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25" windowWidth="25575" windowHeight="13740"/>
  </bookViews>
  <sheets>
    <sheet name="Rekapitulace stavby" sheetId="1" r:id="rId1"/>
    <sheet name="494-16-0 - Vedlejší a ost..." sheetId="2" r:id="rId2"/>
    <sheet name="494-16-1 - SO 101 Polní c..." sheetId="3" r:id="rId3"/>
    <sheet name="494-16-2 - SO 301 Příkop" sheetId="4" r:id="rId4"/>
    <sheet name="494-16-3 - SO 801 výsadba" sheetId="5" r:id="rId5"/>
    <sheet name="494-16-4 - SO 801 Výsadba..." sheetId="6" r:id="rId6"/>
  </sheets>
  <definedNames>
    <definedName name="_xlnm._FilterDatabase" localSheetId="1" hidden="1">'494-16-0 - Vedlejší a ost...'!$C$82:$K$112</definedName>
    <definedName name="_xlnm._FilterDatabase" localSheetId="2" hidden="1">'494-16-1 - SO 101 Polní c...'!$C$84:$K$228</definedName>
    <definedName name="_xlnm._FilterDatabase" localSheetId="3" hidden="1">'494-16-2 - SO 301 Příkop'!$C$85:$K$245</definedName>
    <definedName name="_xlnm._FilterDatabase" localSheetId="4" hidden="1">'494-16-3 - SO 801 výsadba'!$C$81:$K$158</definedName>
    <definedName name="_xlnm._FilterDatabase" localSheetId="5" hidden="1">'494-16-4 - SO 801 Výsadba...'!$C$82:$K$149</definedName>
    <definedName name="_xlnm.Print_Titles" localSheetId="1">'494-16-0 - Vedlejší a ost...'!$82:$82</definedName>
    <definedName name="_xlnm.Print_Titles" localSheetId="2">'494-16-1 - SO 101 Polní c...'!$84:$84</definedName>
    <definedName name="_xlnm.Print_Titles" localSheetId="3">'494-16-2 - SO 301 Příkop'!$85:$85</definedName>
    <definedName name="_xlnm.Print_Titles" localSheetId="4">'494-16-3 - SO 801 výsadba'!$81:$81</definedName>
    <definedName name="_xlnm.Print_Titles" localSheetId="5">'494-16-4 - SO 801 Výsadba...'!$82:$82</definedName>
    <definedName name="_xlnm.Print_Titles" localSheetId="0">'Rekapitulace stavby'!$52:$52</definedName>
    <definedName name="_xlnm.Print_Area" localSheetId="1">'494-16-0 - Vedlejší a ost...'!$C$4:$J$39,'494-16-0 - Vedlejší a ost...'!$C$45:$J$64,'494-16-0 - Vedlejší a ost...'!$C$70:$K$112</definedName>
    <definedName name="_xlnm.Print_Area" localSheetId="2">'494-16-1 - SO 101 Polní c...'!$C$4:$J$39,'494-16-1 - SO 101 Polní c...'!$C$45:$J$66,'494-16-1 - SO 101 Polní c...'!$C$72:$K$228</definedName>
    <definedName name="_xlnm.Print_Area" localSheetId="3">'494-16-2 - SO 301 Příkop'!$C$4:$J$39,'494-16-2 - SO 301 Příkop'!$C$45:$J$67,'494-16-2 - SO 301 Příkop'!$C$73:$K$245</definedName>
    <definedName name="_xlnm.Print_Area" localSheetId="4">'494-16-3 - SO 801 výsadba'!$C$4:$J$39,'494-16-3 - SO 801 výsadba'!$C$45:$J$63,'494-16-3 - SO 801 výsadba'!$C$69:$K$158</definedName>
    <definedName name="_xlnm.Print_Area" localSheetId="5">'494-16-4 - SO 801 Výsadba...'!$C$4:$J$39,'494-16-4 - SO 801 Výsadba...'!$C$45:$J$64,'494-16-4 - SO 801 Výsadba...'!$C$70:$K$149</definedName>
    <definedName name="_xlnm.Print_Area" localSheetId="0">'Rekapitulace stavby'!$D$4:$AO$36,'Rekapitulace stavby'!$C$42:$AQ$60</definedName>
  </definedNames>
  <calcPr calcId="125725"/>
</workbook>
</file>

<file path=xl/calcChain.xml><?xml version="1.0" encoding="utf-8"?>
<calcChain xmlns="http://schemas.openxmlformats.org/spreadsheetml/2006/main">
  <c r="J37" i="6"/>
  <c r="J36"/>
  <c r="AY59" i="1"/>
  <c r="J35" i="6"/>
  <c r="AX59" i="1"/>
  <c r="BI147" i="6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1"/>
  <c r="BH91"/>
  <c r="BG91"/>
  <c r="BF91"/>
  <c r="T91"/>
  <c r="R91"/>
  <c r="P91"/>
  <c r="BI86"/>
  <c r="BH86"/>
  <c r="BG86"/>
  <c r="BF86"/>
  <c r="T86"/>
  <c r="R86"/>
  <c r="P86"/>
  <c r="J80"/>
  <c r="J79"/>
  <c r="F77"/>
  <c r="E75"/>
  <c r="J55"/>
  <c r="J54"/>
  <c r="F52"/>
  <c r="E50"/>
  <c r="J18"/>
  <c r="E18"/>
  <c r="F55" s="1"/>
  <c r="J17"/>
  <c r="J15"/>
  <c r="E15"/>
  <c r="F79" s="1"/>
  <c r="J14"/>
  <c r="J12"/>
  <c r="J52" s="1"/>
  <c r="E7"/>
  <c r="E73" s="1"/>
  <c r="J37" i="5"/>
  <c r="J36"/>
  <c r="AY58" i="1" s="1"/>
  <c r="J35" i="5"/>
  <c r="AX58" i="1"/>
  <c r="BI156" i="5"/>
  <c r="BH156"/>
  <c r="BG156"/>
  <c r="BF156"/>
  <c r="T156"/>
  <c r="T155"/>
  <c r="R156"/>
  <c r="R155"/>
  <c r="P156"/>
  <c r="P155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5"/>
  <c r="BH85"/>
  <c r="BG85"/>
  <c r="BF85"/>
  <c r="T85"/>
  <c r="R85"/>
  <c r="P85"/>
  <c r="J79"/>
  <c r="J78"/>
  <c r="F76"/>
  <c r="E74"/>
  <c r="J55"/>
  <c r="J54"/>
  <c r="F52"/>
  <c r="E50"/>
  <c r="J18"/>
  <c r="E18"/>
  <c r="F79" s="1"/>
  <c r="J17"/>
  <c r="J15"/>
  <c r="E15"/>
  <c r="F78" s="1"/>
  <c r="J14"/>
  <c r="J12"/>
  <c r="J76" s="1"/>
  <c r="E7"/>
  <c r="E72" s="1"/>
  <c r="J37" i="4"/>
  <c r="J36"/>
  <c r="AY57" i="1"/>
  <c r="J35" i="4"/>
  <c r="AX57" i="1" s="1"/>
  <c r="BI242" i="4"/>
  <c r="BH242"/>
  <c r="BG242"/>
  <c r="BF242"/>
  <c r="T242"/>
  <c r="R242"/>
  <c r="P242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89"/>
  <c r="BH89"/>
  <c r="BG89"/>
  <c r="BF89"/>
  <c r="T89"/>
  <c r="R89"/>
  <c r="P89"/>
  <c r="J83"/>
  <c r="J82"/>
  <c r="F80"/>
  <c r="E78"/>
  <c r="J55"/>
  <c r="J54"/>
  <c r="F52"/>
  <c r="E50"/>
  <c r="J18"/>
  <c r="E18"/>
  <c r="F83"/>
  <c r="J17"/>
  <c r="J15"/>
  <c r="E15"/>
  <c r="F82" s="1"/>
  <c r="J14"/>
  <c r="J12"/>
  <c r="J52" s="1"/>
  <c r="E7"/>
  <c r="E76" s="1"/>
  <c r="J37" i="3"/>
  <c r="J36"/>
  <c r="AY56" i="1" s="1"/>
  <c r="J35" i="3"/>
  <c r="AX56" i="1"/>
  <c r="BI225" i="3"/>
  <c r="BH225"/>
  <c r="BG225"/>
  <c r="BF225"/>
  <c r="T225"/>
  <c r="T224"/>
  <c r="R225"/>
  <c r="R224"/>
  <c r="P225"/>
  <c r="P224"/>
  <c r="BI219"/>
  <c r="BH219"/>
  <c r="BG219"/>
  <c r="BF219"/>
  <c r="T219"/>
  <c r="R219"/>
  <c r="P219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4"/>
  <c r="BH114"/>
  <c r="BG114"/>
  <c r="BF114"/>
  <c r="T114"/>
  <c r="R114"/>
  <c r="P114"/>
  <c r="BI110"/>
  <c r="BH110"/>
  <c r="BG110"/>
  <c r="BF110"/>
  <c r="T110"/>
  <c r="R110"/>
  <c r="P110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BI88"/>
  <c r="BH88"/>
  <c r="BG88"/>
  <c r="BF88"/>
  <c r="T88"/>
  <c r="R88"/>
  <c r="P88"/>
  <c r="J82"/>
  <c r="J81"/>
  <c r="F79"/>
  <c r="E77"/>
  <c r="J55"/>
  <c r="J54"/>
  <c r="F52"/>
  <c r="E50"/>
  <c r="J18"/>
  <c r="E18"/>
  <c r="F55"/>
  <c r="J17"/>
  <c r="J15"/>
  <c r="E15"/>
  <c r="F81"/>
  <c r="J14"/>
  <c r="J12"/>
  <c r="J79" s="1"/>
  <c r="E7"/>
  <c r="E48" s="1"/>
  <c r="J37" i="2"/>
  <c r="J36"/>
  <c r="AY55" i="1"/>
  <c r="J35" i="2"/>
  <c r="AX55" i="1"/>
  <c r="BI110" i="2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0"/>
  <c r="J79"/>
  <c r="F77"/>
  <c r="E75"/>
  <c r="J55"/>
  <c r="J54"/>
  <c r="F52"/>
  <c r="E50"/>
  <c r="J18"/>
  <c r="E18"/>
  <c r="F80" s="1"/>
  <c r="J17"/>
  <c r="J15"/>
  <c r="E15"/>
  <c r="F79" s="1"/>
  <c r="J14"/>
  <c r="J12"/>
  <c r="J52"/>
  <c r="E7"/>
  <c r="E73"/>
  <c r="L50" i="1"/>
  <c r="AM50"/>
  <c r="AM49"/>
  <c r="L49"/>
  <c r="AM47"/>
  <c r="L47"/>
  <c r="L45"/>
  <c r="L44"/>
  <c r="J104" i="2"/>
  <c r="BK101"/>
  <c r="J146" i="3"/>
  <c r="BK92"/>
  <c r="BK158"/>
  <c r="J215"/>
  <c r="BK225"/>
  <c r="J186"/>
  <c r="BK232" i="4"/>
  <c r="BK157"/>
  <c r="BK226"/>
  <c r="BK147"/>
  <c r="J236"/>
  <c r="BK182"/>
  <c r="BK112"/>
  <c r="BK169"/>
  <c r="J123" i="5"/>
  <c r="J133"/>
  <c r="J147"/>
  <c r="BK156"/>
  <c r="BK124" i="6"/>
  <c r="BK96"/>
  <c r="J107" i="2"/>
  <c r="J110"/>
  <c r="BK177" i="3"/>
  <c r="J127"/>
  <c r="BK151"/>
  <c r="BK200"/>
  <c r="J92"/>
  <c r="BK190"/>
  <c r="J151"/>
  <c r="BK229" i="4"/>
  <c r="J147"/>
  <c r="BK192"/>
  <c r="J108"/>
  <c r="BK204"/>
  <c r="BK152"/>
  <c r="J242"/>
  <c r="BK103"/>
  <c r="J98" i="5"/>
  <c r="J138"/>
  <c r="BK151"/>
  <c r="J90"/>
  <c r="J129" i="6"/>
  <c r="J139"/>
  <c r="BK115"/>
  <c r="BK100"/>
  <c r="BK86" i="2"/>
  <c r="J86"/>
  <c r="J163" i="3"/>
  <c r="J190"/>
  <c r="BK88"/>
  <c r="BK136"/>
  <c r="J195"/>
  <c r="J97"/>
  <c r="J169" i="4"/>
  <c r="BK199"/>
  <c r="BK130"/>
  <c r="J229"/>
  <c r="J186"/>
  <c r="BK143"/>
  <c r="J240"/>
  <c r="J130"/>
  <c r="J103" i="5"/>
  <c r="J128"/>
  <c r="BK94"/>
  <c r="J104"/>
  <c r="BK85"/>
  <c r="J143" i="6"/>
  <c r="BK139"/>
  <c r="BK91"/>
  <c r="J90" i="2"/>
  <c r="J94"/>
  <c r="BK114" i="3"/>
  <c r="BK195"/>
  <c r="J122"/>
  <c r="J141"/>
  <c r="J205"/>
  <c r="BK132"/>
  <c r="J182" i="4"/>
  <c r="J93"/>
  <c r="BK173"/>
  <c r="J121"/>
  <c r="J210"/>
  <c r="J157"/>
  <c r="BK242"/>
  <c r="J192"/>
  <c r="J85" i="5"/>
  <c r="BK98"/>
  <c r="J105"/>
  <c r="J106"/>
  <c r="J105" i="6"/>
  <c r="BK147"/>
  <c r="BK105"/>
  <c r="J101" i="2"/>
  <c r="BK215" i="3"/>
  <c r="BK141"/>
  <c r="BK210"/>
  <c r="BK102"/>
  <c r="BK172"/>
  <c r="J210"/>
  <c r="J88"/>
  <c r="BK210" i="4"/>
  <c r="BK108"/>
  <c r="J214"/>
  <c r="J125"/>
  <c r="J224"/>
  <c r="J178"/>
  <c r="J103"/>
  <c r="BK186"/>
  <c r="BK147" i="5"/>
  <c r="J151"/>
  <c r="BK104"/>
  <c r="BK106"/>
  <c r="J94"/>
  <c r="J91" i="6"/>
  <c r="BK134"/>
  <c r="BK86"/>
  <c r="BK110" i="2"/>
  <c r="BK104"/>
  <c r="J200" i="3"/>
  <c r="J136"/>
  <c r="J219"/>
  <c r="J132"/>
  <c r="J177"/>
  <c r="J225"/>
  <c r="BK146"/>
  <c r="J226" i="4"/>
  <c r="J89"/>
  <c r="BK161"/>
  <c r="J112"/>
  <c r="BK214"/>
  <c r="J161"/>
  <c r="BK121"/>
  <c r="J196"/>
  <c r="BK98"/>
  <c r="J156" i="5"/>
  <c r="BK116"/>
  <c r="J111"/>
  <c r="BK103"/>
  <c r="J96" i="6"/>
  <c r="BK143"/>
  <c r="BK120"/>
  <c r="J110"/>
  <c r="BK107" i="2"/>
  <c r="AS54" i="1"/>
  <c r="J182" i="3"/>
  <c r="BK110"/>
  <c r="J158"/>
  <c r="J114"/>
  <c r="BK116" i="4"/>
  <c r="J204"/>
  <c r="J134"/>
  <c r="J218"/>
  <c r="J138"/>
  <c r="BK236"/>
  <c r="J116"/>
  <c r="BK105" i="5"/>
  <c r="J120"/>
  <c r="BK138"/>
  <c r="BK90"/>
  <c r="BK129" i="6"/>
  <c r="J124"/>
  <c r="BK94" i="2"/>
  <c r="BK90"/>
  <c r="BK167" i="3"/>
  <c r="J102"/>
  <c r="BK186"/>
  <c r="BK219"/>
  <c r="BK127"/>
  <c r="BK182"/>
  <c r="BK122"/>
  <c r="BK178" i="4"/>
  <c r="J232"/>
  <c r="J152"/>
  <c r="BK93"/>
  <c r="BK196"/>
  <c r="BK125"/>
  <c r="BK224"/>
  <c r="BK134"/>
  <c r="BK111" i="5"/>
  <c r="BK123"/>
  <c r="J116"/>
  <c r="BK128"/>
  <c r="BK110" i="6"/>
  <c r="J86"/>
  <c r="J120"/>
  <c r="BK98" i="2"/>
  <c r="J98"/>
  <c r="J172" i="3"/>
  <c r="J110"/>
  <c r="J167"/>
  <c r="BK205"/>
  <c r="BK97"/>
  <c r="BK163"/>
  <c r="BK240" i="4"/>
  <c r="BK138"/>
  <c r="BK218"/>
  <c r="J143"/>
  <c r="J98"/>
  <c r="J199"/>
  <c r="BK89"/>
  <c r="J173"/>
  <c r="BK120" i="5"/>
  <c r="BK142"/>
  <c r="J142"/>
  <c r="BK133"/>
  <c r="J115" i="6"/>
  <c r="J100"/>
  <c r="J134"/>
  <c r="J147"/>
  <c r="T85" i="2" l="1"/>
  <c r="R97"/>
  <c r="P103"/>
  <c r="BK87" i="3"/>
  <c r="J87" s="1"/>
  <c r="J61" s="1"/>
  <c r="R87"/>
  <c r="R157"/>
  <c r="R209"/>
  <c r="R204" s="1"/>
  <c r="BK88" i="4"/>
  <c r="J88" s="1"/>
  <c r="J61" s="1"/>
  <c r="T88"/>
  <c r="R151"/>
  <c r="P191"/>
  <c r="P209"/>
  <c r="P198" s="1"/>
  <c r="T209"/>
  <c r="T198" s="1"/>
  <c r="T223"/>
  <c r="BK85" i="2"/>
  <c r="J85"/>
  <c r="J61" s="1"/>
  <c r="R85"/>
  <c r="P97"/>
  <c r="T97"/>
  <c r="R103"/>
  <c r="T87" i="3"/>
  <c r="T157"/>
  <c r="P209"/>
  <c r="P204" s="1"/>
  <c r="P88" i="4"/>
  <c r="BK151"/>
  <c r="J151" s="1"/>
  <c r="J62" s="1"/>
  <c r="P151"/>
  <c r="BK191"/>
  <c r="J191"/>
  <c r="J63" s="1"/>
  <c r="T191"/>
  <c r="BK209"/>
  <c r="J209" s="1"/>
  <c r="J65" s="1"/>
  <c r="BK223"/>
  <c r="J223" s="1"/>
  <c r="J66" s="1"/>
  <c r="R223"/>
  <c r="P84" i="5"/>
  <c r="P83" s="1"/>
  <c r="P82" s="1"/>
  <c r="AU58" i="1" s="1"/>
  <c r="R84" i="5"/>
  <c r="R83" s="1"/>
  <c r="R82" s="1"/>
  <c r="BK85" i="6"/>
  <c r="J85"/>
  <c r="J61" s="1"/>
  <c r="R85"/>
  <c r="T104"/>
  <c r="T85"/>
  <c r="R104"/>
  <c r="P85" i="2"/>
  <c r="P84" s="1"/>
  <c r="P83" s="1"/>
  <c r="AU55" i="1" s="1"/>
  <c r="BK97" i="2"/>
  <c r="J97" s="1"/>
  <c r="J62" s="1"/>
  <c r="BK103"/>
  <c r="J103"/>
  <c r="J63" s="1"/>
  <c r="T103"/>
  <c r="P87" i="3"/>
  <c r="BK157"/>
  <c r="J157" s="1"/>
  <c r="J62" s="1"/>
  <c r="P157"/>
  <c r="BK209"/>
  <c r="J209" s="1"/>
  <c r="J64" s="1"/>
  <c r="T209"/>
  <c r="T204" s="1"/>
  <c r="R88" i="4"/>
  <c r="T151"/>
  <c r="R191"/>
  <c r="R209"/>
  <c r="R198" s="1"/>
  <c r="P223"/>
  <c r="BK84" i="5"/>
  <c r="J84" s="1"/>
  <c r="J61" s="1"/>
  <c r="T84"/>
  <c r="T83" s="1"/>
  <c r="T82" s="1"/>
  <c r="P85" i="6"/>
  <c r="BK104"/>
  <c r="J104" s="1"/>
  <c r="J62" s="1"/>
  <c r="P104"/>
  <c r="BK128"/>
  <c r="J128" s="1"/>
  <c r="J63" s="1"/>
  <c r="P128"/>
  <c r="R128"/>
  <c r="T128"/>
  <c r="BK224" i="3"/>
  <c r="J224" s="1"/>
  <c r="J65" s="1"/>
  <c r="BK155" i="5"/>
  <c r="J155"/>
  <c r="J62" s="1"/>
  <c r="BK198" i="4"/>
  <c r="J198" s="1"/>
  <c r="J64" s="1"/>
  <c r="E48" i="6"/>
  <c r="F80"/>
  <c r="BE91"/>
  <c r="BE134"/>
  <c r="BE143"/>
  <c r="BE147"/>
  <c r="F54"/>
  <c r="J77"/>
  <c r="BE124"/>
  <c r="BE129"/>
  <c r="BE86"/>
  <c r="BE100"/>
  <c r="BE105"/>
  <c r="BE110"/>
  <c r="BE115"/>
  <c r="BE120"/>
  <c r="BE96"/>
  <c r="BE139"/>
  <c r="F55" i="5"/>
  <c r="BE104"/>
  <c r="BE106"/>
  <c r="BE111"/>
  <c r="BE142"/>
  <c r="BE147"/>
  <c r="BE151"/>
  <c r="BE156"/>
  <c r="E48"/>
  <c r="F54"/>
  <c r="BE90"/>
  <c r="BE94"/>
  <c r="BE98"/>
  <c r="BE103"/>
  <c r="BE116"/>
  <c r="BE120"/>
  <c r="BE128"/>
  <c r="J52"/>
  <c r="BE105"/>
  <c r="BE85"/>
  <c r="BE123"/>
  <c r="BE133"/>
  <c r="BE138"/>
  <c r="F55" i="4"/>
  <c r="BE89"/>
  <c r="BE103"/>
  <c r="BE108"/>
  <c r="BE116"/>
  <c r="BE134"/>
  <c r="BE138"/>
  <c r="BE143"/>
  <c r="BE152"/>
  <c r="BE173"/>
  <c r="BE210"/>
  <c r="BE214"/>
  <c r="BE226"/>
  <c r="BE229"/>
  <c r="BE242"/>
  <c r="J80"/>
  <c r="BE93"/>
  <c r="BE130"/>
  <c r="BE192"/>
  <c r="BE224"/>
  <c r="BE232"/>
  <c r="BE240"/>
  <c r="E48"/>
  <c r="BE98"/>
  <c r="BE157"/>
  <c r="BE169"/>
  <c r="BE178"/>
  <c r="F54"/>
  <c r="BE112"/>
  <c r="BE121"/>
  <c r="BE125"/>
  <c r="BE147"/>
  <c r="BE161"/>
  <c r="BE182"/>
  <c r="BE186"/>
  <c r="BE196"/>
  <c r="BE199"/>
  <c r="BE204"/>
  <c r="BE218"/>
  <c r="BE236"/>
  <c r="BE97" i="3"/>
  <c r="BE102"/>
  <c r="BE110"/>
  <c r="BE132"/>
  <c r="BE195"/>
  <c r="BE210"/>
  <c r="BE219"/>
  <c r="BE225"/>
  <c r="F82"/>
  <c r="BE146"/>
  <c r="BE151"/>
  <c r="BE158"/>
  <c r="BE163"/>
  <c r="BE177"/>
  <c r="BE186"/>
  <c r="J52"/>
  <c r="E75"/>
  <c r="BE88"/>
  <c r="BE122"/>
  <c r="BE136"/>
  <c r="BE141"/>
  <c r="BE167"/>
  <c r="BE172"/>
  <c r="BE200"/>
  <c r="BE205"/>
  <c r="BE215"/>
  <c r="F54"/>
  <c r="BE92"/>
  <c r="BE114"/>
  <c r="BE127"/>
  <c r="BE182"/>
  <c r="BE190"/>
  <c r="BE104" i="2"/>
  <c r="E48"/>
  <c r="F54"/>
  <c r="F55"/>
  <c r="J77"/>
  <c r="BE90"/>
  <c r="BE94"/>
  <c r="BE86"/>
  <c r="BE98"/>
  <c r="BE101"/>
  <c r="BE107"/>
  <c r="BE110"/>
  <c r="F37" i="4"/>
  <c r="BD57" i="1" s="1"/>
  <c r="F37" i="3"/>
  <c r="BD56" i="1" s="1"/>
  <c r="J34" i="6"/>
  <c r="AW59" i="1" s="1"/>
  <c r="F34" i="2"/>
  <c r="BA55" i="1"/>
  <c r="F35" i="4"/>
  <c r="BB57" i="1" s="1"/>
  <c r="J34" i="2"/>
  <c r="AW55" i="1" s="1"/>
  <c r="F36" i="5"/>
  <c r="BC58" i="1" s="1"/>
  <c r="F34" i="6"/>
  <c r="BA59" i="1"/>
  <c r="J34" i="5"/>
  <c r="AW58" i="1" s="1"/>
  <c r="F35" i="6"/>
  <c r="BB59" i="1" s="1"/>
  <c r="F36" i="2"/>
  <c r="BC55" i="1" s="1"/>
  <c r="J34" i="3"/>
  <c r="AW56" i="1"/>
  <c r="F35" i="5"/>
  <c r="BB58" i="1" s="1"/>
  <c r="F35" i="2"/>
  <c r="BB55" i="1" s="1"/>
  <c r="F37" i="5"/>
  <c r="BD58" i="1" s="1"/>
  <c r="F36" i="6"/>
  <c r="BC59" i="1"/>
  <c r="F34" i="5"/>
  <c r="BA58" i="1" s="1"/>
  <c r="F34" i="3"/>
  <c r="BA56" i="1" s="1"/>
  <c r="F36" i="4"/>
  <c r="BC57" i="1" s="1"/>
  <c r="F36" i="3"/>
  <c r="BC56" i="1"/>
  <c r="F37" i="2"/>
  <c r="BD55" i="1" s="1"/>
  <c r="J34" i="4"/>
  <c r="AW57" i="1" s="1"/>
  <c r="F34" i="4"/>
  <c r="BA57" i="1" s="1"/>
  <c r="F37" i="6"/>
  <c r="BD59" i="1"/>
  <c r="F35" i="3"/>
  <c r="BB56" i="1" s="1"/>
  <c r="R87" i="4" l="1"/>
  <c r="R86" s="1"/>
  <c r="P84" i="6"/>
  <c r="P83" s="1"/>
  <c r="AU59" i="1" s="1"/>
  <c r="T86" i="3"/>
  <c r="T85" s="1"/>
  <c r="P86"/>
  <c r="P85"/>
  <c r="AU56" i="1" s="1"/>
  <c r="P87" i="4"/>
  <c r="P86" s="1"/>
  <c r="AU57" i="1" s="1"/>
  <c r="R84" i="2"/>
  <c r="R83" s="1"/>
  <c r="T87" i="4"/>
  <c r="T86"/>
  <c r="T84" i="6"/>
  <c r="T83" s="1"/>
  <c r="R84"/>
  <c r="R83"/>
  <c r="R86" i="3"/>
  <c r="R85" s="1"/>
  <c r="T84" i="2"/>
  <c r="T83"/>
  <c r="BK204" i="3"/>
  <c r="J204" s="1"/>
  <c r="J63" s="1"/>
  <c r="BK87" i="4"/>
  <c r="J87" s="1"/>
  <c r="J60" s="1"/>
  <c r="BK83" i="5"/>
  <c r="J83"/>
  <c r="J60" s="1"/>
  <c r="BK84" i="6"/>
  <c r="J84" s="1"/>
  <c r="J60" s="1"/>
  <c r="BK84" i="2"/>
  <c r="J84"/>
  <c r="J60" s="1"/>
  <c r="F33" i="3"/>
  <c r="AZ56" i="1" s="1"/>
  <c r="F33" i="4"/>
  <c r="AZ57" i="1" s="1"/>
  <c r="J33" i="5"/>
  <c r="AV58" i="1" s="1"/>
  <c r="AT58" s="1"/>
  <c r="F33" i="2"/>
  <c r="AZ55" i="1"/>
  <c r="BB54"/>
  <c r="AX54" s="1"/>
  <c r="J33" i="3"/>
  <c r="AV56" i="1"/>
  <c r="AT56" s="1"/>
  <c r="BA54"/>
  <c r="W30" s="1"/>
  <c r="F33" i="6"/>
  <c r="AZ59" i="1" s="1"/>
  <c r="J33" i="6"/>
  <c r="AV59" i="1" s="1"/>
  <c r="AT59" s="1"/>
  <c r="BD54"/>
  <c r="W33" s="1"/>
  <c r="BC54"/>
  <c r="W32"/>
  <c r="F33" i="5"/>
  <c r="AZ58" i="1" s="1"/>
  <c r="J33" i="2"/>
  <c r="AV55" i="1" s="1"/>
  <c r="AT55" s="1"/>
  <c r="J33" i="4"/>
  <c r="AV57" i="1" s="1"/>
  <c r="AT57" s="1"/>
  <c r="BK86" i="3" l="1"/>
  <c r="BK85" s="1"/>
  <c r="J85" s="1"/>
  <c r="J30" s="1"/>
  <c r="AG56" i="1" s="1"/>
  <c r="BK83" i="2"/>
  <c r="J83" s="1"/>
  <c r="J30" s="1"/>
  <c r="AG55" i="1" s="1"/>
  <c r="BK82" i="5"/>
  <c r="J82"/>
  <c r="J59" s="1"/>
  <c r="BK83" i="6"/>
  <c r="J83" s="1"/>
  <c r="J59" s="1"/>
  <c r="BK86" i="4"/>
  <c r="J86" s="1"/>
  <c r="J59" s="1"/>
  <c r="AW54" i="1"/>
  <c r="AK30" s="1"/>
  <c r="W31"/>
  <c r="AZ54"/>
  <c r="W29"/>
  <c r="AY54"/>
  <c r="AU54"/>
  <c r="J86" i="3" l="1"/>
  <c r="J60" s="1"/>
  <c r="J39" i="2"/>
  <c r="J39" i="3"/>
  <c r="J59" i="2"/>
  <c r="J59" i="3"/>
  <c r="AN55" i="1"/>
  <c r="AN56"/>
  <c r="J30" i="6"/>
  <c r="AG59" i="1"/>
  <c r="AV54"/>
  <c r="AK29" s="1"/>
  <c r="J30" i="5"/>
  <c r="AG58" i="1" s="1"/>
  <c r="J30" i="4"/>
  <c r="AG57" i="1" s="1"/>
  <c r="J39" i="6" l="1"/>
  <c r="J39" i="5"/>
  <c r="J39" i="4"/>
  <c r="AN58" i="1"/>
  <c r="AN57"/>
  <c r="AN59"/>
  <c r="AG54"/>
  <c r="AK26" s="1"/>
  <c r="AT54"/>
  <c r="AN54" l="1"/>
  <c r="AK35"/>
</calcChain>
</file>

<file path=xl/sharedStrings.xml><?xml version="1.0" encoding="utf-8"?>
<sst xmlns="http://schemas.openxmlformats.org/spreadsheetml/2006/main" count="4516" uniqueCount="754">
  <si>
    <t>Export Komplet</t>
  </si>
  <si>
    <t>VZ</t>
  </si>
  <si>
    <t>2.0</t>
  </si>
  <si>
    <t/>
  </si>
  <si>
    <t>False</t>
  </si>
  <si>
    <t>{1f46b544-ef2e-4229-9063-d6dee2d70964}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</si>
  <si>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</si>
  <si>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</si>
  <si>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</si>
  <si>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</si>
  <si>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</si>
  <si>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</si>
  <si>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</si>
  <si>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</si>
  <si>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</si>
  <si>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494/16_21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</si>
  <si>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</si>
  <si>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</si>
  <si>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polní cesty HC 3 v k.ú. Ledčice</t>
  </si>
  <si>
    <t>0,1</t>
  </si>
  <si>
    <t>KSO:</t>
  </si>
  <si>
    <t>CC-CZ:</t>
  </si>
  <si>
    <t>1</t>
  </si>
  <si>
    <t>Místo:</t>
  </si>
  <si>
    <t xml:space="preserve"> </t>
  </si>
  <si>
    <t>Datum:</t>
  </si>
  <si>
    <t>15. 2. 2017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</si>
  <si>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</si>
  <si>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</si>
  <si>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</si>
  <si>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</si>
  <si>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</si>
  <si>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</si>
  <si>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</si>
  <si>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</si>
  <si>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</si>
  <si>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</si>
  <si>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</si>
  <si>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</si>
  <si>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</si>
  <si>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</si>
  <si>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</si>
  <si>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</si>
  <si>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</si>
  <si>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</si>
  <si>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</si>
  <si>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</si>
  <si>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</si>
  <si>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</si>
  <si>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</si>
  <si>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</si>
  <si>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</si>
  <si>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</si>
  <si>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</si>
  <si>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</si>
  <si>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</si>
  <si>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</si>
  <si>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</si>
  <si>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</si>
  <si>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</si>
  <si>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</si>
  <si>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</si>
  <si>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</si>
  <si>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</si>
  <si>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</si>
  <si>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</si>
  <si>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</si>
  <si>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</si>
  <si>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</si>
  <si>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</si>
  <si>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</si>
  <si>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</si>
  <si>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</si>
  <si>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</si>
  <si>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</si>
  <si>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</si>
  <si>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</si>
  <si>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</si>
  <si>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</si>
  <si>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494/16-0</t>
  </si>
  <si>
    <t>Vedlejší a ostatní rozpočtové náklady</t>
  </si>
  <si>
    <t>STA</t>
  </si>
  <si>
    <t>{914db334-8b17-4456-b2e7-d2198dd275f1}</t>
  </si>
  <si>
    <t>2</t>
  </si>
  <si>
    <t>494/16-1</t>
  </si>
  <si>
    <t>SO 101 Polní cesta HC 3</t>
  </si>
  <si>
    <t>{4ad29ec5-e6db-4f9b-bb1e-7795003515e1}</t>
  </si>
  <si>
    <t>494/16-2</t>
  </si>
  <si>
    <t>SO 301 Příkop</t>
  </si>
  <si>
    <t>{3c5c9578-b3a2-4b18-b307-fe82cd4dd8a6}</t>
  </si>
  <si>
    <t>494/16-3</t>
  </si>
  <si>
    <t>SO 801 výsadba</t>
  </si>
  <si>
    <t>{d9fad973-de4d-4c94-9639-2c3dc5fb6330}</t>
  </si>
  <si>
    <t>494/16-4</t>
  </si>
  <si>
    <t>SO 801 Výsadba - následná 3 letá péče</t>
  </si>
  <si>
    <t>{2a0deccf-c0c1-4578-a286-f5c253b9395c}</t>
  </si>
  <si>
    <t>KRYCÍ LIST SOUPISU PRACÍ</t>
  </si>
  <si>
    <t>Objekt:</t>
  </si>
  <si>
    <t>494/16-0 - Vedlejší a ostatní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</si>
  <si>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</si>
  <si>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</si>
  <si>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</si>
  <si>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</si>
  <si>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</si>
  <si>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</si>
  <si>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</si>
  <si>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</si>
  <si>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</si>
  <si>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</si>
  <si>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</si>
  <si>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</si>
  <si>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</si>
  <si>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</si>
  <si>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</si>
  <si>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</si>
  <si>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</si>
  <si>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</si>
  <si>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</si>
  <si>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</si>
  <si>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</si>
  <si>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</si>
  <si>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</si>
  <si>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</si>
  <si>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</si>
  <si>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</si>
  <si>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</si>
  <si>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</si>
  <si>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</si>
  <si>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</si>
  <si>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soubor</t>
  </si>
  <si>
    <t>CS ÚRS 2021 02</t>
  </si>
  <si>
    <t>1024</t>
  </si>
  <si>
    <t>1102105695</t>
  </si>
  <si>
    <t>PP</t>
  </si>
  <si>
    <t>Online PSC</t>
  </si>
  <si>
    <t>https://podminky.urs.cz/item/CS_URS_2021_02/011002000</t>
  </si>
  <si>
    <t>P</t>
  </si>
  <si>
    <t>Poznámka k položce:_x000D_
případné upřesnějící geotechnické rozbory, zjištění průběhu IS</t>
  </si>
  <si>
    <t>011314000</t>
  </si>
  <si>
    <t>Archeologický dohled</t>
  </si>
  <si>
    <t>1792841505</t>
  </si>
  <si>
    <t>https://podminky.urs.cz/item/CS_URS_2021_02/011314000</t>
  </si>
  <si>
    <t>Poznámka k položce:_x000D_
zajištění archeologického dohledu organizací s oprávněním včetně dokladu ke koloudaci</t>
  </si>
  <si>
    <t>3</t>
  </si>
  <si>
    <t>012002000</t>
  </si>
  <si>
    <t>Geodetické práce - vytyčení</t>
  </si>
  <si>
    <t>2087574145</t>
  </si>
  <si>
    <t>geodetické práce - vytyčení</t>
  </si>
  <si>
    <t>https://podminky.urs.cz/item/CS_URS_2021_02/012002000</t>
  </si>
  <si>
    <t>VRN3</t>
  </si>
  <si>
    <t>Zařízení staveniště</t>
  </si>
  <si>
    <t>4</t>
  </si>
  <si>
    <t>030001000</t>
  </si>
  <si>
    <t>1298548495</t>
  </si>
  <si>
    <t>https://podminky.urs.cz/item/CS_URS_2021_02/030001000</t>
  </si>
  <si>
    <t>R.2.</t>
  </si>
  <si>
    <t>Dočasné dopravní značení</t>
  </si>
  <si>
    <t>-1902380513</t>
  </si>
  <si>
    <t>Dočasné dopravní značení po dobu stavby. Včetně projednání DIO.</t>
  </si>
  <si>
    <t>VRN4</t>
  </si>
  <si>
    <t>Inženýrská činnost</t>
  </si>
  <si>
    <t>6</t>
  </si>
  <si>
    <t>012303000</t>
  </si>
  <si>
    <t>Geodetické práce po výstavbě</t>
  </si>
  <si>
    <t>-1372478947</t>
  </si>
  <si>
    <t>zaměření skutečného provedení stavby</t>
  </si>
  <si>
    <t>https://podminky.urs.cz/item/CS_URS_2021_02/012303000</t>
  </si>
  <si>
    <t>7</t>
  </si>
  <si>
    <t>013254000</t>
  </si>
  <si>
    <t>Dokumentace skutečného provedení stavby</t>
  </si>
  <si>
    <t>paré</t>
  </si>
  <si>
    <t>-171164398</t>
  </si>
  <si>
    <t>https://podminky.urs.cz/item/CS_URS_2021_02/013254000</t>
  </si>
  <si>
    <t>8</t>
  </si>
  <si>
    <t>043002000</t>
  </si>
  <si>
    <t>Zkoušky a ostatní měření - hutnící zkoušky</t>
  </si>
  <si>
    <t>1287157189</t>
  </si>
  <si>
    <t>https://podminky.urs.cz/item/CS_URS_2021_02/043002000</t>
  </si>
  <si>
    <t>494/16-1 - SO 101 Polní cesta HC 3</t>
  </si>
  <si>
    <t>HSV - Práce a dodávky HSV</t>
  </si>
  <si>
    <t xml:space="preserve">    1 - Zemní práce</t>
  </si>
  <si>
    <t xml:space="preserve">    5 - Komunikace</t>
  </si>
  <si>
    <t xml:space="preserve">    93 - Různé dokončovací konstrukce a práce inženýrských staveb</t>
  </si>
  <si>
    <t xml:space="preserve">      9 - Ostatní konstrukce a práce, bourání</t>
  </si>
  <si>
    <t xml:space="preserve">      998 - Přesun hmot</t>
  </si>
  <si>
    <t>HSV</t>
  </si>
  <si>
    <t>Práce a dodávky HSV</t>
  </si>
  <si>
    <t>Zemní práce</t>
  </si>
  <si>
    <t>121100001RAB.1</t>
  </si>
  <si>
    <t>Naložení, odvoz a uložen přebytečné ornice do 10 km</t>
  </si>
  <si>
    <t>m3</t>
  </si>
  <si>
    <t>809133022</t>
  </si>
  <si>
    <t>Naložení, odvoz a uložen přebytečné ornice do 10 km. Mezideponie pro zpětné rozprostření.</t>
  </si>
  <si>
    <t>VV</t>
  </si>
  <si>
    <t>sejmutá ornice pro zpětné rozprostření</t>
  </si>
  <si>
    <t>231,160</t>
  </si>
  <si>
    <t>121103111</t>
  </si>
  <si>
    <t>Skrývka zemin schopných zúrodnění v rovině a svahu do 1:5</t>
  </si>
  <si>
    <t>-274090368</t>
  </si>
  <si>
    <t>Skrývka zemin schopných zúrodnění v rovině a ve sklonu do 1:5</t>
  </si>
  <si>
    <t>https://podminky.urs.cz/item/CS_URS_2021_02/121103111</t>
  </si>
  <si>
    <t>snímaná plocha * tl.ornice</t>
  </si>
  <si>
    <t>1155,8*0,2</t>
  </si>
  <si>
    <t>122552205</t>
  </si>
  <si>
    <t>Odkopávky a prokopávky nezapažené pro silnice a dálnice v hornině třídy těžitelnosti III objem do 1000 m3 strojně</t>
  </si>
  <si>
    <t>664901805</t>
  </si>
  <si>
    <t>Odkopávky a prokopávky nezapažené pro silnice a dálnice strojně v hornině třídy těžitelnosti III přes 500 do 1 000 m3</t>
  </si>
  <si>
    <t>https://podminky.urs.cz/item/CS_URS_2021_02/122552205</t>
  </si>
  <si>
    <t>změřeno v digitální verzi projektové dokumentace - funkce výpočtu zemních prací</t>
  </si>
  <si>
    <t>916,62</t>
  </si>
  <si>
    <t>162751117</t>
  </si>
  <si>
    <t>Vodorovné přemístění přes 9 000 do 10000 m výkopku/sypaniny z horniny třídy těžitelnosti I skupiny 1 až 3</t>
  </si>
  <si>
    <t>-858723178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</si>
  <si>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</si>
  <si>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</si>
  <si>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výkopek</t>
  </si>
  <si>
    <t>842,50</t>
  </si>
  <si>
    <t>ornice pro zpětné rozprostření z mezideponie</t>
  </si>
  <si>
    <t>254,5083</t>
  </si>
  <si>
    <t>Součet</t>
  </si>
  <si>
    <t>162751119</t>
  </si>
  <si>
    <t>Příplatek k vodorovnému přemístění výkopku/sypaniny z horniny třídy těžitelnosti I skupiny 1 až 3 ZKD 1000 m přes 10000 m</t>
  </si>
  <si>
    <t>319201730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</si>
  <si>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</si>
  <si>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</si>
  <si>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842,5*10</t>
  </si>
  <si>
    <t>167151111</t>
  </si>
  <si>
    <t>Nakládání výkopku z hornin třídy těžitelnosti I skupiny 1 až 3 přes 100 m3</t>
  </si>
  <si>
    <t>132223491</t>
  </si>
  <si>
    <t>Nakládání, skládání a překládání neulehlého výkopku nebo sypaniny strojně nakládání, množství přes 100 m3, z hornin třídy těžitelnosti I, skupiny 1 až 3</t>
  </si>
  <si>
    <t>https://podminky.urs.cz/item/CS_URS_2021_02/167151111</t>
  </si>
  <si>
    <t>výkopek - zpětné zásypy</t>
  </si>
  <si>
    <t>916,62-74,12</t>
  </si>
  <si>
    <t>nakládání ornice z mezideponie pro zpětné rozprostření</t>
  </si>
  <si>
    <t>171201201</t>
  </si>
  <si>
    <t>Uložení sypaniny na skládky</t>
  </si>
  <si>
    <t>-213371659</t>
  </si>
  <si>
    <t>https://podminky.urs.cz/item/CS_URS_2021_02/171201201</t>
  </si>
  <si>
    <t>přebytečný výkopek</t>
  </si>
  <si>
    <t>842,5</t>
  </si>
  <si>
    <t>171201221</t>
  </si>
  <si>
    <t>Poplatek za uložení na skládce (skládkovné) zeminy a kamení kód odpadu 17 05 04</t>
  </si>
  <si>
    <t>t</t>
  </si>
  <si>
    <t>-1381289459</t>
  </si>
  <si>
    <t>Poplatek za uložení stavebního odpadu na skládce (skládkovné) zeminy a kamení zatříděného do Katalogu odpadů pod kódem 17 05 04</t>
  </si>
  <si>
    <t>https://podminky.urs.cz/item/CS_URS_2021_02/171201221</t>
  </si>
  <si>
    <t>přepočet z m3 na t</t>
  </si>
  <si>
    <t>842,5*2</t>
  </si>
  <si>
    <t>9</t>
  </si>
  <si>
    <t>M</t>
  </si>
  <si>
    <t>00572472</t>
  </si>
  <si>
    <t>osivo směs travní krajinná-rovinná</t>
  </si>
  <si>
    <t>kg</t>
  </si>
  <si>
    <t>1866190244</t>
  </si>
  <si>
    <t>https://podminky.urs.cz/item/CS_URS_2021_02/00572472</t>
  </si>
  <si>
    <t>2545,083*0,03</t>
  </si>
  <si>
    <t>174201101</t>
  </si>
  <si>
    <t>Zásyp jam, šachet rýh nebo kolem objektů sypaninou bez zhutnění</t>
  </si>
  <si>
    <t>-1378685077</t>
  </si>
  <si>
    <t>Zásyp sypaninou z jakékoliv horniny s uložením výkopku ve vrstvách bez zhutnění jam, šachet, rýh nebo kolem objektů v těchto vykopávkách</t>
  </si>
  <si>
    <t>https://podminky.urs.cz/item/CS_URS_2021_02/174201101</t>
  </si>
  <si>
    <t>74,12</t>
  </si>
  <si>
    <t>dosyp kolem vozovky</t>
  </si>
  <si>
    <t>11</t>
  </si>
  <si>
    <t>181102302</t>
  </si>
  <si>
    <t>Úprava pláně v zářezech se zhutněním</t>
  </si>
  <si>
    <t>m2</t>
  </si>
  <si>
    <t>2122193320</t>
  </si>
  <si>
    <t>Úprava pláně na stavbách dálnic v zářezech mimo skalních se zhutněním</t>
  </si>
  <si>
    <t>https://podminky.urs.cz/item/CS_URS_2021_02/181102302</t>
  </si>
  <si>
    <t>plocha ŠD 0-63</t>
  </si>
  <si>
    <t>4850,59</t>
  </si>
  <si>
    <t>30</t>
  </si>
  <si>
    <t>181351103</t>
  </si>
  <si>
    <t>Rozprostření ornice tl vrstvy do 200 mm pl přes 100 do 500 m2 v rovině nebo ve svahu do 1:5 strojně</t>
  </si>
  <si>
    <t>-1318301228</t>
  </si>
  <si>
    <t>Rozprostření a urovnání ornice v rovině nebo ve svahu sklonu do 1:5 strojně při souvislé ploše přes 100 do 500 m2, tl. vrstvy do 200 mm</t>
  </si>
  <si>
    <t>https://podminky.urs.cz/item/CS_URS_2021_02/181351103</t>
  </si>
  <si>
    <t>tl. 10cm</t>
  </si>
  <si>
    <t>2545,083</t>
  </si>
  <si>
    <t>12</t>
  </si>
  <si>
    <t>181451121</t>
  </si>
  <si>
    <t>Založení lučního trávníku výsevem plochy přes 1000 m2 v rovině a ve svahu do 1:5</t>
  </si>
  <si>
    <t>-877496977</t>
  </si>
  <si>
    <t>Založení trávníku na půdě předem připravené plochy přes 1000 m2 výsevem včetně utažení lučního v rovině nebo na svahu do 1:5</t>
  </si>
  <si>
    <t>https://podminky.urs.cz/item/CS_URS_2021_02/181451121</t>
  </si>
  <si>
    <t>Poznámka k položce:_x000D_
= změřeno v digitální verzi PD - funkce měření ploch</t>
  </si>
  <si>
    <t>plocha kolem vozovky mimo příkopů</t>
  </si>
  <si>
    <t>Komunikace</t>
  </si>
  <si>
    <t>13</t>
  </si>
  <si>
    <t>561041121</t>
  </si>
  <si>
    <t>Zřízení podkladu ze zeminy upravené hydraulickými pojivy (Road Mix) tl do 300 mm plochy do 5000 m2</t>
  </si>
  <si>
    <t>1036785074</t>
  </si>
  <si>
    <t>Zřízení podkladu ze zeminy upravené hydraulickými pojivy (systém Road Mix) vápnem, cementem nebo směsnými pojivy (materiál ve specifikaci) s rozprostřením, promísením, vlhčením, zhutněním a ošetřením vodou plochy přes 1 000 do 5 000 m2, tloušťka po zhutnění přes 250 do 300 mm</t>
  </si>
  <si>
    <t>https://podminky.urs.cz/item/CS_URS_2021_02/561041121</t>
  </si>
  <si>
    <t>plocha pláně</t>
  </si>
  <si>
    <t>14</t>
  </si>
  <si>
    <t>58591002</t>
  </si>
  <si>
    <t>pojivo hydraulické pro stabilizaci zeminy 50% vápna</t>
  </si>
  <si>
    <t>473107932</t>
  </si>
  <si>
    <t>https://podminky.urs.cz/item/CS_URS_2021_02/58591002</t>
  </si>
  <si>
    <t>4850,59*0,017</t>
  </si>
  <si>
    <t>564851111-1</t>
  </si>
  <si>
    <t>Podklad ze štěrkodrtě ŠD tl 150 mm 0-32</t>
  </si>
  <si>
    <t>-279741667</t>
  </si>
  <si>
    <t>Podklad ze štěrkodrti ŠD s rozprostřením a zhutněním, po zhutnění tl. 150 mm</t>
  </si>
  <si>
    <t>https://podminky.urs.cz/item/CS_URS_2021_02/564851111-1</t>
  </si>
  <si>
    <t>ACP+krajnice+rozšíření vrstvy</t>
  </si>
  <si>
    <t>3649,07+470,87+974,2*0,15+974,2*0,225</t>
  </si>
  <si>
    <t>16</t>
  </si>
  <si>
    <t>564851111-2</t>
  </si>
  <si>
    <t>Podklad ze štěrkodrtě ŠD tl 150 mm 0-63</t>
  </si>
  <si>
    <t>-449293641</t>
  </si>
  <si>
    <t>https://podminky.urs.cz/item/CS_URS_2021_02/564851111-2</t>
  </si>
  <si>
    <t>ŠD 0-32+rozšíření vrstvy</t>
  </si>
  <si>
    <t>4485,265+974,2*0,15+974,2*0,225</t>
  </si>
  <si>
    <t>17</t>
  </si>
  <si>
    <t>565155121</t>
  </si>
  <si>
    <t>Asfaltový beton vrstva podkladní ACP 16 (obalované kamenivo OKS) tl 70 mm š přes 3 m</t>
  </si>
  <si>
    <t>-2065487447</t>
  </si>
  <si>
    <t>Asfaltový beton vrstva podkladní ACP 16 (obalované kamenivo střednězrnné - OKS) s rozprostřením a zhutněním v pruhu šířky přes 3 m, po zhutnění tl. 70 mm</t>
  </si>
  <si>
    <t>https://podminky.urs.cz/item/CS_URS_2021_02/565155121</t>
  </si>
  <si>
    <t>plocha ACO</t>
  </si>
  <si>
    <t>3649,07</t>
  </si>
  <si>
    <t>18</t>
  </si>
  <si>
    <t>569731111</t>
  </si>
  <si>
    <t>Zpevnění krajnic kamenivem drceným tl 100 mm</t>
  </si>
  <si>
    <t>1265600239</t>
  </si>
  <si>
    <t>Zpevnění krajnic nebo komunikací pro pěší s rozprostřením a zhutněním, po zhutnění kamenivem drceným tl. 100 mm</t>
  </si>
  <si>
    <t>https://podminky.urs.cz/item/CS_URS_2021_02/569731111</t>
  </si>
  <si>
    <t>1883,48*0,25</t>
  </si>
  <si>
    <t>19</t>
  </si>
  <si>
    <t>573211107</t>
  </si>
  <si>
    <t>Postřik živičný spojovací z asfaltu v množství 0,30 kg/m2</t>
  </si>
  <si>
    <t>1410798028</t>
  </si>
  <si>
    <t>Postřik spojovací PS bez posypu kamenivem z asfaltu silničního, v množství 0,30 kg/m2</t>
  </si>
  <si>
    <t>https://podminky.urs.cz/item/CS_URS_2021_02/573211107</t>
  </si>
  <si>
    <t>2649,07</t>
  </si>
  <si>
    <t>20</t>
  </si>
  <si>
    <t>573211112R</t>
  </si>
  <si>
    <t>Postřik živičný infiltrační z asfaltu v množství 0,40 kg/m2</t>
  </si>
  <si>
    <t>1122767224</t>
  </si>
  <si>
    <t>Postřik infiltrační bez posypu kamenivem z asfaltu silničního, v množství 0,40 kg/m2</t>
  </si>
  <si>
    <t>Poznámka k položce:_x000D_
postřik infiltrační</t>
  </si>
  <si>
    <t>Plocha ACP16</t>
  </si>
  <si>
    <t>577134121</t>
  </si>
  <si>
    <t>Asfaltový beton vrstva obrusná ACO 11 (ABS) tř. I tl 40 mm š přes 3 m z nemodifikovaného asfaltu</t>
  </si>
  <si>
    <t>1317674752</t>
  </si>
  <si>
    <t>Asfaltový beton vrstva obrusná ACO 11 (ABS) s rozprostřením a se zhutněním z nemodifikovaného asfaltu v pruhu šířky přes 3 m tř. I, po zhutnění tl. 40 mm</t>
  </si>
  <si>
    <t>https://podminky.urs.cz/item/CS_URS_2021_02/577134121</t>
  </si>
  <si>
    <t>délka * šířka +  sjezdy a výhybny</t>
  </si>
  <si>
    <t>974,2*3,5+239,37</t>
  </si>
  <si>
    <t>22</t>
  </si>
  <si>
    <t>R.-4</t>
  </si>
  <si>
    <t>Svodnice ocelová</t>
  </si>
  <si>
    <t>m</t>
  </si>
  <si>
    <t>2057555994</t>
  </si>
  <si>
    <t>světlý profil 120x110 mm, s pozinkovaným roštem, do cesty s živičným krytem a nestmelenými podkladními vrstvami.</t>
  </si>
  <si>
    <t>součet délek svodnic</t>
  </si>
  <si>
    <t>4,5+4,5</t>
  </si>
  <si>
    <t>93</t>
  </si>
  <si>
    <t>Různé dokončovací konstrukce a práce inženýrských staveb</t>
  </si>
  <si>
    <t>23</t>
  </si>
  <si>
    <t>938909311</t>
  </si>
  <si>
    <t>Čištění vozovek metením strojně podkladu nebo krytu betonového nebo živičného</t>
  </si>
  <si>
    <t>-1033276073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</si>
  <si>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</si>
  <si>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https://podminky.urs.cz/item/CS_URS_2021_02/938909311</t>
  </si>
  <si>
    <t>Poznámka k položce:_x000D_
opakované čištěšní stavajích silnic i nové vozovky</t>
  </si>
  <si>
    <t>Ostatní konstrukce a práce, bourání</t>
  </si>
  <si>
    <t>24</t>
  </si>
  <si>
    <t>919112213</t>
  </si>
  <si>
    <t>Řezání spár pro vytvoření komůrky š 10 mm hl 25 mm pro těsnící zálivku v živičném krytu</t>
  </si>
  <si>
    <t>1946546078</t>
  </si>
  <si>
    <t>Řezání dilatačních spár v živičném krytu vytvoření komůrky pro těsnící zálivku šířky 10 mm, hloubky 25 mm</t>
  </si>
  <si>
    <t>https://podminky.urs.cz/item/CS_URS_2021_02/919112213</t>
  </si>
  <si>
    <t>Poznámka k položce:_x000D_
proříznutí spáry v místě napojení nového krytu</t>
  </si>
  <si>
    <t>řezání_spar</t>
  </si>
  <si>
    <t>25</t>
  </si>
  <si>
    <t>919122112</t>
  </si>
  <si>
    <t>Těsnění spár zálivkou za tepla pro komůrky š 10 mm hl 25 mm s těsnicím profilem</t>
  </si>
  <si>
    <t>-1813449029</t>
  </si>
  <si>
    <t>Utěsnění dilatačních spár zálivkou za tepla v cementobetonovém nebo živičném krytu včetně adhezního nátěru s těsnicím profilem pod zálivkou, pro komůrky šířky 10 mm, hloubky 25 mm</t>
  </si>
  <si>
    <t>https://podminky.urs.cz/item/CS_URS_2021_02/919122112</t>
  </si>
  <si>
    <t>26</t>
  </si>
  <si>
    <t>919735112</t>
  </si>
  <si>
    <t>Řezání stávajícího živičného krytu hl do 100 mm</t>
  </si>
  <si>
    <t>1672361381</t>
  </si>
  <si>
    <t>Řezání stávajícího živičného krytu nebo podkladu hloubky přes 50 do 100 mm</t>
  </si>
  <si>
    <t>https://podminky.urs.cz/item/CS_URS_2021_02/919735112</t>
  </si>
  <si>
    <t>Poznámka k položce:_x000D_
zaříznutí stávajícího krytu</t>
  </si>
  <si>
    <t>998</t>
  </si>
  <si>
    <t>Přesun hmot</t>
  </si>
  <si>
    <t>27</t>
  </si>
  <si>
    <t>998225111</t>
  </si>
  <si>
    <t>Přesun hmot pro pozemní komunikace s krytem z kamene, monolitickým betonovým nebo živičným</t>
  </si>
  <si>
    <t>-116636331</t>
  </si>
  <si>
    <t>Přesun hmot pro komunikace s krytem z kameniva, monolitickým betonovým nebo živičným dopravní vzdálenost do 200 m jakékoliv délky objektu</t>
  </si>
  <si>
    <t>https://podminky.urs.cz/item/CS_URS_2021_02/998225111</t>
  </si>
  <si>
    <t xml:space="preserve">Poznámka k položce:_x000D_
=pol.32+pol.33+pol.34+pol.37_x000D_
</t>
  </si>
  <si>
    <t>494/16-2 - SO 301 Příkop</t>
  </si>
  <si>
    <t xml:space="preserve">    2 - Zakládání</t>
  </si>
  <si>
    <t xml:space="preserve">    4 - Vodorovné konstrukce</t>
  </si>
  <si>
    <t xml:space="preserve">      8 - Trubní vedení</t>
  </si>
  <si>
    <t xml:space="preserve">    9 - Ostatní konstrukce a práce, bourání</t>
  </si>
  <si>
    <t>36</t>
  </si>
  <si>
    <t>-1803275187</t>
  </si>
  <si>
    <t>naložení, odvoz a uložení, odvoz do 10 km. Jak trvalé uskladnění, tak mezideponie pro zpětné rozprostření</t>
  </si>
  <si>
    <t>sejmutá ornice</t>
  </si>
  <si>
    <t>421</t>
  </si>
  <si>
    <t>999539897</t>
  </si>
  <si>
    <t>2105*0,2</t>
  </si>
  <si>
    <t>132154204</t>
  </si>
  <si>
    <t>Hloubení zapažených rýh š do 2000 mm v hornině třídy těžitelnosti I skupiny 1 a 2 objem do 500 m3</t>
  </si>
  <si>
    <t>613163765</t>
  </si>
  <si>
    <t>Hloubení zapažených rýh šířky přes 800 do 2 000 mm strojně s urovnáním dna do předepsaného profilu a spádu v hornině třídy těžitelnosti I skupiny 1 a 2 přes 100 do 500 m3</t>
  </si>
  <si>
    <t>https://podminky.urs.cz/item/CS_URS_2021_02/132154204</t>
  </si>
  <si>
    <t>350,27</t>
  </si>
  <si>
    <t>132251104</t>
  </si>
  <si>
    <t>Hloubení rýh nezapažených š do 800 mm v hornině třídy těžitelnosti I skupiny 3 objem přes 100 m3 strojně</t>
  </si>
  <si>
    <t>-1966276195</t>
  </si>
  <si>
    <t>Hloubení nezapažených rýh šířky do 800 mm strojně s urovnáním dna do předepsaného profilu a spádu v hornině třídy těžitelnosti I skupiny 3 přes 100 m3</t>
  </si>
  <si>
    <t>https://podminky.urs.cz/item/CS_URS_2021_02/132251104</t>
  </si>
  <si>
    <t>rýhy pro zasak a potrubí</t>
  </si>
  <si>
    <t>150,825</t>
  </si>
  <si>
    <t>682820185</t>
  </si>
  <si>
    <t>499,295</t>
  </si>
  <si>
    <t>-682448904</t>
  </si>
  <si>
    <t>499,295*10</t>
  </si>
  <si>
    <t>-616660159</t>
  </si>
  <si>
    <t>350,27+150,825-1,8</t>
  </si>
  <si>
    <t>1675669095</t>
  </si>
  <si>
    <t>-2020050818</t>
  </si>
  <si>
    <t>499,295*2</t>
  </si>
  <si>
    <t>58331200</t>
  </si>
  <si>
    <t>štěrkopísek netříděný zásypový</t>
  </si>
  <si>
    <t>-188857086</t>
  </si>
  <si>
    <t>https://podminky.urs.cz/item/CS_URS_2021_02/58331200</t>
  </si>
  <si>
    <t>1,62*2</t>
  </si>
  <si>
    <t>00572474</t>
  </si>
  <si>
    <t>osivo směs travní krajinná-svahová</t>
  </si>
  <si>
    <t>-1370802648</t>
  </si>
  <si>
    <t>https://podminky.urs.cz/item/CS_URS_2021_02/00572474</t>
  </si>
  <si>
    <t>2526*0,03</t>
  </si>
  <si>
    <t>174101101</t>
  </si>
  <si>
    <t>Zásyp jam, šachet rýh nebo kolem objektů sypaninou se zhutněním</t>
  </si>
  <si>
    <t>518919251</t>
  </si>
  <si>
    <t>Zásyp sypaninou z jakékoliv horniny s uložením výkopku ve vrstvách se zhutněním jam, šachet, rýh nebo kolem objektů v těchto vykopávkách</t>
  </si>
  <si>
    <t>https://podminky.urs.cz/item/CS_URS_2021_02/174101101</t>
  </si>
  <si>
    <t>Poznámka k položce:_x000D_
zásyp potrubí</t>
  </si>
  <si>
    <t>1,8</t>
  </si>
  <si>
    <t>175111101</t>
  </si>
  <si>
    <t>Obsypání potrubí ručně sypaninou bez prohození, uloženou do 3 m</t>
  </si>
  <si>
    <t>177829606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</si>
  <si>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</si>
  <si>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https://podminky.urs.cz/item/CS_URS_2021_02/175111101</t>
  </si>
  <si>
    <t>181451123</t>
  </si>
  <si>
    <t>Založení lučního trávníku výsevem plochy přes 1000 m2 ve svahu do 1:1</t>
  </si>
  <si>
    <t>1891572031</t>
  </si>
  <si>
    <t>Založení trávníku na půdě předem připravené plochy přes 1000 m2 výsevem včetně utažení lučního na svahu přes 1:2 do 1:1</t>
  </si>
  <si>
    <t>https://podminky.urs.cz/item/CS_URS_2021_02/181451123</t>
  </si>
  <si>
    <t>2526</t>
  </si>
  <si>
    <t>Zakládání</t>
  </si>
  <si>
    <t>211521111</t>
  </si>
  <si>
    <t>Výplň odvodňovacích žeber nebo trativodů kamenivem hrubým drceným frakce 65 až 125 mm</t>
  </si>
  <si>
    <t>332676011</t>
  </si>
  <si>
    <t>Výplň kamenivem do rýh odvodňovacích žeber nebo trativodů bez zhutnění, s úpravou povrchu výplně kamenivem hrubým drceným frakce 65 až 125 mm</t>
  </si>
  <si>
    <t>https://podminky.urs.cz/item/CS_URS_2021_02/211521111</t>
  </si>
  <si>
    <t>fr. 32-63</t>
  </si>
  <si>
    <t>1,15*0,5*(9+46+30+21,6+21,6+21,6+19,5+19,5+18,7+19)</t>
  </si>
  <si>
    <t>211571112</t>
  </si>
  <si>
    <t>Výplň odvodňovacích žeber nebo trativodů štěrkopískem netříděným</t>
  </si>
  <si>
    <t>-381291099</t>
  </si>
  <si>
    <t>Výplň kamenivem do rýh odvodňovacích žeber nebo trativodů bez zhutnění, s úpravou povrchu výplně štěrkopískem netříděným</t>
  </si>
  <si>
    <t>https://podminky.urs.cz/item/CS_URS_2021_02/211571112</t>
  </si>
  <si>
    <t>0,15*0,5*(9+46+30+21,6+21,6+21,6+19,5+19,5+18,7+19)</t>
  </si>
  <si>
    <t>211971121</t>
  </si>
  <si>
    <t>Zřízení opláštění žeber nebo trativodů geotextilií v rýze nebo zářezu sklonu přes 1:2 š do 2,5 m</t>
  </si>
  <si>
    <t>1777431315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</si>
  <si>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</si>
  <si>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https://podminky.urs.cz/item/CS_URS_2021_02/211971121</t>
  </si>
  <si>
    <t xml:space="preserve">Poznámka k položce:_x000D_
= plocha stěn jámy vyplněné DK_x000D_
</t>
  </si>
  <si>
    <t>((9*1,15*2+9*0,5*2+0,5*1,15*2)+(46*1,15*2+46*0,5*2+1,15*0,5*2)+(30*1,15*2+30*0,5*2+1,15*0,5*2)+(21,6*1,15*2+21,6*0,5*2+1,15*0,5*2))*1,1</t>
  </si>
  <si>
    <t>((21,6*1,15*2+21,6*0,5*2+1,15*0,5*2)+(21,6*1,15*2+21,6*0,5*2+1,15*0,5*2)+(19,5*1,15*2+19,5*0,5*2+1,15*0,5*2)+(19,5*1,15*2+19,5*0,5*2+1,15*0,5*2))*1,1</t>
  </si>
  <si>
    <t>((18,7*1,15*2+18,7*0,5*2+1,15*0,5*2)+(19*1,15*2+19*0,5*2+1,15*0,5*2))*1,1</t>
  </si>
  <si>
    <t>69311228</t>
  </si>
  <si>
    <t>geotextilie netkaná separační, ochranná, filtrační, drenážní PES 250g/m2</t>
  </si>
  <si>
    <t>-1626429774</t>
  </si>
  <si>
    <t>https://podminky.urs.cz/item/CS_URS_2021_02/69311228</t>
  </si>
  <si>
    <t>834,846</t>
  </si>
  <si>
    <t>271532212</t>
  </si>
  <si>
    <t>Podsyp pod základové konstrukce se zhutněním z hrubého kameniva frakce 16 až 32 mm</t>
  </si>
  <si>
    <t>1639568472</t>
  </si>
  <si>
    <t>Podsyp pod základové konstrukce se zhutněním a urovnáním povrchu z kameniva hrubého, frakce 16 - 32 mm</t>
  </si>
  <si>
    <t>https://podminky.urs.cz/item/CS_URS_2021_02/271532212</t>
  </si>
  <si>
    <t>Poznámka k položce:_x000D_
podsyp pod obetonování potrubí</t>
  </si>
  <si>
    <t>0,72</t>
  </si>
  <si>
    <t>274321511</t>
  </si>
  <si>
    <t>Základové pasy ze ŽB tř. C 25/30</t>
  </si>
  <si>
    <t>253037255</t>
  </si>
  <si>
    <t>Základy z betonu železového (bez výztuže) pasy z betonu bez zvláštních nároků na vliv prostředí (X0, XC) tř. C 25/30</t>
  </si>
  <si>
    <t>https://podminky.urs.cz/item/CS_URS_2021_02/274321511</t>
  </si>
  <si>
    <t>0,8*0,5*2*2</t>
  </si>
  <si>
    <t>274351111</t>
  </si>
  <si>
    <t>Bednění základových pasů tradiční oboustranné</t>
  </si>
  <si>
    <t>894110981</t>
  </si>
  <si>
    <t>Bednění základových konstrukcí pasů tradiční oboustranné</t>
  </si>
  <si>
    <t>https://podminky.urs.cz/item/CS_URS_2021_02/274351111</t>
  </si>
  <si>
    <t>(0,8*2*2+0,8*0,5*2)*2*1,1</t>
  </si>
  <si>
    <t>279362021</t>
  </si>
  <si>
    <t>Výztuž základových zdí nosných svařovanými sítěmi Kari</t>
  </si>
  <si>
    <t>21981729</t>
  </si>
  <si>
    <t>Výztuž základových zdí nosných svislých nebo odkloněných od svislice, rovinných nebo oblých, deskových nebo žebrových, včetně výztuže jejich žeber ze svařovaných sítí z drátů typu KARI</t>
  </si>
  <si>
    <t>https://podminky.urs.cz/item/CS_URS_2021_02/279362021</t>
  </si>
  <si>
    <t>8,36*7,9/1000</t>
  </si>
  <si>
    <t>plocha výztuže x kg/m2</t>
  </si>
  <si>
    <t>Vodorovné konstrukce</t>
  </si>
  <si>
    <t>452318510-1</t>
  </si>
  <si>
    <t>Zajišťovací práh z betonu prostého</t>
  </si>
  <si>
    <t>-1454832812</t>
  </si>
  <si>
    <t>Zajišťovací práh z betonu prostého vodostavebného C 30/37 Xf4 na dně a ve svahuvčetně lože ŠP tl. 100mm, včetně, bednění</t>
  </si>
  <si>
    <t>Poznámka k položce:_x000D_
beton C25/30</t>
  </si>
  <si>
    <t>0,6*0,3*2,65</t>
  </si>
  <si>
    <t>r.1</t>
  </si>
  <si>
    <t>Přehrážka z balvanů a kostek</t>
  </si>
  <si>
    <t>ks</t>
  </si>
  <si>
    <t>106735132</t>
  </si>
  <si>
    <t>osazení, materiál a lože</t>
  </si>
  <si>
    <t>594511111-1</t>
  </si>
  <si>
    <t>Dlažba z lomového kamene s provedením lože z betonu</t>
  </si>
  <si>
    <t>230856019</t>
  </si>
  <si>
    <t>Dlažba nebo přídlažba z lomového kamene lomařsky upraveného rigolového v ploše vodorovné nebo ve sklonu tl. do 250 mm, bez vyplnění spár, s provedením lože tl. 100 mm z betonu C16/20 Xc2</t>
  </si>
  <si>
    <t>https://podminky.urs.cz/item/CS_URS_2021_02/594511111-1</t>
  </si>
  <si>
    <t>opevnění  výtoku propustku a nátoku horské vpusti</t>
  </si>
  <si>
    <t>2*0,5+2*2*0,87*1,2+0,5*0,3+0,5*0,5*1,2*2</t>
  </si>
  <si>
    <t>599632111</t>
  </si>
  <si>
    <t>Vyplnění spár dlažby z lomového kamene MC se zatřením</t>
  </si>
  <si>
    <t>986359214</t>
  </si>
  <si>
    <t>Vyplnění spár dlažby (přídlažby) z lomového kamene v jakémkoliv sklonu plochy a jakékoliv tloušťky cementovou maltou se zatřením</t>
  </si>
  <si>
    <t>https://podminky.urs.cz/item/CS_URS_2021_02/599632111</t>
  </si>
  <si>
    <t>Dlažba z LK</t>
  </si>
  <si>
    <t>5,926</t>
  </si>
  <si>
    <t>Trubní vedení</t>
  </si>
  <si>
    <t>871373121</t>
  </si>
  <si>
    <t>Montáž kanalizačního potrubí z PVC těsněné gumovým kroužkem otevřený výkop sklon do 20 % DN 300</t>
  </si>
  <si>
    <t>604233246</t>
  </si>
  <si>
    <t>Montáž kanalizačního potrubí z plastů z tvrdého PVC těsněných gumovým kroužkem v otevřeném výkopu ve sklonu do 20 % DN 300</t>
  </si>
  <si>
    <t>https://podminky.urs.cz/item/CS_URS_2021_02/871373121</t>
  </si>
  <si>
    <t>28611233</t>
  </si>
  <si>
    <t>trubka kanalizační PVC-U DN 315x3000mm SN12</t>
  </si>
  <si>
    <t>-713523751</t>
  </si>
  <si>
    <t>https://podminky.urs.cz/item/CS_URS_2021_02/28611233</t>
  </si>
  <si>
    <t>28</t>
  </si>
  <si>
    <t>899623161</t>
  </si>
  <si>
    <t>Obetonování potrubí nebo zdiva stok betonem prostým tř. C 20/25 v otevřeném výkopu</t>
  </si>
  <si>
    <t>1145902231</t>
  </si>
  <si>
    <t>Obetonování potrubí nebo zdiva stok betonem prostým v otevřeném výkopu, beton tř. C 20/25</t>
  </si>
  <si>
    <t>https://podminky.urs.cz/item/CS_URS_2021_02/899623161</t>
  </si>
  <si>
    <t>Poznámka k položce:_x000D_
XF4</t>
  </si>
  <si>
    <t>1,14</t>
  </si>
  <si>
    <t>29</t>
  </si>
  <si>
    <t>919413111R</t>
  </si>
  <si>
    <t>Vtoková jímka ze ŽB propustku z trub do DN 600</t>
  </si>
  <si>
    <t>kus</t>
  </si>
  <si>
    <t>-1513668619</t>
  </si>
  <si>
    <t>Vtoková jímka propustku z betonu železového tř. C 25/30, propustku z trub DN do 600 mm, včetně výztuže, betonu, obkladu z kamene, bednění, zřízení.</t>
  </si>
  <si>
    <t>919441211</t>
  </si>
  <si>
    <t>Čelo propustku z lomového kamene pro propustek z trub DN 300 až 500</t>
  </si>
  <si>
    <t>-1062540720</t>
  </si>
  <si>
    <t>Čelo propustku ze zdiva z lomového kamene, pro propustek z trub DN 300 až 500 mm</t>
  </si>
  <si>
    <t>https://podminky.urs.cz/item/CS_URS_2021_02/919441211</t>
  </si>
  <si>
    <t>31</t>
  </si>
  <si>
    <t>919521014</t>
  </si>
  <si>
    <t>Zřízení propustků z trub betonových DN 500</t>
  </si>
  <si>
    <t>833004210</t>
  </si>
  <si>
    <t>Zřízení propustků a hospodářských přejezdů z trub betonových a železobetonových do DN 500</t>
  </si>
  <si>
    <t>https://podminky.urs.cz/item/CS_URS_2021_02/919521014</t>
  </si>
  <si>
    <t>32</t>
  </si>
  <si>
    <t>59222024</t>
  </si>
  <si>
    <t>trouba ŽB hrdlová DN 500</t>
  </si>
  <si>
    <t>1534523542</t>
  </si>
  <si>
    <t>https://podminky.urs.cz/item/CS_URS_2021_02/59222024</t>
  </si>
  <si>
    <t>11,3</t>
  </si>
  <si>
    <t>33</t>
  </si>
  <si>
    <t>919535555R</t>
  </si>
  <si>
    <t>Obetonování trubního propustku železobetonem</t>
  </si>
  <si>
    <t>-1432137014</t>
  </si>
  <si>
    <t xml:space="preserve">Obetonování trubního propustku železobetonem C16/20 XC2 tl. 150mm, včetně výztuže </t>
  </si>
  <si>
    <t>délka* průřez obetonování</t>
  </si>
  <si>
    <t>11,3*0,34</t>
  </si>
  <si>
    <t>34</t>
  </si>
  <si>
    <t>919-AG.1.</t>
  </si>
  <si>
    <t>Horská vpusť</t>
  </si>
  <si>
    <t>-1717703343</t>
  </si>
  <si>
    <t>horská vpusť včetně materiálu, zřizení. včetně mříže a stupadel</t>
  </si>
  <si>
    <t>35</t>
  </si>
  <si>
    <t>977151129</t>
  </si>
  <si>
    <t>Jádrové vrty diamantovými korunkami do D 350 mm do stavebních materiálů</t>
  </si>
  <si>
    <t>1673609119</t>
  </si>
  <si>
    <t>Jádrové vrty diamantovými korunkami do stavebních materiálů (železobetonu, betonu, cihel, obkladů, dlažeb, kamene) průměru přes 300 do 350 mm</t>
  </si>
  <si>
    <t>https://podminky.urs.cz/item/CS_URS_2021_02/977151129</t>
  </si>
  <si>
    <t>Poznámka k položce:_x000D_
Navrtání stávající vpusti pro zaústění potrubí od horské vpusti</t>
  </si>
  <si>
    <t>494/16-3 - SO 801 výsadba</t>
  </si>
  <si>
    <t xml:space="preserve">    998 - Přesun hmot</t>
  </si>
  <si>
    <t>183101221</t>
  </si>
  <si>
    <t>Jamky pro výsadbu s výměnou 50 % půdy zeminy tř 1 až 4 objem do 1 m3 v rovině a svahu do 1:5</t>
  </si>
  <si>
    <t>2099915600</t>
  </si>
  <si>
    <t>Hloubení jamek pro vysazování rostlin v zemině tř.1 až 4 s výměnou půdy z 50% v rovině nebo na svahu do 1:5, objemu přes 0,40 do 1,00 m3</t>
  </si>
  <si>
    <t>https://podminky.urs.cz/item/CS_URS_2021_02/183101221</t>
  </si>
  <si>
    <t>počet dřevin</t>
  </si>
  <si>
    <t>63</t>
  </si>
  <si>
    <t>-347758452</t>
  </si>
  <si>
    <t>63*0,55</t>
  </si>
  <si>
    <t>103211000</t>
  </si>
  <si>
    <t>zahradní substrát pro výsadbu VL</t>
  </si>
  <si>
    <t>-1836050622</t>
  </si>
  <si>
    <t>rašelina substrátová zahradní substrát pro výsadbu     VL</t>
  </si>
  <si>
    <t>https://podminky.urs.cz/item/CS_URS_2021_02/103211000</t>
  </si>
  <si>
    <t>34,65</t>
  </si>
  <si>
    <t>184102124</t>
  </si>
  <si>
    <t>Výsadba dřeviny s balem D do 0,5 m do jamky se zalitím ve svahu do 1:2</t>
  </si>
  <si>
    <t>-794203088</t>
  </si>
  <si>
    <t>Výsadba dřeviny s balem do předem vyhloubené jamky se zalitím na svahu přes 1:5 do 1:2, při průměru balu přes 400 do 500 mm</t>
  </si>
  <si>
    <t>https://podminky.urs.cz/item/CS_URS_2021_02/184102124</t>
  </si>
  <si>
    <t>Hrušeň+Švestka+Jabloň</t>
  </si>
  <si>
    <t>22+19+22</t>
  </si>
  <si>
    <t>nove-026560503</t>
  </si>
  <si>
    <t>Hrušeň Pyrus sp. OK 10-12 cm, bal</t>
  </si>
  <si>
    <t>nove-02656054</t>
  </si>
  <si>
    <t>Švestka -Prunus sp. OK 10-12 cm, bal</t>
  </si>
  <si>
    <t>nove-02656055</t>
  </si>
  <si>
    <t>Jabloň - Malus sp. OK 10-12 cm, bal</t>
  </si>
  <si>
    <t>184215133</t>
  </si>
  <si>
    <t>Ukotvení kmene dřevin třemi kůly D do 0,1 m délky do 3 m</t>
  </si>
  <si>
    <t>-304205158</t>
  </si>
  <si>
    <t>Ukotvení dřeviny kůly třemi kůly, délky přes 2 do 3 m</t>
  </si>
  <si>
    <t>https://podminky.urs.cz/item/CS_URS_2021_02/184215133</t>
  </si>
  <si>
    <t>60591253</t>
  </si>
  <si>
    <t>kůl vyvazovací dřevěný impregnovaný D 8cm dl 2m</t>
  </si>
  <si>
    <t>1193931404</t>
  </si>
  <si>
    <t>https://podminky.urs.cz/item/CS_URS_2021_02/60591253</t>
  </si>
  <si>
    <t>počet dřevin*3</t>
  </si>
  <si>
    <t>63*3</t>
  </si>
  <si>
    <t>605912550-1</t>
  </si>
  <si>
    <t>Příčka spojovací</t>
  </si>
  <si>
    <t>1912439403</t>
  </si>
  <si>
    <t>počet kůlů</t>
  </si>
  <si>
    <t>189</t>
  </si>
  <si>
    <t>605912550-2</t>
  </si>
  <si>
    <t>páska kotvící</t>
  </si>
  <si>
    <t>-1291867524</t>
  </si>
  <si>
    <t>počet příček</t>
  </si>
  <si>
    <t>184801122</t>
  </si>
  <si>
    <t>Ošetřování vysazených dřevin soliterních ve svahu do 1:2</t>
  </si>
  <si>
    <t>-166517886</t>
  </si>
  <si>
    <t>Ošetření vysazených dřevin solitérních na svahu přes 1:5 do 1:2</t>
  </si>
  <si>
    <t>https://podminky.urs.cz/item/CS_URS_2021_02/184801122</t>
  </si>
  <si>
    <t>184813121</t>
  </si>
  <si>
    <t>Ochrana dřevin před okusem mechanicky pletivem v rovině a svahu do 1:5</t>
  </si>
  <si>
    <t>1056907019</t>
  </si>
  <si>
    <t>Ochrana dřevin před okusem zvěří mechanicky v rovině nebo ve svahu do 1:5, pletivem, výšky do 2 m</t>
  </si>
  <si>
    <t>https://podminky.urs.cz/item/CS_URS_2021_02/184813121</t>
  </si>
  <si>
    <t>184911432</t>
  </si>
  <si>
    <t>Mulčování rostlin kůrou tl. do 0,15 m ve svahu do 1:2</t>
  </si>
  <si>
    <t>-57446713</t>
  </si>
  <si>
    <t>Mulčování vysazených rostlin mulčovací kůrou, tl. přes 100 do 150 mm na svahu přes 1:5 do 1:2</t>
  </si>
  <si>
    <t>https://podminky.urs.cz/item/CS_URS_2021_02/184911432</t>
  </si>
  <si>
    <t>počet dřevin*1m2</t>
  </si>
  <si>
    <t>63*1</t>
  </si>
  <si>
    <t>103911000</t>
  </si>
  <si>
    <t>kůra mulčovací VL</t>
  </si>
  <si>
    <t>1681837121</t>
  </si>
  <si>
    <t>výrobky ostatní kůra mulčovací              VL</t>
  </si>
  <si>
    <t>https://podminky.urs.cz/item/CS_URS_2021_02/103911000</t>
  </si>
  <si>
    <t>63*0,15</t>
  </si>
  <si>
    <t>185804311</t>
  </si>
  <si>
    <t>Zalití rostlin vodou plocha do 20 m2</t>
  </si>
  <si>
    <t>526327399</t>
  </si>
  <si>
    <t>Zalití rostlin vodou plochy záhonů jednotlivě do 20 m2</t>
  </si>
  <si>
    <t>https://podminky.urs.cz/item/CS_URS_2021_02/185804311</t>
  </si>
  <si>
    <t>počet dřevin*10l</t>
  </si>
  <si>
    <t>63*0,01</t>
  </si>
  <si>
    <t>185851121</t>
  </si>
  <si>
    <t>Dovoz vody pro zálivku rostlin za vzdálenost do 1000 m</t>
  </si>
  <si>
    <t>-865556099</t>
  </si>
  <si>
    <t>Dovoz vody pro zálivku rostlin na vzdálenost do 1000 m</t>
  </si>
  <si>
    <t>https://podminky.urs.cz/item/CS_URS_2021_02/185851121</t>
  </si>
  <si>
    <t>0,63</t>
  </si>
  <si>
    <t>185851129</t>
  </si>
  <si>
    <t>Příplatek k dovozu vody pro zálivku rostlin do 1000 m ZKD 1000 m</t>
  </si>
  <si>
    <t>726678905</t>
  </si>
  <si>
    <t>Dovoz vody pro zálivku rostlin Příplatek k ceně za každých dalších i započatých 1000 m</t>
  </si>
  <si>
    <t>https://podminky.urs.cz/item/CS_URS_2021_02/185851129</t>
  </si>
  <si>
    <t>9*0,63</t>
  </si>
  <si>
    <t>998231311</t>
  </si>
  <si>
    <t>Přesun hmot pro sadovnické a krajinářské úpravy vodorovně do 5000 m</t>
  </si>
  <si>
    <t>-751955389</t>
  </si>
  <si>
    <t>Přesun hmot pro sadovnické a krajinářské úpravy dopravní vzdálenost do 5000 m</t>
  </si>
  <si>
    <t>https://podminky.urs.cz/item/CS_URS_2021_02/998231311</t>
  </si>
  <si>
    <t>Zalití</t>
  </si>
  <si>
    <t>494/16-4 - SO 801 Výsadba - následná 3 letá péče</t>
  </si>
  <si>
    <t xml:space="preserve">    1 - Následná péče 1. rok</t>
  </si>
  <si>
    <t xml:space="preserve">    2 - Následná péče 2.rok</t>
  </si>
  <si>
    <t xml:space="preserve">    3 - Následná péče 3. rok</t>
  </si>
  <si>
    <t>Následná péče 1. rok</t>
  </si>
  <si>
    <t>185804513-1</t>
  </si>
  <si>
    <t>Odplevelení dřevin soliterních v rovině a svahu do 1:5</t>
  </si>
  <si>
    <t>1503078627</t>
  </si>
  <si>
    <t>Odplevelení výsadeb v rovině nebo na svahu do 1:5 dřevin solitérních</t>
  </si>
  <si>
    <t>https://podminky.urs.cz/item/CS_URS_2021_02/185804513-1</t>
  </si>
  <si>
    <t>4 x ročně</t>
  </si>
  <si>
    <t>4*63</t>
  </si>
  <si>
    <t>185804312-1</t>
  </si>
  <si>
    <t>Zalití rostlin vodou plocha přes 20 m2</t>
  </si>
  <si>
    <t>1410527823</t>
  </si>
  <si>
    <t>Zalití rostlin vodou plochy záhonů jednotlivě přes 20 m2</t>
  </si>
  <si>
    <t>https://podminky.urs.cz/item/CS_URS_2021_02/185804312-1</t>
  </si>
  <si>
    <t>zalití 22x během prvního roku</t>
  </si>
  <si>
    <t>(63*0,04)*22</t>
  </si>
  <si>
    <t>185851121-1</t>
  </si>
  <si>
    <t>-620489137</t>
  </si>
  <si>
    <t>https://podminky.urs.cz/item/CS_URS_2021_02/185851121-1</t>
  </si>
  <si>
    <t>55,44</t>
  </si>
  <si>
    <t>185851129-1</t>
  </si>
  <si>
    <t>1950720455</t>
  </si>
  <si>
    <t>https://podminky.urs.cz/item/CS_URS_2021_02/185851129-1</t>
  </si>
  <si>
    <t>55,4*9</t>
  </si>
  <si>
    <t>Následná péče 2.rok</t>
  </si>
  <si>
    <t>184852322</t>
  </si>
  <si>
    <t>Řez stromu výchovný alejových stromů v přes 4 do 6 m</t>
  </si>
  <si>
    <t>2146655838</t>
  </si>
  <si>
    <t>Řez stromů prováděný lezeckou technikou výchovný (S-RV) alejové stromy, výšky přes 4 do 6 m</t>
  </si>
  <si>
    <t>https://podminky.urs.cz/item/CS_URS_2021_02/184852322</t>
  </si>
  <si>
    <t>výchovný řez stromů</t>
  </si>
  <si>
    <t>233822130</t>
  </si>
  <si>
    <t>-2146315231</t>
  </si>
  <si>
    <t>zalití 6x během druhého roku</t>
  </si>
  <si>
    <t>(63*0,04)*6</t>
  </si>
  <si>
    <t>942324245</t>
  </si>
  <si>
    <t>15,12</t>
  </si>
  <si>
    <t>-402202442</t>
  </si>
  <si>
    <t>15,12*9</t>
  </si>
  <si>
    <t>Následná péče 3. rok</t>
  </si>
  <si>
    <t>828739025</t>
  </si>
  <si>
    <t>963108090</t>
  </si>
  <si>
    <t>zalití 6x během třetího roku</t>
  </si>
  <si>
    <t>-1917908061</t>
  </si>
  <si>
    <t>7,35</t>
  </si>
  <si>
    <t>-1683841140</t>
  </si>
  <si>
    <t>R.1.</t>
  </si>
  <si>
    <t>Opravy kůlů, vázání a oplocení</t>
  </si>
  <si>
    <t>1844872570</t>
  </si>
  <si>
    <t xml:space="preserve">Opravy poškozených kůlů, vázání a oplocení. </t>
  </si>
  <si>
    <t>63/3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</si>
</sst>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podminky.urs.cz/item/CS_URS_2021_02/012002000" TargetMode="External"/><Relationship Id="rId7" Type="http://schemas.openxmlformats.org/officeDocument/2006/relationships/hyperlink" Target="https://podminky.urs.cz/item/CS_URS_2021_02/043002000" TargetMode="External"/><Relationship Id="rId2" Type="http://schemas.openxmlformats.org/officeDocument/2006/relationships/hyperlink" Target="https://podminky.urs.cz/item/CS_URS_2021_02/011314000" TargetMode="External"/><Relationship Id="rId1" Type="http://schemas.openxmlformats.org/officeDocument/2006/relationships/hyperlink" Target="https://podminky.urs.cz/item/CS_URS_2021_02/011002000" TargetMode="External"/><Relationship Id="rId6" Type="http://schemas.openxmlformats.org/officeDocument/2006/relationships/hyperlink" Target="https://podminky.urs.cz/item/CS_URS_2021_02/013254000" TargetMode="External"/><Relationship Id="rId5" Type="http://schemas.openxmlformats.org/officeDocument/2006/relationships/hyperlink" Target="https://podminky.urs.cz/item/CS_URS_2021_02/012303000" TargetMode="External"/><Relationship Id="rId4" Type="http://schemas.openxmlformats.org/officeDocument/2006/relationships/hyperlink" Target="https://podminky.urs.cz/item/CS_URS_2021_02/030001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00572472" TargetMode="External"/><Relationship Id="rId13" Type="http://schemas.openxmlformats.org/officeDocument/2006/relationships/hyperlink" Target="https://podminky.urs.cz/item/CS_URS_2021_02/561041121" TargetMode="External"/><Relationship Id="rId18" Type="http://schemas.openxmlformats.org/officeDocument/2006/relationships/hyperlink" Target="https://podminky.urs.cz/item/CS_URS_2021_02/569731111" TargetMode="External"/><Relationship Id="rId26" Type="http://schemas.openxmlformats.org/officeDocument/2006/relationships/drawing" Target="../drawings/drawing3.xml"/><Relationship Id="rId3" Type="http://schemas.openxmlformats.org/officeDocument/2006/relationships/hyperlink" Target="https://podminky.urs.cz/item/CS_URS_2021_02/162751117" TargetMode="External"/><Relationship Id="rId21" Type="http://schemas.openxmlformats.org/officeDocument/2006/relationships/hyperlink" Target="https://podminky.urs.cz/item/CS_URS_2021_02/938909311" TargetMode="External"/><Relationship Id="rId7" Type="http://schemas.openxmlformats.org/officeDocument/2006/relationships/hyperlink" Target="https://podminky.urs.cz/item/CS_URS_2021_02/171201221" TargetMode="External"/><Relationship Id="rId12" Type="http://schemas.openxmlformats.org/officeDocument/2006/relationships/hyperlink" Target="https://podminky.urs.cz/item/CS_URS_2021_02/181451121" TargetMode="External"/><Relationship Id="rId17" Type="http://schemas.openxmlformats.org/officeDocument/2006/relationships/hyperlink" Target="https://podminky.urs.cz/item/CS_URS_2021_02/565155121" TargetMode="External"/><Relationship Id="rId25" Type="http://schemas.openxmlformats.org/officeDocument/2006/relationships/hyperlink" Target="https://podminky.urs.cz/item/CS_URS_2021_02/998225111" TargetMode="External"/><Relationship Id="rId2" Type="http://schemas.openxmlformats.org/officeDocument/2006/relationships/hyperlink" Target="https://podminky.urs.cz/item/CS_URS_2021_02/122552205" TargetMode="External"/><Relationship Id="rId16" Type="http://schemas.openxmlformats.org/officeDocument/2006/relationships/hyperlink" Target="https://podminky.urs.cz/item/CS_URS_2021_02/564851111-2" TargetMode="External"/><Relationship Id="rId20" Type="http://schemas.openxmlformats.org/officeDocument/2006/relationships/hyperlink" Target="https://podminky.urs.cz/item/CS_URS_2021_02/577134121" TargetMode="External"/><Relationship Id="rId1" Type="http://schemas.openxmlformats.org/officeDocument/2006/relationships/hyperlink" Target="https://podminky.urs.cz/item/CS_URS_2021_02/121103111" TargetMode="External"/><Relationship Id="rId6" Type="http://schemas.openxmlformats.org/officeDocument/2006/relationships/hyperlink" Target="https://podminky.urs.cz/item/CS_URS_2021_02/171201201" TargetMode="External"/><Relationship Id="rId11" Type="http://schemas.openxmlformats.org/officeDocument/2006/relationships/hyperlink" Target="https://podminky.urs.cz/item/CS_URS_2021_02/181351103" TargetMode="External"/><Relationship Id="rId24" Type="http://schemas.openxmlformats.org/officeDocument/2006/relationships/hyperlink" Target="https://podminky.urs.cz/item/CS_URS_2021_02/919735112" TargetMode="External"/><Relationship Id="rId5" Type="http://schemas.openxmlformats.org/officeDocument/2006/relationships/hyperlink" Target="https://podminky.urs.cz/item/CS_URS_2021_02/167151111" TargetMode="External"/><Relationship Id="rId15" Type="http://schemas.openxmlformats.org/officeDocument/2006/relationships/hyperlink" Target="https://podminky.urs.cz/item/CS_URS_2021_02/564851111-1" TargetMode="External"/><Relationship Id="rId23" Type="http://schemas.openxmlformats.org/officeDocument/2006/relationships/hyperlink" Target="https://podminky.urs.cz/item/CS_URS_2021_02/919122112" TargetMode="External"/><Relationship Id="rId10" Type="http://schemas.openxmlformats.org/officeDocument/2006/relationships/hyperlink" Target="https://podminky.urs.cz/item/CS_URS_2021_02/181102302" TargetMode="External"/><Relationship Id="rId19" Type="http://schemas.openxmlformats.org/officeDocument/2006/relationships/hyperlink" Target="https://podminky.urs.cz/item/CS_URS_2021_02/573211107" TargetMode="External"/><Relationship Id="rId4" Type="http://schemas.openxmlformats.org/officeDocument/2006/relationships/hyperlink" Target="https://podminky.urs.cz/item/CS_URS_2021_02/162751119" TargetMode="External"/><Relationship Id="rId9" Type="http://schemas.openxmlformats.org/officeDocument/2006/relationships/hyperlink" Target="https://podminky.urs.cz/item/CS_URS_2021_02/174201101" TargetMode="External"/><Relationship Id="rId14" Type="http://schemas.openxmlformats.org/officeDocument/2006/relationships/hyperlink" Target="https://podminky.urs.cz/item/CS_URS_2021_02/58591002" TargetMode="External"/><Relationship Id="rId22" Type="http://schemas.openxmlformats.org/officeDocument/2006/relationships/hyperlink" Target="https://podminky.urs.cz/item/CS_URS_2021_02/91911221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71201221" TargetMode="External"/><Relationship Id="rId13" Type="http://schemas.openxmlformats.org/officeDocument/2006/relationships/hyperlink" Target="https://podminky.urs.cz/item/CS_URS_2021_02/181451123" TargetMode="External"/><Relationship Id="rId18" Type="http://schemas.openxmlformats.org/officeDocument/2006/relationships/hyperlink" Target="https://podminky.urs.cz/item/CS_URS_2021_02/271532212" TargetMode="External"/><Relationship Id="rId26" Type="http://schemas.openxmlformats.org/officeDocument/2006/relationships/hyperlink" Target="https://podminky.urs.cz/item/CS_URS_2021_02/899623161" TargetMode="External"/><Relationship Id="rId3" Type="http://schemas.openxmlformats.org/officeDocument/2006/relationships/hyperlink" Target="https://podminky.urs.cz/item/CS_URS_2021_02/132251104" TargetMode="External"/><Relationship Id="rId21" Type="http://schemas.openxmlformats.org/officeDocument/2006/relationships/hyperlink" Target="https://podminky.urs.cz/item/CS_URS_2021_02/279362021" TargetMode="External"/><Relationship Id="rId7" Type="http://schemas.openxmlformats.org/officeDocument/2006/relationships/hyperlink" Target="https://podminky.urs.cz/item/CS_URS_2021_02/171201201" TargetMode="External"/><Relationship Id="rId12" Type="http://schemas.openxmlformats.org/officeDocument/2006/relationships/hyperlink" Target="https://podminky.urs.cz/item/CS_URS_2021_02/175111101" TargetMode="External"/><Relationship Id="rId17" Type="http://schemas.openxmlformats.org/officeDocument/2006/relationships/hyperlink" Target="https://podminky.urs.cz/item/CS_URS_2021_02/69311228" TargetMode="External"/><Relationship Id="rId25" Type="http://schemas.openxmlformats.org/officeDocument/2006/relationships/hyperlink" Target="https://podminky.urs.cz/item/CS_URS_2021_02/28611233" TargetMode="External"/><Relationship Id="rId2" Type="http://schemas.openxmlformats.org/officeDocument/2006/relationships/hyperlink" Target="https://podminky.urs.cz/item/CS_URS_2021_02/132154204" TargetMode="External"/><Relationship Id="rId16" Type="http://schemas.openxmlformats.org/officeDocument/2006/relationships/hyperlink" Target="https://podminky.urs.cz/item/CS_URS_2021_02/211971121" TargetMode="External"/><Relationship Id="rId20" Type="http://schemas.openxmlformats.org/officeDocument/2006/relationships/hyperlink" Target="https://podminky.urs.cz/item/CS_URS_2021_02/274351111" TargetMode="External"/><Relationship Id="rId29" Type="http://schemas.openxmlformats.org/officeDocument/2006/relationships/hyperlink" Target="https://podminky.urs.cz/item/CS_URS_2021_02/59222024" TargetMode="External"/><Relationship Id="rId1" Type="http://schemas.openxmlformats.org/officeDocument/2006/relationships/hyperlink" Target="https://podminky.urs.cz/item/CS_URS_2021_02/121103111" TargetMode="External"/><Relationship Id="rId6" Type="http://schemas.openxmlformats.org/officeDocument/2006/relationships/hyperlink" Target="https://podminky.urs.cz/item/CS_URS_2021_02/167151111" TargetMode="External"/><Relationship Id="rId11" Type="http://schemas.openxmlformats.org/officeDocument/2006/relationships/hyperlink" Target="https://podminky.urs.cz/item/CS_URS_2021_02/174101101" TargetMode="External"/><Relationship Id="rId24" Type="http://schemas.openxmlformats.org/officeDocument/2006/relationships/hyperlink" Target="https://podminky.urs.cz/item/CS_URS_2021_02/871373121" TargetMode="External"/><Relationship Id="rId5" Type="http://schemas.openxmlformats.org/officeDocument/2006/relationships/hyperlink" Target="https://podminky.urs.cz/item/CS_URS_2021_02/162751119" TargetMode="External"/><Relationship Id="rId15" Type="http://schemas.openxmlformats.org/officeDocument/2006/relationships/hyperlink" Target="https://podminky.urs.cz/item/CS_URS_2021_02/211571112" TargetMode="External"/><Relationship Id="rId23" Type="http://schemas.openxmlformats.org/officeDocument/2006/relationships/hyperlink" Target="https://podminky.urs.cz/item/CS_URS_2021_02/599632111" TargetMode="External"/><Relationship Id="rId28" Type="http://schemas.openxmlformats.org/officeDocument/2006/relationships/hyperlink" Target="https://podminky.urs.cz/item/CS_URS_2021_02/919521014" TargetMode="External"/><Relationship Id="rId10" Type="http://schemas.openxmlformats.org/officeDocument/2006/relationships/hyperlink" Target="https://podminky.urs.cz/item/CS_URS_2021_02/00572474" TargetMode="External"/><Relationship Id="rId19" Type="http://schemas.openxmlformats.org/officeDocument/2006/relationships/hyperlink" Target="https://podminky.urs.cz/item/CS_URS_2021_02/274321511" TargetMode="External"/><Relationship Id="rId31" Type="http://schemas.openxmlformats.org/officeDocument/2006/relationships/drawing" Target="../drawings/drawing4.xml"/><Relationship Id="rId4" Type="http://schemas.openxmlformats.org/officeDocument/2006/relationships/hyperlink" Target="https://podminky.urs.cz/item/CS_URS_2021_02/162751117" TargetMode="External"/><Relationship Id="rId9" Type="http://schemas.openxmlformats.org/officeDocument/2006/relationships/hyperlink" Target="https://podminky.urs.cz/item/CS_URS_2021_02/58331200" TargetMode="External"/><Relationship Id="rId14" Type="http://schemas.openxmlformats.org/officeDocument/2006/relationships/hyperlink" Target="https://podminky.urs.cz/item/CS_URS_2021_02/211521111" TargetMode="External"/><Relationship Id="rId22" Type="http://schemas.openxmlformats.org/officeDocument/2006/relationships/hyperlink" Target="https://podminky.urs.cz/item/CS_URS_2021_02/594511111-1" TargetMode="External"/><Relationship Id="rId27" Type="http://schemas.openxmlformats.org/officeDocument/2006/relationships/hyperlink" Target="https://podminky.urs.cz/item/CS_URS_2021_02/919441211" TargetMode="External"/><Relationship Id="rId30" Type="http://schemas.openxmlformats.org/officeDocument/2006/relationships/hyperlink" Target="https://podminky.urs.cz/item/CS_URS_2021_02/977151129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4813121" TargetMode="External"/><Relationship Id="rId13" Type="http://schemas.openxmlformats.org/officeDocument/2006/relationships/hyperlink" Target="https://podminky.urs.cz/item/CS_URS_2021_02/185851129" TargetMode="External"/><Relationship Id="rId3" Type="http://schemas.openxmlformats.org/officeDocument/2006/relationships/hyperlink" Target="https://podminky.urs.cz/item/CS_URS_2021_02/103211000" TargetMode="External"/><Relationship Id="rId7" Type="http://schemas.openxmlformats.org/officeDocument/2006/relationships/hyperlink" Target="https://podminky.urs.cz/item/CS_URS_2021_02/184801122" TargetMode="External"/><Relationship Id="rId12" Type="http://schemas.openxmlformats.org/officeDocument/2006/relationships/hyperlink" Target="https://podminky.urs.cz/item/CS_URS_2021_02/185851121" TargetMode="External"/><Relationship Id="rId2" Type="http://schemas.openxmlformats.org/officeDocument/2006/relationships/hyperlink" Target="https://podminky.urs.cz/item/CS_URS_2021_02/174201101" TargetMode="External"/><Relationship Id="rId1" Type="http://schemas.openxmlformats.org/officeDocument/2006/relationships/hyperlink" Target="https://podminky.urs.cz/item/CS_URS_2021_02/183101221" TargetMode="External"/><Relationship Id="rId6" Type="http://schemas.openxmlformats.org/officeDocument/2006/relationships/hyperlink" Target="https://podminky.urs.cz/item/CS_URS_2021_02/60591253" TargetMode="External"/><Relationship Id="rId11" Type="http://schemas.openxmlformats.org/officeDocument/2006/relationships/hyperlink" Target="https://podminky.urs.cz/item/CS_URS_2021_02/185804311" TargetMode="External"/><Relationship Id="rId5" Type="http://schemas.openxmlformats.org/officeDocument/2006/relationships/hyperlink" Target="https://podminky.urs.cz/item/CS_URS_2021_02/184215133" TargetMode="External"/><Relationship Id="rId15" Type="http://schemas.openxmlformats.org/officeDocument/2006/relationships/drawing" Target="../drawings/drawing5.xml"/><Relationship Id="rId10" Type="http://schemas.openxmlformats.org/officeDocument/2006/relationships/hyperlink" Target="https://podminky.urs.cz/item/CS_URS_2021_02/103911000" TargetMode="External"/><Relationship Id="rId4" Type="http://schemas.openxmlformats.org/officeDocument/2006/relationships/hyperlink" Target="https://podminky.urs.cz/item/CS_URS_2021_02/184102124" TargetMode="External"/><Relationship Id="rId9" Type="http://schemas.openxmlformats.org/officeDocument/2006/relationships/hyperlink" Target="https://podminky.urs.cz/item/CS_URS_2021_02/184911432" TargetMode="External"/><Relationship Id="rId14" Type="http://schemas.openxmlformats.org/officeDocument/2006/relationships/hyperlink" Target="https://podminky.urs.cz/item/CS_URS_2021_02/9982313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85851121-1" TargetMode="External"/><Relationship Id="rId13" Type="http://schemas.openxmlformats.org/officeDocument/2006/relationships/hyperlink" Target="https://podminky.urs.cz/item/CS_URS_2021_02/185851129-1" TargetMode="External"/><Relationship Id="rId3" Type="http://schemas.openxmlformats.org/officeDocument/2006/relationships/hyperlink" Target="https://podminky.urs.cz/item/CS_URS_2021_02/185851121-1" TargetMode="External"/><Relationship Id="rId7" Type="http://schemas.openxmlformats.org/officeDocument/2006/relationships/hyperlink" Target="https://podminky.urs.cz/item/CS_URS_2021_02/185804312-1" TargetMode="External"/><Relationship Id="rId12" Type="http://schemas.openxmlformats.org/officeDocument/2006/relationships/hyperlink" Target="https://podminky.urs.cz/item/CS_URS_2021_02/185851121-1" TargetMode="External"/><Relationship Id="rId2" Type="http://schemas.openxmlformats.org/officeDocument/2006/relationships/hyperlink" Target="https://podminky.urs.cz/item/CS_URS_2021_02/185804312-1" TargetMode="External"/><Relationship Id="rId1" Type="http://schemas.openxmlformats.org/officeDocument/2006/relationships/hyperlink" Target="https://podminky.urs.cz/item/CS_URS_2021_02/185804513-1" TargetMode="External"/><Relationship Id="rId6" Type="http://schemas.openxmlformats.org/officeDocument/2006/relationships/hyperlink" Target="https://podminky.urs.cz/item/CS_URS_2021_02/185804513-1" TargetMode="External"/><Relationship Id="rId11" Type="http://schemas.openxmlformats.org/officeDocument/2006/relationships/hyperlink" Target="https://podminky.urs.cz/item/CS_URS_2021_02/185804312-1" TargetMode="External"/><Relationship Id="rId5" Type="http://schemas.openxmlformats.org/officeDocument/2006/relationships/hyperlink" Target="https://podminky.urs.cz/item/CS_URS_2021_02/184852322" TargetMode="External"/><Relationship Id="rId10" Type="http://schemas.openxmlformats.org/officeDocument/2006/relationships/hyperlink" Target="https://podminky.urs.cz/item/CS_URS_2021_02/185804513-1" TargetMode="External"/><Relationship Id="rId4" Type="http://schemas.openxmlformats.org/officeDocument/2006/relationships/hyperlink" Target="https://podminky.urs.cz/item/CS_URS_2021_02/185851129-1" TargetMode="External"/><Relationship Id="rId9" Type="http://schemas.openxmlformats.org/officeDocument/2006/relationships/hyperlink" Target="https://podminky.urs.cz/item/CS_URS_2021_02/185851129-1" TargetMode="External"/><Relationship Id="rId14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1"/>
  <sheetViews>
    <sheetView showGridLines="0" tabSelected="1" topLeftCell="A4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37" t="s">
        <v>6</v>
      </c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21" t="s">
        <v>15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R5" s="20"/>
      <c r="BE5" s="218" t="s">
        <v>16</v>
      </c>
      <c r="BS5" s="17" t="s">
        <v>7</v>
      </c>
    </row>
    <row r="6" spans="1:74" s="1" customFormat="1" ht="36.950000000000003" customHeight="1">
      <c r="B6" s="20"/>
      <c r="D6" s="26" t="s">
        <v>17</v>
      </c>
      <c r="K6" s="223" t="s">
        <v>18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R6" s="20"/>
      <c r="BE6" s="219"/>
      <c r="BS6" s="17" t="s">
        <v>19</v>
      </c>
    </row>
    <row r="7" spans="1:74" s="1" customFormat="1" ht="12" customHeight="1">
      <c r="B7" s="20"/>
      <c r="D7" s="27" t="s">
        <v>20</v>
      </c>
      <c r="K7" s="25" t="s">
        <v>3</v>
      </c>
      <c r="AK7" s="27" t="s">
        <v>21</v>
      </c>
      <c r="AN7" s="25" t="s">
        <v>3</v>
      </c>
      <c r="AR7" s="20"/>
      <c r="BE7" s="219"/>
      <c r="BS7" s="17" t="s">
        <v>22</v>
      </c>
    </row>
    <row r="8" spans="1:74" s="1" customFormat="1" ht="12" customHeight="1">
      <c r="B8" s="20"/>
      <c r="D8" s="27" t="s">
        <v>23</v>
      </c>
      <c r="K8" s="25" t="s">
        <v>24</v>
      </c>
      <c r="AK8" s="27" t="s">
        <v>25</v>
      </c>
      <c r="AN8" s="28" t="s">
        <v>26</v>
      </c>
      <c r="AR8" s="20"/>
      <c r="BE8" s="219"/>
      <c r="BS8" s="17" t="s">
        <v>27</v>
      </c>
    </row>
    <row r="9" spans="1:74" s="1" customFormat="1" ht="14.45" customHeight="1">
      <c r="B9" s="20"/>
      <c r="AR9" s="20"/>
      <c r="BE9" s="219"/>
      <c r="BS9" s="17" t="s">
        <v>28</v>
      </c>
    </row>
    <row r="10" spans="1:74" s="1" customFormat="1" ht="12" customHeight="1">
      <c r="B10" s="20"/>
      <c r="D10" s="27" t="s">
        <v>29</v>
      </c>
      <c r="AK10" s="27" t="s">
        <v>30</v>
      </c>
      <c r="AN10" s="25" t="s">
        <v>3</v>
      </c>
      <c r="AR10" s="20"/>
      <c r="BE10" s="219"/>
      <c r="BS10" s="17" t="s">
        <v>19</v>
      </c>
    </row>
    <row r="11" spans="1:74" s="1" customFormat="1" ht="18.399999999999999" customHeight="1">
      <c r="B11" s="20"/>
      <c r="E11" s="25" t="s">
        <v>24</v>
      </c>
      <c r="AK11" s="27" t="s">
        <v>31</v>
      </c>
      <c r="AN11" s="25" t="s">
        <v>3</v>
      </c>
      <c r="AR11" s="20"/>
      <c r="BE11" s="219"/>
      <c r="BS11" s="17" t="s">
        <v>19</v>
      </c>
    </row>
    <row r="12" spans="1:74" s="1" customFormat="1" ht="6.95" customHeight="1">
      <c r="B12" s="20"/>
      <c r="AR12" s="20"/>
      <c r="BE12" s="219"/>
      <c r="BS12" s="17" t="s">
        <v>19</v>
      </c>
    </row>
    <row r="13" spans="1:74" s="1" customFormat="1" ht="12" customHeight="1">
      <c r="B13" s="20"/>
      <c r="D13" s="27" t="s">
        <v>32</v>
      </c>
      <c r="AK13" s="27" t="s">
        <v>30</v>
      </c>
      <c r="AN13" s="29" t="s">
        <v>33</v>
      </c>
      <c r="AR13" s="20"/>
      <c r="BE13" s="219"/>
      <c r="BS13" s="17" t="s">
        <v>19</v>
      </c>
    </row>
    <row r="14" spans="1:74" ht="12.75">
      <c r="B14" s="20"/>
      <c r="E14" s="224" t="s">
        <v>33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7" t="s">
        <v>31</v>
      </c>
      <c r="AN14" s="29" t="s">
        <v>33</v>
      </c>
      <c r="AR14" s="20"/>
      <c r="BE14" s="219"/>
      <c r="BS14" s="17" t="s">
        <v>19</v>
      </c>
    </row>
    <row r="15" spans="1:74" s="1" customFormat="1" ht="6.95" customHeight="1">
      <c r="B15" s="20"/>
      <c r="AR15" s="20"/>
      <c r="BE15" s="219"/>
      <c r="BS15" s="17" t="s">
        <v>4</v>
      </c>
    </row>
    <row r="16" spans="1:74" s="1" customFormat="1" ht="12" customHeight="1">
      <c r="B16" s="20"/>
      <c r="D16" s="27" t="s">
        <v>34</v>
      </c>
      <c r="AK16" s="27" t="s">
        <v>30</v>
      </c>
      <c r="AN16" s="25" t="s">
        <v>3</v>
      </c>
      <c r="AR16" s="20"/>
      <c r="BE16" s="219"/>
      <c r="BS16" s="17" t="s">
        <v>4</v>
      </c>
    </row>
    <row r="17" spans="1:71" s="1" customFormat="1" ht="18.399999999999999" customHeight="1">
      <c r="B17" s="20"/>
      <c r="E17" s="25" t="s">
        <v>35</v>
      </c>
      <c r="AK17" s="27" t="s">
        <v>31</v>
      </c>
      <c r="AN17" s="25" t="s">
        <v>3</v>
      </c>
      <c r="AR17" s="20"/>
      <c r="BE17" s="219"/>
      <c r="BS17" s="17" t="s">
        <v>36</v>
      </c>
    </row>
    <row r="18" spans="1:71" s="1" customFormat="1" ht="6.95" customHeight="1">
      <c r="B18" s="20"/>
      <c r="AR18" s="20"/>
      <c r="BE18" s="219"/>
      <c r="BS18" s="17" t="s">
        <v>7</v>
      </c>
    </row>
    <row r="19" spans="1:71" s="1" customFormat="1" ht="12" customHeight="1">
      <c r="B19" s="20"/>
      <c r="D19" s="27" t="s">
        <v>37</v>
      </c>
      <c r="AK19" s="27" t="s">
        <v>30</v>
      </c>
      <c r="AN19" s="25" t="s">
        <v>3</v>
      </c>
      <c r="AR19" s="20"/>
      <c r="BE19" s="219"/>
      <c r="BS19" s="17" t="s">
        <v>7</v>
      </c>
    </row>
    <row r="20" spans="1:71" s="1" customFormat="1" ht="18.399999999999999" customHeight="1">
      <c r="B20" s="20"/>
      <c r="E20" s="25" t="s">
        <v>35</v>
      </c>
      <c r="AK20" s="27" t="s">
        <v>31</v>
      </c>
      <c r="AN20" s="25" t="s">
        <v>3</v>
      </c>
      <c r="AR20" s="20"/>
      <c r="BE20" s="219"/>
      <c r="BS20" s="17" t="s">
        <v>36</v>
      </c>
    </row>
    <row r="21" spans="1:71" s="1" customFormat="1" ht="6.95" customHeight="1">
      <c r="B21" s="20"/>
      <c r="AR21" s="20"/>
      <c r="BE21" s="219"/>
    </row>
    <row r="22" spans="1:71" s="1" customFormat="1" ht="12" customHeight="1">
      <c r="B22" s="20"/>
      <c r="D22" s="27" t="s">
        <v>38</v>
      </c>
      <c r="AR22" s="20"/>
      <c r="BE22" s="219"/>
    </row>
    <row r="23" spans="1:71" s="1" customFormat="1" ht="47.25" customHeight="1">
      <c r="B23" s="20"/>
      <c r="E23" s="226" t="s">
        <v>39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0"/>
      <c r="BE23" s="219"/>
    </row>
    <row r="24" spans="1:71" s="1" customFormat="1" ht="6.95" customHeight="1">
      <c r="B24" s="20"/>
      <c r="AR24" s="20"/>
      <c r="BE24" s="219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9"/>
    </row>
    <row r="26" spans="1:71" s="2" customFormat="1" ht="25.9" customHeight="1">
      <c r="A26" s="32"/>
      <c r="B26" s="33"/>
      <c r="C26" s="32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7">
        <f>ROUND(AG54,2)</f>
        <v>0</v>
      </c>
      <c r="AL26" s="228"/>
      <c r="AM26" s="228"/>
      <c r="AN26" s="228"/>
      <c r="AO26" s="228"/>
      <c r="AP26" s="32"/>
      <c r="AQ26" s="32"/>
      <c r="AR26" s="33"/>
      <c r="BE26" s="219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9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9" t="s">
        <v>41</v>
      </c>
      <c r="M28" s="229"/>
      <c r="N28" s="229"/>
      <c r="O28" s="229"/>
      <c r="P28" s="229"/>
      <c r="Q28" s="32"/>
      <c r="R28" s="32"/>
      <c r="S28" s="32"/>
      <c r="T28" s="32"/>
      <c r="U28" s="32"/>
      <c r="V28" s="32"/>
      <c r="W28" s="229" t="s">
        <v>42</v>
      </c>
      <c r="X28" s="229"/>
      <c r="Y28" s="229"/>
      <c r="Z28" s="229"/>
      <c r="AA28" s="229"/>
      <c r="AB28" s="229"/>
      <c r="AC28" s="229"/>
      <c r="AD28" s="229"/>
      <c r="AE28" s="229"/>
      <c r="AF28" s="32"/>
      <c r="AG28" s="32"/>
      <c r="AH28" s="32"/>
      <c r="AI28" s="32"/>
      <c r="AJ28" s="32"/>
      <c r="AK28" s="229" t="s">
        <v>43</v>
      </c>
      <c r="AL28" s="229"/>
      <c r="AM28" s="229"/>
      <c r="AN28" s="229"/>
      <c r="AO28" s="229"/>
      <c r="AP28" s="32"/>
      <c r="AQ28" s="32"/>
      <c r="AR28" s="33"/>
      <c r="BE28" s="219"/>
    </row>
    <row r="29" spans="1:71" s="3" customFormat="1" ht="14.45" customHeight="1">
      <c r="B29" s="37"/>
      <c r="D29" s="27" t="s">
        <v>44</v>
      </c>
      <c r="F29" s="27" t="s">
        <v>45</v>
      </c>
      <c r="L29" s="232">
        <v>0.21</v>
      </c>
      <c r="M29" s="231"/>
      <c r="N29" s="231"/>
      <c r="O29" s="231"/>
      <c r="P29" s="231"/>
      <c r="W29" s="230">
        <f>ROUND(AZ54,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0">
        <f>ROUND(AV54, 2)</f>
        <v>0</v>
      </c>
      <c r="AL29" s="231"/>
      <c r="AM29" s="231"/>
      <c r="AN29" s="231"/>
      <c r="AO29" s="231"/>
      <c r="AR29" s="37"/>
      <c r="BE29" s="220"/>
    </row>
    <row r="30" spans="1:71" s="3" customFormat="1" ht="14.45" customHeight="1">
      <c r="B30" s="37"/>
      <c r="F30" s="27" t="s">
        <v>46</v>
      </c>
      <c r="L30" s="232">
        <v>0.15</v>
      </c>
      <c r="M30" s="231"/>
      <c r="N30" s="231"/>
      <c r="O30" s="231"/>
      <c r="P30" s="231"/>
      <c r="W30" s="230">
        <f>ROUND(BA54,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0">
        <f>ROUND(AW54, 2)</f>
        <v>0</v>
      </c>
      <c r="AL30" s="231"/>
      <c r="AM30" s="231"/>
      <c r="AN30" s="231"/>
      <c r="AO30" s="231"/>
      <c r="AR30" s="37"/>
      <c r="BE30" s="220"/>
    </row>
    <row r="31" spans="1:71" s="3" customFormat="1" ht="14.45" hidden="1" customHeight="1">
      <c r="B31" s="37"/>
      <c r="F31" s="27" t="s">
        <v>47</v>
      </c>
      <c r="L31" s="232">
        <v>0.21</v>
      </c>
      <c r="M31" s="231"/>
      <c r="N31" s="231"/>
      <c r="O31" s="231"/>
      <c r="P31" s="231"/>
      <c r="W31" s="230">
        <f>ROUND(BB54,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0">
        <v>0</v>
      </c>
      <c r="AL31" s="231"/>
      <c r="AM31" s="231"/>
      <c r="AN31" s="231"/>
      <c r="AO31" s="231"/>
      <c r="AR31" s="37"/>
      <c r="BE31" s="220"/>
    </row>
    <row r="32" spans="1:71" s="3" customFormat="1" ht="14.45" hidden="1" customHeight="1">
      <c r="B32" s="37"/>
      <c r="F32" s="27" t="s">
        <v>48</v>
      </c>
      <c r="L32" s="232">
        <v>0.15</v>
      </c>
      <c r="M32" s="231"/>
      <c r="N32" s="231"/>
      <c r="O32" s="231"/>
      <c r="P32" s="231"/>
      <c r="W32" s="230">
        <f>ROUND(BC54,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0">
        <v>0</v>
      </c>
      <c r="AL32" s="231"/>
      <c r="AM32" s="231"/>
      <c r="AN32" s="231"/>
      <c r="AO32" s="231"/>
      <c r="AR32" s="37"/>
      <c r="BE32" s="220"/>
    </row>
    <row r="33" spans="1:57" s="3" customFormat="1" ht="14.45" hidden="1" customHeight="1">
      <c r="B33" s="37"/>
      <c r="F33" s="27" t="s">
        <v>49</v>
      </c>
      <c r="L33" s="232">
        <v>0</v>
      </c>
      <c r="M33" s="231"/>
      <c r="N33" s="231"/>
      <c r="O33" s="231"/>
      <c r="P33" s="231"/>
      <c r="W33" s="230">
        <f>ROUND(BD54,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0">
        <v>0</v>
      </c>
      <c r="AL33" s="231"/>
      <c r="AM33" s="231"/>
      <c r="AN33" s="231"/>
      <c r="AO33" s="231"/>
      <c r="AR33" s="3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>
      <c r="A35" s="32"/>
      <c r="B35" s="33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236" t="s">
        <v>52</v>
      </c>
      <c r="Y35" s="234"/>
      <c r="Z35" s="234"/>
      <c r="AA35" s="234"/>
      <c r="AB35" s="234"/>
      <c r="AC35" s="40"/>
      <c r="AD35" s="40"/>
      <c r="AE35" s="40"/>
      <c r="AF35" s="40"/>
      <c r="AG35" s="40"/>
      <c r="AH35" s="40"/>
      <c r="AI35" s="40"/>
      <c r="AJ35" s="40"/>
      <c r="AK35" s="233">
        <f>SUM(AK26:AK33)</f>
        <v>0</v>
      </c>
      <c r="AL35" s="234"/>
      <c r="AM35" s="234"/>
      <c r="AN35" s="234"/>
      <c r="AO35" s="235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5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5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5" customHeight="1">
      <c r="A42" s="32"/>
      <c r="B42" s="33"/>
      <c r="C42" s="21" t="s">
        <v>53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5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7" t="s">
        <v>14</v>
      </c>
      <c r="L44" s="4" t="str">
        <f>K5</f>
        <v>494/16_21</v>
      </c>
      <c r="AR44" s="46"/>
    </row>
    <row r="45" spans="1:57" s="5" customFormat="1" ht="36.950000000000003" customHeight="1">
      <c r="B45" s="47"/>
      <c r="C45" s="48" t="s">
        <v>17</v>
      </c>
      <c r="L45" s="200" t="str">
        <f>K6</f>
        <v>Rekonstrukce polní cesty HC 3 v k.ú. Ledčice</v>
      </c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R45" s="47"/>
    </row>
    <row r="46" spans="1:57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7" t="s">
        <v>23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 xml:space="preserve"> 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25</v>
      </c>
      <c r="AJ47" s="32"/>
      <c r="AK47" s="32"/>
      <c r="AL47" s="32"/>
      <c r="AM47" s="202" t="str">
        <f>IF(AN8= "","",AN8)</f>
        <v>15. 2. 2017</v>
      </c>
      <c r="AN47" s="202"/>
      <c r="AO47" s="32"/>
      <c r="AP47" s="32"/>
      <c r="AQ47" s="32"/>
      <c r="AR47" s="33"/>
      <c r="BE47" s="32"/>
    </row>
    <row r="48" spans="1:57" s="2" customFormat="1" ht="6.95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2" customHeight="1">
      <c r="A49" s="32"/>
      <c r="B49" s="33"/>
      <c r="C49" s="27" t="s">
        <v>29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34</v>
      </c>
      <c r="AJ49" s="32"/>
      <c r="AK49" s="32"/>
      <c r="AL49" s="32"/>
      <c r="AM49" s="203" t="str">
        <f>IF(E17="","",E17)</f>
        <v>NDCon s.r.o.</v>
      </c>
      <c r="AN49" s="204"/>
      <c r="AO49" s="204"/>
      <c r="AP49" s="204"/>
      <c r="AQ49" s="32"/>
      <c r="AR49" s="33"/>
      <c r="AS49" s="205" t="s">
        <v>54</v>
      </c>
      <c r="AT49" s="206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2" customHeight="1">
      <c r="A50" s="32"/>
      <c r="B50" s="33"/>
      <c r="C50" s="27" t="s">
        <v>32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37</v>
      </c>
      <c r="AJ50" s="32"/>
      <c r="AK50" s="32"/>
      <c r="AL50" s="32"/>
      <c r="AM50" s="203" t="str">
        <f>IF(E20="","",E20)</f>
        <v>NDCon s.r.o.</v>
      </c>
      <c r="AN50" s="204"/>
      <c r="AO50" s="204"/>
      <c r="AP50" s="204"/>
      <c r="AQ50" s="32"/>
      <c r="AR50" s="33"/>
      <c r="AS50" s="207"/>
      <c r="AT50" s="208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07"/>
      <c r="AT51" s="208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209" t="s">
        <v>55</v>
      </c>
      <c r="D52" s="210"/>
      <c r="E52" s="210"/>
      <c r="F52" s="210"/>
      <c r="G52" s="210"/>
      <c r="H52" s="55"/>
      <c r="I52" s="212" t="s">
        <v>56</v>
      </c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1" t="s">
        <v>57</v>
      </c>
      <c r="AH52" s="210"/>
      <c r="AI52" s="210"/>
      <c r="AJ52" s="210"/>
      <c r="AK52" s="210"/>
      <c r="AL52" s="210"/>
      <c r="AM52" s="210"/>
      <c r="AN52" s="212" t="s">
        <v>58</v>
      </c>
      <c r="AO52" s="210"/>
      <c r="AP52" s="210"/>
      <c r="AQ52" s="56" t="s">
        <v>59</v>
      </c>
      <c r="AR52" s="33"/>
      <c r="AS52" s="57" t="s">
        <v>60</v>
      </c>
      <c r="AT52" s="58" t="s">
        <v>61</v>
      </c>
      <c r="AU52" s="58" t="s">
        <v>62</v>
      </c>
      <c r="AV52" s="58" t="s">
        <v>63</v>
      </c>
      <c r="AW52" s="58" t="s">
        <v>64</v>
      </c>
      <c r="AX52" s="58" t="s">
        <v>65</v>
      </c>
      <c r="AY52" s="58" t="s">
        <v>66</v>
      </c>
      <c r="AZ52" s="58" t="s">
        <v>67</v>
      </c>
      <c r="BA52" s="58" t="s">
        <v>68</v>
      </c>
      <c r="BB52" s="58" t="s">
        <v>69</v>
      </c>
      <c r="BC52" s="58" t="s">
        <v>70</v>
      </c>
      <c r="BD52" s="59" t="s">
        <v>71</v>
      </c>
      <c r="BE52" s="32"/>
    </row>
    <row r="53" spans="1:91" s="2" customFormat="1" ht="10.9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50000000000003" customHeight="1">
      <c r="B54" s="63"/>
      <c r="C54" s="64" t="s">
        <v>72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216">
        <f>ROUND(SUM(AG55:AG59),2)</f>
        <v>0</v>
      </c>
      <c r="AH54" s="216"/>
      <c r="AI54" s="216"/>
      <c r="AJ54" s="216"/>
      <c r="AK54" s="216"/>
      <c r="AL54" s="216"/>
      <c r="AM54" s="216"/>
      <c r="AN54" s="217">
        <f t="shared" ref="AN54:AN59" si="0">SUM(AG54,AT54)</f>
        <v>0</v>
      </c>
      <c r="AO54" s="217"/>
      <c r="AP54" s="217"/>
      <c r="AQ54" s="67" t="s">
        <v>3</v>
      </c>
      <c r="AR54" s="63"/>
      <c r="AS54" s="68">
        <f>ROUND(SUM(AS55:AS59),2)</f>
        <v>0</v>
      </c>
      <c r="AT54" s="69">
        <f t="shared" ref="AT54:AT59" si="1">ROUND(SUM(AV54:AW54),2)</f>
        <v>0</v>
      </c>
      <c r="AU54" s="70">
        <f>ROUND(SUM(AU55:AU59),5)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ROUND(SUM(AZ55:AZ59),2)</f>
        <v>0</v>
      </c>
      <c r="BA54" s="69">
        <f>ROUND(SUM(BA55:BA59),2)</f>
        <v>0</v>
      </c>
      <c r="BB54" s="69">
        <f>ROUND(SUM(BB55:BB59),2)</f>
        <v>0</v>
      </c>
      <c r="BC54" s="69">
        <f>ROUND(SUM(BC55:BC59),2)</f>
        <v>0</v>
      </c>
      <c r="BD54" s="71">
        <f>ROUND(SUM(BD55:BD59),2)</f>
        <v>0</v>
      </c>
      <c r="BS54" s="72" t="s">
        <v>73</v>
      </c>
      <c r="BT54" s="72" t="s">
        <v>74</v>
      </c>
      <c r="BU54" s="73" t="s">
        <v>75</v>
      </c>
      <c r="BV54" s="72" t="s">
        <v>76</v>
      </c>
      <c r="BW54" s="72" t="s">
        <v>5</v>
      </c>
      <c r="BX54" s="72" t="s">
        <v>77</v>
      </c>
      <c r="CL54" s="72" t="s">
        <v>3</v>
      </c>
    </row>
    <row r="55" spans="1:91" s="7" customFormat="1" ht="16.5" customHeight="1">
      <c r="A55" s="74" t="s">
        <v>78</v>
      </c>
      <c r="B55" s="75"/>
      <c r="C55" s="76"/>
      <c r="D55" s="213" t="s">
        <v>79</v>
      </c>
      <c r="E55" s="213"/>
      <c r="F55" s="213"/>
      <c r="G55" s="213"/>
      <c r="H55" s="213"/>
      <c r="I55" s="77"/>
      <c r="J55" s="213" t="s">
        <v>80</v>
      </c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4">
        <f>'494-16-0 - Vedlejší a ost...'!J30</f>
        <v>0</v>
      </c>
      <c r="AH55" s="215"/>
      <c r="AI55" s="215"/>
      <c r="AJ55" s="215"/>
      <c r="AK55" s="215"/>
      <c r="AL55" s="215"/>
      <c r="AM55" s="215"/>
      <c r="AN55" s="214">
        <f t="shared" si="0"/>
        <v>0</v>
      </c>
      <c r="AO55" s="215"/>
      <c r="AP55" s="215"/>
      <c r="AQ55" s="78" t="s">
        <v>81</v>
      </c>
      <c r="AR55" s="75"/>
      <c r="AS55" s="79">
        <v>0</v>
      </c>
      <c r="AT55" s="80">
        <f t="shared" si="1"/>
        <v>0</v>
      </c>
      <c r="AU55" s="81">
        <f>'494-16-0 - Vedlejší a ost...'!P83</f>
        <v>0</v>
      </c>
      <c r="AV55" s="80">
        <f>'494-16-0 - Vedlejší a ost...'!J33</f>
        <v>0</v>
      </c>
      <c r="AW55" s="80">
        <f>'494-16-0 - Vedlejší a ost...'!J34</f>
        <v>0</v>
      </c>
      <c r="AX55" s="80">
        <f>'494-16-0 - Vedlejší a ost...'!J35</f>
        <v>0</v>
      </c>
      <c r="AY55" s="80">
        <f>'494-16-0 - Vedlejší a ost...'!J36</f>
        <v>0</v>
      </c>
      <c r="AZ55" s="80">
        <f>'494-16-0 - Vedlejší a ost...'!F33</f>
        <v>0</v>
      </c>
      <c r="BA55" s="80">
        <f>'494-16-0 - Vedlejší a ost...'!F34</f>
        <v>0</v>
      </c>
      <c r="BB55" s="80">
        <f>'494-16-0 - Vedlejší a ost...'!F35</f>
        <v>0</v>
      </c>
      <c r="BC55" s="80">
        <f>'494-16-0 - Vedlejší a ost...'!F36</f>
        <v>0</v>
      </c>
      <c r="BD55" s="82">
        <f>'494-16-0 - Vedlejší a ost...'!F37</f>
        <v>0</v>
      </c>
      <c r="BT55" s="83" t="s">
        <v>22</v>
      </c>
      <c r="BV55" s="83" t="s">
        <v>76</v>
      </c>
      <c r="BW55" s="83" t="s">
        <v>82</v>
      </c>
      <c r="BX55" s="83" t="s">
        <v>5</v>
      </c>
      <c r="CL55" s="83" t="s">
        <v>3</v>
      </c>
      <c r="CM55" s="83" t="s">
        <v>83</v>
      </c>
    </row>
    <row r="56" spans="1:91" s="7" customFormat="1" ht="16.5" customHeight="1">
      <c r="A56" s="74" t="s">
        <v>78</v>
      </c>
      <c r="B56" s="75"/>
      <c r="C56" s="76"/>
      <c r="D56" s="213" t="s">
        <v>84</v>
      </c>
      <c r="E56" s="213"/>
      <c r="F56" s="213"/>
      <c r="G56" s="213"/>
      <c r="H56" s="213"/>
      <c r="I56" s="77"/>
      <c r="J56" s="213" t="s">
        <v>85</v>
      </c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/>
      <c r="AC56" s="213"/>
      <c r="AD56" s="213"/>
      <c r="AE56" s="213"/>
      <c r="AF56" s="213"/>
      <c r="AG56" s="214">
        <f>'494-16-1 - SO 101 Polní c...'!J30</f>
        <v>0</v>
      </c>
      <c r="AH56" s="215"/>
      <c r="AI56" s="215"/>
      <c r="AJ56" s="215"/>
      <c r="AK56" s="215"/>
      <c r="AL56" s="215"/>
      <c r="AM56" s="215"/>
      <c r="AN56" s="214">
        <f t="shared" si="0"/>
        <v>0</v>
      </c>
      <c r="AO56" s="215"/>
      <c r="AP56" s="215"/>
      <c r="AQ56" s="78" t="s">
        <v>81</v>
      </c>
      <c r="AR56" s="75"/>
      <c r="AS56" s="79">
        <v>0</v>
      </c>
      <c r="AT56" s="80">
        <f t="shared" si="1"/>
        <v>0</v>
      </c>
      <c r="AU56" s="81">
        <f>'494-16-1 - SO 101 Polní c...'!P85</f>
        <v>0</v>
      </c>
      <c r="AV56" s="80">
        <f>'494-16-1 - SO 101 Polní c...'!J33</f>
        <v>0</v>
      </c>
      <c r="AW56" s="80">
        <f>'494-16-1 - SO 101 Polní c...'!J34</f>
        <v>0</v>
      </c>
      <c r="AX56" s="80">
        <f>'494-16-1 - SO 101 Polní c...'!J35</f>
        <v>0</v>
      </c>
      <c r="AY56" s="80">
        <f>'494-16-1 - SO 101 Polní c...'!J36</f>
        <v>0</v>
      </c>
      <c r="AZ56" s="80">
        <f>'494-16-1 - SO 101 Polní c...'!F33</f>
        <v>0</v>
      </c>
      <c r="BA56" s="80">
        <f>'494-16-1 - SO 101 Polní c...'!F34</f>
        <v>0</v>
      </c>
      <c r="BB56" s="80">
        <f>'494-16-1 - SO 101 Polní c...'!F35</f>
        <v>0</v>
      </c>
      <c r="BC56" s="80">
        <f>'494-16-1 - SO 101 Polní c...'!F36</f>
        <v>0</v>
      </c>
      <c r="BD56" s="82">
        <f>'494-16-1 - SO 101 Polní c...'!F37</f>
        <v>0</v>
      </c>
      <c r="BT56" s="83" t="s">
        <v>22</v>
      </c>
      <c r="BV56" s="83" t="s">
        <v>76</v>
      </c>
      <c r="BW56" s="83" t="s">
        <v>86</v>
      </c>
      <c r="BX56" s="83" t="s">
        <v>5</v>
      </c>
      <c r="CL56" s="83" t="s">
        <v>3</v>
      </c>
      <c r="CM56" s="83" t="s">
        <v>83</v>
      </c>
    </row>
    <row r="57" spans="1:91" s="7" customFormat="1" ht="16.5" customHeight="1">
      <c r="A57" s="74" t="s">
        <v>78</v>
      </c>
      <c r="B57" s="75"/>
      <c r="C57" s="76"/>
      <c r="D57" s="213" t="s">
        <v>87</v>
      </c>
      <c r="E57" s="213"/>
      <c r="F57" s="213"/>
      <c r="G57" s="213"/>
      <c r="H57" s="213"/>
      <c r="I57" s="77"/>
      <c r="J57" s="213" t="s">
        <v>88</v>
      </c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/>
      <c r="AC57" s="213"/>
      <c r="AD57" s="213"/>
      <c r="AE57" s="213"/>
      <c r="AF57" s="213"/>
      <c r="AG57" s="214">
        <f>'494-16-2 - SO 301 Příkop'!J30</f>
        <v>0</v>
      </c>
      <c r="AH57" s="215"/>
      <c r="AI57" s="215"/>
      <c r="AJ57" s="215"/>
      <c r="AK57" s="215"/>
      <c r="AL57" s="215"/>
      <c r="AM57" s="215"/>
      <c r="AN57" s="214">
        <f t="shared" si="0"/>
        <v>0</v>
      </c>
      <c r="AO57" s="215"/>
      <c r="AP57" s="215"/>
      <c r="AQ57" s="78" t="s">
        <v>81</v>
      </c>
      <c r="AR57" s="75"/>
      <c r="AS57" s="79">
        <v>0</v>
      </c>
      <c r="AT57" s="80">
        <f t="shared" si="1"/>
        <v>0</v>
      </c>
      <c r="AU57" s="81">
        <f>'494-16-2 - SO 301 Příkop'!P86</f>
        <v>0</v>
      </c>
      <c r="AV57" s="80">
        <f>'494-16-2 - SO 301 Příkop'!J33</f>
        <v>0</v>
      </c>
      <c r="AW57" s="80">
        <f>'494-16-2 - SO 301 Příkop'!J34</f>
        <v>0</v>
      </c>
      <c r="AX57" s="80">
        <f>'494-16-2 - SO 301 Příkop'!J35</f>
        <v>0</v>
      </c>
      <c r="AY57" s="80">
        <f>'494-16-2 - SO 301 Příkop'!J36</f>
        <v>0</v>
      </c>
      <c r="AZ57" s="80">
        <f>'494-16-2 - SO 301 Příkop'!F33</f>
        <v>0</v>
      </c>
      <c r="BA57" s="80">
        <f>'494-16-2 - SO 301 Příkop'!F34</f>
        <v>0</v>
      </c>
      <c r="BB57" s="80">
        <f>'494-16-2 - SO 301 Příkop'!F35</f>
        <v>0</v>
      </c>
      <c r="BC57" s="80">
        <f>'494-16-2 - SO 301 Příkop'!F36</f>
        <v>0</v>
      </c>
      <c r="BD57" s="82">
        <f>'494-16-2 - SO 301 Příkop'!F37</f>
        <v>0</v>
      </c>
      <c r="BT57" s="83" t="s">
        <v>22</v>
      </c>
      <c r="BV57" s="83" t="s">
        <v>76</v>
      </c>
      <c r="BW57" s="83" t="s">
        <v>89</v>
      </c>
      <c r="BX57" s="83" t="s">
        <v>5</v>
      </c>
      <c r="CL57" s="83" t="s">
        <v>3</v>
      </c>
      <c r="CM57" s="83" t="s">
        <v>83</v>
      </c>
    </row>
    <row r="58" spans="1:91" s="7" customFormat="1" ht="16.5" customHeight="1">
      <c r="A58" s="74" t="s">
        <v>78</v>
      </c>
      <c r="B58" s="75"/>
      <c r="C58" s="76"/>
      <c r="D58" s="213" t="s">
        <v>90</v>
      </c>
      <c r="E58" s="213"/>
      <c r="F58" s="213"/>
      <c r="G58" s="213"/>
      <c r="H58" s="213"/>
      <c r="I58" s="77"/>
      <c r="J58" s="213" t="s">
        <v>91</v>
      </c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  <c r="AG58" s="214">
        <f>'494-16-3 - SO 801 výsadba'!J30</f>
        <v>0</v>
      </c>
      <c r="AH58" s="215"/>
      <c r="AI58" s="215"/>
      <c r="AJ58" s="215"/>
      <c r="AK58" s="215"/>
      <c r="AL58" s="215"/>
      <c r="AM58" s="215"/>
      <c r="AN58" s="214">
        <f t="shared" si="0"/>
        <v>0</v>
      </c>
      <c r="AO58" s="215"/>
      <c r="AP58" s="215"/>
      <c r="AQ58" s="78" t="s">
        <v>81</v>
      </c>
      <c r="AR58" s="75"/>
      <c r="AS58" s="79">
        <v>0</v>
      </c>
      <c r="AT58" s="80">
        <f t="shared" si="1"/>
        <v>0</v>
      </c>
      <c r="AU58" s="81">
        <f>'494-16-3 - SO 801 výsadba'!P82</f>
        <v>0</v>
      </c>
      <c r="AV58" s="80">
        <f>'494-16-3 - SO 801 výsadba'!J33</f>
        <v>0</v>
      </c>
      <c r="AW58" s="80">
        <f>'494-16-3 - SO 801 výsadba'!J34</f>
        <v>0</v>
      </c>
      <c r="AX58" s="80">
        <f>'494-16-3 - SO 801 výsadba'!J35</f>
        <v>0</v>
      </c>
      <c r="AY58" s="80">
        <f>'494-16-3 - SO 801 výsadba'!J36</f>
        <v>0</v>
      </c>
      <c r="AZ58" s="80">
        <f>'494-16-3 - SO 801 výsadba'!F33</f>
        <v>0</v>
      </c>
      <c r="BA58" s="80">
        <f>'494-16-3 - SO 801 výsadba'!F34</f>
        <v>0</v>
      </c>
      <c r="BB58" s="80">
        <f>'494-16-3 - SO 801 výsadba'!F35</f>
        <v>0</v>
      </c>
      <c r="BC58" s="80">
        <f>'494-16-3 - SO 801 výsadba'!F36</f>
        <v>0</v>
      </c>
      <c r="BD58" s="82">
        <f>'494-16-3 - SO 801 výsadba'!F37</f>
        <v>0</v>
      </c>
      <c r="BT58" s="83" t="s">
        <v>22</v>
      </c>
      <c r="BV58" s="83" t="s">
        <v>76</v>
      </c>
      <c r="BW58" s="83" t="s">
        <v>92</v>
      </c>
      <c r="BX58" s="83" t="s">
        <v>5</v>
      </c>
      <c r="CL58" s="83" t="s">
        <v>3</v>
      </c>
      <c r="CM58" s="83" t="s">
        <v>83</v>
      </c>
    </row>
    <row r="59" spans="1:91" s="7" customFormat="1" ht="24.75" customHeight="1">
      <c r="A59" s="74" t="s">
        <v>78</v>
      </c>
      <c r="B59" s="75"/>
      <c r="C59" s="76"/>
      <c r="D59" s="213" t="s">
        <v>93</v>
      </c>
      <c r="E59" s="213"/>
      <c r="F59" s="213"/>
      <c r="G59" s="213"/>
      <c r="H59" s="213"/>
      <c r="I59" s="77"/>
      <c r="J59" s="213" t="s">
        <v>94</v>
      </c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3"/>
      <c r="AD59" s="213"/>
      <c r="AE59" s="213"/>
      <c r="AF59" s="213"/>
      <c r="AG59" s="214">
        <f>'494-16-4 - SO 801 Výsadba...'!J30</f>
        <v>0</v>
      </c>
      <c r="AH59" s="215"/>
      <c r="AI59" s="215"/>
      <c r="AJ59" s="215"/>
      <c r="AK59" s="215"/>
      <c r="AL59" s="215"/>
      <c r="AM59" s="215"/>
      <c r="AN59" s="214">
        <f t="shared" si="0"/>
        <v>0</v>
      </c>
      <c r="AO59" s="215"/>
      <c r="AP59" s="215"/>
      <c r="AQ59" s="78" t="s">
        <v>81</v>
      </c>
      <c r="AR59" s="75"/>
      <c r="AS59" s="84">
        <v>0</v>
      </c>
      <c r="AT59" s="85">
        <f t="shared" si="1"/>
        <v>0</v>
      </c>
      <c r="AU59" s="86">
        <f>'494-16-4 - SO 801 Výsadba...'!P83</f>
        <v>0</v>
      </c>
      <c r="AV59" s="85">
        <f>'494-16-4 - SO 801 Výsadba...'!J33</f>
        <v>0</v>
      </c>
      <c r="AW59" s="85">
        <f>'494-16-4 - SO 801 Výsadba...'!J34</f>
        <v>0</v>
      </c>
      <c r="AX59" s="85">
        <f>'494-16-4 - SO 801 Výsadba...'!J35</f>
        <v>0</v>
      </c>
      <c r="AY59" s="85">
        <f>'494-16-4 - SO 801 Výsadba...'!J36</f>
        <v>0</v>
      </c>
      <c r="AZ59" s="85">
        <f>'494-16-4 - SO 801 Výsadba...'!F33</f>
        <v>0</v>
      </c>
      <c r="BA59" s="85">
        <f>'494-16-4 - SO 801 Výsadba...'!F34</f>
        <v>0</v>
      </c>
      <c r="BB59" s="85">
        <f>'494-16-4 - SO 801 Výsadba...'!F35</f>
        <v>0</v>
      </c>
      <c r="BC59" s="85">
        <f>'494-16-4 - SO 801 Výsadba...'!F36</f>
        <v>0</v>
      </c>
      <c r="BD59" s="87">
        <f>'494-16-4 - SO 801 Výsadba...'!F37</f>
        <v>0</v>
      </c>
      <c r="BT59" s="83" t="s">
        <v>22</v>
      </c>
      <c r="BV59" s="83" t="s">
        <v>76</v>
      </c>
      <c r="BW59" s="83" t="s">
        <v>95</v>
      </c>
      <c r="BX59" s="83" t="s">
        <v>5</v>
      </c>
      <c r="CL59" s="83" t="s">
        <v>3</v>
      </c>
      <c r="CM59" s="83" t="s">
        <v>83</v>
      </c>
    </row>
    <row r="60" spans="1:91" s="2" customFormat="1" ht="30" customHeight="1">
      <c r="A60" s="32"/>
      <c r="B60" s="33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3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  <row r="61" spans="1:91" s="2" customFormat="1" ht="6.95" customHeight="1">
      <c r="A61" s="32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33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494-16-0 - Vedlejší a ost...'!C2" display="/"/>
    <hyperlink ref="A56" location="'494-16-1 - SO 101 Polní c...'!C2" display="/"/>
    <hyperlink ref="A57" location="'494-16-2 - SO 301 Příkop'!C2" display="/"/>
    <hyperlink ref="A58" location="'494-16-3 - SO 801 výsadba'!C2" display="/"/>
    <hyperlink ref="A59" location="'494-16-4 - SO 801 Výsadba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3"/>
  <sheetViews>
    <sheetView showGridLines="0" topLeftCell="A1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6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82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96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38" t="str">
        <f>'Rekapitulace stavby'!K6</f>
        <v>Rekonstrukce polní cesty HC 3 v k.ú. Ledčice</v>
      </c>
      <c r="F7" s="239"/>
      <c r="G7" s="239"/>
      <c r="H7" s="239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98</v>
      </c>
      <c r="F9" s="240"/>
      <c r="G9" s="240"/>
      <c r="H9" s="24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15. 2. 2017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tr">
        <f>IF('Rekapitulace stavby'!AN10="","",'Rekapitulace stavby'!AN10)</f>
        <v/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31</v>
      </c>
      <c r="J15" s="25" t="str">
        <f>IF('Rekapitulace stavby'!AN11="","",'Rekapitulace stavby'!AN11)</f>
        <v/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 t="str">
        <f>'Rekapitulace stavby'!E14</f>
        <v>Vyplň údaj</v>
      </c>
      <c r="F18" s="221"/>
      <c r="G18" s="221"/>
      <c r="H18" s="221"/>
      <c r="I18" s="27" t="s">
        <v>31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26" t="s">
        <v>3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ROUND(J83,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44</v>
      </c>
      <c r="E33" s="27" t="s">
        <v>45</v>
      </c>
      <c r="F33" s="95">
        <f>ROUND((SUM(BE83:BE112)),  2)</f>
        <v>0</v>
      </c>
      <c r="G33" s="32"/>
      <c r="H33" s="32"/>
      <c r="I33" s="96">
        <v>0.21</v>
      </c>
      <c r="J33" s="95">
        <f>ROUND(((SUM(BE83:BE112))*I33),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5">
        <f>ROUND((SUM(BF83:BF112)),  2)</f>
        <v>0</v>
      </c>
      <c r="G34" s="32"/>
      <c r="H34" s="32"/>
      <c r="I34" s="96">
        <v>0.15</v>
      </c>
      <c r="J34" s="95">
        <f>ROUND(((SUM(BF83:BF112))*I34),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5">
        <f>ROUND((SUM(BG83:BG112)),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5">
        <f>ROUND((SUM(BH83:BH112)),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5">
        <f>ROUND((SUM(BI83:BI112)),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8" t="str">
        <f>E7</f>
        <v>Rekonstrukce polní cesty HC 3 v k.ú. Ledčice</v>
      </c>
      <c r="F48" s="239"/>
      <c r="G48" s="239"/>
      <c r="H48" s="23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00" t="str">
        <f>E9</f>
        <v>494/16-0 - Vedlejší a ostatní rozpočtové náklady</v>
      </c>
      <c r="F50" s="240"/>
      <c r="G50" s="240"/>
      <c r="H50" s="24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15. 2. 2017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 xml:space="preserve"> </v>
      </c>
      <c r="G54" s="32"/>
      <c r="H54" s="32"/>
      <c r="I54" s="27" t="s">
        <v>34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2"/>
      <c r="E55" s="32"/>
      <c r="F55" s="25" t="str">
        <f>IF(E18="","",E18)</f>
        <v>Vyplň údaj</v>
      </c>
      <c r="G55" s="32"/>
      <c r="H55" s="32"/>
      <c r="I55" s="27" t="s">
        <v>37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100</v>
      </c>
      <c r="D57" s="97"/>
      <c r="E57" s="97"/>
      <c r="F57" s="97"/>
      <c r="G57" s="97"/>
      <c r="H57" s="97"/>
      <c r="I57" s="97"/>
      <c r="J57" s="104" t="s">
        <v>101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J83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5" customHeight="1">
      <c r="B60" s="106"/>
      <c r="D60" s="107" t="s">
        <v>103</v>
      </c>
      <c r="E60" s="108"/>
      <c r="F60" s="108"/>
      <c r="G60" s="108"/>
      <c r="H60" s="108"/>
      <c r="I60" s="108"/>
      <c r="J60" s="109">
        <f>J84</f>
        <v>0</v>
      </c>
      <c r="L60" s="106"/>
    </row>
    <row r="61" spans="1:47" s="10" customFormat="1" ht="19.899999999999999" customHeight="1">
      <c r="B61" s="110"/>
      <c r="D61" s="111" t="s">
        <v>104</v>
      </c>
      <c r="E61" s="112"/>
      <c r="F61" s="112"/>
      <c r="G61" s="112"/>
      <c r="H61" s="112"/>
      <c r="I61" s="112"/>
      <c r="J61" s="113">
        <f>J85</f>
        <v>0</v>
      </c>
      <c r="L61" s="110"/>
    </row>
    <row r="62" spans="1:47" s="10" customFormat="1" ht="19.899999999999999" customHeight="1">
      <c r="B62" s="110"/>
      <c r="D62" s="111" t="s">
        <v>105</v>
      </c>
      <c r="E62" s="112"/>
      <c r="F62" s="112"/>
      <c r="G62" s="112"/>
      <c r="H62" s="112"/>
      <c r="I62" s="112"/>
      <c r="J62" s="113">
        <f>J97</f>
        <v>0</v>
      </c>
      <c r="L62" s="110"/>
    </row>
    <row r="63" spans="1:47" s="10" customFormat="1" ht="19.899999999999999" customHeight="1">
      <c r="B63" s="110"/>
      <c r="D63" s="111" t="s">
        <v>106</v>
      </c>
      <c r="E63" s="112"/>
      <c r="F63" s="112"/>
      <c r="G63" s="112"/>
      <c r="H63" s="112"/>
      <c r="I63" s="112"/>
      <c r="J63" s="113">
        <f>J103</f>
        <v>0</v>
      </c>
      <c r="L63" s="110"/>
    </row>
    <row r="64" spans="1:47" s="2" customFormat="1" ht="21.75" customHeight="1">
      <c r="A64" s="32"/>
      <c r="B64" s="33"/>
      <c r="C64" s="32"/>
      <c r="D64" s="32"/>
      <c r="E64" s="32"/>
      <c r="F64" s="32"/>
      <c r="G64" s="32"/>
      <c r="H64" s="32"/>
      <c r="I64" s="32"/>
      <c r="J64" s="32"/>
      <c r="K64" s="32"/>
      <c r="L64" s="89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customHeight="1">
      <c r="A65" s="32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8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5" customHeight="1">
      <c r="A69" s="32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8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107</v>
      </c>
      <c r="D70" s="32"/>
      <c r="E70" s="32"/>
      <c r="F70" s="32"/>
      <c r="G70" s="32"/>
      <c r="H70" s="32"/>
      <c r="I70" s="32"/>
      <c r="J70" s="32"/>
      <c r="K70" s="32"/>
      <c r="L70" s="8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2"/>
      <c r="D71" s="32"/>
      <c r="E71" s="32"/>
      <c r="F71" s="32"/>
      <c r="G71" s="32"/>
      <c r="H71" s="32"/>
      <c r="I71" s="32"/>
      <c r="J71" s="32"/>
      <c r="K71" s="32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17</v>
      </c>
      <c r="D72" s="32"/>
      <c r="E72" s="32"/>
      <c r="F72" s="32"/>
      <c r="G72" s="32"/>
      <c r="H72" s="32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2"/>
      <c r="D73" s="32"/>
      <c r="E73" s="238" t="str">
        <f>E7</f>
        <v>Rekonstrukce polní cesty HC 3 v k.ú. Ledčice</v>
      </c>
      <c r="F73" s="239"/>
      <c r="G73" s="239"/>
      <c r="H73" s="239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97</v>
      </c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2"/>
      <c r="D75" s="32"/>
      <c r="E75" s="200" t="str">
        <f>E9</f>
        <v>494/16-0 - Vedlejší a ostatní rozpočtové náklady</v>
      </c>
      <c r="F75" s="240"/>
      <c r="G75" s="240"/>
      <c r="H75" s="240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23</v>
      </c>
      <c r="D77" s="32"/>
      <c r="E77" s="32"/>
      <c r="F77" s="25" t="str">
        <f>F12</f>
        <v xml:space="preserve"> </v>
      </c>
      <c r="G77" s="32"/>
      <c r="H77" s="32"/>
      <c r="I77" s="27" t="s">
        <v>25</v>
      </c>
      <c r="J77" s="50" t="str">
        <f>IF(J12="","",J12)</f>
        <v>15. 2. 2017</v>
      </c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2"/>
      <c r="D78" s="32"/>
      <c r="E78" s="32"/>
      <c r="F78" s="32"/>
      <c r="G78" s="32"/>
      <c r="H78" s="32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29</v>
      </c>
      <c r="D79" s="32"/>
      <c r="E79" s="32"/>
      <c r="F79" s="25" t="str">
        <f>E15</f>
        <v xml:space="preserve"> </v>
      </c>
      <c r="G79" s="32"/>
      <c r="H79" s="32"/>
      <c r="I79" s="27" t="s">
        <v>34</v>
      </c>
      <c r="J79" s="30" t="str">
        <f>E21</f>
        <v>NDCon s.r.o.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2" customHeight="1">
      <c r="A80" s="32"/>
      <c r="B80" s="33"/>
      <c r="C80" s="27" t="s">
        <v>32</v>
      </c>
      <c r="D80" s="32"/>
      <c r="E80" s="32"/>
      <c r="F80" s="25" t="str">
        <f>IF(E18="","",E18)</f>
        <v>Vyplň údaj</v>
      </c>
      <c r="G80" s="32"/>
      <c r="H80" s="32"/>
      <c r="I80" s="27" t="s">
        <v>37</v>
      </c>
      <c r="J80" s="30" t="str">
        <f>E24</f>
        <v>NDCon s.r.o.</v>
      </c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14"/>
      <c r="B82" s="115"/>
      <c r="C82" s="116" t="s">
        <v>108</v>
      </c>
      <c r="D82" s="117" t="s">
        <v>59</v>
      </c>
      <c r="E82" s="117" t="s">
        <v>55</v>
      </c>
      <c r="F82" s="117" t="s">
        <v>56</v>
      </c>
      <c r="G82" s="117" t="s">
        <v>109</v>
      </c>
      <c r="H82" s="117" t="s">
        <v>110</v>
      </c>
      <c r="I82" s="117" t="s">
        <v>111</v>
      </c>
      <c r="J82" s="117" t="s">
        <v>101</v>
      </c>
      <c r="K82" s="118" t="s">
        <v>112</v>
      </c>
      <c r="L82" s="119"/>
      <c r="M82" s="57" t="s">
        <v>3</v>
      </c>
      <c r="N82" s="58" t="s">
        <v>44</v>
      </c>
      <c r="O82" s="58" t="s">
        <v>113</v>
      </c>
      <c r="P82" s="58" t="s">
        <v>114</v>
      </c>
      <c r="Q82" s="58" t="s">
        <v>115</v>
      </c>
      <c r="R82" s="58" t="s">
        <v>116</v>
      </c>
      <c r="S82" s="58" t="s">
        <v>117</v>
      </c>
      <c r="T82" s="59" t="s">
        <v>118</v>
      </c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14"/>
    </row>
    <row r="83" spans="1:65" s="2" customFormat="1" ht="22.9" customHeight="1">
      <c r="A83" s="32"/>
      <c r="B83" s="33"/>
      <c r="C83" s="64" t="s">
        <v>119</v>
      </c>
      <c r="D83" s="32"/>
      <c r="E83" s="32"/>
      <c r="F83" s="32"/>
      <c r="G83" s="32"/>
      <c r="H83" s="32"/>
      <c r="I83" s="32"/>
      <c r="J83" s="120">
        <f>BK83</f>
        <v>0</v>
      </c>
      <c r="K83" s="32"/>
      <c r="L83" s="33"/>
      <c r="M83" s="60"/>
      <c r="N83" s="51"/>
      <c r="O83" s="61"/>
      <c r="P83" s="121">
        <f>P84</f>
        <v>0</v>
      </c>
      <c r="Q83" s="61"/>
      <c r="R83" s="121">
        <f>R84</f>
        <v>0</v>
      </c>
      <c r="S83" s="61"/>
      <c r="T83" s="122">
        <f>T84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7" t="s">
        <v>73</v>
      </c>
      <c r="AU83" s="17" t="s">
        <v>102</v>
      </c>
      <c r="BK83" s="123">
        <f>BK84</f>
        <v>0</v>
      </c>
    </row>
    <row r="84" spans="1:65" s="12" customFormat="1" ht="25.9" customHeight="1">
      <c r="B84" s="124"/>
      <c r="D84" s="125" t="s">
        <v>73</v>
      </c>
      <c r="E84" s="126" t="s">
        <v>120</v>
      </c>
      <c r="F84" s="126" t="s">
        <v>121</v>
      </c>
      <c r="I84" s="127"/>
      <c r="J84" s="128">
        <f>BK84</f>
        <v>0</v>
      </c>
      <c r="L84" s="124"/>
      <c r="M84" s="129"/>
      <c r="N84" s="130"/>
      <c r="O84" s="130"/>
      <c r="P84" s="131">
        <f>P85+P97+P103</f>
        <v>0</v>
      </c>
      <c r="Q84" s="130"/>
      <c r="R84" s="131">
        <f>R85+R97+R103</f>
        <v>0</v>
      </c>
      <c r="S84" s="130"/>
      <c r="T84" s="132">
        <f>T85+T97+T103</f>
        <v>0</v>
      </c>
      <c r="AR84" s="125" t="s">
        <v>122</v>
      </c>
      <c r="AT84" s="133" t="s">
        <v>73</v>
      </c>
      <c r="AU84" s="133" t="s">
        <v>74</v>
      </c>
      <c r="AY84" s="125" t="s">
        <v>123</v>
      </c>
      <c r="BK84" s="134">
        <f>BK85+BK97+BK103</f>
        <v>0</v>
      </c>
    </row>
    <row r="85" spans="1:65" s="12" customFormat="1" ht="22.9" customHeight="1">
      <c r="B85" s="124"/>
      <c r="D85" s="125" t="s">
        <v>73</v>
      </c>
      <c r="E85" s="135" t="s">
        <v>124</v>
      </c>
      <c r="F85" s="135" t="s">
        <v>125</v>
      </c>
      <c r="I85" s="127"/>
      <c r="J85" s="136">
        <f>BK85</f>
        <v>0</v>
      </c>
      <c r="L85" s="124"/>
      <c r="M85" s="129"/>
      <c r="N85" s="130"/>
      <c r="O85" s="130"/>
      <c r="P85" s="131">
        <f>SUM(P86:P96)</f>
        <v>0</v>
      </c>
      <c r="Q85" s="130"/>
      <c r="R85" s="131">
        <f>SUM(R86:R96)</f>
        <v>0</v>
      </c>
      <c r="S85" s="130"/>
      <c r="T85" s="132">
        <f>SUM(T86:T96)</f>
        <v>0</v>
      </c>
      <c r="AR85" s="125" t="s">
        <v>122</v>
      </c>
      <c r="AT85" s="133" t="s">
        <v>73</v>
      </c>
      <c r="AU85" s="133" t="s">
        <v>22</v>
      </c>
      <c r="AY85" s="125" t="s">
        <v>123</v>
      </c>
      <c r="BK85" s="134">
        <f>SUM(BK86:BK96)</f>
        <v>0</v>
      </c>
    </row>
    <row r="86" spans="1:65" s="2" customFormat="1" ht="16.5" customHeight="1">
      <c r="A86" s="32"/>
      <c r="B86" s="137"/>
      <c r="C86" s="138" t="s">
        <v>22</v>
      </c>
      <c r="D86" s="138" t="s">
        <v>126</v>
      </c>
      <c r="E86" s="139" t="s">
        <v>127</v>
      </c>
      <c r="F86" s="140" t="s">
        <v>128</v>
      </c>
      <c r="G86" s="141" t="s">
        <v>129</v>
      </c>
      <c r="H86" s="142">
        <v>1</v>
      </c>
      <c r="I86" s="143"/>
      <c r="J86" s="144">
        <f>ROUND(I86*H86,2)</f>
        <v>0</v>
      </c>
      <c r="K86" s="140" t="s">
        <v>130</v>
      </c>
      <c r="L86" s="33"/>
      <c r="M86" s="145" t="s">
        <v>3</v>
      </c>
      <c r="N86" s="146" t="s">
        <v>45</v>
      </c>
      <c r="O86" s="53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49" t="s">
        <v>131</v>
      </c>
      <c r="AT86" s="149" t="s">
        <v>126</v>
      </c>
      <c r="AU86" s="149" t="s">
        <v>83</v>
      </c>
      <c r="AY86" s="17" t="s">
        <v>123</v>
      </c>
      <c r="BE86" s="150">
        <f>IF(N86="základní",J86,0)</f>
        <v>0</v>
      </c>
      <c r="BF86" s="150">
        <f>IF(N86="snížená",J86,0)</f>
        <v>0</v>
      </c>
      <c r="BG86" s="150">
        <f>IF(N86="zákl. přenesená",J86,0)</f>
        <v>0</v>
      </c>
      <c r="BH86" s="150">
        <f>IF(N86="sníž. přenesená",J86,0)</f>
        <v>0</v>
      </c>
      <c r="BI86" s="150">
        <f>IF(N86="nulová",J86,0)</f>
        <v>0</v>
      </c>
      <c r="BJ86" s="17" t="s">
        <v>22</v>
      </c>
      <c r="BK86" s="150">
        <f>ROUND(I86*H86,2)</f>
        <v>0</v>
      </c>
      <c r="BL86" s="17" t="s">
        <v>131</v>
      </c>
      <c r="BM86" s="149" t="s">
        <v>132</v>
      </c>
    </row>
    <row r="87" spans="1:65" s="2" customFormat="1" ht="11.25">
      <c r="A87" s="32"/>
      <c r="B87" s="33"/>
      <c r="C87" s="32"/>
      <c r="D87" s="151" t="s">
        <v>133</v>
      </c>
      <c r="E87" s="32"/>
      <c r="F87" s="152" t="s">
        <v>128</v>
      </c>
      <c r="G87" s="32"/>
      <c r="H87" s="32"/>
      <c r="I87" s="153"/>
      <c r="J87" s="32"/>
      <c r="K87" s="32"/>
      <c r="L87" s="33"/>
      <c r="M87" s="154"/>
      <c r="N87" s="155"/>
      <c r="O87" s="53"/>
      <c r="P87" s="53"/>
      <c r="Q87" s="53"/>
      <c r="R87" s="53"/>
      <c r="S87" s="53"/>
      <c r="T87" s="54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133</v>
      </c>
      <c r="AU87" s="17" t="s">
        <v>83</v>
      </c>
    </row>
    <row r="88" spans="1:65" s="2" customFormat="1" ht="11.25">
      <c r="A88" s="32"/>
      <c r="B88" s="33"/>
      <c r="C88" s="32"/>
      <c r="D88" s="156" t="s">
        <v>134</v>
      </c>
      <c r="E88" s="32"/>
      <c r="F88" s="157" t="s">
        <v>135</v>
      </c>
      <c r="G88" s="32"/>
      <c r="H88" s="32"/>
      <c r="I88" s="153"/>
      <c r="J88" s="32"/>
      <c r="K88" s="32"/>
      <c r="L88" s="33"/>
      <c r="M88" s="154"/>
      <c r="N88" s="155"/>
      <c r="O88" s="53"/>
      <c r="P88" s="53"/>
      <c r="Q88" s="53"/>
      <c r="R88" s="53"/>
      <c r="S88" s="53"/>
      <c r="T88" s="54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134</v>
      </c>
      <c r="AU88" s="17" t="s">
        <v>83</v>
      </c>
    </row>
    <row r="89" spans="1:65" s="2" customFormat="1" ht="19.5">
      <c r="A89" s="32"/>
      <c r="B89" s="33"/>
      <c r="C89" s="32"/>
      <c r="D89" s="151" t="s">
        <v>136</v>
      </c>
      <c r="E89" s="32"/>
      <c r="F89" s="158" t="s">
        <v>137</v>
      </c>
      <c r="G89" s="32"/>
      <c r="H89" s="32"/>
      <c r="I89" s="153"/>
      <c r="J89" s="32"/>
      <c r="K89" s="32"/>
      <c r="L89" s="33"/>
      <c r="M89" s="154"/>
      <c r="N89" s="155"/>
      <c r="O89" s="53"/>
      <c r="P89" s="53"/>
      <c r="Q89" s="53"/>
      <c r="R89" s="53"/>
      <c r="S89" s="53"/>
      <c r="T89" s="54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136</v>
      </c>
      <c r="AU89" s="17" t="s">
        <v>83</v>
      </c>
    </row>
    <row r="90" spans="1:65" s="2" customFormat="1" ht="16.5" customHeight="1">
      <c r="A90" s="32"/>
      <c r="B90" s="137"/>
      <c r="C90" s="138" t="s">
        <v>83</v>
      </c>
      <c r="D90" s="138" t="s">
        <v>126</v>
      </c>
      <c r="E90" s="139" t="s">
        <v>138</v>
      </c>
      <c r="F90" s="140" t="s">
        <v>139</v>
      </c>
      <c r="G90" s="141" t="s">
        <v>129</v>
      </c>
      <c r="H90" s="142">
        <v>1</v>
      </c>
      <c r="I90" s="143"/>
      <c r="J90" s="144">
        <f>ROUND(I90*H90,2)</f>
        <v>0</v>
      </c>
      <c r="K90" s="140" t="s">
        <v>130</v>
      </c>
      <c r="L90" s="33"/>
      <c r="M90" s="145" t="s">
        <v>3</v>
      </c>
      <c r="N90" s="146" t="s">
        <v>45</v>
      </c>
      <c r="O90" s="53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49" t="s">
        <v>131</v>
      </c>
      <c r="AT90" s="149" t="s">
        <v>126</v>
      </c>
      <c r="AU90" s="149" t="s">
        <v>83</v>
      </c>
      <c r="AY90" s="17" t="s">
        <v>123</v>
      </c>
      <c r="BE90" s="150">
        <f>IF(N90="základní",J90,0)</f>
        <v>0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7" t="s">
        <v>22</v>
      </c>
      <c r="BK90" s="150">
        <f>ROUND(I90*H90,2)</f>
        <v>0</v>
      </c>
      <c r="BL90" s="17" t="s">
        <v>131</v>
      </c>
      <c r="BM90" s="149" t="s">
        <v>140</v>
      </c>
    </row>
    <row r="91" spans="1:65" s="2" customFormat="1" ht="11.25">
      <c r="A91" s="32"/>
      <c r="B91" s="33"/>
      <c r="C91" s="32"/>
      <c r="D91" s="151" t="s">
        <v>133</v>
      </c>
      <c r="E91" s="32"/>
      <c r="F91" s="152" t="s">
        <v>139</v>
      </c>
      <c r="G91" s="32"/>
      <c r="H91" s="32"/>
      <c r="I91" s="153"/>
      <c r="J91" s="32"/>
      <c r="K91" s="32"/>
      <c r="L91" s="33"/>
      <c r="M91" s="154"/>
      <c r="N91" s="155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133</v>
      </c>
      <c r="AU91" s="17" t="s">
        <v>83</v>
      </c>
    </row>
    <row r="92" spans="1:65" s="2" customFormat="1" ht="11.25">
      <c r="A92" s="32"/>
      <c r="B92" s="33"/>
      <c r="C92" s="32"/>
      <c r="D92" s="156" t="s">
        <v>134</v>
      </c>
      <c r="E92" s="32"/>
      <c r="F92" s="157" t="s">
        <v>141</v>
      </c>
      <c r="G92" s="32"/>
      <c r="H92" s="32"/>
      <c r="I92" s="153"/>
      <c r="J92" s="32"/>
      <c r="K92" s="32"/>
      <c r="L92" s="33"/>
      <c r="M92" s="154"/>
      <c r="N92" s="155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134</v>
      </c>
      <c r="AU92" s="17" t="s">
        <v>83</v>
      </c>
    </row>
    <row r="93" spans="1:65" s="2" customFormat="1" ht="19.5">
      <c r="A93" s="32"/>
      <c r="B93" s="33"/>
      <c r="C93" s="32"/>
      <c r="D93" s="151" t="s">
        <v>136</v>
      </c>
      <c r="E93" s="32"/>
      <c r="F93" s="158" t="s">
        <v>142</v>
      </c>
      <c r="G93" s="32"/>
      <c r="H93" s="32"/>
      <c r="I93" s="153"/>
      <c r="J93" s="32"/>
      <c r="K93" s="32"/>
      <c r="L93" s="33"/>
      <c r="M93" s="154"/>
      <c r="N93" s="155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136</v>
      </c>
      <c r="AU93" s="17" t="s">
        <v>83</v>
      </c>
    </row>
    <row r="94" spans="1:65" s="2" customFormat="1" ht="16.5" customHeight="1">
      <c r="A94" s="32"/>
      <c r="B94" s="137"/>
      <c r="C94" s="138" t="s">
        <v>143</v>
      </c>
      <c r="D94" s="138" t="s">
        <v>126</v>
      </c>
      <c r="E94" s="139" t="s">
        <v>144</v>
      </c>
      <c r="F94" s="140" t="s">
        <v>145</v>
      </c>
      <c r="G94" s="141" t="s">
        <v>129</v>
      </c>
      <c r="H94" s="142">
        <v>1</v>
      </c>
      <c r="I94" s="143"/>
      <c r="J94" s="144">
        <f>ROUND(I94*H94,2)</f>
        <v>0</v>
      </c>
      <c r="K94" s="140" t="s">
        <v>130</v>
      </c>
      <c r="L94" s="33"/>
      <c r="M94" s="145" t="s">
        <v>3</v>
      </c>
      <c r="N94" s="146" t="s">
        <v>45</v>
      </c>
      <c r="O94" s="53"/>
      <c r="P94" s="147">
        <f>O94*H94</f>
        <v>0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49" t="s">
        <v>131</v>
      </c>
      <c r="AT94" s="149" t="s">
        <v>126</v>
      </c>
      <c r="AU94" s="149" t="s">
        <v>83</v>
      </c>
      <c r="AY94" s="17" t="s">
        <v>123</v>
      </c>
      <c r="BE94" s="150">
        <f>IF(N94="základní",J94,0)</f>
        <v>0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7" t="s">
        <v>22</v>
      </c>
      <c r="BK94" s="150">
        <f>ROUND(I94*H94,2)</f>
        <v>0</v>
      </c>
      <c r="BL94" s="17" t="s">
        <v>131</v>
      </c>
      <c r="BM94" s="149" t="s">
        <v>146</v>
      </c>
    </row>
    <row r="95" spans="1:65" s="2" customFormat="1" ht="11.25">
      <c r="A95" s="32"/>
      <c r="B95" s="33"/>
      <c r="C95" s="32"/>
      <c r="D95" s="151" t="s">
        <v>133</v>
      </c>
      <c r="E95" s="32"/>
      <c r="F95" s="152" t="s">
        <v>147</v>
      </c>
      <c r="G95" s="32"/>
      <c r="H95" s="32"/>
      <c r="I95" s="153"/>
      <c r="J95" s="32"/>
      <c r="K95" s="32"/>
      <c r="L95" s="33"/>
      <c r="M95" s="154"/>
      <c r="N95" s="155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133</v>
      </c>
      <c r="AU95" s="17" t="s">
        <v>83</v>
      </c>
    </row>
    <row r="96" spans="1:65" s="2" customFormat="1" ht="11.25">
      <c r="A96" s="32"/>
      <c r="B96" s="33"/>
      <c r="C96" s="32"/>
      <c r="D96" s="156" t="s">
        <v>134</v>
      </c>
      <c r="E96" s="32"/>
      <c r="F96" s="157" t="s">
        <v>148</v>
      </c>
      <c r="G96" s="32"/>
      <c r="H96" s="32"/>
      <c r="I96" s="153"/>
      <c r="J96" s="32"/>
      <c r="K96" s="32"/>
      <c r="L96" s="33"/>
      <c r="M96" s="154"/>
      <c r="N96" s="155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134</v>
      </c>
      <c r="AU96" s="17" t="s">
        <v>83</v>
      </c>
    </row>
    <row r="97" spans="1:65" s="12" customFormat="1" ht="22.9" customHeight="1">
      <c r="B97" s="124"/>
      <c r="D97" s="125" t="s">
        <v>73</v>
      </c>
      <c r="E97" s="135" t="s">
        <v>149</v>
      </c>
      <c r="F97" s="135" t="s">
        <v>150</v>
      </c>
      <c r="I97" s="127"/>
      <c r="J97" s="136">
        <f>BK97</f>
        <v>0</v>
      </c>
      <c r="L97" s="124"/>
      <c r="M97" s="129"/>
      <c r="N97" s="130"/>
      <c r="O97" s="130"/>
      <c r="P97" s="131">
        <f>SUM(P98:P102)</f>
        <v>0</v>
      </c>
      <c r="Q97" s="130"/>
      <c r="R97" s="131">
        <f>SUM(R98:R102)</f>
        <v>0</v>
      </c>
      <c r="S97" s="130"/>
      <c r="T97" s="132">
        <f>SUM(T98:T102)</f>
        <v>0</v>
      </c>
      <c r="AR97" s="125" t="s">
        <v>122</v>
      </c>
      <c r="AT97" s="133" t="s">
        <v>73</v>
      </c>
      <c r="AU97" s="133" t="s">
        <v>22</v>
      </c>
      <c r="AY97" s="125" t="s">
        <v>123</v>
      </c>
      <c r="BK97" s="134">
        <f>SUM(BK98:BK102)</f>
        <v>0</v>
      </c>
    </row>
    <row r="98" spans="1:65" s="2" customFormat="1" ht="16.5" customHeight="1">
      <c r="A98" s="32"/>
      <c r="B98" s="137"/>
      <c r="C98" s="138" t="s">
        <v>151</v>
      </c>
      <c r="D98" s="138" t="s">
        <v>126</v>
      </c>
      <c r="E98" s="139" t="s">
        <v>152</v>
      </c>
      <c r="F98" s="140" t="s">
        <v>150</v>
      </c>
      <c r="G98" s="141" t="s">
        <v>129</v>
      </c>
      <c r="H98" s="142">
        <v>1</v>
      </c>
      <c r="I98" s="143"/>
      <c r="J98" s="144">
        <f>ROUND(I98*H98,2)</f>
        <v>0</v>
      </c>
      <c r="K98" s="140" t="s">
        <v>130</v>
      </c>
      <c r="L98" s="33"/>
      <c r="M98" s="145" t="s">
        <v>3</v>
      </c>
      <c r="N98" s="146" t="s">
        <v>45</v>
      </c>
      <c r="O98" s="53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49" t="s">
        <v>131</v>
      </c>
      <c r="AT98" s="149" t="s">
        <v>126</v>
      </c>
      <c r="AU98" s="149" t="s">
        <v>83</v>
      </c>
      <c r="AY98" s="17" t="s">
        <v>123</v>
      </c>
      <c r="BE98" s="150">
        <f>IF(N98="základní",J98,0)</f>
        <v>0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7" t="s">
        <v>22</v>
      </c>
      <c r="BK98" s="150">
        <f>ROUND(I98*H98,2)</f>
        <v>0</v>
      </c>
      <c r="BL98" s="17" t="s">
        <v>131</v>
      </c>
      <c r="BM98" s="149" t="s">
        <v>153</v>
      </c>
    </row>
    <row r="99" spans="1:65" s="2" customFormat="1" ht="11.25">
      <c r="A99" s="32"/>
      <c r="B99" s="33"/>
      <c r="C99" s="32"/>
      <c r="D99" s="151" t="s">
        <v>133</v>
      </c>
      <c r="E99" s="32"/>
      <c r="F99" s="152" t="s">
        <v>150</v>
      </c>
      <c r="G99" s="32"/>
      <c r="H99" s="32"/>
      <c r="I99" s="153"/>
      <c r="J99" s="32"/>
      <c r="K99" s="32"/>
      <c r="L99" s="33"/>
      <c r="M99" s="154"/>
      <c r="N99" s="155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133</v>
      </c>
      <c r="AU99" s="17" t="s">
        <v>83</v>
      </c>
    </row>
    <row r="100" spans="1:65" s="2" customFormat="1" ht="11.25">
      <c r="A100" s="32"/>
      <c r="B100" s="33"/>
      <c r="C100" s="32"/>
      <c r="D100" s="156" t="s">
        <v>134</v>
      </c>
      <c r="E100" s="32"/>
      <c r="F100" s="157" t="s">
        <v>154</v>
      </c>
      <c r="G100" s="32"/>
      <c r="H100" s="32"/>
      <c r="I100" s="153"/>
      <c r="J100" s="32"/>
      <c r="K100" s="32"/>
      <c r="L100" s="33"/>
      <c r="M100" s="154"/>
      <c r="N100" s="155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134</v>
      </c>
      <c r="AU100" s="17" t="s">
        <v>83</v>
      </c>
    </row>
    <row r="101" spans="1:65" s="2" customFormat="1" ht="16.5" customHeight="1">
      <c r="A101" s="32"/>
      <c r="B101" s="137"/>
      <c r="C101" s="138" t="s">
        <v>122</v>
      </c>
      <c r="D101" s="138" t="s">
        <v>126</v>
      </c>
      <c r="E101" s="139" t="s">
        <v>155</v>
      </c>
      <c r="F101" s="140" t="s">
        <v>156</v>
      </c>
      <c r="G101" s="141" t="s">
        <v>129</v>
      </c>
      <c r="H101" s="142">
        <v>1</v>
      </c>
      <c r="I101" s="143"/>
      <c r="J101" s="144">
        <f>ROUND(I101*H101,2)</f>
        <v>0</v>
      </c>
      <c r="K101" s="140" t="s">
        <v>3</v>
      </c>
      <c r="L101" s="33"/>
      <c r="M101" s="145" t="s">
        <v>3</v>
      </c>
      <c r="N101" s="146" t="s">
        <v>45</v>
      </c>
      <c r="O101" s="53"/>
      <c r="P101" s="147">
        <f>O101*H101</f>
        <v>0</v>
      </c>
      <c r="Q101" s="147">
        <v>0</v>
      </c>
      <c r="R101" s="147">
        <f>Q101*H101</f>
        <v>0</v>
      </c>
      <c r="S101" s="147">
        <v>0</v>
      </c>
      <c r="T101" s="148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49" t="s">
        <v>131</v>
      </c>
      <c r="AT101" s="149" t="s">
        <v>126</v>
      </c>
      <c r="AU101" s="149" t="s">
        <v>83</v>
      </c>
      <c r="AY101" s="17" t="s">
        <v>123</v>
      </c>
      <c r="BE101" s="150">
        <f>IF(N101="základní",J101,0)</f>
        <v>0</v>
      </c>
      <c r="BF101" s="150">
        <f>IF(N101="snížená",J101,0)</f>
        <v>0</v>
      </c>
      <c r="BG101" s="150">
        <f>IF(N101="zákl. přenesená",J101,0)</f>
        <v>0</v>
      </c>
      <c r="BH101" s="150">
        <f>IF(N101="sníž. přenesená",J101,0)</f>
        <v>0</v>
      </c>
      <c r="BI101" s="150">
        <f>IF(N101="nulová",J101,0)</f>
        <v>0</v>
      </c>
      <c r="BJ101" s="17" t="s">
        <v>22</v>
      </c>
      <c r="BK101" s="150">
        <f>ROUND(I101*H101,2)</f>
        <v>0</v>
      </c>
      <c r="BL101" s="17" t="s">
        <v>131</v>
      </c>
      <c r="BM101" s="149" t="s">
        <v>157</v>
      </c>
    </row>
    <row r="102" spans="1:65" s="2" customFormat="1" ht="11.25">
      <c r="A102" s="32"/>
      <c r="B102" s="33"/>
      <c r="C102" s="32"/>
      <c r="D102" s="151" t="s">
        <v>133</v>
      </c>
      <c r="E102" s="32"/>
      <c r="F102" s="152" t="s">
        <v>158</v>
      </c>
      <c r="G102" s="32"/>
      <c r="H102" s="32"/>
      <c r="I102" s="153"/>
      <c r="J102" s="32"/>
      <c r="K102" s="32"/>
      <c r="L102" s="33"/>
      <c r="M102" s="154"/>
      <c r="N102" s="155"/>
      <c r="O102" s="53"/>
      <c r="P102" s="53"/>
      <c r="Q102" s="53"/>
      <c r="R102" s="53"/>
      <c r="S102" s="53"/>
      <c r="T102" s="5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133</v>
      </c>
      <c r="AU102" s="17" t="s">
        <v>83</v>
      </c>
    </row>
    <row r="103" spans="1:65" s="12" customFormat="1" ht="22.9" customHeight="1">
      <c r="B103" s="124"/>
      <c r="D103" s="125" t="s">
        <v>73</v>
      </c>
      <c r="E103" s="135" t="s">
        <v>159</v>
      </c>
      <c r="F103" s="135" t="s">
        <v>160</v>
      </c>
      <c r="I103" s="127"/>
      <c r="J103" s="136">
        <f>BK103</f>
        <v>0</v>
      </c>
      <c r="L103" s="124"/>
      <c r="M103" s="129"/>
      <c r="N103" s="130"/>
      <c r="O103" s="130"/>
      <c r="P103" s="131">
        <f>SUM(P104:P112)</f>
        <v>0</v>
      </c>
      <c r="Q103" s="130"/>
      <c r="R103" s="131">
        <f>SUM(R104:R112)</f>
        <v>0</v>
      </c>
      <c r="S103" s="130"/>
      <c r="T103" s="132">
        <f>SUM(T104:T112)</f>
        <v>0</v>
      </c>
      <c r="AR103" s="125" t="s">
        <v>122</v>
      </c>
      <c r="AT103" s="133" t="s">
        <v>73</v>
      </c>
      <c r="AU103" s="133" t="s">
        <v>22</v>
      </c>
      <c r="AY103" s="125" t="s">
        <v>123</v>
      </c>
      <c r="BK103" s="134">
        <f>SUM(BK104:BK112)</f>
        <v>0</v>
      </c>
    </row>
    <row r="104" spans="1:65" s="2" customFormat="1" ht="16.5" customHeight="1">
      <c r="A104" s="32"/>
      <c r="B104" s="137"/>
      <c r="C104" s="138" t="s">
        <v>161</v>
      </c>
      <c r="D104" s="138" t="s">
        <v>126</v>
      </c>
      <c r="E104" s="139" t="s">
        <v>162</v>
      </c>
      <c r="F104" s="140" t="s">
        <v>163</v>
      </c>
      <c r="G104" s="141" t="s">
        <v>129</v>
      </c>
      <c r="H104" s="142">
        <v>1</v>
      </c>
      <c r="I104" s="143"/>
      <c r="J104" s="144">
        <f>ROUND(I104*H104,2)</f>
        <v>0</v>
      </c>
      <c r="K104" s="140" t="s">
        <v>130</v>
      </c>
      <c r="L104" s="33"/>
      <c r="M104" s="145" t="s">
        <v>3</v>
      </c>
      <c r="N104" s="146" t="s">
        <v>45</v>
      </c>
      <c r="O104" s="53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49" t="s">
        <v>131</v>
      </c>
      <c r="AT104" s="149" t="s">
        <v>126</v>
      </c>
      <c r="AU104" s="149" t="s">
        <v>83</v>
      </c>
      <c r="AY104" s="17" t="s">
        <v>123</v>
      </c>
      <c r="BE104" s="150">
        <f>IF(N104="základní",J104,0)</f>
        <v>0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7" t="s">
        <v>22</v>
      </c>
      <c r="BK104" s="150">
        <f>ROUND(I104*H104,2)</f>
        <v>0</v>
      </c>
      <c r="BL104" s="17" t="s">
        <v>131</v>
      </c>
      <c r="BM104" s="149" t="s">
        <v>164</v>
      </c>
    </row>
    <row r="105" spans="1:65" s="2" customFormat="1" ht="11.25">
      <c r="A105" s="32"/>
      <c r="B105" s="33"/>
      <c r="C105" s="32"/>
      <c r="D105" s="151" t="s">
        <v>133</v>
      </c>
      <c r="E105" s="32"/>
      <c r="F105" s="152" t="s">
        <v>165</v>
      </c>
      <c r="G105" s="32"/>
      <c r="H105" s="32"/>
      <c r="I105" s="153"/>
      <c r="J105" s="32"/>
      <c r="K105" s="32"/>
      <c r="L105" s="33"/>
      <c r="M105" s="154"/>
      <c r="N105" s="155"/>
      <c r="O105" s="53"/>
      <c r="P105" s="53"/>
      <c r="Q105" s="53"/>
      <c r="R105" s="53"/>
      <c r="S105" s="53"/>
      <c r="T105" s="54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7" t="s">
        <v>133</v>
      </c>
      <c r="AU105" s="17" t="s">
        <v>83</v>
      </c>
    </row>
    <row r="106" spans="1:65" s="2" customFormat="1" ht="11.25">
      <c r="A106" s="32"/>
      <c r="B106" s="33"/>
      <c r="C106" s="32"/>
      <c r="D106" s="156" t="s">
        <v>134</v>
      </c>
      <c r="E106" s="32"/>
      <c r="F106" s="157" t="s">
        <v>166</v>
      </c>
      <c r="G106" s="32"/>
      <c r="H106" s="32"/>
      <c r="I106" s="153"/>
      <c r="J106" s="32"/>
      <c r="K106" s="32"/>
      <c r="L106" s="33"/>
      <c r="M106" s="154"/>
      <c r="N106" s="155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134</v>
      </c>
      <c r="AU106" s="17" t="s">
        <v>83</v>
      </c>
    </row>
    <row r="107" spans="1:65" s="2" customFormat="1" ht="16.5" customHeight="1">
      <c r="A107" s="32"/>
      <c r="B107" s="137"/>
      <c r="C107" s="138" t="s">
        <v>167</v>
      </c>
      <c r="D107" s="138" t="s">
        <v>126</v>
      </c>
      <c r="E107" s="139" t="s">
        <v>168</v>
      </c>
      <c r="F107" s="140" t="s">
        <v>169</v>
      </c>
      <c r="G107" s="141" t="s">
        <v>170</v>
      </c>
      <c r="H107" s="142">
        <v>4</v>
      </c>
      <c r="I107" s="143"/>
      <c r="J107" s="144">
        <f>ROUND(I107*H107,2)</f>
        <v>0</v>
      </c>
      <c r="K107" s="140" t="s">
        <v>130</v>
      </c>
      <c r="L107" s="33"/>
      <c r="M107" s="145" t="s">
        <v>3</v>
      </c>
      <c r="N107" s="146" t="s">
        <v>45</v>
      </c>
      <c r="O107" s="53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49" t="s">
        <v>131</v>
      </c>
      <c r="AT107" s="149" t="s">
        <v>126</v>
      </c>
      <c r="AU107" s="149" t="s">
        <v>83</v>
      </c>
      <c r="AY107" s="17" t="s">
        <v>123</v>
      </c>
      <c r="BE107" s="150">
        <f>IF(N107="základní",J107,0)</f>
        <v>0</v>
      </c>
      <c r="BF107" s="150">
        <f>IF(N107="snížená",J107,0)</f>
        <v>0</v>
      </c>
      <c r="BG107" s="150">
        <f>IF(N107="zákl. přenesená",J107,0)</f>
        <v>0</v>
      </c>
      <c r="BH107" s="150">
        <f>IF(N107="sníž. přenesená",J107,0)</f>
        <v>0</v>
      </c>
      <c r="BI107" s="150">
        <f>IF(N107="nulová",J107,0)</f>
        <v>0</v>
      </c>
      <c r="BJ107" s="17" t="s">
        <v>22</v>
      </c>
      <c r="BK107" s="150">
        <f>ROUND(I107*H107,2)</f>
        <v>0</v>
      </c>
      <c r="BL107" s="17" t="s">
        <v>131</v>
      </c>
      <c r="BM107" s="149" t="s">
        <v>171</v>
      </c>
    </row>
    <row r="108" spans="1:65" s="2" customFormat="1" ht="11.25">
      <c r="A108" s="32"/>
      <c r="B108" s="33"/>
      <c r="C108" s="32"/>
      <c r="D108" s="151" t="s">
        <v>133</v>
      </c>
      <c r="E108" s="32"/>
      <c r="F108" s="152" t="s">
        <v>169</v>
      </c>
      <c r="G108" s="32"/>
      <c r="H108" s="32"/>
      <c r="I108" s="153"/>
      <c r="J108" s="32"/>
      <c r="K108" s="32"/>
      <c r="L108" s="33"/>
      <c r="M108" s="154"/>
      <c r="N108" s="155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133</v>
      </c>
      <c r="AU108" s="17" t="s">
        <v>83</v>
      </c>
    </row>
    <row r="109" spans="1:65" s="2" customFormat="1" ht="11.25">
      <c r="A109" s="32"/>
      <c r="B109" s="33"/>
      <c r="C109" s="32"/>
      <c r="D109" s="156" t="s">
        <v>134</v>
      </c>
      <c r="E109" s="32"/>
      <c r="F109" s="157" t="s">
        <v>172</v>
      </c>
      <c r="G109" s="32"/>
      <c r="H109" s="32"/>
      <c r="I109" s="153"/>
      <c r="J109" s="32"/>
      <c r="K109" s="32"/>
      <c r="L109" s="33"/>
      <c r="M109" s="154"/>
      <c r="N109" s="155"/>
      <c r="O109" s="53"/>
      <c r="P109" s="53"/>
      <c r="Q109" s="53"/>
      <c r="R109" s="53"/>
      <c r="S109" s="53"/>
      <c r="T109" s="54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134</v>
      </c>
      <c r="AU109" s="17" t="s">
        <v>83</v>
      </c>
    </row>
    <row r="110" spans="1:65" s="2" customFormat="1" ht="16.5" customHeight="1">
      <c r="A110" s="32"/>
      <c r="B110" s="137"/>
      <c r="C110" s="138" t="s">
        <v>173</v>
      </c>
      <c r="D110" s="138" t="s">
        <v>126</v>
      </c>
      <c r="E110" s="139" t="s">
        <v>174</v>
      </c>
      <c r="F110" s="140" t="s">
        <v>175</v>
      </c>
      <c r="G110" s="141" t="s">
        <v>129</v>
      </c>
      <c r="H110" s="142">
        <v>1</v>
      </c>
      <c r="I110" s="143"/>
      <c r="J110" s="144">
        <f>ROUND(I110*H110,2)</f>
        <v>0</v>
      </c>
      <c r="K110" s="140" t="s">
        <v>130</v>
      </c>
      <c r="L110" s="33"/>
      <c r="M110" s="145" t="s">
        <v>3</v>
      </c>
      <c r="N110" s="146" t="s">
        <v>45</v>
      </c>
      <c r="O110" s="53"/>
      <c r="P110" s="147">
        <f>O110*H110</f>
        <v>0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49" t="s">
        <v>131</v>
      </c>
      <c r="AT110" s="149" t="s">
        <v>126</v>
      </c>
      <c r="AU110" s="149" t="s">
        <v>83</v>
      </c>
      <c r="AY110" s="17" t="s">
        <v>123</v>
      </c>
      <c r="BE110" s="150">
        <f>IF(N110="základní",J110,0)</f>
        <v>0</v>
      </c>
      <c r="BF110" s="150">
        <f>IF(N110="snížená",J110,0)</f>
        <v>0</v>
      </c>
      <c r="BG110" s="150">
        <f>IF(N110="zákl. přenesená",J110,0)</f>
        <v>0</v>
      </c>
      <c r="BH110" s="150">
        <f>IF(N110="sníž. přenesená",J110,0)</f>
        <v>0</v>
      </c>
      <c r="BI110" s="150">
        <f>IF(N110="nulová",J110,0)</f>
        <v>0</v>
      </c>
      <c r="BJ110" s="17" t="s">
        <v>22</v>
      </c>
      <c r="BK110" s="150">
        <f>ROUND(I110*H110,2)</f>
        <v>0</v>
      </c>
      <c r="BL110" s="17" t="s">
        <v>131</v>
      </c>
      <c r="BM110" s="149" t="s">
        <v>176</v>
      </c>
    </row>
    <row r="111" spans="1:65" s="2" customFormat="1" ht="11.25">
      <c r="A111" s="32"/>
      <c r="B111" s="33"/>
      <c r="C111" s="32"/>
      <c r="D111" s="151" t="s">
        <v>133</v>
      </c>
      <c r="E111" s="32"/>
      <c r="F111" s="152" t="s">
        <v>175</v>
      </c>
      <c r="G111" s="32"/>
      <c r="H111" s="32"/>
      <c r="I111" s="153"/>
      <c r="J111" s="32"/>
      <c r="K111" s="32"/>
      <c r="L111" s="33"/>
      <c r="M111" s="154"/>
      <c r="N111" s="155"/>
      <c r="O111" s="53"/>
      <c r="P111" s="53"/>
      <c r="Q111" s="53"/>
      <c r="R111" s="53"/>
      <c r="S111" s="53"/>
      <c r="T111" s="54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7" t="s">
        <v>133</v>
      </c>
      <c r="AU111" s="17" t="s">
        <v>83</v>
      </c>
    </row>
    <row r="112" spans="1:65" s="2" customFormat="1" ht="11.25">
      <c r="A112" s="32"/>
      <c r="B112" s="33"/>
      <c r="C112" s="32"/>
      <c r="D112" s="156" t="s">
        <v>134</v>
      </c>
      <c r="E112" s="32"/>
      <c r="F112" s="157" t="s">
        <v>177</v>
      </c>
      <c r="G112" s="32"/>
      <c r="H112" s="32"/>
      <c r="I112" s="153"/>
      <c r="J112" s="32"/>
      <c r="K112" s="32"/>
      <c r="L112" s="33"/>
      <c r="M112" s="159"/>
      <c r="N112" s="160"/>
      <c r="O112" s="161"/>
      <c r="P112" s="161"/>
      <c r="Q112" s="161"/>
      <c r="R112" s="161"/>
      <c r="S112" s="161"/>
      <c r="T112" s="16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134</v>
      </c>
      <c r="AU112" s="17" t="s">
        <v>83</v>
      </c>
    </row>
    <row r="113" spans="1:31" s="2" customFormat="1" ht="6.95" customHeight="1">
      <c r="A113" s="32"/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33"/>
      <c r="M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</sheetData>
  <autoFilter ref="C82:K112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/>
    <hyperlink ref="F92" r:id="rId2"/>
    <hyperlink ref="F96" r:id="rId3"/>
    <hyperlink ref="F100" r:id="rId4"/>
    <hyperlink ref="F106" r:id="rId5"/>
    <hyperlink ref="F109" r:id="rId6"/>
    <hyperlink ref="F112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6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96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38" t="str">
        <f>'Rekapitulace stavby'!K6</f>
        <v>Rekonstrukce polní cesty HC 3 v k.ú. Ledčice</v>
      </c>
      <c r="F7" s="239"/>
      <c r="G7" s="239"/>
      <c r="H7" s="239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178</v>
      </c>
      <c r="F9" s="240"/>
      <c r="G9" s="240"/>
      <c r="H9" s="24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15. 2. 2017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tr">
        <f>IF('Rekapitulace stavby'!AN10="","",'Rekapitulace stavby'!AN10)</f>
        <v/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31</v>
      </c>
      <c r="J15" s="25" t="str">
        <f>IF('Rekapitulace stavby'!AN11="","",'Rekapitulace stavby'!AN11)</f>
        <v/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 t="str">
        <f>'Rekapitulace stavby'!E14</f>
        <v>Vyplň údaj</v>
      </c>
      <c r="F18" s="221"/>
      <c r="G18" s="221"/>
      <c r="H18" s="221"/>
      <c r="I18" s="27" t="s">
        <v>31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26" t="s">
        <v>3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ROUND(J85,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44</v>
      </c>
      <c r="E33" s="27" t="s">
        <v>45</v>
      </c>
      <c r="F33" s="95">
        <f>ROUND((SUM(BE85:BE228)),  2)</f>
        <v>0</v>
      </c>
      <c r="G33" s="32"/>
      <c r="H33" s="32"/>
      <c r="I33" s="96">
        <v>0.21</v>
      </c>
      <c r="J33" s="95">
        <f>ROUND(((SUM(BE85:BE228))*I33),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5">
        <f>ROUND((SUM(BF85:BF228)),  2)</f>
        <v>0</v>
      </c>
      <c r="G34" s="32"/>
      <c r="H34" s="32"/>
      <c r="I34" s="96">
        <v>0.15</v>
      </c>
      <c r="J34" s="95">
        <f>ROUND(((SUM(BF85:BF228))*I34),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5">
        <f>ROUND((SUM(BG85:BG228)),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5">
        <f>ROUND((SUM(BH85:BH228)),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5">
        <f>ROUND((SUM(BI85:BI228)),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8" t="str">
        <f>E7</f>
        <v>Rekonstrukce polní cesty HC 3 v k.ú. Ledčice</v>
      </c>
      <c r="F48" s="239"/>
      <c r="G48" s="239"/>
      <c r="H48" s="23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00" t="str">
        <f>E9</f>
        <v>494/16-1 - SO 101 Polní cesta HC 3</v>
      </c>
      <c r="F50" s="240"/>
      <c r="G50" s="240"/>
      <c r="H50" s="24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15. 2. 2017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 xml:space="preserve"> </v>
      </c>
      <c r="G54" s="32"/>
      <c r="H54" s="32"/>
      <c r="I54" s="27" t="s">
        <v>34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2"/>
      <c r="E55" s="32"/>
      <c r="F55" s="25" t="str">
        <f>IF(E18="","",E18)</f>
        <v>Vyplň údaj</v>
      </c>
      <c r="G55" s="32"/>
      <c r="H55" s="32"/>
      <c r="I55" s="27" t="s">
        <v>37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100</v>
      </c>
      <c r="D57" s="97"/>
      <c r="E57" s="97"/>
      <c r="F57" s="97"/>
      <c r="G57" s="97"/>
      <c r="H57" s="97"/>
      <c r="I57" s="97"/>
      <c r="J57" s="104" t="s">
        <v>101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J85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5" customHeight="1">
      <c r="B60" s="106"/>
      <c r="D60" s="107" t="s">
        <v>179</v>
      </c>
      <c r="E60" s="108"/>
      <c r="F60" s="108"/>
      <c r="G60" s="108"/>
      <c r="H60" s="108"/>
      <c r="I60" s="108"/>
      <c r="J60" s="109">
        <f>J86</f>
        <v>0</v>
      </c>
      <c r="L60" s="106"/>
    </row>
    <row r="61" spans="1:47" s="10" customFormat="1" ht="19.899999999999999" customHeight="1">
      <c r="B61" s="110"/>
      <c r="D61" s="111" t="s">
        <v>180</v>
      </c>
      <c r="E61" s="112"/>
      <c r="F61" s="112"/>
      <c r="G61" s="112"/>
      <c r="H61" s="112"/>
      <c r="I61" s="112"/>
      <c r="J61" s="113">
        <f>J87</f>
        <v>0</v>
      </c>
      <c r="L61" s="110"/>
    </row>
    <row r="62" spans="1:47" s="10" customFormat="1" ht="19.899999999999999" customHeight="1">
      <c r="B62" s="110"/>
      <c r="D62" s="111" t="s">
        <v>181</v>
      </c>
      <c r="E62" s="112"/>
      <c r="F62" s="112"/>
      <c r="G62" s="112"/>
      <c r="H62" s="112"/>
      <c r="I62" s="112"/>
      <c r="J62" s="113">
        <f>J157</f>
        <v>0</v>
      </c>
      <c r="L62" s="110"/>
    </row>
    <row r="63" spans="1:47" s="10" customFormat="1" ht="19.899999999999999" customHeight="1">
      <c r="B63" s="110"/>
      <c r="D63" s="111" t="s">
        <v>182</v>
      </c>
      <c r="E63" s="112"/>
      <c r="F63" s="112"/>
      <c r="G63" s="112"/>
      <c r="H63" s="112"/>
      <c r="I63" s="112"/>
      <c r="J63" s="113">
        <f>J204</f>
        <v>0</v>
      </c>
      <c r="L63" s="110"/>
    </row>
    <row r="64" spans="1:47" s="10" customFormat="1" ht="14.85" customHeight="1">
      <c r="B64" s="110"/>
      <c r="D64" s="111" t="s">
        <v>183</v>
      </c>
      <c r="E64" s="112"/>
      <c r="F64" s="112"/>
      <c r="G64" s="112"/>
      <c r="H64" s="112"/>
      <c r="I64" s="112"/>
      <c r="J64" s="113">
        <f>J209</f>
        <v>0</v>
      </c>
      <c r="L64" s="110"/>
    </row>
    <row r="65" spans="1:31" s="10" customFormat="1" ht="14.85" customHeight="1">
      <c r="B65" s="110"/>
      <c r="D65" s="111" t="s">
        <v>184</v>
      </c>
      <c r="E65" s="112"/>
      <c r="F65" s="112"/>
      <c r="G65" s="112"/>
      <c r="H65" s="112"/>
      <c r="I65" s="112"/>
      <c r="J65" s="113">
        <f>J224</f>
        <v>0</v>
      </c>
      <c r="L65" s="110"/>
    </row>
    <row r="66" spans="1:31" s="2" customFormat="1" ht="21.75" customHeight="1">
      <c r="A66" s="32"/>
      <c r="B66" s="33"/>
      <c r="C66" s="32"/>
      <c r="D66" s="32"/>
      <c r="E66" s="32"/>
      <c r="F66" s="32"/>
      <c r="G66" s="32"/>
      <c r="H66" s="32"/>
      <c r="I66" s="32"/>
      <c r="J66" s="32"/>
      <c r="K66" s="32"/>
      <c r="L66" s="89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89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107</v>
      </c>
      <c r="D72" s="32"/>
      <c r="E72" s="32"/>
      <c r="F72" s="32"/>
      <c r="G72" s="32"/>
      <c r="H72" s="32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2"/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17</v>
      </c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2"/>
      <c r="D75" s="32"/>
      <c r="E75" s="238" t="str">
        <f>E7</f>
        <v>Rekonstrukce polní cesty HC 3 v k.ú. Ledčice</v>
      </c>
      <c r="F75" s="239"/>
      <c r="G75" s="239"/>
      <c r="H75" s="239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97</v>
      </c>
      <c r="D76" s="32"/>
      <c r="E76" s="32"/>
      <c r="F76" s="32"/>
      <c r="G76" s="32"/>
      <c r="H76" s="32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2"/>
      <c r="D77" s="32"/>
      <c r="E77" s="200" t="str">
        <f>E9</f>
        <v>494/16-1 - SO 101 Polní cesta HC 3</v>
      </c>
      <c r="F77" s="240"/>
      <c r="G77" s="240"/>
      <c r="H77" s="240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2"/>
      <c r="D78" s="32"/>
      <c r="E78" s="32"/>
      <c r="F78" s="32"/>
      <c r="G78" s="32"/>
      <c r="H78" s="32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23</v>
      </c>
      <c r="D79" s="32"/>
      <c r="E79" s="32"/>
      <c r="F79" s="25" t="str">
        <f>F12</f>
        <v xml:space="preserve"> </v>
      </c>
      <c r="G79" s="32"/>
      <c r="H79" s="32"/>
      <c r="I79" s="27" t="s">
        <v>25</v>
      </c>
      <c r="J79" s="50" t="str">
        <f>IF(J12="","",J12)</f>
        <v>15. 2. 2017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2" customHeight="1">
      <c r="A81" s="32"/>
      <c r="B81" s="33"/>
      <c r="C81" s="27" t="s">
        <v>29</v>
      </c>
      <c r="D81" s="32"/>
      <c r="E81" s="32"/>
      <c r="F81" s="25" t="str">
        <f>E15</f>
        <v xml:space="preserve"> </v>
      </c>
      <c r="G81" s="32"/>
      <c r="H81" s="32"/>
      <c r="I81" s="27" t="s">
        <v>34</v>
      </c>
      <c r="J81" s="30" t="str">
        <f>E21</f>
        <v>NDCon s.r.o.</v>
      </c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32</v>
      </c>
      <c r="D82" s="32"/>
      <c r="E82" s="32"/>
      <c r="F82" s="25" t="str">
        <f>IF(E18="","",E18)</f>
        <v>Vyplň údaj</v>
      </c>
      <c r="G82" s="32"/>
      <c r="H82" s="32"/>
      <c r="I82" s="27" t="s">
        <v>37</v>
      </c>
      <c r="J82" s="30" t="str">
        <f>E24</f>
        <v>NDCon s.r.o.</v>
      </c>
      <c r="K82" s="32"/>
      <c r="L82" s="8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8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11" customFormat="1" ht="29.25" customHeight="1">
      <c r="A84" s="114"/>
      <c r="B84" s="115"/>
      <c r="C84" s="116" t="s">
        <v>108</v>
      </c>
      <c r="D84" s="117" t="s">
        <v>59</v>
      </c>
      <c r="E84" s="117" t="s">
        <v>55</v>
      </c>
      <c r="F84" s="117" t="s">
        <v>56</v>
      </c>
      <c r="G84" s="117" t="s">
        <v>109</v>
      </c>
      <c r="H84" s="117" t="s">
        <v>110</v>
      </c>
      <c r="I84" s="117" t="s">
        <v>111</v>
      </c>
      <c r="J84" s="117" t="s">
        <v>101</v>
      </c>
      <c r="K84" s="118" t="s">
        <v>112</v>
      </c>
      <c r="L84" s="119"/>
      <c r="M84" s="57" t="s">
        <v>3</v>
      </c>
      <c r="N84" s="58" t="s">
        <v>44</v>
      </c>
      <c r="O84" s="58" t="s">
        <v>113</v>
      </c>
      <c r="P84" s="58" t="s">
        <v>114</v>
      </c>
      <c r="Q84" s="58" t="s">
        <v>115</v>
      </c>
      <c r="R84" s="58" t="s">
        <v>116</v>
      </c>
      <c r="S84" s="58" t="s">
        <v>117</v>
      </c>
      <c r="T84" s="59" t="s">
        <v>118</v>
      </c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</row>
    <row r="85" spans="1:65" s="2" customFormat="1" ht="22.9" customHeight="1">
      <c r="A85" s="32"/>
      <c r="B85" s="33"/>
      <c r="C85" s="64" t="s">
        <v>119</v>
      </c>
      <c r="D85" s="32"/>
      <c r="E85" s="32"/>
      <c r="F85" s="32"/>
      <c r="G85" s="32"/>
      <c r="H85" s="32"/>
      <c r="I85" s="32"/>
      <c r="J85" s="120">
        <f>BK85</f>
        <v>0</v>
      </c>
      <c r="K85" s="32"/>
      <c r="L85" s="33"/>
      <c r="M85" s="60"/>
      <c r="N85" s="51"/>
      <c r="O85" s="61"/>
      <c r="P85" s="121">
        <f>P86</f>
        <v>0</v>
      </c>
      <c r="Q85" s="61"/>
      <c r="R85" s="121">
        <f>R86</f>
        <v>2789.2039472000006</v>
      </c>
      <c r="S85" s="61"/>
      <c r="T85" s="122">
        <f>T86</f>
        <v>340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7" t="s">
        <v>73</v>
      </c>
      <c r="AU85" s="17" t="s">
        <v>102</v>
      </c>
      <c r="BK85" s="123">
        <f>BK86</f>
        <v>0</v>
      </c>
    </row>
    <row r="86" spans="1:65" s="12" customFormat="1" ht="25.9" customHeight="1">
      <c r="B86" s="124"/>
      <c r="D86" s="125" t="s">
        <v>73</v>
      </c>
      <c r="E86" s="126" t="s">
        <v>185</v>
      </c>
      <c r="F86" s="126" t="s">
        <v>186</v>
      </c>
      <c r="I86" s="127"/>
      <c r="J86" s="128">
        <f>BK86</f>
        <v>0</v>
      </c>
      <c r="L86" s="124"/>
      <c r="M86" s="129"/>
      <c r="N86" s="130"/>
      <c r="O86" s="130"/>
      <c r="P86" s="131">
        <f>P87+P157+P204</f>
        <v>0</v>
      </c>
      <c r="Q86" s="130"/>
      <c r="R86" s="131">
        <f>R87+R157+R204</f>
        <v>2789.2039472000006</v>
      </c>
      <c r="S86" s="130"/>
      <c r="T86" s="132">
        <f>T87+T157+T204</f>
        <v>340</v>
      </c>
      <c r="AR86" s="125" t="s">
        <v>22</v>
      </c>
      <c r="AT86" s="133" t="s">
        <v>73</v>
      </c>
      <c r="AU86" s="133" t="s">
        <v>74</v>
      </c>
      <c r="AY86" s="125" t="s">
        <v>123</v>
      </c>
      <c r="BK86" s="134">
        <f>BK87+BK157+BK204</f>
        <v>0</v>
      </c>
    </row>
    <row r="87" spans="1:65" s="12" customFormat="1" ht="22.9" customHeight="1">
      <c r="B87" s="124"/>
      <c r="D87" s="125" t="s">
        <v>73</v>
      </c>
      <c r="E87" s="135" t="s">
        <v>22</v>
      </c>
      <c r="F87" s="135" t="s">
        <v>187</v>
      </c>
      <c r="I87" s="127"/>
      <c r="J87" s="136">
        <f>BK87</f>
        <v>0</v>
      </c>
      <c r="L87" s="124"/>
      <c r="M87" s="129"/>
      <c r="N87" s="130"/>
      <c r="O87" s="130"/>
      <c r="P87" s="131">
        <f>SUM(P88:P156)</f>
        <v>0</v>
      </c>
      <c r="Q87" s="130"/>
      <c r="R87" s="131">
        <f>SUM(R88:R156)</f>
        <v>7.6352000000000003E-2</v>
      </c>
      <c r="S87" s="130"/>
      <c r="T87" s="132">
        <f>SUM(T88:T156)</f>
        <v>0</v>
      </c>
      <c r="AR87" s="125" t="s">
        <v>22</v>
      </c>
      <c r="AT87" s="133" t="s">
        <v>73</v>
      </c>
      <c r="AU87" s="133" t="s">
        <v>22</v>
      </c>
      <c r="AY87" s="125" t="s">
        <v>123</v>
      </c>
      <c r="BK87" s="134">
        <f>SUM(BK88:BK156)</f>
        <v>0</v>
      </c>
    </row>
    <row r="88" spans="1:65" s="2" customFormat="1" ht="16.5" customHeight="1">
      <c r="A88" s="32"/>
      <c r="B88" s="137"/>
      <c r="C88" s="138" t="s">
        <v>22</v>
      </c>
      <c r="D88" s="138" t="s">
        <v>126</v>
      </c>
      <c r="E88" s="139" t="s">
        <v>188</v>
      </c>
      <c r="F88" s="140" t="s">
        <v>189</v>
      </c>
      <c r="G88" s="141" t="s">
        <v>190</v>
      </c>
      <c r="H88" s="142">
        <v>231.16</v>
      </c>
      <c r="I88" s="143"/>
      <c r="J88" s="144">
        <f>ROUND(I88*H88,2)</f>
        <v>0</v>
      </c>
      <c r="K88" s="140" t="s">
        <v>3</v>
      </c>
      <c r="L88" s="33"/>
      <c r="M88" s="145" t="s">
        <v>3</v>
      </c>
      <c r="N88" s="146" t="s">
        <v>45</v>
      </c>
      <c r="O88" s="53"/>
      <c r="P88" s="147">
        <f>O88*H88</f>
        <v>0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49" t="s">
        <v>151</v>
      </c>
      <c r="AT88" s="149" t="s">
        <v>126</v>
      </c>
      <c r="AU88" s="149" t="s">
        <v>83</v>
      </c>
      <c r="AY88" s="17" t="s">
        <v>123</v>
      </c>
      <c r="BE88" s="150">
        <f>IF(N88="základní",J88,0)</f>
        <v>0</v>
      </c>
      <c r="BF88" s="150">
        <f>IF(N88="snížená",J88,0)</f>
        <v>0</v>
      </c>
      <c r="BG88" s="150">
        <f>IF(N88="zákl. přenesená",J88,0)</f>
        <v>0</v>
      </c>
      <c r="BH88" s="150">
        <f>IF(N88="sníž. přenesená",J88,0)</f>
        <v>0</v>
      </c>
      <c r="BI88" s="150">
        <f>IF(N88="nulová",J88,0)</f>
        <v>0</v>
      </c>
      <c r="BJ88" s="17" t="s">
        <v>22</v>
      </c>
      <c r="BK88" s="150">
        <f>ROUND(I88*H88,2)</f>
        <v>0</v>
      </c>
      <c r="BL88" s="17" t="s">
        <v>151</v>
      </c>
      <c r="BM88" s="149" t="s">
        <v>191</v>
      </c>
    </row>
    <row r="89" spans="1:65" s="2" customFormat="1" ht="11.25">
      <c r="A89" s="32"/>
      <c r="B89" s="33"/>
      <c r="C89" s="32"/>
      <c r="D89" s="151" t="s">
        <v>133</v>
      </c>
      <c r="E89" s="32"/>
      <c r="F89" s="152" t="s">
        <v>192</v>
      </c>
      <c r="G89" s="32"/>
      <c r="H89" s="32"/>
      <c r="I89" s="153"/>
      <c r="J89" s="32"/>
      <c r="K89" s="32"/>
      <c r="L89" s="33"/>
      <c r="M89" s="154"/>
      <c r="N89" s="155"/>
      <c r="O89" s="53"/>
      <c r="P89" s="53"/>
      <c r="Q89" s="53"/>
      <c r="R89" s="53"/>
      <c r="S89" s="53"/>
      <c r="T89" s="54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133</v>
      </c>
      <c r="AU89" s="17" t="s">
        <v>83</v>
      </c>
    </row>
    <row r="90" spans="1:65" s="13" customFormat="1" ht="11.25">
      <c r="B90" s="163"/>
      <c r="D90" s="151" t="s">
        <v>193</v>
      </c>
      <c r="E90" s="164" t="s">
        <v>3</v>
      </c>
      <c r="F90" s="165" t="s">
        <v>194</v>
      </c>
      <c r="H90" s="164" t="s">
        <v>3</v>
      </c>
      <c r="I90" s="166"/>
      <c r="L90" s="163"/>
      <c r="M90" s="167"/>
      <c r="N90" s="168"/>
      <c r="O90" s="168"/>
      <c r="P90" s="168"/>
      <c r="Q90" s="168"/>
      <c r="R90" s="168"/>
      <c r="S90" s="168"/>
      <c r="T90" s="169"/>
      <c r="AT90" s="164" t="s">
        <v>193</v>
      </c>
      <c r="AU90" s="164" t="s">
        <v>83</v>
      </c>
      <c r="AV90" s="13" t="s">
        <v>22</v>
      </c>
      <c r="AW90" s="13" t="s">
        <v>36</v>
      </c>
      <c r="AX90" s="13" t="s">
        <v>74</v>
      </c>
      <c r="AY90" s="164" t="s">
        <v>123</v>
      </c>
    </row>
    <row r="91" spans="1:65" s="14" customFormat="1" ht="11.25">
      <c r="B91" s="170"/>
      <c r="D91" s="151" t="s">
        <v>193</v>
      </c>
      <c r="E91" s="171" t="s">
        <v>3</v>
      </c>
      <c r="F91" s="172" t="s">
        <v>195</v>
      </c>
      <c r="H91" s="173">
        <v>231.16</v>
      </c>
      <c r="I91" s="174"/>
      <c r="L91" s="170"/>
      <c r="M91" s="175"/>
      <c r="N91" s="176"/>
      <c r="O91" s="176"/>
      <c r="P91" s="176"/>
      <c r="Q91" s="176"/>
      <c r="R91" s="176"/>
      <c r="S91" s="176"/>
      <c r="T91" s="177"/>
      <c r="AT91" s="171" t="s">
        <v>193</v>
      </c>
      <c r="AU91" s="171" t="s">
        <v>83</v>
      </c>
      <c r="AV91" s="14" t="s">
        <v>83</v>
      </c>
      <c r="AW91" s="14" t="s">
        <v>36</v>
      </c>
      <c r="AX91" s="14" t="s">
        <v>22</v>
      </c>
      <c r="AY91" s="171" t="s">
        <v>123</v>
      </c>
    </row>
    <row r="92" spans="1:65" s="2" customFormat="1" ht="16.5" customHeight="1">
      <c r="A92" s="32"/>
      <c r="B92" s="137"/>
      <c r="C92" s="138" t="s">
        <v>83</v>
      </c>
      <c r="D92" s="138" t="s">
        <v>126</v>
      </c>
      <c r="E92" s="139" t="s">
        <v>196</v>
      </c>
      <c r="F92" s="140" t="s">
        <v>197</v>
      </c>
      <c r="G92" s="141" t="s">
        <v>190</v>
      </c>
      <c r="H92" s="142">
        <v>231.16</v>
      </c>
      <c r="I92" s="143"/>
      <c r="J92" s="144">
        <f>ROUND(I92*H92,2)</f>
        <v>0</v>
      </c>
      <c r="K92" s="140" t="s">
        <v>130</v>
      </c>
      <c r="L92" s="33"/>
      <c r="M92" s="145" t="s">
        <v>3</v>
      </c>
      <c r="N92" s="146" t="s">
        <v>45</v>
      </c>
      <c r="O92" s="53"/>
      <c r="P92" s="147">
        <f>O92*H92</f>
        <v>0</v>
      </c>
      <c r="Q92" s="147">
        <v>0</v>
      </c>
      <c r="R92" s="147">
        <f>Q92*H92</f>
        <v>0</v>
      </c>
      <c r="S92" s="147">
        <v>0</v>
      </c>
      <c r="T92" s="148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49" t="s">
        <v>151</v>
      </c>
      <c r="AT92" s="149" t="s">
        <v>126</v>
      </c>
      <c r="AU92" s="149" t="s">
        <v>83</v>
      </c>
      <c r="AY92" s="17" t="s">
        <v>123</v>
      </c>
      <c r="BE92" s="150">
        <f>IF(N92="základní",J92,0)</f>
        <v>0</v>
      </c>
      <c r="BF92" s="150">
        <f>IF(N92="snížená",J92,0)</f>
        <v>0</v>
      </c>
      <c r="BG92" s="150">
        <f>IF(N92="zákl. přenesená",J92,0)</f>
        <v>0</v>
      </c>
      <c r="BH92" s="150">
        <f>IF(N92="sníž. přenesená",J92,0)</f>
        <v>0</v>
      </c>
      <c r="BI92" s="150">
        <f>IF(N92="nulová",J92,0)</f>
        <v>0</v>
      </c>
      <c r="BJ92" s="17" t="s">
        <v>22</v>
      </c>
      <c r="BK92" s="150">
        <f>ROUND(I92*H92,2)</f>
        <v>0</v>
      </c>
      <c r="BL92" s="17" t="s">
        <v>151</v>
      </c>
      <c r="BM92" s="149" t="s">
        <v>198</v>
      </c>
    </row>
    <row r="93" spans="1:65" s="2" customFormat="1" ht="11.25">
      <c r="A93" s="32"/>
      <c r="B93" s="33"/>
      <c r="C93" s="32"/>
      <c r="D93" s="151" t="s">
        <v>133</v>
      </c>
      <c r="E93" s="32"/>
      <c r="F93" s="152" t="s">
        <v>199</v>
      </c>
      <c r="G93" s="32"/>
      <c r="H93" s="32"/>
      <c r="I93" s="153"/>
      <c r="J93" s="32"/>
      <c r="K93" s="32"/>
      <c r="L93" s="33"/>
      <c r="M93" s="154"/>
      <c r="N93" s="155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133</v>
      </c>
      <c r="AU93" s="17" t="s">
        <v>83</v>
      </c>
    </row>
    <row r="94" spans="1:65" s="2" customFormat="1" ht="11.25">
      <c r="A94" s="32"/>
      <c r="B94" s="33"/>
      <c r="C94" s="32"/>
      <c r="D94" s="156" t="s">
        <v>134</v>
      </c>
      <c r="E94" s="32"/>
      <c r="F94" s="157" t="s">
        <v>200</v>
      </c>
      <c r="G94" s="32"/>
      <c r="H94" s="32"/>
      <c r="I94" s="153"/>
      <c r="J94" s="32"/>
      <c r="K94" s="32"/>
      <c r="L94" s="33"/>
      <c r="M94" s="154"/>
      <c r="N94" s="155"/>
      <c r="O94" s="53"/>
      <c r="P94" s="53"/>
      <c r="Q94" s="53"/>
      <c r="R94" s="53"/>
      <c r="S94" s="53"/>
      <c r="T94" s="54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134</v>
      </c>
      <c r="AU94" s="17" t="s">
        <v>83</v>
      </c>
    </row>
    <row r="95" spans="1:65" s="13" customFormat="1" ht="11.25">
      <c r="B95" s="163"/>
      <c r="D95" s="151" t="s">
        <v>193</v>
      </c>
      <c r="E95" s="164" t="s">
        <v>3</v>
      </c>
      <c r="F95" s="165" t="s">
        <v>201</v>
      </c>
      <c r="H95" s="164" t="s">
        <v>3</v>
      </c>
      <c r="I95" s="166"/>
      <c r="L95" s="163"/>
      <c r="M95" s="167"/>
      <c r="N95" s="168"/>
      <c r="O95" s="168"/>
      <c r="P95" s="168"/>
      <c r="Q95" s="168"/>
      <c r="R95" s="168"/>
      <c r="S95" s="168"/>
      <c r="T95" s="169"/>
      <c r="AT95" s="164" t="s">
        <v>193</v>
      </c>
      <c r="AU95" s="164" t="s">
        <v>83</v>
      </c>
      <c r="AV95" s="13" t="s">
        <v>22</v>
      </c>
      <c r="AW95" s="13" t="s">
        <v>36</v>
      </c>
      <c r="AX95" s="13" t="s">
        <v>74</v>
      </c>
      <c r="AY95" s="164" t="s">
        <v>123</v>
      </c>
    </row>
    <row r="96" spans="1:65" s="14" customFormat="1" ht="11.25">
      <c r="B96" s="170"/>
      <c r="D96" s="151" t="s">
        <v>193</v>
      </c>
      <c r="E96" s="171" t="s">
        <v>3</v>
      </c>
      <c r="F96" s="172" t="s">
        <v>202</v>
      </c>
      <c r="H96" s="173">
        <v>231.16</v>
      </c>
      <c r="I96" s="174"/>
      <c r="L96" s="170"/>
      <c r="M96" s="175"/>
      <c r="N96" s="176"/>
      <c r="O96" s="176"/>
      <c r="P96" s="176"/>
      <c r="Q96" s="176"/>
      <c r="R96" s="176"/>
      <c r="S96" s="176"/>
      <c r="T96" s="177"/>
      <c r="AT96" s="171" t="s">
        <v>193</v>
      </c>
      <c r="AU96" s="171" t="s">
        <v>83</v>
      </c>
      <c r="AV96" s="14" t="s">
        <v>83</v>
      </c>
      <c r="AW96" s="14" t="s">
        <v>36</v>
      </c>
      <c r="AX96" s="14" t="s">
        <v>22</v>
      </c>
      <c r="AY96" s="171" t="s">
        <v>123</v>
      </c>
    </row>
    <row r="97" spans="1:65" s="2" customFormat="1" ht="24.2" customHeight="1">
      <c r="A97" s="32"/>
      <c r="B97" s="137"/>
      <c r="C97" s="138" t="s">
        <v>143</v>
      </c>
      <c r="D97" s="138" t="s">
        <v>126</v>
      </c>
      <c r="E97" s="139" t="s">
        <v>203</v>
      </c>
      <c r="F97" s="140" t="s">
        <v>204</v>
      </c>
      <c r="G97" s="141" t="s">
        <v>190</v>
      </c>
      <c r="H97" s="142">
        <v>916.62</v>
      </c>
      <c r="I97" s="143"/>
      <c r="J97" s="144">
        <f>ROUND(I97*H97,2)</f>
        <v>0</v>
      </c>
      <c r="K97" s="140" t="s">
        <v>130</v>
      </c>
      <c r="L97" s="33"/>
      <c r="M97" s="145" t="s">
        <v>3</v>
      </c>
      <c r="N97" s="146" t="s">
        <v>45</v>
      </c>
      <c r="O97" s="53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49" t="s">
        <v>151</v>
      </c>
      <c r="AT97" s="149" t="s">
        <v>126</v>
      </c>
      <c r="AU97" s="149" t="s">
        <v>83</v>
      </c>
      <c r="AY97" s="17" t="s">
        <v>123</v>
      </c>
      <c r="BE97" s="150">
        <f>IF(N97="základní",J97,0)</f>
        <v>0</v>
      </c>
      <c r="BF97" s="150">
        <f>IF(N97="snížená",J97,0)</f>
        <v>0</v>
      </c>
      <c r="BG97" s="150">
        <f>IF(N97="zákl. přenesená",J97,0)</f>
        <v>0</v>
      </c>
      <c r="BH97" s="150">
        <f>IF(N97="sníž. přenesená",J97,0)</f>
        <v>0</v>
      </c>
      <c r="BI97" s="150">
        <f>IF(N97="nulová",J97,0)</f>
        <v>0</v>
      </c>
      <c r="BJ97" s="17" t="s">
        <v>22</v>
      </c>
      <c r="BK97" s="150">
        <f>ROUND(I97*H97,2)</f>
        <v>0</v>
      </c>
      <c r="BL97" s="17" t="s">
        <v>151</v>
      </c>
      <c r="BM97" s="149" t="s">
        <v>205</v>
      </c>
    </row>
    <row r="98" spans="1:65" s="2" customFormat="1" ht="11.25">
      <c r="A98" s="32"/>
      <c r="B98" s="33"/>
      <c r="C98" s="32"/>
      <c r="D98" s="151" t="s">
        <v>133</v>
      </c>
      <c r="E98" s="32"/>
      <c r="F98" s="152" t="s">
        <v>206</v>
      </c>
      <c r="G98" s="32"/>
      <c r="H98" s="32"/>
      <c r="I98" s="153"/>
      <c r="J98" s="32"/>
      <c r="K98" s="32"/>
      <c r="L98" s="33"/>
      <c r="M98" s="154"/>
      <c r="N98" s="155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133</v>
      </c>
      <c r="AU98" s="17" t="s">
        <v>83</v>
      </c>
    </row>
    <row r="99" spans="1:65" s="2" customFormat="1" ht="11.25">
      <c r="A99" s="32"/>
      <c r="B99" s="33"/>
      <c r="C99" s="32"/>
      <c r="D99" s="156" t="s">
        <v>134</v>
      </c>
      <c r="E99" s="32"/>
      <c r="F99" s="157" t="s">
        <v>207</v>
      </c>
      <c r="G99" s="32"/>
      <c r="H99" s="32"/>
      <c r="I99" s="153"/>
      <c r="J99" s="32"/>
      <c r="K99" s="32"/>
      <c r="L99" s="33"/>
      <c r="M99" s="154"/>
      <c r="N99" s="155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134</v>
      </c>
      <c r="AU99" s="17" t="s">
        <v>83</v>
      </c>
    </row>
    <row r="100" spans="1:65" s="13" customFormat="1" ht="11.25">
      <c r="B100" s="163"/>
      <c r="D100" s="151" t="s">
        <v>193</v>
      </c>
      <c r="E100" s="164" t="s">
        <v>3</v>
      </c>
      <c r="F100" s="165" t="s">
        <v>208</v>
      </c>
      <c r="H100" s="164" t="s">
        <v>3</v>
      </c>
      <c r="I100" s="166"/>
      <c r="L100" s="163"/>
      <c r="M100" s="167"/>
      <c r="N100" s="168"/>
      <c r="O100" s="168"/>
      <c r="P100" s="168"/>
      <c r="Q100" s="168"/>
      <c r="R100" s="168"/>
      <c r="S100" s="168"/>
      <c r="T100" s="169"/>
      <c r="AT100" s="164" t="s">
        <v>193</v>
      </c>
      <c r="AU100" s="164" t="s">
        <v>83</v>
      </c>
      <c r="AV100" s="13" t="s">
        <v>22</v>
      </c>
      <c r="AW100" s="13" t="s">
        <v>36</v>
      </c>
      <c r="AX100" s="13" t="s">
        <v>74</v>
      </c>
      <c r="AY100" s="164" t="s">
        <v>123</v>
      </c>
    </row>
    <row r="101" spans="1:65" s="14" customFormat="1" ht="11.25">
      <c r="B101" s="170"/>
      <c r="D101" s="151" t="s">
        <v>193</v>
      </c>
      <c r="E101" s="171" t="s">
        <v>3</v>
      </c>
      <c r="F101" s="172" t="s">
        <v>209</v>
      </c>
      <c r="H101" s="173">
        <v>916.62</v>
      </c>
      <c r="I101" s="174"/>
      <c r="L101" s="170"/>
      <c r="M101" s="175"/>
      <c r="N101" s="176"/>
      <c r="O101" s="176"/>
      <c r="P101" s="176"/>
      <c r="Q101" s="176"/>
      <c r="R101" s="176"/>
      <c r="S101" s="176"/>
      <c r="T101" s="177"/>
      <c r="AT101" s="171" t="s">
        <v>193</v>
      </c>
      <c r="AU101" s="171" t="s">
        <v>83</v>
      </c>
      <c r="AV101" s="14" t="s">
        <v>83</v>
      </c>
      <c r="AW101" s="14" t="s">
        <v>36</v>
      </c>
      <c r="AX101" s="14" t="s">
        <v>22</v>
      </c>
      <c r="AY101" s="171" t="s">
        <v>123</v>
      </c>
    </row>
    <row r="102" spans="1:65" s="2" customFormat="1" ht="21.75" customHeight="1">
      <c r="A102" s="32"/>
      <c r="B102" s="137"/>
      <c r="C102" s="138" t="s">
        <v>151</v>
      </c>
      <c r="D102" s="138" t="s">
        <v>126</v>
      </c>
      <c r="E102" s="139" t="s">
        <v>210</v>
      </c>
      <c r="F102" s="140" t="s">
        <v>211</v>
      </c>
      <c r="G102" s="141" t="s">
        <v>190</v>
      </c>
      <c r="H102" s="142">
        <v>1097.008</v>
      </c>
      <c r="I102" s="143"/>
      <c r="J102" s="144">
        <f>ROUND(I102*H102,2)</f>
        <v>0</v>
      </c>
      <c r="K102" s="140" t="s">
        <v>130</v>
      </c>
      <c r="L102" s="33"/>
      <c r="M102" s="145" t="s">
        <v>3</v>
      </c>
      <c r="N102" s="146" t="s">
        <v>45</v>
      </c>
      <c r="O102" s="53"/>
      <c r="P102" s="147">
        <f>O102*H102</f>
        <v>0</v>
      </c>
      <c r="Q102" s="147">
        <v>0</v>
      </c>
      <c r="R102" s="147">
        <f>Q102*H102</f>
        <v>0</v>
      </c>
      <c r="S102" s="147">
        <v>0</v>
      </c>
      <c r="T102" s="148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49" t="s">
        <v>151</v>
      </c>
      <c r="AT102" s="149" t="s">
        <v>126</v>
      </c>
      <c r="AU102" s="149" t="s">
        <v>83</v>
      </c>
      <c r="AY102" s="17" t="s">
        <v>123</v>
      </c>
      <c r="BE102" s="150">
        <f>IF(N102="základní",J102,0)</f>
        <v>0</v>
      </c>
      <c r="BF102" s="150">
        <f>IF(N102="snížená",J102,0)</f>
        <v>0</v>
      </c>
      <c r="BG102" s="150">
        <f>IF(N102="zákl. přenesená",J102,0)</f>
        <v>0</v>
      </c>
      <c r="BH102" s="150">
        <f>IF(N102="sníž. přenesená",J102,0)</f>
        <v>0</v>
      </c>
      <c r="BI102" s="150">
        <f>IF(N102="nulová",J102,0)</f>
        <v>0</v>
      </c>
      <c r="BJ102" s="17" t="s">
        <v>22</v>
      </c>
      <c r="BK102" s="150">
        <f>ROUND(I102*H102,2)</f>
        <v>0</v>
      </c>
      <c r="BL102" s="17" t="s">
        <v>151</v>
      </c>
      <c r="BM102" s="149" t="s">
        <v>212</v>
      </c>
    </row>
    <row r="103" spans="1:65" s="2" customFormat="1" ht="19.5">
      <c r="A103" s="32"/>
      <c r="B103" s="33"/>
      <c r="C103" s="32"/>
      <c r="D103" s="151" t="s">
        <v>133</v>
      </c>
      <c r="E103" s="32"/>
      <c r="F103" s="152" t="s">
        <v>213</v>
      </c>
      <c r="G103" s="32"/>
      <c r="H103" s="32"/>
      <c r="I103" s="153"/>
      <c r="J103" s="32"/>
      <c r="K103" s="32"/>
      <c r="L103" s="33"/>
      <c r="M103" s="154"/>
      <c r="N103" s="155"/>
      <c r="O103" s="53"/>
      <c r="P103" s="53"/>
      <c r="Q103" s="53"/>
      <c r="R103" s="53"/>
      <c r="S103" s="53"/>
      <c r="T103" s="54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7" t="s">
        <v>133</v>
      </c>
      <c r="AU103" s="17" t="s">
        <v>83</v>
      </c>
    </row>
    <row r="104" spans="1:65" s="2" customFormat="1" ht="11.25">
      <c r="A104" s="32"/>
      <c r="B104" s="33"/>
      <c r="C104" s="32"/>
      <c r="D104" s="156" t="s">
        <v>134</v>
      </c>
      <c r="E104" s="32"/>
      <c r="F104" s="157" t="s">
        <v>214</v>
      </c>
      <c r="G104" s="32"/>
      <c r="H104" s="32"/>
      <c r="I104" s="153"/>
      <c r="J104" s="32"/>
      <c r="K104" s="32"/>
      <c r="L104" s="33"/>
      <c r="M104" s="154"/>
      <c r="N104" s="155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134</v>
      </c>
      <c r="AU104" s="17" t="s">
        <v>83</v>
      </c>
    </row>
    <row r="105" spans="1:65" s="13" customFormat="1" ht="11.25">
      <c r="B105" s="163"/>
      <c r="D105" s="151" t="s">
        <v>193</v>
      </c>
      <c r="E105" s="164" t="s">
        <v>3</v>
      </c>
      <c r="F105" s="165" t="s">
        <v>215</v>
      </c>
      <c r="H105" s="164" t="s">
        <v>3</v>
      </c>
      <c r="I105" s="166"/>
      <c r="L105" s="163"/>
      <c r="M105" s="167"/>
      <c r="N105" s="168"/>
      <c r="O105" s="168"/>
      <c r="P105" s="168"/>
      <c r="Q105" s="168"/>
      <c r="R105" s="168"/>
      <c r="S105" s="168"/>
      <c r="T105" s="169"/>
      <c r="AT105" s="164" t="s">
        <v>193</v>
      </c>
      <c r="AU105" s="164" t="s">
        <v>83</v>
      </c>
      <c r="AV105" s="13" t="s">
        <v>22</v>
      </c>
      <c r="AW105" s="13" t="s">
        <v>36</v>
      </c>
      <c r="AX105" s="13" t="s">
        <v>74</v>
      </c>
      <c r="AY105" s="164" t="s">
        <v>123</v>
      </c>
    </row>
    <row r="106" spans="1:65" s="14" customFormat="1" ht="11.25">
      <c r="B106" s="170"/>
      <c r="D106" s="151" t="s">
        <v>193</v>
      </c>
      <c r="E106" s="171" t="s">
        <v>3</v>
      </c>
      <c r="F106" s="172" t="s">
        <v>216</v>
      </c>
      <c r="H106" s="173">
        <v>842.5</v>
      </c>
      <c r="I106" s="174"/>
      <c r="L106" s="170"/>
      <c r="M106" s="175"/>
      <c r="N106" s="176"/>
      <c r="O106" s="176"/>
      <c r="P106" s="176"/>
      <c r="Q106" s="176"/>
      <c r="R106" s="176"/>
      <c r="S106" s="176"/>
      <c r="T106" s="177"/>
      <c r="AT106" s="171" t="s">
        <v>193</v>
      </c>
      <c r="AU106" s="171" t="s">
        <v>83</v>
      </c>
      <c r="AV106" s="14" t="s">
        <v>83</v>
      </c>
      <c r="AW106" s="14" t="s">
        <v>36</v>
      </c>
      <c r="AX106" s="14" t="s">
        <v>74</v>
      </c>
      <c r="AY106" s="171" t="s">
        <v>123</v>
      </c>
    </row>
    <row r="107" spans="1:65" s="13" customFormat="1" ht="11.25">
      <c r="B107" s="163"/>
      <c r="D107" s="151" t="s">
        <v>193</v>
      </c>
      <c r="E107" s="164" t="s">
        <v>3</v>
      </c>
      <c r="F107" s="165" t="s">
        <v>217</v>
      </c>
      <c r="H107" s="164" t="s">
        <v>3</v>
      </c>
      <c r="I107" s="166"/>
      <c r="L107" s="163"/>
      <c r="M107" s="167"/>
      <c r="N107" s="168"/>
      <c r="O107" s="168"/>
      <c r="P107" s="168"/>
      <c r="Q107" s="168"/>
      <c r="R107" s="168"/>
      <c r="S107" s="168"/>
      <c r="T107" s="169"/>
      <c r="AT107" s="164" t="s">
        <v>193</v>
      </c>
      <c r="AU107" s="164" t="s">
        <v>83</v>
      </c>
      <c r="AV107" s="13" t="s">
        <v>22</v>
      </c>
      <c r="AW107" s="13" t="s">
        <v>36</v>
      </c>
      <c r="AX107" s="13" t="s">
        <v>74</v>
      </c>
      <c r="AY107" s="164" t="s">
        <v>123</v>
      </c>
    </row>
    <row r="108" spans="1:65" s="14" customFormat="1" ht="11.25">
      <c r="B108" s="170"/>
      <c r="D108" s="151" t="s">
        <v>193</v>
      </c>
      <c r="E108" s="171" t="s">
        <v>3</v>
      </c>
      <c r="F108" s="172" t="s">
        <v>218</v>
      </c>
      <c r="H108" s="173">
        <v>254.50800000000001</v>
      </c>
      <c r="I108" s="174"/>
      <c r="L108" s="170"/>
      <c r="M108" s="175"/>
      <c r="N108" s="176"/>
      <c r="O108" s="176"/>
      <c r="P108" s="176"/>
      <c r="Q108" s="176"/>
      <c r="R108" s="176"/>
      <c r="S108" s="176"/>
      <c r="T108" s="177"/>
      <c r="AT108" s="171" t="s">
        <v>193</v>
      </c>
      <c r="AU108" s="171" t="s">
        <v>83</v>
      </c>
      <c r="AV108" s="14" t="s">
        <v>83</v>
      </c>
      <c r="AW108" s="14" t="s">
        <v>36</v>
      </c>
      <c r="AX108" s="14" t="s">
        <v>74</v>
      </c>
      <c r="AY108" s="171" t="s">
        <v>123</v>
      </c>
    </row>
    <row r="109" spans="1:65" s="15" customFormat="1" ht="11.25">
      <c r="B109" s="178"/>
      <c r="D109" s="151" t="s">
        <v>193</v>
      </c>
      <c r="E109" s="179" t="s">
        <v>3</v>
      </c>
      <c r="F109" s="180" t="s">
        <v>219</v>
      </c>
      <c r="H109" s="181">
        <v>1097.008</v>
      </c>
      <c r="I109" s="182"/>
      <c r="L109" s="178"/>
      <c r="M109" s="183"/>
      <c r="N109" s="184"/>
      <c r="O109" s="184"/>
      <c r="P109" s="184"/>
      <c r="Q109" s="184"/>
      <c r="R109" s="184"/>
      <c r="S109" s="184"/>
      <c r="T109" s="185"/>
      <c r="AT109" s="179" t="s">
        <v>193</v>
      </c>
      <c r="AU109" s="179" t="s">
        <v>83</v>
      </c>
      <c r="AV109" s="15" t="s">
        <v>151</v>
      </c>
      <c r="AW109" s="15" t="s">
        <v>36</v>
      </c>
      <c r="AX109" s="15" t="s">
        <v>22</v>
      </c>
      <c r="AY109" s="179" t="s">
        <v>123</v>
      </c>
    </row>
    <row r="110" spans="1:65" s="2" customFormat="1" ht="24.2" customHeight="1">
      <c r="A110" s="32"/>
      <c r="B110" s="137"/>
      <c r="C110" s="138" t="s">
        <v>122</v>
      </c>
      <c r="D110" s="138" t="s">
        <v>126</v>
      </c>
      <c r="E110" s="139" t="s">
        <v>220</v>
      </c>
      <c r="F110" s="140" t="s">
        <v>221</v>
      </c>
      <c r="G110" s="141" t="s">
        <v>190</v>
      </c>
      <c r="H110" s="142">
        <v>8425</v>
      </c>
      <c r="I110" s="143"/>
      <c r="J110" s="144">
        <f>ROUND(I110*H110,2)</f>
        <v>0</v>
      </c>
      <c r="K110" s="140" t="s">
        <v>130</v>
      </c>
      <c r="L110" s="33"/>
      <c r="M110" s="145" t="s">
        <v>3</v>
      </c>
      <c r="N110" s="146" t="s">
        <v>45</v>
      </c>
      <c r="O110" s="53"/>
      <c r="P110" s="147">
        <f>O110*H110</f>
        <v>0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49" t="s">
        <v>151</v>
      </c>
      <c r="AT110" s="149" t="s">
        <v>126</v>
      </c>
      <c r="AU110" s="149" t="s">
        <v>83</v>
      </c>
      <c r="AY110" s="17" t="s">
        <v>123</v>
      </c>
      <c r="BE110" s="150">
        <f>IF(N110="základní",J110,0)</f>
        <v>0</v>
      </c>
      <c r="BF110" s="150">
        <f>IF(N110="snížená",J110,0)</f>
        <v>0</v>
      </c>
      <c r="BG110" s="150">
        <f>IF(N110="zákl. přenesená",J110,0)</f>
        <v>0</v>
      </c>
      <c r="BH110" s="150">
        <f>IF(N110="sníž. přenesená",J110,0)</f>
        <v>0</v>
      </c>
      <c r="BI110" s="150">
        <f>IF(N110="nulová",J110,0)</f>
        <v>0</v>
      </c>
      <c r="BJ110" s="17" t="s">
        <v>22</v>
      </c>
      <c r="BK110" s="150">
        <f>ROUND(I110*H110,2)</f>
        <v>0</v>
      </c>
      <c r="BL110" s="17" t="s">
        <v>151</v>
      </c>
      <c r="BM110" s="149" t="s">
        <v>222</v>
      </c>
    </row>
    <row r="111" spans="1:65" s="2" customFormat="1" ht="19.5">
      <c r="A111" s="32"/>
      <c r="B111" s="33"/>
      <c r="C111" s="32"/>
      <c r="D111" s="151" t="s">
        <v>133</v>
      </c>
      <c r="E111" s="32"/>
      <c r="F111" s="152" t="s">
        <v>223</v>
      </c>
      <c r="G111" s="32"/>
      <c r="H111" s="32"/>
      <c r="I111" s="153"/>
      <c r="J111" s="32"/>
      <c r="K111" s="32"/>
      <c r="L111" s="33"/>
      <c r="M111" s="154"/>
      <c r="N111" s="155"/>
      <c r="O111" s="53"/>
      <c r="P111" s="53"/>
      <c r="Q111" s="53"/>
      <c r="R111" s="53"/>
      <c r="S111" s="53"/>
      <c r="T111" s="54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7" t="s">
        <v>133</v>
      </c>
      <c r="AU111" s="17" t="s">
        <v>83</v>
      </c>
    </row>
    <row r="112" spans="1:65" s="2" customFormat="1" ht="11.25">
      <c r="A112" s="32"/>
      <c r="B112" s="33"/>
      <c r="C112" s="32"/>
      <c r="D112" s="156" t="s">
        <v>134</v>
      </c>
      <c r="E112" s="32"/>
      <c r="F112" s="157" t="s">
        <v>224</v>
      </c>
      <c r="G112" s="32"/>
      <c r="H112" s="32"/>
      <c r="I112" s="153"/>
      <c r="J112" s="32"/>
      <c r="K112" s="32"/>
      <c r="L112" s="33"/>
      <c r="M112" s="154"/>
      <c r="N112" s="155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134</v>
      </c>
      <c r="AU112" s="17" t="s">
        <v>83</v>
      </c>
    </row>
    <row r="113" spans="1:65" s="14" customFormat="1" ht="11.25">
      <c r="B113" s="170"/>
      <c r="D113" s="151" t="s">
        <v>193</v>
      </c>
      <c r="E113" s="171" t="s">
        <v>3</v>
      </c>
      <c r="F113" s="172" t="s">
        <v>225</v>
      </c>
      <c r="H113" s="173">
        <v>8425</v>
      </c>
      <c r="I113" s="174"/>
      <c r="L113" s="170"/>
      <c r="M113" s="175"/>
      <c r="N113" s="176"/>
      <c r="O113" s="176"/>
      <c r="P113" s="176"/>
      <c r="Q113" s="176"/>
      <c r="R113" s="176"/>
      <c r="S113" s="176"/>
      <c r="T113" s="177"/>
      <c r="AT113" s="171" t="s">
        <v>193</v>
      </c>
      <c r="AU113" s="171" t="s">
        <v>83</v>
      </c>
      <c r="AV113" s="14" t="s">
        <v>83</v>
      </c>
      <c r="AW113" s="14" t="s">
        <v>36</v>
      </c>
      <c r="AX113" s="14" t="s">
        <v>22</v>
      </c>
      <c r="AY113" s="171" t="s">
        <v>123</v>
      </c>
    </row>
    <row r="114" spans="1:65" s="2" customFormat="1" ht="16.5" customHeight="1">
      <c r="A114" s="32"/>
      <c r="B114" s="137"/>
      <c r="C114" s="138" t="s">
        <v>161</v>
      </c>
      <c r="D114" s="138" t="s">
        <v>126</v>
      </c>
      <c r="E114" s="139" t="s">
        <v>226</v>
      </c>
      <c r="F114" s="140" t="s">
        <v>227</v>
      </c>
      <c r="G114" s="141" t="s">
        <v>190</v>
      </c>
      <c r="H114" s="142">
        <v>1097.008</v>
      </c>
      <c r="I114" s="143"/>
      <c r="J114" s="144">
        <f>ROUND(I114*H114,2)</f>
        <v>0</v>
      </c>
      <c r="K114" s="140" t="s">
        <v>130</v>
      </c>
      <c r="L114" s="33"/>
      <c r="M114" s="145" t="s">
        <v>3</v>
      </c>
      <c r="N114" s="146" t="s">
        <v>45</v>
      </c>
      <c r="O114" s="53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49" t="s">
        <v>151</v>
      </c>
      <c r="AT114" s="149" t="s">
        <v>126</v>
      </c>
      <c r="AU114" s="149" t="s">
        <v>83</v>
      </c>
      <c r="AY114" s="17" t="s">
        <v>123</v>
      </c>
      <c r="BE114" s="150">
        <f>IF(N114="základní",J114,0)</f>
        <v>0</v>
      </c>
      <c r="BF114" s="150">
        <f>IF(N114="snížená",J114,0)</f>
        <v>0</v>
      </c>
      <c r="BG114" s="150">
        <f>IF(N114="zákl. přenesená",J114,0)</f>
        <v>0</v>
      </c>
      <c r="BH114" s="150">
        <f>IF(N114="sníž. přenesená",J114,0)</f>
        <v>0</v>
      </c>
      <c r="BI114" s="150">
        <f>IF(N114="nulová",J114,0)</f>
        <v>0</v>
      </c>
      <c r="BJ114" s="17" t="s">
        <v>22</v>
      </c>
      <c r="BK114" s="150">
        <f>ROUND(I114*H114,2)</f>
        <v>0</v>
      </c>
      <c r="BL114" s="17" t="s">
        <v>151</v>
      </c>
      <c r="BM114" s="149" t="s">
        <v>228</v>
      </c>
    </row>
    <row r="115" spans="1:65" s="2" customFormat="1" ht="19.5">
      <c r="A115" s="32"/>
      <c r="B115" s="33"/>
      <c r="C115" s="32"/>
      <c r="D115" s="151" t="s">
        <v>133</v>
      </c>
      <c r="E115" s="32"/>
      <c r="F115" s="152" t="s">
        <v>229</v>
      </c>
      <c r="G115" s="32"/>
      <c r="H115" s="32"/>
      <c r="I115" s="153"/>
      <c r="J115" s="32"/>
      <c r="K115" s="32"/>
      <c r="L115" s="33"/>
      <c r="M115" s="154"/>
      <c r="N115" s="155"/>
      <c r="O115" s="53"/>
      <c r="P115" s="53"/>
      <c r="Q115" s="53"/>
      <c r="R115" s="53"/>
      <c r="S115" s="53"/>
      <c r="T115" s="54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7" t="s">
        <v>133</v>
      </c>
      <c r="AU115" s="17" t="s">
        <v>83</v>
      </c>
    </row>
    <row r="116" spans="1:65" s="2" customFormat="1" ht="11.25">
      <c r="A116" s="32"/>
      <c r="B116" s="33"/>
      <c r="C116" s="32"/>
      <c r="D116" s="156" t="s">
        <v>134</v>
      </c>
      <c r="E116" s="32"/>
      <c r="F116" s="157" t="s">
        <v>230</v>
      </c>
      <c r="G116" s="32"/>
      <c r="H116" s="32"/>
      <c r="I116" s="153"/>
      <c r="J116" s="32"/>
      <c r="K116" s="32"/>
      <c r="L116" s="33"/>
      <c r="M116" s="154"/>
      <c r="N116" s="155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134</v>
      </c>
      <c r="AU116" s="17" t="s">
        <v>83</v>
      </c>
    </row>
    <row r="117" spans="1:65" s="13" customFormat="1" ht="11.25">
      <c r="B117" s="163"/>
      <c r="D117" s="151" t="s">
        <v>193</v>
      </c>
      <c r="E117" s="164" t="s">
        <v>3</v>
      </c>
      <c r="F117" s="165" t="s">
        <v>231</v>
      </c>
      <c r="H117" s="164" t="s">
        <v>3</v>
      </c>
      <c r="I117" s="166"/>
      <c r="L117" s="163"/>
      <c r="M117" s="167"/>
      <c r="N117" s="168"/>
      <c r="O117" s="168"/>
      <c r="P117" s="168"/>
      <c r="Q117" s="168"/>
      <c r="R117" s="168"/>
      <c r="S117" s="168"/>
      <c r="T117" s="169"/>
      <c r="AT117" s="164" t="s">
        <v>193</v>
      </c>
      <c r="AU117" s="164" t="s">
        <v>83</v>
      </c>
      <c r="AV117" s="13" t="s">
        <v>22</v>
      </c>
      <c r="AW117" s="13" t="s">
        <v>36</v>
      </c>
      <c r="AX117" s="13" t="s">
        <v>74</v>
      </c>
      <c r="AY117" s="164" t="s">
        <v>123</v>
      </c>
    </row>
    <row r="118" spans="1:65" s="14" customFormat="1" ht="11.25">
      <c r="B118" s="170"/>
      <c r="D118" s="151" t="s">
        <v>193</v>
      </c>
      <c r="E118" s="171" t="s">
        <v>3</v>
      </c>
      <c r="F118" s="172" t="s">
        <v>232</v>
      </c>
      <c r="H118" s="173">
        <v>842.5</v>
      </c>
      <c r="I118" s="174"/>
      <c r="L118" s="170"/>
      <c r="M118" s="175"/>
      <c r="N118" s="176"/>
      <c r="O118" s="176"/>
      <c r="P118" s="176"/>
      <c r="Q118" s="176"/>
      <c r="R118" s="176"/>
      <c r="S118" s="176"/>
      <c r="T118" s="177"/>
      <c r="AT118" s="171" t="s">
        <v>193</v>
      </c>
      <c r="AU118" s="171" t="s">
        <v>83</v>
      </c>
      <c r="AV118" s="14" t="s">
        <v>83</v>
      </c>
      <c r="AW118" s="14" t="s">
        <v>36</v>
      </c>
      <c r="AX118" s="14" t="s">
        <v>74</v>
      </c>
      <c r="AY118" s="171" t="s">
        <v>123</v>
      </c>
    </row>
    <row r="119" spans="1:65" s="13" customFormat="1" ht="11.25">
      <c r="B119" s="163"/>
      <c r="D119" s="151" t="s">
        <v>193</v>
      </c>
      <c r="E119" s="164" t="s">
        <v>3</v>
      </c>
      <c r="F119" s="165" t="s">
        <v>233</v>
      </c>
      <c r="H119" s="164" t="s">
        <v>3</v>
      </c>
      <c r="I119" s="166"/>
      <c r="L119" s="163"/>
      <c r="M119" s="167"/>
      <c r="N119" s="168"/>
      <c r="O119" s="168"/>
      <c r="P119" s="168"/>
      <c r="Q119" s="168"/>
      <c r="R119" s="168"/>
      <c r="S119" s="168"/>
      <c r="T119" s="169"/>
      <c r="AT119" s="164" t="s">
        <v>193</v>
      </c>
      <c r="AU119" s="164" t="s">
        <v>83</v>
      </c>
      <c r="AV119" s="13" t="s">
        <v>22</v>
      </c>
      <c r="AW119" s="13" t="s">
        <v>36</v>
      </c>
      <c r="AX119" s="13" t="s">
        <v>74</v>
      </c>
      <c r="AY119" s="164" t="s">
        <v>123</v>
      </c>
    </row>
    <row r="120" spans="1:65" s="14" customFormat="1" ht="11.25">
      <c r="B120" s="170"/>
      <c r="D120" s="151" t="s">
        <v>193</v>
      </c>
      <c r="E120" s="171" t="s">
        <v>3</v>
      </c>
      <c r="F120" s="172" t="s">
        <v>218</v>
      </c>
      <c r="H120" s="173">
        <v>254.50800000000001</v>
      </c>
      <c r="I120" s="174"/>
      <c r="L120" s="170"/>
      <c r="M120" s="175"/>
      <c r="N120" s="176"/>
      <c r="O120" s="176"/>
      <c r="P120" s="176"/>
      <c r="Q120" s="176"/>
      <c r="R120" s="176"/>
      <c r="S120" s="176"/>
      <c r="T120" s="177"/>
      <c r="AT120" s="171" t="s">
        <v>193</v>
      </c>
      <c r="AU120" s="171" t="s">
        <v>83</v>
      </c>
      <c r="AV120" s="14" t="s">
        <v>83</v>
      </c>
      <c r="AW120" s="14" t="s">
        <v>36</v>
      </c>
      <c r="AX120" s="14" t="s">
        <v>74</v>
      </c>
      <c r="AY120" s="171" t="s">
        <v>123</v>
      </c>
    </row>
    <row r="121" spans="1:65" s="15" customFormat="1" ht="11.25">
      <c r="B121" s="178"/>
      <c r="D121" s="151" t="s">
        <v>193</v>
      </c>
      <c r="E121" s="179" t="s">
        <v>3</v>
      </c>
      <c r="F121" s="180" t="s">
        <v>219</v>
      </c>
      <c r="H121" s="181">
        <v>1097.008</v>
      </c>
      <c r="I121" s="182"/>
      <c r="L121" s="178"/>
      <c r="M121" s="183"/>
      <c r="N121" s="184"/>
      <c r="O121" s="184"/>
      <c r="P121" s="184"/>
      <c r="Q121" s="184"/>
      <c r="R121" s="184"/>
      <c r="S121" s="184"/>
      <c r="T121" s="185"/>
      <c r="AT121" s="179" t="s">
        <v>193</v>
      </c>
      <c r="AU121" s="179" t="s">
        <v>83</v>
      </c>
      <c r="AV121" s="15" t="s">
        <v>151</v>
      </c>
      <c r="AW121" s="15" t="s">
        <v>36</v>
      </c>
      <c r="AX121" s="15" t="s">
        <v>22</v>
      </c>
      <c r="AY121" s="179" t="s">
        <v>123</v>
      </c>
    </row>
    <row r="122" spans="1:65" s="2" customFormat="1" ht="16.5" customHeight="1">
      <c r="A122" s="32"/>
      <c r="B122" s="137"/>
      <c r="C122" s="138" t="s">
        <v>167</v>
      </c>
      <c r="D122" s="138" t="s">
        <v>126</v>
      </c>
      <c r="E122" s="139" t="s">
        <v>234</v>
      </c>
      <c r="F122" s="140" t="s">
        <v>235</v>
      </c>
      <c r="G122" s="141" t="s">
        <v>190</v>
      </c>
      <c r="H122" s="142">
        <v>842.5</v>
      </c>
      <c r="I122" s="143"/>
      <c r="J122" s="144">
        <f>ROUND(I122*H122,2)</f>
        <v>0</v>
      </c>
      <c r="K122" s="140" t="s">
        <v>130</v>
      </c>
      <c r="L122" s="33"/>
      <c r="M122" s="145" t="s">
        <v>3</v>
      </c>
      <c r="N122" s="146" t="s">
        <v>45</v>
      </c>
      <c r="O122" s="53"/>
      <c r="P122" s="147">
        <f>O122*H122</f>
        <v>0</v>
      </c>
      <c r="Q122" s="147">
        <v>0</v>
      </c>
      <c r="R122" s="147">
        <f>Q122*H122</f>
        <v>0</v>
      </c>
      <c r="S122" s="147">
        <v>0</v>
      </c>
      <c r="T122" s="148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49" t="s">
        <v>151</v>
      </c>
      <c r="AT122" s="149" t="s">
        <v>126</v>
      </c>
      <c r="AU122" s="149" t="s">
        <v>83</v>
      </c>
      <c r="AY122" s="17" t="s">
        <v>123</v>
      </c>
      <c r="BE122" s="150">
        <f>IF(N122="základní",J122,0)</f>
        <v>0</v>
      </c>
      <c r="BF122" s="150">
        <f>IF(N122="snížená",J122,0)</f>
        <v>0</v>
      </c>
      <c r="BG122" s="150">
        <f>IF(N122="zákl. přenesená",J122,0)</f>
        <v>0</v>
      </c>
      <c r="BH122" s="150">
        <f>IF(N122="sníž. přenesená",J122,0)</f>
        <v>0</v>
      </c>
      <c r="BI122" s="150">
        <f>IF(N122="nulová",J122,0)</f>
        <v>0</v>
      </c>
      <c r="BJ122" s="17" t="s">
        <v>22</v>
      </c>
      <c r="BK122" s="150">
        <f>ROUND(I122*H122,2)</f>
        <v>0</v>
      </c>
      <c r="BL122" s="17" t="s">
        <v>151</v>
      </c>
      <c r="BM122" s="149" t="s">
        <v>236</v>
      </c>
    </row>
    <row r="123" spans="1:65" s="2" customFormat="1" ht="11.25">
      <c r="A123" s="32"/>
      <c r="B123" s="33"/>
      <c r="C123" s="32"/>
      <c r="D123" s="151" t="s">
        <v>133</v>
      </c>
      <c r="E123" s="32"/>
      <c r="F123" s="152" t="s">
        <v>235</v>
      </c>
      <c r="G123" s="32"/>
      <c r="H123" s="32"/>
      <c r="I123" s="153"/>
      <c r="J123" s="32"/>
      <c r="K123" s="32"/>
      <c r="L123" s="33"/>
      <c r="M123" s="154"/>
      <c r="N123" s="155"/>
      <c r="O123" s="53"/>
      <c r="P123" s="53"/>
      <c r="Q123" s="53"/>
      <c r="R123" s="53"/>
      <c r="S123" s="53"/>
      <c r="T123" s="54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133</v>
      </c>
      <c r="AU123" s="17" t="s">
        <v>83</v>
      </c>
    </row>
    <row r="124" spans="1:65" s="2" customFormat="1" ht="11.25">
      <c r="A124" s="32"/>
      <c r="B124" s="33"/>
      <c r="C124" s="32"/>
      <c r="D124" s="156" t="s">
        <v>134</v>
      </c>
      <c r="E124" s="32"/>
      <c r="F124" s="157" t="s">
        <v>237</v>
      </c>
      <c r="G124" s="32"/>
      <c r="H124" s="32"/>
      <c r="I124" s="153"/>
      <c r="J124" s="32"/>
      <c r="K124" s="32"/>
      <c r="L124" s="33"/>
      <c r="M124" s="154"/>
      <c r="N124" s="155"/>
      <c r="O124" s="53"/>
      <c r="P124" s="53"/>
      <c r="Q124" s="53"/>
      <c r="R124" s="53"/>
      <c r="S124" s="53"/>
      <c r="T124" s="54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134</v>
      </c>
      <c r="AU124" s="17" t="s">
        <v>83</v>
      </c>
    </row>
    <row r="125" spans="1:65" s="13" customFormat="1" ht="11.25">
      <c r="B125" s="163"/>
      <c r="D125" s="151" t="s">
        <v>193</v>
      </c>
      <c r="E125" s="164" t="s">
        <v>3</v>
      </c>
      <c r="F125" s="165" t="s">
        <v>238</v>
      </c>
      <c r="H125" s="164" t="s">
        <v>3</v>
      </c>
      <c r="I125" s="166"/>
      <c r="L125" s="163"/>
      <c r="M125" s="167"/>
      <c r="N125" s="168"/>
      <c r="O125" s="168"/>
      <c r="P125" s="168"/>
      <c r="Q125" s="168"/>
      <c r="R125" s="168"/>
      <c r="S125" s="168"/>
      <c r="T125" s="169"/>
      <c r="AT125" s="164" t="s">
        <v>193</v>
      </c>
      <c r="AU125" s="164" t="s">
        <v>83</v>
      </c>
      <c r="AV125" s="13" t="s">
        <v>22</v>
      </c>
      <c r="AW125" s="13" t="s">
        <v>36</v>
      </c>
      <c r="AX125" s="13" t="s">
        <v>74</v>
      </c>
      <c r="AY125" s="164" t="s">
        <v>123</v>
      </c>
    </row>
    <row r="126" spans="1:65" s="14" customFormat="1" ht="11.25">
      <c r="B126" s="170"/>
      <c r="D126" s="151" t="s">
        <v>193</v>
      </c>
      <c r="E126" s="171" t="s">
        <v>3</v>
      </c>
      <c r="F126" s="172" t="s">
        <v>239</v>
      </c>
      <c r="H126" s="173">
        <v>842.5</v>
      </c>
      <c r="I126" s="174"/>
      <c r="L126" s="170"/>
      <c r="M126" s="175"/>
      <c r="N126" s="176"/>
      <c r="O126" s="176"/>
      <c r="P126" s="176"/>
      <c r="Q126" s="176"/>
      <c r="R126" s="176"/>
      <c r="S126" s="176"/>
      <c r="T126" s="177"/>
      <c r="AT126" s="171" t="s">
        <v>193</v>
      </c>
      <c r="AU126" s="171" t="s">
        <v>83</v>
      </c>
      <c r="AV126" s="14" t="s">
        <v>83</v>
      </c>
      <c r="AW126" s="14" t="s">
        <v>36</v>
      </c>
      <c r="AX126" s="14" t="s">
        <v>22</v>
      </c>
      <c r="AY126" s="171" t="s">
        <v>123</v>
      </c>
    </row>
    <row r="127" spans="1:65" s="2" customFormat="1" ht="16.5" customHeight="1">
      <c r="A127" s="32"/>
      <c r="B127" s="137"/>
      <c r="C127" s="138" t="s">
        <v>173</v>
      </c>
      <c r="D127" s="138" t="s">
        <v>126</v>
      </c>
      <c r="E127" s="139" t="s">
        <v>240</v>
      </c>
      <c r="F127" s="140" t="s">
        <v>241</v>
      </c>
      <c r="G127" s="141" t="s">
        <v>242</v>
      </c>
      <c r="H127" s="142">
        <v>1685</v>
      </c>
      <c r="I127" s="143"/>
      <c r="J127" s="144">
        <f>ROUND(I127*H127,2)</f>
        <v>0</v>
      </c>
      <c r="K127" s="140" t="s">
        <v>130</v>
      </c>
      <c r="L127" s="33"/>
      <c r="M127" s="145" t="s">
        <v>3</v>
      </c>
      <c r="N127" s="146" t="s">
        <v>45</v>
      </c>
      <c r="O127" s="53"/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49" t="s">
        <v>151</v>
      </c>
      <c r="AT127" s="149" t="s">
        <v>126</v>
      </c>
      <c r="AU127" s="149" t="s">
        <v>83</v>
      </c>
      <c r="AY127" s="17" t="s">
        <v>123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7" t="s">
        <v>22</v>
      </c>
      <c r="BK127" s="150">
        <f>ROUND(I127*H127,2)</f>
        <v>0</v>
      </c>
      <c r="BL127" s="17" t="s">
        <v>151</v>
      </c>
      <c r="BM127" s="149" t="s">
        <v>243</v>
      </c>
    </row>
    <row r="128" spans="1:65" s="2" customFormat="1" ht="11.25">
      <c r="A128" s="32"/>
      <c r="B128" s="33"/>
      <c r="C128" s="32"/>
      <c r="D128" s="151" t="s">
        <v>133</v>
      </c>
      <c r="E128" s="32"/>
      <c r="F128" s="152" t="s">
        <v>244</v>
      </c>
      <c r="G128" s="32"/>
      <c r="H128" s="32"/>
      <c r="I128" s="153"/>
      <c r="J128" s="32"/>
      <c r="K128" s="32"/>
      <c r="L128" s="33"/>
      <c r="M128" s="154"/>
      <c r="N128" s="155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133</v>
      </c>
      <c r="AU128" s="17" t="s">
        <v>83</v>
      </c>
    </row>
    <row r="129" spans="1:65" s="2" customFormat="1" ht="11.25">
      <c r="A129" s="32"/>
      <c r="B129" s="33"/>
      <c r="C129" s="32"/>
      <c r="D129" s="156" t="s">
        <v>134</v>
      </c>
      <c r="E129" s="32"/>
      <c r="F129" s="157" t="s">
        <v>245</v>
      </c>
      <c r="G129" s="32"/>
      <c r="H129" s="32"/>
      <c r="I129" s="153"/>
      <c r="J129" s="32"/>
      <c r="K129" s="32"/>
      <c r="L129" s="33"/>
      <c r="M129" s="154"/>
      <c r="N129" s="155"/>
      <c r="O129" s="53"/>
      <c r="P129" s="53"/>
      <c r="Q129" s="53"/>
      <c r="R129" s="53"/>
      <c r="S129" s="53"/>
      <c r="T129" s="54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134</v>
      </c>
      <c r="AU129" s="17" t="s">
        <v>83</v>
      </c>
    </row>
    <row r="130" spans="1:65" s="13" customFormat="1" ht="11.25">
      <c r="B130" s="163"/>
      <c r="D130" s="151" t="s">
        <v>193</v>
      </c>
      <c r="E130" s="164" t="s">
        <v>3</v>
      </c>
      <c r="F130" s="165" t="s">
        <v>246</v>
      </c>
      <c r="H130" s="164" t="s">
        <v>3</v>
      </c>
      <c r="I130" s="166"/>
      <c r="L130" s="163"/>
      <c r="M130" s="167"/>
      <c r="N130" s="168"/>
      <c r="O130" s="168"/>
      <c r="P130" s="168"/>
      <c r="Q130" s="168"/>
      <c r="R130" s="168"/>
      <c r="S130" s="168"/>
      <c r="T130" s="169"/>
      <c r="AT130" s="164" t="s">
        <v>193</v>
      </c>
      <c r="AU130" s="164" t="s">
        <v>83</v>
      </c>
      <c r="AV130" s="13" t="s">
        <v>22</v>
      </c>
      <c r="AW130" s="13" t="s">
        <v>36</v>
      </c>
      <c r="AX130" s="13" t="s">
        <v>74</v>
      </c>
      <c r="AY130" s="164" t="s">
        <v>123</v>
      </c>
    </row>
    <row r="131" spans="1:65" s="14" customFormat="1" ht="11.25">
      <c r="B131" s="170"/>
      <c r="D131" s="151" t="s">
        <v>193</v>
      </c>
      <c r="E131" s="171" t="s">
        <v>3</v>
      </c>
      <c r="F131" s="172" t="s">
        <v>247</v>
      </c>
      <c r="H131" s="173">
        <v>1685</v>
      </c>
      <c r="I131" s="174"/>
      <c r="L131" s="170"/>
      <c r="M131" s="175"/>
      <c r="N131" s="176"/>
      <c r="O131" s="176"/>
      <c r="P131" s="176"/>
      <c r="Q131" s="176"/>
      <c r="R131" s="176"/>
      <c r="S131" s="176"/>
      <c r="T131" s="177"/>
      <c r="AT131" s="171" t="s">
        <v>193</v>
      </c>
      <c r="AU131" s="171" t="s">
        <v>83</v>
      </c>
      <c r="AV131" s="14" t="s">
        <v>83</v>
      </c>
      <c r="AW131" s="14" t="s">
        <v>36</v>
      </c>
      <c r="AX131" s="14" t="s">
        <v>22</v>
      </c>
      <c r="AY131" s="171" t="s">
        <v>123</v>
      </c>
    </row>
    <row r="132" spans="1:65" s="2" customFormat="1" ht="16.5" customHeight="1">
      <c r="A132" s="32"/>
      <c r="B132" s="137"/>
      <c r="C132" s="186" t="s">
        <v>248</v>
      </c>
      <c r="D132" s="186" t="s">
        <v>249</v>
      </c>
      <c r="E132" s="187" t="s">
        <v>250</v>
      </c>
      <c r="F132" s="188" t="s">
        <v>251</v>
      </c>
      <c r="G132" s="189" t="s">
        <v>252</v>
      </c>
      <c r="H132" s="190">
        <v>76.352000000000004</v>
      </c>
      <c r="I132" s="191"/>
      <c r="J132" s="192">
        <f>ROUND(I132*H132,2)</f>
        <v>0</v>
      </c>
      <c r="K132" s="188" t="s">
        <v>130</v>
      </c>
      <c r="L132" s="193"/>
      <c r="M132" s="194" t="s">
        <v>3</v>
      </c>
      <c r="N132" s="195" t="s">
        <v>45</v>
      </c>
      <c r="O132" s="53"/>
      <c r="P132" s="147">
        <f>O132*H132</f>
        <v>0</v>
      </c>
      <c r="Q132" s="147">
        <v>1E-3</v>
      </c>
      <c r="R132" s="147">
        <f>Q132*H132</f>
        <v>7.6352000000000003E-2</v>
      </c>
      <c r="S132" s="147">
        <v>0</v>
      </c>
      <c r="T132" s="148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49" t="s">
        <v>173</v>
      </c>
      <c r="AT132" s="149" t="s">
        <v>249</v>
      </c>
      <c r="AU132" s="149" t="s">
        <v>83</v>
      </c>
      <c r="AY132" s="17" t="s">
        <v>123</v>
      </c>
      <c r="BE132" s="150">
        <f>IF(N132="základní",J132,0)</f>
        <v>0</v>
      </c>
      <c r="BF132" s="150">
        <f>IF(N132="snížená",J132,0)</f>
        <v>0</v>
      </c>
      <c r="BG132" s="150">
        <f>IF(N132="zákl. přenesená",J132,0)</f>
        <v>0</v>
      </c>
      <c r="BH132" s="150">
        <f>IF(N132="sníž. přenesená",J132,0)</f>
        <v>0</v>
      </c>
      <c r="BI132" s="150">
        <f>IF(N132="nulová",J132,0)</f>
        <v>0</v>
      </c>
      <c r="BJ132" s="17" t="s">
        <v>22</v>
      </c>
      <c r="BK132" s="150">
        <f>ROUND(I132*H132,2)</f>
        <v>0</v>
      </c>
      <c r="BL132" s="17" t="s">
        <v>151</v>
      </c>
      <c r="BM132" s="149" t="s">
        <v>253</v>
      </c>
    </row>
    <row r="133" spans="1:65" s="2" customFormat="1" ht="11.25">
      <c r="A133" s="32"/>
      <c r="B133" s="33"/>
      <c r="C133" s="32"/>
      <c r="D133" s="151" t="s">
        <v>133</v>
      </c>
      <c r="E133" s="32"/>
      <c r="F133" s="152" t="s">
        <v>251</v>
      </c>
      <c r="G133" s="32"/>
      <c r="H133" s="32"/>
      <c r="I133" s="153"/>
      <c r="J133" s="32"/>
      <c r="K133" s="32"/>
      <c r="L133" s="33"/>
      <c r="M133" s="154"/>
      <c r="N133" s="155"/>
      <c r="O133" s="53"/>
      <c r="P133" s="53"/>
      <c r="Q133" s="53"/>
      <c r="R133" s="53"/>
      <c r="S133" s="53"/>
      <c r="T133" s="54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133</v>
      </c>
      <c r="AU133" s="17" t="s">
        <v>83</v>
      </c>
    </row>
    <row r="134" spans="1:65" s="2" customFormat="1" ht="11.25">
      <c r="A134" s="32"/>
      <c r="B134" s="33"/>
      <c r="C134" s="32"/>
      <c r="D134" s="156" t="s">
        <v>134</v>
      </c>
      <c r="E134" s="32"/>
      <c r="F134" s="157" t="s">
        <v>254</v>
      </c>
      <c r="G134" s="32"/>
      <c r="H134" s="32"/>
      <c r="I134" s="153"/>
      <c r="J134" s="32"/>
      <c r="K134" s="32"/>
      <c r="L134" s="33"/>
      <c r="M134" s="154"/>
      <c r="N134" s="155"/>
      <c r="O134" s="53"/>
      <c r="P134" s="53"/>
      <c r="Q134" s="53"/>
      <c r="R134" s="53"/>
      <c r="S134" s="53"/>
      <c r="T134" s="54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134</v>
      </c>
      <c r="AU134" s="17" t="s">
        <v>83</v>
      </c>
    </row>
    <row r="135" spans="1:65" s="14" customFormat="1" ht="11.25">
      <c r="B135" s="170"/>
      <c r="D135" s="151" t="s">
        <v>193</v>
      </c>
      <c r="E135" s="171" t="s">
        <v>3</v>
      </c>
      <c r="F135" s="172" t="s">
        <v>255</v>
      </c>
      <c r="H135" s="173">
        <v>76.352000000000004</v>
      </c>
      <c r="I135" s="174"/>
      <c r="L135" s="170"/>
      <c r="M135" s="175"/>
      <c r="N135" s="176"/>
      <c r="O135" s="176"/>
      <c r="P135" s="176"/>
      <c r="Q135" s="176"/>
      <c r="R135" s="176"/>
      <c r="S135" s="176"/>
      <c r="T135" s="177"/>
      <c r="AT135" s="171" t="s">
        <v>193</v>
      </c>
      <c r="AU135" s="171" t="s">
        <v>83</v>
      </c>
      <c r="AV135" s="14" t="s">
        <v>83</v>
      </c>
      <c r="AW135" s="14" t="s">
        <v>36</v>
      </c>
      <c r="AX135" s="14" t="s">
        <v>22</v>
      </c>
      <c r="AY135" s="171" t="s">
        <v>123</v>
      </c>
    </row>
    <row r="136" spans="1:65" s="2" customFormat="1" ht="16.5" customHeight="1">
      <c r="A136" s="32"/>
      <c r="B136" s="137"/>
      <c r="C136" s="138" t="s">
        <v>27</v>
      </c>
      <c r="D136" s="138" t="s">
        <v>126</v>
      </c>
      <c r="E136" s="139" t="s">
        <v>256</v>
      </c>
      <c r="F136" s="140" t="s">
        <v>257</v>
      </c>
      <c r="G136" s="141" t="s">
        <v>190</v>
      </c>
      <c r="H136" s="142">
        <v>74.12</v>
      </c>
      <c r="I136" s="143"/>
      <c r="J136" s="144">
        <f>ROUND(I136*H136,2)</f>
        <v>0</v>
      </c>
      <c r="K136" s="140" t="s">
        <v>130</v>
      </c>
      <c r="L136" s="33"/>
      <c r="M136" s="145" t="s">
        <v>3</v>
      </c>
      <c r="N136" s="146" t="s">
        <v>45</v>
      </c>
      <c r="O136" s="53"/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49" t="s">
        <v>151</v>
      </c>
      <c r="AT136" s="149" t="s">
        <v>126</v>
      </c>
      <c r="AU136" s="149" t="s">
        <v>83</v>
      </c>
      <c r="AY136" s="17" t="s">
        <v>123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22</v>
      </c>
      <c r="BK136" s="150">
        <f>ROUND(I136*H136,2)</f>
        <v>0</v>
      </c>
      <c r="BL136" s="17" t="s">
        <v>151</v>
      </c>
      <c r="BM136" s="149" t="s">
        <v>258</v>
      </c>
    </row>
    <row r="137" spans="1:65" s="2" customFormat="1" ht="19.5">
      <c r="A137" s="32"/>
      <c r="B137" s="33"/>
      <c r="C137" s="32"/>
      <c r="D137" s="151" t="s">
        <v>133</v>
      </c>
      <c r="E137" s="32"/>
      <c r="F137" s="152" t="s">
        <v>259</v>
      </c>
      <c r="G137" s="32"/>
      <c r="H137" s="32"/>
      <c r="I137" s="153"/>
      <c r="J137" s="32"/>
      <c r="K137" s="32"/>
      <c r="L137" s="33"/>
      <c r="M137" s="154"/>
      <c r="N137" s="155"/>
      <c r="O137" s="53"/>
      <c r="P137" s="53"/>
      <c r="Q137" s="53"/>
      <c r="R137" s="53"/>
      <c r="S137" s="53"/>
      <c r="T137" s="54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133</v>
      </c>
      <c r="AU137" s="17" t="s">
        <v>83</v>
      </c>
    </row>
    <row r="138" spans="1:65" s="2" customFormat="1" ht="11.25">
      <c r="A138" s="32"/>
      <c r="B138" s="33"/>
      <c r="C138" s="32"/>
      <c r="D138" s="156" t="s">
        <v>134</v>
      </c>
      <c r="E138" s="32"/>
      <c r="F138" s="157" t="s">
        <v>260</v>
      </c>
      <c r="G138" s="32"/>
      <c r="H138" s="32"/>
      <c r="I138" s="153"/>
      <c r="J138" s="32"/>
      <c r="K138" s="32"/>
      <c r="L138" s="33"/>
      <c r="M138" s="154"/>
      <c r="N138" s="155"/>
      <c r="O138" s="53"/>
      <c r="P138" s="53"/>
      <c r="Q138" s="53"/>
      <c r="R138" s="53"/>
      <c r="S138" s="53"/>
      <c r="T138" s="54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134</v>
      </c>
      <c r="AU138" s="17" t="s">
        <v>83</v>
      </c>
    </row>
    <row r="139" spans="1:65" s="14" customFormat="1" ht="11.25">
      <c r="B139" s="170"/>
      <c r="D139" s="151" t="s">
        <v>193</v>
      </c>
      <c r="E139" s="171" t="s">
        <v>3</v>
      </c>
      <c r="F139" s="172" t="s">
        <v>261</v>
      </c>
      <c r="H139" s="173">
        <v>74.12</v>
      </c>
      <c r="I139" s="174"/>
      <c r="L139" s="170"/>
      <c r="M139" s="175"/>
      <c r="N139" s="176"/>
      <c r="O139" s="176"/>
      <c r="P139" s="176"/>
      <c r="Q139" s="176"/>
      <c r="R139" s="176"/>
      <c r="S139" s="176"/>
      <c r="T139" s="177"/>
      <c r="AT139" s="171" t="s">
        <v>193</v>
      </c>
      <c r="AU139" s="171" t="s">
        <v>83</v>
      </c>
      <c r="AV139" s="14" t="s">
        <v>83</v>
      </c>
      <c r="AW139" s="14" t="s">
        <v>36</v>
      </c>
      <c r="AX139" s="14" t="s">
        <v>22</v>
      </c>
      <c r="AY139" s="171" t="s">
        <v>123</v>
      </c>
    </row>
    <row r="140" spans="1:65" s="13" customFormat="1" ht="11.25">
      <c r="B140" s="163"/>
      <c r="D140" s="151" t="s">
        <v>193</v>
      </c>
      <c r="E140" s="164" t="s">
        <v>3</v>
      </c>
      <c r="F140" s="165" t="s">
        <v>262</v>
      </c>
      <c r="H140" s="164" t="s">
        <v>3</v>
      </c>
      <c r="I140" s="166"/>
      <c r="L140" s="163"/>
      <c r="M140" s="167"/>
      <c r="N140" s="168"/>
      <c r="O140" s="168"/>
      <c r="P140" s="168"/>
      <c r="Q140" s="168"/>
      <c r="R140" s="168"/>
      <c r="S140" s="168"/>
      <c r="T140" s="169"/>
      <c r="AT140" s="164" t="s">
        <v>193</v>
      </c>
      <c r="AU140" s="164" t="s">
        <v>83</v>
      </c>
      <c r="AV140" s="13" t="s">
        <v>22</v>
      </c>
      <c r="AW140" s="13" t="s">
        <v>36</v>
      </c>
      <c r="AX140" s="13" t="s">
        <v>74</v>
      </c>
      <c r="AY140" s="164" t="s">
        <v>123</v>
      </c>
    </row>
    <row r="141" spans="1:65" s="2" customFormat="1" ht="16.5" customHeight="1">
      <c r="A141" s="32"/>
      <c r="B141" s="137"/>
      <c r="C141" s="138" t="s">
        <v>263</v>
      </c>
      <c r="D141" s="138" t="s">
        <v>126</v>
      </c>
      <c r="E141" s="139" t="s">
        <v>264</v>
      </c>
      <c r="F141" s="140" t="s">
        <v>265</v>
      </c>
      <c r="G141" s="141" t="s">
        <v>266</v>
      </c>
      <c r="H141" s="142">
        <v>4850.59</v>
      </c>
      <c r="I141" s="143"/>
      <c r="J141" s="144">
        <f>ROUND(I141*H141,2)</f>
        <v>0</v>
      </c>
      <c r="K141" s="140" t="s">
        <v>130</v>
      </c>
      <c r="L141" s="33"/>
      <c r="M141" s="145" t="s">
        <v>3</v>
      </c>
      <c r="N141" s="146" t="s">
        <v>45</v>
      </c>
      <c r="O141" s="53"/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49" t="s">
        <v>151</v>
      </c>
      <c r="AT141" s="149" t="s">
        <v>126</v>
      </c>
      <c r="AU141" s="149" t="s">
        <v>83</v>
      </c>
      <c r="AY141" s="17" t="s">
        <v>123</v>
      </c>
      <c r="BE141" s="150">
        <f>IF(N141="základní",J141,0)</f>
        <v>0</v>
      </c>
      <c r="BF141" s="150">
        <f>IF(N141="snížená",J141,0)</f>
        <v>0</v>
      </c>
      <c r="BG141" s="150">
        <f>IF(N141="zákl. přenesená",J141,0)</f>
        <v>0</v>
      </c>
      <c r="BH141" s="150">
        <f>IF(N141="sníž. přenesená",J141,0)</f>
        <v>0</v>
      </c>
      <c r="BI141" s="150">
        <f>IF(N141="nulová",J141,0)</f>
        <v>0</v>
      </c>
      <c r="BJ141" s="17" t="s">
        <v>22</v>
      </c>
      <c r="BK141" s="150">
        <f>ROUND(I141*H141,2)</f>
        <v>0</v>
      </c>
      <c r="BL141" s="17" t="s">
        <v>151</v>
      </c>
      <c r="BM141" s="149" t="s">
        <v>267</v>
      </c>
    </row>
    <row r="142" spans="1:65" s="2" customFormat="1" ht="11.25">
      <c r="A142" s="32"/>
      <c r="B142" s="33"/>
      <c r="C142" s="32"/>
      <c r="D142" s="151" t="s">
        <v>133</v>
      </c>
      <c r="E142" s="32"/>
      <c r="F142" s="152" t="s">
        <v>268</v>
      </c>
      <c r="G142" s="32"/>
      <c r="H142" s="32"/>
      <c r="I142" s="153"/>
      <c r="J142" s="32"/>
      <c r="K142" s="32"/>
      <c r="L142" s="33"/>
      <c r="M142" s="154"/>
      <c r="N142" s="155"/>
      <c r="O142" s="53"/>
      <c r="P142" s="53"/>
      <c r="Q142" s="53"/>
      <c r="R142" s="53"/>
      <c r="S142" s="53"/>
      <c r="T142" s="54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133</v>
      </c>
      <c r="AU142" s="17" t="s">
        <v>83</v>
      </c>
    </row>
    <row r="143" spans="1:65" s="2" customFormat="1" ht="11.25">
      <c r="A143" s="32"/>
      <c r="B143" s="33"/>
      <c r="C143" s="32"/>
      <c r="D143" s="156" t="s">
        <v>134</v>
      </c>
      <c r="E143" s="32"/>
      <c r="F143" s="157" t="s">
        <v>269</v>
      </c>
      <c r="G143" s="32"/>
      <c r="H143" s="32"/>
      <c r="I143" s="153"/>
      <c r="J143" s="32"/>
      <c r="K143" s="32"/>
      <c r="L143" s="33"/>
      <c r="M143" s="154"/>
      <c r="N143" s="155"/>
      <c r="O143" s="53"/>
      <c r="P143" s="53"/>
      <c r="Q143" s="53"/>
      <c r="R143" s="53"/>
      <c r="S143" s="53"/>
      <c r="T143" s="54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134</v>
      </c>
      <c r="AU143" s="17" t="s">
        <v>83</v>
      </c>
    </row>
    <row r="144" spans="1:65" s="13" customFormat="1" ht="11.25">
      <c r="B144" s="163"/>
      <c r="D144" s="151" t="s">
        <v>193</v>
      </c>
      <c r="E144" s="164" t="s">
        <v>3</v>
      </c>
      <c r="F144" s="165" t="s">
        <v>270</v>
      </c>
      <c r="H144" s="164" t="s">
        <v>3</v>
      </c>
      <c r="I144" s="166"/>
      <c r="L144" s="163"/>
      <c r="M144" s="167"/>
      <c r="N144" s="168"/>
      <c r="O144" s="168"/>
      <c r="P144" s="168"/>
      <c r="Q144" s="168"/>
      <c r="R144" s="168"/>
      <c r="S144" s="168"/>
      <c r="T144" s="169"/>
      <c r="AT144" s="164" t="s">
        <v>193</v>
      </c>
      <c r="AU144" s="164" t="s">
        <v>83</v>
      </c>
      <c r="AV144" s="13" t="s">
        <v>22</v>
      </c>
      <c r="AW144" s="13" t="s">
        <v>36</v>
      </c>
      <c r="AX144" s="13" t="s">
        <v>74</v>
      </c>
      <c r="AY144" s="164" t="s">
        <v>123</v>
      </c>
    </row>
    <row r="145" spans="1:65" s="14" customFormat="1" ht="11.25">
      <c r="B145" s="170"/>
      <c r="D145" s="151" t="s">
        <v>193</v>
      </c>
      <c r="E145" s="171" t="s">
        <v>3</v>
      </c>
      <c r="F145" s="172" t="s">
        <v>271</v>
      </c>
      <c r="H145" s="173">
        <v>4850.59</v>
      </c>
      <c r="I145" s="174"/>
      <c r="L145" s="170"/>
      <c r="M145" s="175"/>
      <c r="N145" s="176"/>
      <c r="O145" s="176"/>
      <c r="P145" s="176"/>
      <c r="Q145" s="176"/>
      <c r="R145" s="176"/>
      <c r="S145" s="176"/>
      <c r="T145" s="177"/>
      <c r="AT145" s="171" t="s">
        <v>193</v>
      </c>
      <c r="AU145" s="171" t="s">
        <v>83</v>
      </c>
      <c r="AV145" s="14" t="s">
        <v>83</v>
      </c>
      <c r="AW145" s="14" t="s">
        <v>36</v>
      </c>
      <c r="AX145" s="14" t="s">
        <v>22</v>
      </c>
      <c r="AY145" s="171" t="s">
        <v>123</v>
      </c>
    </row>
    <row r="146" spans="1:65" s="2" customFormat="1" ht="21.75" customHeight="1">
      <c r="A146" s="32"/>
      <c r="B146" s="137"/>
      <c r="C146" s="138" t="s">
        <v>272</v>
      </c>
      <c r="D146" s="138" t="s">
        <v>126</v>
      </c>
      <c r="E146" s="139" t="s">
        <v>273</v>
      </c>
      <c r="F146" s="140" t="s">
        <v>274</v>
      </c>
      <c r="G146" s="141" t="s">
        <v>266</v>
      </c>
      <c r="H146" s="142">
        <v>2545.0830000000001</v>
      </c>
      <c r="I146" s="143"/>
      <c r="J146" s="144">
        <f>ROUND(I146*H146,2)</f>
        <v>0</v>
      </c>
      <c r="K146" s="140" t="s">
        <v>130</v>
      </c>
      <c r="L146" s="33"/>
      <c r="M146" s="145" t="s">
        <v>3</v>
      </c>
      <c r="N146" s="146" t="s">
        <v>45</v>
      </c>
      <c r="O146" s="53"/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49" t="s">
        <v>151</v>
      </c>
      <c r="AT146" s="149" t="s">
        <v>126</v>
      </c>
      <c r="AU146" s="149" t="s">
        <v>83</v>
      </c>
      <c r="AY146" s="17" t="s">
        <v>123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22</v>
      </c>
      <c r="BK146" s="150">
        <f>ROUND(I146*H146,2)</f>
        <v>0</v>
      </c>
      <c r="BL146" s="17" t="s">
        <v>151</v>
      </c>
      <c r="BM146" s="149" t="s">
        <v>275</v>
      </c>
    </row>
    <row r="147" spans="1:65" s="2" customFormat="1" ht="19.5">
      <c r="A147" s="32"/>
      <c r="B147" s="33"/>
      <c r="C147" s="32"/>
      <c r="D147" s="151" t="s">
        <v>133</v>
      </c>
      <c r="E147" s="32"/>
      <c r="F147" s="152" t="s">
        <v>276</v>
      </c>
      <c r="G147" s="32"/>
      <c r="H147" s="32"/>
      <c r="I147" s="153"/>
      <c r="J147" s="32"/>
      <c r="K147" s="32"/>
      <c r="L147" s="33"/>
      <c r="M147" s="154"/>
      <c r="N147" s="155"/>
      <c r="O147" s="53"/>
      <c r="P147" s="53"/>
      <c r="Q147" s="53"/>
      <c r="R147" s="53"/>
      <c r="S147" s="53"/>
      <c r="T147" s="54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133</v>
      </c>
      <c r="AU147" s="17" t="s">
        <v>83</v>
      </c>
    </row>
    <row r="148" spans="1:65" s="2" customFormat="1" ht="11.25">
      <c r="A148" s="32"/>
      <c r="B148" s="33"/>
      <c r="C148" s="32"/>
      <c r="D148" s="156" t="s">
        <v>134</v>
      </c>
      <c r="E148" s="32"/>
      <c r="F148" s="157" t="s">
        <v>277</v>
      </c>
      <c r="G148" s="32"/>
      <c r="H148" s="32"/>
      <c r="I148" s="153"/>
      <c r="J148" s="32"/>
      <c r="K148" s="32"/>
      <c r="L148" s="33"/>
      <c r="M148" s="154"/>
      <c r="N148" s="155"/>
      <c r="O148" s="53"/>
      <c r="P148" s="53"/>
      <c r="Q148" s="53"/>
      <c r="R148" s="53"/>
      <c r="S148" s="53"/>
      <c r="T148" s="5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134</v>
      </c>
      <c r="AU148" s="17" t="s">
        <v>83</v>
      </c>
    </row>
    <row r="149" spans="1:65" s="13" customFormat="1" ht="11.25">
      <c r="B149" s="163"/>
      <c r="D149" s="151" t="s">
        <v>193</v>
      </c>
      <c r="E149" s="164" t="s">
        <v>3</v>
      </c>
      <c r="F149" s="165" t="s">
        <v>278</v>
      </c>
      <c r="H149" s="164" t="s">
        <v>3</v>
      </c>
      <c r="I149" s="166"/>
      <c r="L149" s="163"/>
      <c r="M149" s="167"/>
      <c r="N149" s="168"/>
      <c r="O149" s="168"/>
      <c r="P149" s="168"/>
      <c r="Q149" s="168"/>
      <c r="R149" s="168"/>
      <c r="S149" s="168"/>
      <c r="T149" s="169"/>
      <c r="AT149" s="164" t="s">
        <v>193</v>
      </c>
      <c r="AU149" s="164" t="s">
        <v>83</v>
      </c>
      <c r="AV149" s="13" t="s">
        <v>22</v>
      </c>
      <c r="AW149" s="13" t="s">
        <v>36</v>
      </c>
      <c r="AX149" s="13" t="s">
        <v>74</v>
      </c>
      <c r="AY149" s="164" t="s">
        <v>123</v>
      </c>
    </row>
    <row r="150" spans="1:65" s="14" customFormat="1" ht="11.25">
      <c r="B150" s="170"/>
      <c r="D150" s="151" t="s">
        <v>193</v>
      </c>
      <c r="E150" s="171" t="s">
        <v>3</v>
      </c>
      <c r="F150" s="172" t="s">
        <v>279</v>
      </c>
      <c r="H150" s="173">
        <v>2545.0830000000001</v>
      </c>
      <c r="I150" s="174"/>
      <c r="L150" s="170"/>
      <c r="M150" s="175"/>
      <c r="N150" s="176"/>
      <c r="O150" s="176"/>
      <c r="P150" s="176"/>
      <c r="Q150" s="176"/>
      <c r="R150" s="176"/>
      <c r="S150" s="176"/>
      <c r="T150" s="177"/>
      <c r="AT150" s="171" t="s">
        <v>193</v>
      </c>
      <c r="AU150" s="171" t="s">
        <v>83</v>
      </c>
      <c r="AV150" s="14" t="s">
        <v>83</v>
      </c>
      <c r="AW150" s="14" t="s">
        <v>36</v>
      </c>
      <c r="AX150" s="14" t="s">
        <v>22</v>
      </c>
      <c r="AY150" s="171" t="s">
        <v>123</v>
      </c>
    </row>
    <row r="151" spans="1:65" s="2" customFormat="1" ht="16.5" customHeight="1">
      <c r="A151" s="32"/>
      <c r="B151" s="137"/>
      <c r="C151" s="138" t="s">
        <v>280</v>
      </c>
      <c r="D151" s="138" t="s">
        <v>126</v>
      </c>
      <c r="E151" s="139" t="s">
        <v>281</v>
      </c>
      <c r="F151" s="140" t="s">
        <v>282</v>
      </c>
      <c r="G151" s="141" t="s">
        <v>266</v>
      </c>
      <c r="H151" s="142">
        <v>2545.0830000000001</v>
      </c>
      <c r="I151" s="143"/>
      <c r="J151" s="144">
        <f>ROUND(I151*H151,2)</f>
        <v>0</v>
      </c>
      <c r="K151" s="140" t="s">
        <v>130</v>
      </c>
      <c r="L151" s="33"/>
      <c r="M151" s="145" t="s">
        <v>3</v>
      </c>
      <c r="N151" s="146" t="s">
        <v>45</v>
      </c>
      <c r="O151" s="53"/>
      <c r="P151" s="147">
        <f>O151*H151</f>
        <v>0</v>
      </c>
      <c r="Q151" s="147">
        <v>0</v>
      </c>
      <c r="R151" s="147">
        <f>Q151*H151</f>
        <v>0</v>
      </c>
      <c r="S151" s="147">
        <v>0</v>
      </c>
      <c r="T151" s="14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49" t="s">
        <v>151</v>
      </c>
      <c r="AT151" s="149" t="s">
        <v>126</v>
      </c>
      <c r="AU151" s="149" t="s">
        <v>83</v>
      </c>
      <c r="AY151" s="17" t="s">
        <v>123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7" t="s">
        <v>22</v>
      </c>
      <c r="BK151" s="150">
        <f>ROUND(I151*H151,2)</f>
        <v>0</v>
      </c>
      <c r="BL151" s="17" t="s">
        <v>151</v>
      </c>
      <c r="BM151" s="149" t="s">
        <v>283</v>
      </c>
    </row>
    <row r="152" spans="1:65" s="2" customFormat="1" ht="11.25">
      <c r="A152" s="32"/>
      <c r="B152" s="33"/>
      <c r="C152" s="32"/>
      <c r="D152" s="151" t="s">
        <v>133</v>
      </c>
      <c r="E152" s="32"/>
      <c r="F152" s="152" t="s">
        <v>284</v>
      </c>
      <c r="G152" s="32"/>
      <c r="H152" s="32"/>
      <c r="I152" s="153"/>
      <c r="J152" s="32"/>
      <c r="K152" s="32"/>
      <c r="L152" s="33"/>
      <c r="M152" s="154"/>
      <c r="N152" s="155"/>
      <c r="O152" s="53"/>
      <c r="P152" s="53"/>
      <c r="Q152" s="53"/>
      <c r="R152" s="53"/>
      <c r="S152" s="53"/>
      <c r="T152" s="54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133</v>
      </c>
      <c r="AU152" s="17" t="s">
        <v>83</v>
      </c>
    </row>
    <row r="153" spans="1:65" s="2" customFormat="1" ht="11.25">
      <c r="A153" s="32"/>
      <c r="B153" s="33"/>
      <c r="C153" s="32"/>
      <c r="D153" s="156" t="s">
        <v>134</v>
      </c>
      <c r="E153" s="32"/>
      <c r="F153" s="157" t="s">
        <v>285</v>
      </c>
      <c r="G153" s="32"/>
      <c r="H153" s="32"/>
      <c r="I153" s="153"/>
      <c r="J153" s="32"/>
      <c r="K153" s="32"/>
      <c r="L153" s="33"/>
      <c r="M153" s="154"/>
      <c r="N153" s="155"/>
      <c r="O153" s="53"/>
      <c r="P153" s="53"/>
      <c r="Q153" s="53"/>
      <c r="R153" s="53"/>
      <c r="S153" s="53"/>
      <c r="T153" s="54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134</v>
      </c>
      <c r="AU153" s="17" t="s">
        <v>83</v>
      </c>
    </row>
    <row r="154" spans="1:65" s="2" customFormat="1" ht="19.5">
      <c r="A154" s="32"/>
      <c r="B154" s="33"/>
      <c r="C154" s="32"/>
      <c r="D154" s="151" t="s">
        <v>136</v>
      </c>
      <c r="E154" s="32"/>
      <c r="F154" s="158" t="s">
        <v>286</v>
      </c>
      <c r="G154" s="32"/>
      <c r="H154" s="32"/>
      <c r="I154" s="153"/>
      <c r="J154" s="32"/>
      <c r="K154" s="32"/>
      <c r="L154" s="33"/>
      <c r="M154" s="154"/>
      <c r="N154" s="155"/>
      <c r="O154" s="53"/>
      <c r="P154" s="53"/>
      <c r="Q154" s="53"/>
      <c r="R154" s="53"/>
      <c r="S154" s="53"/>
      <c r="T154" s="54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136</v>
      </c>
      <c r="AU154" s="17" t="s">
        <v>83</v>
      </c>
    </row>
    <row r="155" spans="1:65" s="13" customFormat="1" ht="11.25">
      <c r="B155" s="163"/>
      <c r="D155" s="151" t="s">
        <v>193</v>
      </c>
      <c r="E155" s="164" t="s">
        <v>3</v>
      </c>
      <c r="F155" s="165" t="s">
        <v>287</v>
      </c>
      <c r="H155" s="164" t="s">
        <v>3</v>
      </c>
      <c r="I155" s="166"/>
      <c r="L155" s="163"/>
      <c r="M155" s="167"/>
      <c r="N155" s="168"/>
      <c r="O155" s="168"/>
      <c r="P155" s="168"/>
      <c r="Q155" s="168"/>
      <c r="R155" s="168"/>
      <c r="S155" s="168"/>
      <c r="T155" s="169"/>
      <c r="AT155" s="164" t="s">
        <v>193</v>
      </c>
      <c r="AU155" s="164" t="s">
        <v>83</v>
      </c>
      <c r="AV155" s="13" t="s">
        <v>22</v>
      </c>
      <c r="AW155" s="13" t="s">
        <v>36</v>
      </c>
      <c r="AX155" s="13" t="s">
        <v>74</v>
      </c>
      <c r="AY155" s="164" t="s">
        <v>123</v>
      </c>
    </row>
    <row r="156" spans="1:65" s="14" customFormat="1" ht="11.25">
      <c r="B156" s="170"/>
      <c r="D156" s="151" t="s">
        <v>193</v>
      </c>
      <c r="E156" s="171" t="s">
        <v>3</v>
      </c>
      <c r="F156" s="172" t="s">
        <v>279</v>
      </c>
      <c r="H156" s="173">
        <v>2545.0830000000001</v>
      </c>
      <c r="I156" s="174"/>
      <c r="L156" s="170"/>
      <c r="M156" s="175"/>
      <c r="N156" s="176"/>
      <c r="O156" s="176"/>
      <c r="P156" s="176"/>
      <c r="Q156" s="176"/>
      <c r="R156" s="176"/>
      <c r="S156" s="176"/>
      <c r="T156" s="177"/>
      <c r="AT156" s="171" t="s">
        <v>193</v>
      </c>
      <c r="AU156" s="171" t="s">
        <v>83</v>
      </c>
      <c r="AV156" s="14" t="s">
        <v>83</v>
      </c>
      <c r="AW156" s="14" t="s">
        <v>36</v>
      </c>
      <c r="AX156" s="14" t="s">
        <v>22</v>
      </c>
      <c r="AY156" s="171" t="s">
        <v>123</v>
      </c>
    </row>
    <row r="157" spans="1:65" s="12" customFormat="1" ht="22.9" customHeight="1">
      <c r="B157" s="124"/>
      <c r="D157" s="125" t="s">
        <v>73</v>
      </c>
      <c r="E157" s="135" t="s">
        <v>122</v>
      </c>
      <c r="F157" s="135" t="s">
        <v>288</v>
      </c>
      <c r="I157" s="127"/>
      <c r="J157" s="136">
        <f>BK157</f>
        <v>0</v>
      </c>
      <c r="L157" s="124"/>
      <c r="M157" s="129"/>
      <c r="N157" s="130"/>
      <c r="O157" s="130"/>
      <c r="P157" s="131">
        <f>SUM(P158:P203)</f>
        <v>0</v>
      </c>
      <c r="Q157" s="130"/>
      <c r="R157" s="131">
        <f>SUM(R158:R203)</f>
        <v>2789.1248452000004</v>
      </c>
      <c r="S157" s="130"/>
      <c r="T157" s="132">
        <f>SUM(T158:T203)</f>
        <v>0</v>
      </c>
      <c r="AR157" s="125" t="s">
        <v>22</v>
      </c>
      <c r="AT157" s="133" t="s">
        <v>73</v>
      </c>
      <c r="AU157" s="133" t="s">
        <v>22</v>
      </c>
      <c r="AY157" s="125" t="s">
        <v>123</v>
      </c>
      <c r="BK157" s="134">
        <f>SUM(BK158:BK203)</f>
        <v>0</v>
      </c>
    </row>
    <row r="158" spans="1:65" s="2" customFormat="1" ht="21.75" customHeight="1">
      <c r="A158" s="32"/>
      <c r="B158" s="137"/>
      <c r="C158" s="138" t="s">
        <v>289</v>
      </c>
      <c r="D158" s="138" t="s">
        <v>126</v>
      </c>
      <c r="E158" s="139" t="s">
        <v>290</v>
      </c>
      <c r="F158" s="140" t="s">
        <v>291</v>
      </c>
      <c r="G158" s="141" t="s">
        <v>266</v>
      </c>
      <c r="H158" s="142">
        <v>4850.59</v>
      </c>
      <c r="I158" s="143"/>
      <c r="J158" s="144">
        <f>ROUND(I158*H158,2)</f>
        <v>0</v>
      </c>
      <c r="K158" s="140" t="s">
        <v>130</v>
      </c>
      <c r="L158" s="33"/>
      <c r="M158" s="145" t="s">
        <v>3</v>
      </c>
      <c r="N158" s="146" t="s">
        <v>45</v>
      </c>
      <c r="O158" s="53"/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49" t="s">
        <v>151</v>
      </c>
      <c r="AT158" s="149" t="s">
        <v>126</v>
      </c>
      <c r="AU158" s="149" t="s">
        <v>83</v>
      </c>
      <c r="AY158" s="17" t="s">
        <v>123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7" t="s">
        <v>22</v>
      </c>
      <c r="BK158" s="150">
        <f>ROUND(I158*H158,2)</f>
        <v>0</v>
      </c>
      <c r="BL158" s="17" t="s">
        <v>151</v>
      </c>
      <c r="BM158" s="149" t="s">
        <v>292</v>
      </c>
    </row>
    <row r="159" spans="1:65" s="2" customFormat="1" ht="29.25">
      <c r="A159" s="32"/>
      <c r="B159" s="33"/>
      <c r="C159" s="32"/>
      <c r="D159" s="151" t="s">
        <v>133</v>
      </c>
      <c r="E159" s="32"/>
      <c r="F159" s="152" t="s">
        <v>293</v>
      </c>
      <c r="G159" s="32"/>
      <c r="H159" s="32"/>
      <c r="I159" s="153"/>
      <c r="J159" s="32"/>
      <c r="K159" s="32"/>
      <c r="L159" s="33"/>
      <c r="M159" s="154"/>
      <c r="N159" s="155"/>
      <c r="O159" s="53"/>
      <c r="P159" s="53"/>
      <c r="Q159" s="53"/>
      <c r="R159" s="53"/>
      <c r="S159" s="53"/>
      <c r="T159" s="54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133</v>
      </c>
      <c r="AU159" s="17" t="s">
        <v>83</v>
      </c>
    </row>
    <row r="160" spans="1:65" s="2" customFormat="1" ht="11.25">
      <c r="A160" s="32"/>
      <c r="B160" s="33"/>
      <c r="C160" s="32"/>
      <c r="D160" s="156" t="s">
        <v>134</v>
      </c>
      <c r="E160" s="32"/>
      <c r="F160" s="157" t="s">
        <v>294</v>
      </c>
      <c r="G160" s="32"/>
      <c r="H160" s="32"/>
      <c r="I160" s="153"/>
      <c r="J160" s="32"/>
      <c r="K160" s="32"/>
      <c r="L160" s="33"/>
      <c r="M160" s="154"/>
      <c r="N160" s="155"/>
      <c r="O160" s="53"/>
      <c r="P160" s="53"/>
      <c r="Q160" s="53"/>
      <c r="R160" s="53"/>
      <c r="S160" s="53"/>
      <c r="T160" s="54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134</v>
      </c>
      <c r="AU160" s="17" t="s">
        <v>83</v>
      </c>
    </row>
    <row r="161" spans="1:65" s="13" customFormat="1" ht="11.25">
      <c r="B161" s="163"/>
      <c r="D161" s="151" t="s">
        <v>193</v>
      </c>
      <c r="E161" s="164" t="s">
        <v>3</v>
      </c>
      <c r="F161" s="165" t="s">
        <v>295</v>
      </c>
      <c r="H161" s="164" t="s">
        <v>3</v>
      </c>
      <c r="I161" s="166"/>
      <c r="L161" s="163"/>
      <c r="M161" s="167"/>
      <c r="N161" s="168"/>
      <c r="O161" s="168"/>
      <c r="P161" s="168"/>
      <c r="Q161" s="168"/>
      <c r="R161" s="168"/>
      <c r="S161" s="168"/>
      <c r="T161" s="169"/>
      <c r="AT161" s="164" t="s">
        <v>193</v>
      </c>
      <c r="AU161" s="164" t="s">
        <v>83</v>
      </c>
      <c r="AV161" s="13" t="s">
        <v>22</v>
      </c>
      <c r="AW161" s="13" t="s">
        <v>36</v>
      </c>
      <c r="AX161" s="13" t="s">
        <v>74</v>
      </c>
      <c r="AY161" s="164" t="s">
        <v>123</v>
      </c>
    </row>
    <row r="162" spans="1:65" s="14" customFormat="1" ht="11.25">
      <c r="B162" s="170"/>
      <c r="D162" s="151" t="s">
        <v>193</v>
      </c>
      <c r="E162" s="171" t="s">
        <v>3</v>
      </c>
      <c r="F162" s="172" t="s">
        <v>271</v>
      </c>
      <c r="H162" s="173">
        <v>4850.59</v>
      </c>
      <c r="I162" s="174"/>
      <c r="L162" s="170"/>
      <c r="M162" s="175"/>
      <c r="N162" s="176"/>
      <c r="O162" s="176"/>
      <c r="P162" s="176"/>
      <c r="Q162" s="176"/>
      <c r="R162" s="176"/>
      <c r="S162" s="176"/>
      <c r="T162" s="177"/>
      <c r="AT162" s="171" t="s">
        <v>193</v>
      </c>
      <c r="AU162" s="171" t="s">
        <v>83</v>
      </c>
      <c r="AV162" s="14" t="s">
        <v>83</v>
      </c>
      <c r="AW162" s="14" t="s">
        <v>36</v>
      </c>
      <c r="AX162" s="14" t="s">
        <v>22</v>
      </c>
      <c r="AY162" s="171" t="s">
        <v>123</v>
      </c>
    </row>
    <row r="163" spans="1:65" s="2" customFormat="1" ht="16.5" customHeight="1">
      <c r="A163" s="32"/>
      <c r="B163" s="137"/>
      <c r="C163" s="186" t="s">
        <v>296</v>
      </c>
      <c r="D163" s="186" t="s">
        <v>249</v>
      </c>
      <c r="E163" s="187" t="s">
        <v>297</v>
      </c>
      <c r="F163" s="188" t="s">
        <v>298</v>
      </c>
      <c r="G163" s="189" t="s">
        <v>242</v>
      </c>
      <c r="H163" s="190">
        <v>82.46</v>
      </c>
      <c r="I163" s="191"/>
      <c r="J163" s="192">
        <f>ROUND(I163*H163,2)</f>
        <v>0</v>
      </c>
      <c r="K163" s="188" t="s">
        <v>130</v>
      </c>
      <c r="L163" s="193"/>
      <c r="M163" s="194" t="s">
        <v>3</v>
      </c>
      <c r="N163" s="195" t="s">
        <v>45</v>
      </c>
      <c r="O163" s="53"/>
      <c r="P163" s="147">
        <f>O163*H163</f>
        <v>0</v>
      </c>
      <c r="Q163" s="147">
        <v>1</v>
      </c>
      <c r="R163" s="147">
        <f>Q163*H163</f>
        <v>82.46</v>
      </c>
      <c r="S163" s="147">
        <v>0</v>
      </c>
      <c r="T163" s="14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49" t="s">
        <v>173</v>
      </c>
      <c r="AT163" s="149" t="s">
        <v>249</v>
      </c>
      <c r="AU163" s="149" t="s">
        <v>83</v>
      </c>
      <c r="AY163" s="17" t="s">
        <v>123</v>
      </c>
      <c r="BE163" s="150">
        <f>IF(N163="základní",J163,0)</f>
        <v>0</v>
      </c>
      <c r="BF163" s="150">
        <f>IF(N163="snížená",J163,0)</f>
        <v>0</v>
      </c>
      <c r="BG163" s="150">
        <f>IF(N163="zákl. přenesená",J163,0)</f>
        <v>0</v>
      </c>
      <c r="BH163" s="150">
        <f>IF(N163="sníž. přenesená",J163,0)</f>
        <v>0</v>
      </c>
      <c r="BI163" s="150">
        <f>IF(N163="nulová",J163,0)</f>
        <v>0</v>
      </c>
      <c r="BJ163" s="17" t="s">
        <v>22</v>
      </c>
      <c r="BK163" s="150">
        <f>ROUND(I163*H163,2)</f>
        <v>0</v>
      </c>
      <c r="BL163" s="17" t="s">
        <v>151</v>
      </c>
      <c r="BM163" s="149" t="s">
        <v>299</v>
      </c>
    </row>
    <row r="164" spans="1:65" s="2" customFormat="1" ht="11.25">
      <c r="A164" s="32"/>
      <c r="B164" s="33"/>
      <c r="C164" s="32"/>
      <c r="D164" s="151" t="s">
        <v>133</v>
      </c>
      <c r="E164" s="32"/>
      <c r="F164" s="152" t="s">
        <v>298</v>
      </c>
      <c r="G164" s="32"/>
      <c r="H164" s="32"/>
      <c r="I164" s="153"/>
      <c r="J164" s="32"/>
      <c r="K164" s="32"/>
      <c r="L164" s="33"/>
      <c r="M164" s="154"/>
      <c r="N164" s="155"/>
      <c r="O164" s="53"/>
      <c r="P164" s="53"/>
      <c r="Q164" s="53"/>
      <c r="R164" s="53"/>
      <c r="S164" s="53"/>
      <c r="T164" s="54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133</v>
      </c>
      <c r="AU164" s="17" t="s">
        <v>83</v>
      </c>
    </row>
    <row r="165" spans="1:65" s="2" customFormat="1" ht="11.25">
      <c r="A165" s="32"/>
      <c r="B165" s="33"/>
      <c r="C165" s="32"/>
      <c r="D165" s="156" t="s">
        <v>134</v>
      </c>
      <c r="E165" s="32"/>
      <c r="F165" s="157" t="s">
        <v>300</v>
      </c>
      <c r="G165" s="32"/>
      <c r="H165" s="32"/>
      <c r="I165" s="153"/>
      <c r="J165" s="32"/>
      <c r="K165" s="32"/>
      <c r="L165" s="33"/>
      <c r="M165" s="154"/>
      <c r="N165" s="155"/>
      <c r="O165" s="53"/>
      <c r="P165" s="53"/>
      <c r="Q165" s="53"/>
      <c r="R165" s="53"/>
      <c r="S165" s="53"/>
      <c r="T165" s="54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134</v>
      </c>
      <c r="AU165" s="17" t="s">
        <v>83</v>
      </c>
    </row>
    <row r="166" spans="1:65" s="14" customFormat="1" ht="11.25">
      <c r="B166" s="170"/>
      <c r="D166" s="151" t="s">
        <v>193</v>
      </c>
      <c r="E166" s="171" t="s">
        <v>3</v>
      </c>
      <c r="F166" s="172" t="s">
        <v>301</v>
      </c>
      <c r="H166" s="173">
        <v>82.46</v>
      </c>
      <c r="I166" s="174"/>
      <c r="L166" s="170"/>
      <c r="M166" s="175"/>
      <c r="N166" s="176"/>
      <c r="O166" s="176"/>
      <c r="P166" s="176"/>
      <c r="Q166" s="176"/>
      <c r="R166" s="176"/>
      <c r="S166" s="176"/>
      <c r="T166" s="177"/>
      <c r="AT166" s="171" t="s">
        <v>193</v>
      </c>
      <c r="AU166" s="171" t="s">
        <v>83</v>
      </c>
      <c r="AV166" s="14" t="s">
        <v>83</v>
      </c>
      <c r="AW166" s="14" t="s">
        <v>36</v>
      </c>
      <c r="AX166" s="14" t="s">
        <v>22</v>
      </c>
      <c r="AY166" s="171" t="s">
        <v>123</v>
      </c>
    </row>
    <row r="167" spans="1:65" s="2" customFormat="1" ht="16.5" customHeight="1">
      <c r="A167" s="32"/>
      <c r="B167" s="137"/>
      <c r="C167" s="138" t="s">
        <v>9</v>
      </c>
      <c r="D167" s="138" t="s">
        <v>126</v>
      </c>
      <c r="E167" s="139" t="s">
        <v>302</v>
      </c>
      <c r="F167" s="140" t="s">
        <v>303</v>
      </c>
      <c r="G167" s="141" t="s">
        <v>266</v>
      </c>
      <c r="H167" s="142">
        <v>4485.2650000000003</v>
      </c>
      <c r="I167" s="143"/>
      <c r="J167" s="144">
        <f>ROUND(I167*H167,2)</f>
        <v>0</v>
      </c>
      <c r="K167" s="140" t="s">
        <v>130</v>
      </c>
      <c r="L167" s="33"/>
      <c r="M167" s="145" t="s">
        <v>3</v>
      </c>
      <c r="N167" s="146" t="s">
        <v>45</v>
      </c>
      <c r="O167" s="53"/>
      <c r="P167" s="147">
        <f>O167*H167</f>
        <v>0</v>
      </c>
      <c r="Q167" s="147">
        <v>0.27994000000000002</v>
      </c>
      <c r="R167" s="147">
        <f>Q167*H167</f>
        <v>1255.6050841000001</v>
      </c>
      <c r="S167" s="147">
        <v>0</v>
      </c>
      <c r="T167" s="148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49" t="s">
        <v>151</v>
      </c>
      <c r="AT167" s="149" t="s">
        <v>126</v>
      </c>
      <c r="AU167" s="149" t="s">
        <v>83</v>
      </c>
      <c r="AY167" s="17" t="s">
        <v>123</v>
      </c>
      <c r="BE167" s="150">
        <f>IF(N167="základní",J167,0)</f>
        <v>0</v>
      </c>
      <c r="BF167" s="150">
        <f>IF(N167="snížená",J167,0)</f>
        <v>0</v>
      </c>
      <c r="BG167" s="150">
        <f>IF(N167="zákl. přenesená",J167,0)</f>
        <v>0</v>
      </c>
      <c r="BH167" s="150">
        <f>IF(N167="sníž. přenesená",J167,0)</f>
        <v>0</v>
      </c>
      <c r="BI167" s="150">
        <f>IF(N167="nulová",J167,0)</f>
        <v>0</v>
      </c>
      <c r="BJ167" s="17" t="s">
        <v>22</v>
      </c>
      <c r="BK167" s="150">
        <f>ROUND(I167*H167,2)</f>
        <v>0</v>
      </c>
      <c r="BL167" s="17" t="s">
        <v>151</v>
      </c>
      <c r="BM167" s="149" t="s">
        <v>304</v>
      </c>
    </row>
    <row r="168" spans="1:65" s="2" customFormat="1" ht="11.25">
      <c r="A168" s="32"/>
      <c r="B168" s="33"/>
      <c r="C168" s="32"/>
      <c r="D168" s="151" t="s">
        <v>133</v>
      </c>
      <c r="E168" s="32"/>
      <c r="F168" s="152" t="s">
        <v>305</v>
      </c>
      <c r="G168" s="32"/>
      <c r="H168" s="32"/>
      <c r="I168" s="153"/>
      <c r="J168" s="32"/>
      <c r="K168" s="32"/>
      <c r="L168" s="33"/>
      <c r="M168" s="154"/>
      <c r="N168" s="155"/>
      <c r="O168" s="53"/>
      <c r="P168" s="53"/>
      <c r="Q168" s="53"/>
      <c r="R168" s="53"/>
      <c r="S168" s="53"/>
      <c r="T168" s="54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133</v>
      </c>
      <c r="AU168" s="17" t="s">
        <v>83</v>
      </c>
    </row>
    <row r="169" spans="1:65" s="2" customFormat="1" ht="11.25">
      <c r="A169" s="32"/>
      <c r="B169" s="33"/>
      <c r="C169" s="32"/>
      <c r="D169" s="156" t="s">
        <v>134</v>
      </c>
      <c r="E169" s="32"/>
      <c r="F169" s="157" t="s">
        <v>306</v>
      </c>
      <c r="G169" s="32"/>
      <c r="H169" s="32"/>
      <c r="I169" s="153"/>
      <c r="J169" s="32"/>
      <c r="K169" s="32"/>
      <c r="L169" s="33"/>
      <c r="M169" s="154"/>
      <c r="N169" s="155"/>
      <c r="O169" s="53"/>
      <c r="P169" s="53"/>
      <c r="Q169" s="53"/>
      <c r="R169" s="53"/>
      <c r="S169" s="53"/>
      <c r="T169" s="54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7" t="s">
        <v>134</v>
      </c>
      <c r="AU169" s="17" t="s">
        <v>83</v>
      </c>
    </row>
    <row r="170" spans="1:65" s="13" customFormat="1" ht="11.25">
      <c r="B170" s="163"/>
      <c r="D170" s="151" t="s">
        <v>193</v>
      </c>
      <c r="E170" s="164" t="s">
        <v>3</v>
      </c>
      <c r="F170" s="165" t="s">
        <v>307</v>
      </c>
      <c r="H170" s="164" t="s">
        <v>3</v>
      </c>
      <c r="I170" s="166"/>
      <c r="L170" s="163"/>
      <c r="M170" s="167"/>
      <c r="N170" s="168"/>
      <c r="O170" s="168"/>
      <c r="P170" s="168"/>
      <c r="Q170" s="168"/>
      <c r="R170" s="168"/>
      <c r="S170" s="168"/>
      <c r="T170" s="169"/>
      <c r="AT170" s="164" t="s">
        <v>193</v>
      </c>
      <c r="AU170" s="164" t="s">
        <v>83</v>
      </c>
      <c r="AV170" s="13" t="s">
        <v>22</v>
      </c>
      <c r="AW170" s="13" t="s">
        <v>36</v>
      </c>
      <c r="AX170" s="13" t="s">
        <v>74</v>
      </c>
      <c r="AY170" s="164" t="s">
        <v>123</v>
      </c>
    </row>
    <row r="171" spans="1:65" s="14" customFormat="1" ht="11.25">
      <c r="B171" s="170"/>
      <c r="D171" s="151" t="s">
        <v>193</v>
      </c>
      <c r="E171" s="171" t="s">
        <v>3</v>
      </c>
      <c r="F171" s="172" t="s">
        <v>308</v>
      </c>
      <c r="H171" s="173">
        <v>4485.2650000000003</v>
      </c>
      <c r="I171" s="174"/>
      <c r="L171" s="170"/>
      <c r="M171" s="175"/>
      <c r="N171" s="176"/>
      <c r="O171" s="176"/>
      <c r="P171" s="176"/>
      <c r="Q171" s="176"/>
      <c r="R171" s="176"/>
      <c r="S171" s="176"/>
      <c r="T171" s="177"/>
      <c r="AT171" s="171" t="s">
        <v>193</v>
      </c>
      <c r="AU171" s="171" t="s">
        <v>83</v>
      </c>
      <c r="AV171" s="14" t="s">
        <v>83</v>
      </c>
      <c r="AW171" s="14" t="s">
        <v>36</v>
      </c>
      <c r="AX171" s="14" t="s">
        <v>22</v>
      </c>
      <c r="AY171" s="171" t="s">
        <v>123</v>
      </c>
    </row>
    <row r="172" spans="1:65" s="2" customFormat="1" ht="16.5" customHeight="1">
      <c r="A172" s="32"/>
      <c r="B172" s="137"/>
      <c r="C172" s="138" t="s">
        <v>309</v>
      </c>
      <c r="D172" s="138" t="s">
        <v>126</v>
      </c>
      <c r="E172" s="139" t="s">
        <v>310</v>
      </c>
      <c r="F172" s="140" t="s">
        <v>311</v>
      </c>
      <c r="G172" s="141" t="s">
        <v>266</v>
      </c>
      <c r="H172" s="142">
        <v>4850.59</v>
      </c>
      <c r="I172" s="143"/>
      <c r="J172" s="144">
        <f>ROUND(I172*H172,2)</f>
        <v>0</v>
      </c>
      <c r="K172" s="140" t="s">
        <v>130</v>
      </c>
      <c r="L172" s="33"/>
      <c r="M172" s="145" t="s">
        <v>3</v>
      </c>
      <c r="N172" s="146" t="s">
        <v>45</v>
      </c>
      <c r="O172" s="53"/>
      <c r="P172" s="147">
        <f>O172*H172</f>
        <v>0</v>
      </c>
      <c r="Q172" s="147">
        <v>0.27994000000000002</v>
      </c>
      <c r="R172" s="147">
        <f>Q172*H172</f>
        <v>1357.8741646000001</v>
      </c>
      <c r="S172" s="147">
        <v>0</v>
      </c>
      <c r="T172" s="148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49" t="s">
        <v>151</v>
      </c>
      <c r="AT172" s="149" t="s">
        <v>126</v>
      </c>
      <c r="AU172" s="149" t="s">
        <v>83</v>
      </c>
      <c r="AY172" s="17" t="s">
        <v>123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7" t="s">
        <v>22</v>
      </c>
      <c r="BK172" s="150">
        <f>ROUND(I172*H172,2)</f>
        <v>0</v>
      </c>
      <c r="BL172" s="17" t="s">
        <v>151</v>
      </c>
      <c r="BM172" s="149" t="s">
        <v>312</v>
      </c>
    </row>
    <row r="173" spans="1:65" s="2" customFormat="1" ht="11.25">
      <c r="A173" s="32"/>
      <c r="B173" s="33"/>
      <c r="C173" s="32"/>
      <c r="D173" s="151" t="s">
        <v>133</v>
      </c>
      <c r="E173" s="32"/>
      <c r="F173" s="152" t="s">
        <v>305</v>
      </c>
      <c r="G173" s="32"/>
      <c r="H173" s="32"/>
      <c r="I173" s="153"/>
      <c r="J173" s="32"/>
      <c r="K173" s="32"/>
      <c r="L173" s="33"/>
      <c r="M173" s="154"/>
      <c r="N173" s="155"/>
      <c r="O173" s="53"/>
      <c r="P173" s="53"/>
      <c r="Q173" s="53"/>
      <c r="R173" s="53"/>
      <c r="S173" s="53"/>
      <c r="T173" s="54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133</v>
      </c>
      <c r="AU173" s="17" t="s">
        <v>83</v>
      </c>
    </row>
    <row r="174" spans="1:65" s="2" customFormat="1" ht="11.25">
      <c r="A174" s="32"/>
      <c r="B174" s="33"/>
      <c r="C174" s="32"/>
      <c r="D174" s="156" t="s">
        <v>134</v>
      </c>
      <c r="E174" s="32"/>
      <c r="F174" s="157" t="s">
        <v>313</v>
      </c>
      <c r="G174" s="32"/>
      <c r="H174" s="32"/>
      <c r="I174" s="153"/>
      <c r="J174" s="32"/>
      <c r="K174" s="32"/>
      <c r="L174" s="33"/>
      <c r="M174" s="154"/>
      <c r="N174" s="155"/>
      <c r="O174" s="53"/>
      <c r="P174" s="53"/>
      <c r="Q174" s="53"/>
      <c r="R174" s="53"/>
      <c r="S174" s="53"/>
      <c r="T174" s="54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134</v>
      </c>
      <c r="AU174" s="17" t="s">
        <v>83</v>
      </c>
    </row>
    <row r="175" spans="1:65" s="13" customFormat="1" ht="11.25">
      <c r="B175" s="163"/>
      <c r="D175" s="151" t="s">
        <v>193</v>
      </c>
      <c r="E175" s="164" t="s">
        <v>3</v>
      </c>
      <c r="F175" s="165" t="s">
        <v>314</v>
      </c>
      <c r="H175" s="164" t="s">
        <v>3</v>
      </c>
      <c r="I175" s="166"/>
      <c r="L175" s="163"/>
      <c r="M175" s="167"/>
      <c r="N175" s="168"/>
      <c r="O175" s="168"/>
      <c r="P175" s="168"/>
      <c r="Q175" s="168"/>
      <c r="R175" s="168"/>
      <c r="S175" s="168"/>
      <c r="T175" s="169"/>
      <c r="AT175" s="164" t="s">
        <v>193</v>
      </c>
      <c r="AU175" s="164" t="s">
        <v>83</v>
      </c>
      <c r="AV175" s="13" t="s">
        <v>22</v>
      </c>
      <c r="AW175" s="13" t="s">
        <v>36</v>
      </c>
      <c r="AX175" s="13" t="s">
        <v>74</v>
      </c>
      <c r="AY175" s="164" t="s">
        <v>123</v>
      </c>
    </row>
    <row r="176" spans="1:65" s="14" customFormat="1" ht="11.25">
      <c r="B176" s="170"/>
      <c r="D176" s="151" t="s">
        <v>193</v>
      </c>
      <c r="E176" s="171" t="s">
        <v>3</v>
      </c>
      <c r="F176" s="172" t="s">
        <v>315</v>
      </c>
      <c r="H176" s="173">
        <v>4850.59</v>
      </c>
      <c r="I176" s="174"/>
      <c r="L176" s="170"/>
      <c r="M176" s="175"/>
      <c r="N176" s="176"/>
      <c r="O176" s="176"/>
      <c r="P176" s="176"/>
      <c r="Q176" s="176"/>
      <c r="R176" s="176"/>
      <c r="S176" s="176"/>
      <c r="T176" s="177"/>
      <c r="AT176" s="171" t="s">
        <v>193</v>
      </c>
      <c r="AU176" s="171" t="s">
        <v>83</v>
      </c>
      <c r="AV176" s="14" t="s">
        <v>83</v>
      </c>
      <c r="AW176" s="14" t="s">
        <v>36</v>
      </c>
      <c r="AX176" s="14" t="s">
        <v>22</v>
      </c>
      <c r="AY176" s="171" t="s">
        <v>123</v>
      </c>
    </row>
    <row r="177" spans="1:65" s="2" customFormat="1" ht="16.5" customHeight="1">
      <c r="A177" s="32"/>
      <c r="B177" s="137"/>
      <c r="C177" s="138" t="s">
        <v>316</v>
      </c>
      <c r="D177" s="138" t="s">
        <v>126</v>
      </c>
      <c r="E177" s="139" t="s">
        <v>317</v>
      </c>
      <c r="F177" s="140" t="s">
        <v>318</v>
      </c>
      <c r="G177" s="141" t="s">
        <v>266</v>
      </c>
      <c r="H177" s="142">
        <v>3649.07</v>
      </c>
      <c r="I177" s="143"/>
      <c r="J177" s="144">
        <f>ROUND(I177*H177,2)</f>
        <v>0</v>
      </c>
      <c r="K177" s="140" t="s">
        <v>130</v>
      </c>
      <c r="L177" s="33"/>
      <c r="M177" s="145" t="s">
        <v>3</v>
      </c>
      <c r="N177" s="146" t="s">
        <v>45</v>
      </c>
      <c r="O177" s="53"/>
      <c r="P177" s="147">
        <f>O177*H177</f>
        <v>0</v>
      </c>
      <c r="Q177" s="147">
        <v>0</v>
      </c>
      <c r="R177" s="147">
        <f>Q177*H177</f>
        <v>0</v>
      </c>
      <c r="S177" s="147">
        <v>0</v>
      </c>
      <c r="T177" s="148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49" t="s">
        <v>151</v>
      </c>
      <c r="AT177" s="149" t="s">
        <v>126</v>
      </c>
      <c r="AU177" s="149" t="s">
        <v>83</v>
      </c>
      <c r="AY177" s="17" t="s">
        <v>123</v>
      </c>
      <c r="BE177" s="150">
        <f>IF(N177="základní",J177,0)</f>
        <v>0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7" t="s">
        <v>22</v>
      </c>
      <c r="BK177" s="150">
        <f>ROUND(I177*H177,2)</f>
        <v>0</v>
      </c>
      <c r="BL177" s="17" t="s">
        <v>151</v>
      </c>
      <c r="BM177" s="149" t="s">
        <v>319</v>
      </c>
    </row>
    <row r="178" spans="1:65" s="2" customFormat="1" ht="19.5">
      <c r="A178" s="32"/>
      <c r="B178" s="33"/>
      <c r="C178" s="32"/>
      <c r="D178" s="151" t="s">
        <v>133</v>
      </c>
      <c r="E178" s="32"/>
      <c r="F178" s="152" t="s">
        <v>320</v>
      </c>
      <c r="G178" s="32"/>
      <c r="H178" s="32"/>
      <c r="I178" s="153"/>
      <c r="J178" s="32"/>
      <c r="K178" s="32"/>
      <c r="L178" s="33"/>
      <c r="M178" s="154"/>
      <c r="N178" s="155"/>
      <c r="O178" s="53"/>
      <c r="P178" s="53"/>
      <c r="Q178" s="53"/>
      <c r="R178" s="53"/>
      <c r="S178" s="53"/>
      <c r="T178" s="54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133</v>
      </c>
      <c r="AU178" s="17" t="s">
        <v>83</v>
      </c>
    </row>
    <row r="179" spans="1:65" s="2" customFormat="1" ht="11.25">
      <c r="A179" s="32"/>
      <c r="B179" s="33"/>
      <c r="C179" s="32"/>
      <c r="D179" s="156" t="s">
        <v>134</v>
      </c>
      <c r="E179" s="32"/>
      <c r="F179" s="157" t="s">
        <v>321</v>
      </c>
      <c r="G179" s="32"/>
      <c r="H179" s="32"/>
      <c r="I179" s="153"/>
      <c r="J179" s="32"/>
      <c r="K179" s="32"/>
      <c r="L179" s="33"/>
      <c r="M179" s="154"/>
      <c r="N179" s="155"/>
      <c r="O179" s="53"/>
      <c r="P179" s="53"/>
      <c r="Q179" s="53"/>
      <c r="R179" s="53"/>
      <c r="S179" s="53"/>
      <c r="T179" s="54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134</v>
      </c>
      <c r="AU179" s="17" t="s">
        <v>83</v>
      </c>
    </row>
    <row r="180" spans="1:65" s="13" customFormat="1" ht="11.25">
      <c r="B180" s="163"/>
      <c r="D180" s="151" t="s">
        <v>193</v>
      </c>
      <c r="E180" s="164" t="s">
        <v>3</v>
      </c>
      <c r="F180" s="165" t="s">
        <v>322</v>
      </c>
      <c r="H180" s="164" t="s">
        <v>3</v>
      </c>
      <c r="I180" s="166"/>
      <c r="L180" s="163"/>
      <c r="M180" s="167"/>
      <c r="N180" s="168"/>
      <c r="O180" s="168"/>
      <c r="P180" s="168"/>
      <c r="Q180" s="168"/>
      <c r="R180" s="168"/>
      <c r="S180" s="168"/>
      <c r="T180" s="169"/>
      <c r="AT180" s="164" t="s">
        <v>193</v>
      </c>
      <c r="AU180" s="164" t="s">
        <v>83</v>
      </c>
      <c r="AV180" s="13" t="s">
        <v>22</v>
      </c>
      <c r="AW180" s="13" t="s">
        <v>36</v>
      </c>
      <c r="AX180" s="13" t="s">
        <v>74</v>
      </c>
      <c r="AY180" s="164" t="s">
        <v>123</v>
      </c>
    </row>
    <row r="181" spans="1:65" s="14" customFormat="1" ht="11.25">
      <c r="B181" s="170"/>
      <c r="D181" s="151" t="s">
        <v>193</v>
      </c>
      <c r="E181" s="171" t="s">
        <v>3</v>
      </c>
      <c r="F181" s="172" t="s">
        <v>323</v>
      </c>
      <c r="H181" s="173">
        <v>3649.07</v>
      </c>
      <c r="I181" s="174"/>
      <c r="L181" s="170"/>
      <c r="M181" s="175"/>
      <c r="N181" s="176"/>
      <c r="O181" s="176"/>
      <c r="P181" s="176"/>
      <c r="Q181" s="176"/>
      <c r="R181" s="176"/>
      <c r="S181" s="176"/>
      <c r="T181" s="177"/>
      <c r="AT181" s="171" t="s">
        <v>193</v>
      </c>
      <c r="AU181" s="171" t="s">
        <v>83</v>
      </c>
      <c r="AV181" s="14" t="s">
        <v>83</v>
      </c>
      <c r="AW181" s="14" t="s">
        <v>36</v>
      </c>
      <c r="AX181" s="14" t="s">
        <v>22</v>
      </c>
      <c r="AY181" s="171" t="s">
        <v>123</v>
      </c>
    </row>
    <row r="182" spans="1:65" s="2" customFormat="1" ht="16.5" customHeight="1">
      <c r="A182" s="32"/>
      <c r="B182" s="137"/>
      <c r="C182" s="138" t="s">
        <v>324</v>
      </c>
      <c r="D182" s="138" t="s">
        <v>126</v>
      </c>
      <c r="E182" s="139" t="s">
        <v>325</v>
      </c>
      <c r="F182" s="140" t="s">
        <v>326</v>
      </c>
      <c r="G182" s="141" t="s">
        <v>266</v>
      </c>
      <c r="H182" s="142">
        <v>470.87</v>
      </c>
      <c r="I182" s="143"/>
      <c r="J182" s="144">
        <f>ROUND(I182*H182,2)</f>
        <v>0</v>
      </c>
      <c r="K182" s="140" t="s">
        <v>130</v>
      </c>
      <c r="L182" s="33"/>
      <c r="M182" s="145" t="s">
        <v>3</v>
      </c>
      <c r="N182" s="146" t="s">
        <v>45</v>
      </c>
      <c r="O182" s="53"/>
      <c r="P182" s="147">
        <f>O182*H182</f>
        <v>0</v>
      </c>
      <c r="Q182" s="147">
        <v>0.19694999999999999</v>
      </c>
      <c r="R182" s="147">
        <f>Q182*H182</f>
        <v>92.737846499999989</v>
      </c>
      <c r="S182" s="147">
        <v>0</v>
      </c>
      <c r="T182" s="14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49" t="s">
        <v>151</v>
      </c>
      <c r="AT182" s="149" t="s">
        <v>126</v>
      </c>
      <c r="AU182" s="149" t="s">
        <v>83</v>
      </c>
      <c r="AY182" s="17" t="s">
        <v>123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7" t="s">
        <v>22</v>
      </c>
      <c r="BK182" s="150">
        <f>ROUND(I182*H182,2)</f>
        <v>0</v>
      </c>
      <c r="BL182" s="17" t="s">
        <v>151</v>
      </c>
      <c r="BM182" s="149" t="s">
        <v>327</v>
      </c>
    </row>
    <row r="183" spans="1:65" s="2" customFormat="1" ht="11.25">
      <c r="A183" s="32"/>
      <c r="B183" s="33"/>
      <c r="C183" s="32"/>
      <c r="D183" s="151" t="s">
        <v>133</v>
      </c>
      <c r="E183" s="32"/>
      <c r="F183" s="152" t="s">
        <v>328</v>
      </c>
      <c r="G183" s="32"/>
      <c r="H183" s="32"/>
      <c r="I183" s="153"/>
      <c r="J183" s="32"/>
      <c r="K183" s="32"/>
      <c r="L183" s="33"/>
      <c r="M183" s="154"/>
      <c r="N183" s="155"/>
      <c r="O183" s="53"/>
      <c r="P183" s="53"/>
      <c r="Q183" s="53"/>
      <c r="R183" s="53"/>
      <c r="S183" s="53"/>
      <c r="T183" s="54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133</v>
      </c>
      <c r="AU183" s="17" t="s">
        <v>83</v>
      </c>
    </row>
    <row r="184" spans="1:65" s="2" customFormat="1" ht="11.25">
      <c r="A184" s="32"/>
      <c r="B184" s="33"/>
      <c r="C184" s="32"/>
      <c r="D184" s="156" t="s">
        <v>134</v>
      </c>
      <c r="E184" s="32"/>
      <c r="F184" s="157" t="s">
        <v>329</v>
      </c>
      <c r="G184" s="32"/>
      <c r="H184" s="32"/>
      <c r="I184" s="153"/>
      <c r="J184" s="32"/>
      <c r="K184" s="32"/>
      <c r="L184" s="33"/>
      <c r="M184" s="154"/>
      <c r="N184" s="155"/>
      <c r="O184" s="53"/>
      <c r="P184" s="53"/>
      <c r="Q184" s="53"/>
      <c r="R184" s="53"/>
      <c r="S184" s="53"/>
      <c r="T184" s="54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134</v>
      </c>
      <c r="AU184" s="17" t="s">
        <v>83</v>
      </c>
    </row>
    <row r="185" spans="1:65" s="14" customFormat="1" ht="11.25">
      <c r="B185" s="170"/>
      <c r="D185" s="151" t="s">
        <v>193</v>
      </c>
      <c r="E185" s="171" t="s">
        <v>3</v>
      </c>
      <c r="F185" s="172" t="s">
        <v>330</v>
      </c>
      <c r="H185" s="173">
        <v>470.87</v>
      </c>
      <c r="I185" s="174"/>
      <c r="L185" s="170"/>
      <c r="M185" s="175"/>
      <c r="N185" s="176"/>
      <c r="O185" s="176"/>
      <c r="P185" s="176"/>
      <c r="Q185" s="176"/>
      <c r="R185" s="176"/>
      <c r="S185" s="176"/>
      <c r="T185" s="177"/>
      <c r="AT185" s="171" t="s">
        <v>193</v>
      </c>
      <c r="AU185" s="171" t="s">
        <v>83</v>
      </c>
      <c r="AV185" s="14" t="s">
        <v>83</v>
      </c>
      <c r="AW185" s="14" t="s">
        <v>36</v>
      </c>
      <c r="AX185" s="14" t="s">
        <v>22</v>
      </c>
      <c r="AY185" s="171" t="s">
        <v>123</v>
      </c>
    </row>
    <row r="186" spans="1:65" s="2" customFormat="1" ht="16.5" customHeight="1">
      <c r="A186" s="32"/>
      <c r="B186" s="137"/>
      <c r="C186" s="138" t="s">
        <v>331</v>
      </c>
      <c r="D186" s="138" t="s">
        <v>126</v>
      </c>
      <c r="E186" s="139" t="s">
        <v>332</v>
      </c>
      <c r="F186" s="140" t="s">
        <v>333</v>
      </c>
      <c r="G186" s="141" t="s">
        <v>266</v>
      </c>
      <c r="H186" s="142">
        <v>2649.07</v>
      </c>
      <c r="I186" s="143"/>
      <c r="J186" s="144">
        <f>ROUND(I186*H186,2)</f>
        <v>0</v>
      </c>
      <c r="K186" s="140" t="s">
        <v>130</v>
      </c>
      <c r="L186" s="33"/>
      <c r="M186" s="145" t="s">
        <v>3</v>
      </c>
      <c r="N186" s="146" t="s">
        <v>45</v>
      </c>
      <c r="O186" s="53"/>
      <c r="P186" s="147">
        <f>O186*H186</f>
        <v>0</v>
      </c>
      <c r="Q186" s="147">
        <v>0</v>
      </c>
      <c r="R186" s="147">
        <f>Q186*H186</f>
        <v>0</v>
      </c>
      <c r="S186" s="147">
        <v>0</v>
      </c>
      <c r="T186" s="148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49" t="s">
        <v>151</v>
      </c>
      <c r="AT186" s="149" t="s">
        <v>126</v>
      </c>
      <c r="AU186" s="149" t="s">
        <v>83</v>
      </c>
      <c r="AY186" s="17" t="s">
        <v>123</v>
      </c>
      <c r="BE186" s="150">
        <f>IF(N186="základní",J186,0)</f>
        <v>0</v>
      </c>
      <c r="BF186" s="150">
        <f>IF(N186="snížená",J186,0)</f>
        <v>0</v>
      </c>
      <c r="BG186" s="150">
        <f>IF(N186="zákl. přenesená",J186,0)</f>
        <v>0</v>
      </c>
      <c r="BH186" s="150">
        <f>IF(N186="sníž. přenesená",J186,0)</f>
        <v>0</v>
      </c>
      <c r="BI186" s="150">
        <f>IF(N186="nulová",J186,0)</f>
        <v>0</v>
      </c>
      <c r="BJ186" s="17" t="s">
        <v>22</v>
      </c>
      <c r="BK186" s="150">
        <f>ROUND(I186*H186,2)</f>
        <v>0</v>
      </c>
      <c r="BL186" s="17" t="s">
        <v>151</v>
      </c>
      <c r="BM186" s="149" t="s">
        <v>334</v>
      </c>
    </row>
    <row r="187" spans="1:65" s="2" customFormat="1" ht="11.25">
      <c r="A187" s="32"/>
      <c r="B187" s="33"/>
      <c r="C187" s="32"/>
      <c r="D187" s="151" t="s">
        <v>133</v>
      </c>
      <c r="E187" s="32"/>
      <c r="F187" s="152" t="s">
        <v>335</v>
      </c>
      <c r="G187" s="32"/>
      <c r="H187" s="32"/>
      <c r="I187" s="153"/>
      <c r="J187" s="32"/>
      <c r="K187" s="32"/>
      <c r="L187" s="33"/>
      <c r="M187" s="154"/>
      <c r="N187" s="155"/>
      <c r="O187" s="53"/>
      <c r="P187" s="53"/>
      <c r="Q187" s="53"/>
      <c r="R187" s="53"/>
      <c r="S187" s="53"/>
      <c r="T187" s="54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133</v>
      </c>
      <c r="AU187" s="17" t="s">
        <v>83</v>
      </c>
    </row>
    <row r="188" spans="1:65" s="2" customFormat="1" ht="11.25">
      <c r="A188" s="32"/>
      <c r="B188" s="33"/>
      <c r="C188" s="32"/>
      <c r="D188" s="156" t="s">
        <v>134</v>
      </c>
      <c r="E188" s="32"/>
      <c r="F188" s="157" t="s">
        <v>336</v>
      </c>
      <c r="G188" s="32"/>
      <c r="H188" s="32"/>
      <c r="I188" s="153"/>
      <c r="J188" s="32"/>
      <c r="K188" s="32"/>
      <c r="L188" s="33"/>
      <c r="M188" s="154"/>
      <c r="N188" s="155"/>
      <c r="O188" s="53"/>
      <c r="P188" s="53"/>
      <c r="Q188" s="53"/>
      <c r="R188" s="53"/>
      <c r="S188" s="53"/>
      <c r="T188" s="54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134</v>
      </c>
      <c r="AU188" s="17" t="s">
        <v>83</v>
      </c>
    </row>
    <row r="189" spans="1:65" s="14" customFormat="1" ht="11.25">
      <c r="B189" s="170"/>
      <c r="D189" s="151" t="s">
        <v>193</v>
      </c>
      <c r="E189" s="171" t="s">
        <v>3</v>
      </c>
      <c r="F189" s="172" t="s">
        <v>337</v>
      </c>
      <c r="H189" s="173">
        <v>2649.07</v>
      </c>
      <c r="I189" s="174"/>
      <c r="L189" s="170"/>
      <c r="M189" s="175"/>
      <c r="N189" s="176"/>
      <c r="O189" s="176"/>
      <c r="P189" s="176"/>
      <c r="Q189" s="176"/>
      <c r="R189" s="176"/>
      <c r="S189" s="176"/>
      <c r="T189" s="177"/>
      <c r="AT189" s="171" t="s">
        <v>193</v>
      </c>
      <c r="AU189" s="171" t="s">
        <v>83</v>
      </c>
      <c r="AV189" s="14" t="s">
        <v>83</v>
      </c>
      <c r="AW189" s="14" t="s">
        <v>36</v>
      </c>
      <c r="AX189" s="14" t="s">
        <v>22</v>
      </c>
      <c r="AY189" s="171" t="s">
        <v>123</v>
      </c>
    </row>
    <row r="190" spans="1:65" s="2" customFormat="1" ht="16.5" customHeight="1">
      <c r="A190" s="32"/>
      <c r="B190" s="137"/>
      <c r="C190" s="138" t="s">
        <v>338</v>
      </c>
      <c r="D190" s="138" t="s">
        <v>126</v>
      </c>
      <c r="E190" s="139" t="s">
        <v>339</v>
      </c>
      <c r="F190" s="140" t="s">
        <v>340</v>
      </c>
      <c r="G190" s="141" t="s">
        <v>266</v>
      </c>
      <c r="H190" s="142">
        <v>3649.07</v>
      </c>
      <c r="I190" s="143"/>
      <c r="J190" s="144">
        <f>ROUND(I190*H190,2)</f>
        <v>0</v>
      </c>
      <c r="K190" s="140" t="s">
        <v>3</v>
      </c>
      <c r="L190" s="33"/>
      <c r="M190" s="145" t="s">
        <v>3</v>
      </c>
      <c r="N190" s="146" t="s">
        <v>45</v>
      </c>
      <c r="O190" s="53"/>
      <c r="P190" s="147">
        <f>O190*H190</f>
        <v>0</v>
      </c>
      <c r="Q190" s="147">
        <v>0</v>
      </c>
      <c r="R190" s="147">
        <f>Q190*H190</f>
        <v>0</v>
      </c>
      <c r="S190" s="147">
        <v>0</v>
      </c>
      <c r="T190" s="148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49" t="s">
        <v>151</v>
      </c>
      <c r="AT190" s="149" t="s">
        <v>126</v>
      </c>
      <c r="AU190" s="149" t="s">
        <v>83</v>
      </c>
      <c r="AY190" s="17" t="s">
        <v>123</v>
      </c>
      <c r="BE190" s="150">
        <f>IF(N190="základní",J190,0)</f>
        <v>0</v>
      </c>
      <c r="BF190" s="150">
        <f>IF(N190="snížená",J190,0)</f>
        <v>0</v>
      </c>
      <c r="BG190" s="150">
        <f>IF(N190="zákl. přenesená",J190,0)</f>
        <v>0</v>
      </c>
      <c r="BH190" s="150">
        <f>IF(N190="sníž. přenesená",J190,0)</f>
        <v>0</v>
      </c>
      <c r="BI190" s="150">
        <f>IF(N190="nulová",J190,0)</f>
        <v>0</v>
      </c>
      <c r="BJ190" s="17" t="s">
        <v>22</v>
      </c>
      <c r="BK190" s="150">
        <f>ROUND(I190*H190,2)</f>
        <v>0</v>
      </c>
      <c r="BL190" s="17" t="s">
        <v>151</v>
      </c>
      <c r="BM190" s="149" t="s">
        <v>341</v>
      </c>
    </row>
    <row r="191" spans="1:65" s="2" customFormat="1" ht="11.25">
      <c r="A191" s="32"/>
      <c r="B191" s="33"/>
      <c r="C191" s="32"/>
      <c r="D191" s="151" t="s">
        <v>133</v>
      </c>
      <c r="E191" s="32"/>
      <c r="F191" s="152" t="s">
        <v>342</v>
      </c>
      <c r="G191" s="32"/>
      <c r="H191" s="32"/>
      <c r="I191" s="153"/>
      <c r="J191" s="32"/>
      <c r="K191" s="32"/>
      <c r="L191" s="33"/>
      <c r="M191" s="154"/>
      <c r="N191" s="155"/>
      <c r="O191" s="53"/>
      <c r="P191" s="53"/>
      <c r="Q191" s="53"/>
      <c r="R191" s="53"/>
      <c r="S191" s="53"/>
      <c r="T191" s="54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133</v>
      </c>
      <c r="AU191" s="17" t="s">
        <v>83</v>
      </c>
    </row>
    <row r="192" spans="1:65" s="2" customFormat="1" ht="19.5">
      <c r="A192" s="32"/>
      <c r="B192" s="33"/>
      <c r="C192" s="32"/>
      <c r="D192" s="151" t="s">
        <v>136</v>
      </c>
      <c r="E192" s="32"/>
      <c r="F192" s="158" t="s">
        <v>343</v>
      </c>
      <c r="G192" s="32"/>
      <c r="H192" s="32"/>
      <c r="I192" s="153"/>
      <c r="J192" s="32"/>
      <c r="K192" s="32"/>
      <c r="L192" s="33"/>
      <c r="M192" s="154"/>
      <c r="N192" s="155"/>
      <c r="O192" s="53"/>
      <c r="P192" s="53"/>
      <c r="Q192" s="53"/>
      <c r="R192" s="53"/>
      <c r="S192" s="53"/>
      <c r="T192" s="54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136</v>
      </c>
      <c r="AU192" s="17" t="s">
        <v>83</v>
      </c>
    </row>
    <row r="193" spans="1:65" s="13" customFormat="1" ht="11.25">
      <c r="B193" s="163"/>
      <c r="D193" s="151" t="s">
        <v>193</v>
      </c>
      <c r="E193" s="164" t="s">
        <v>3</v>
      </c>
      <c r="F193" s="165" t="s">
        <v>344</v>
      </c>
      <c r="H193" s="164" t="s">
        <v>3</v>
      </c>
      <c r="I193" s="166"/>
      <c r="L193" s="163"/>
      <c r="M193" s="167"/>
      <c r="N193" s="168"/>
      <c r="O193" s="168"/>
      <c r="P193" s="168"/>
      <c r="Q193" s="168"/>
      <c r="R193" s="168"/>
      <c r="S193" s="168"/>
      <c r="T193" s="169"/>
      <c r="AT193" s="164" t="s">
        <v>193</v>
      </c>
      <c r="AU193" s="164" t="s">
        <v>83</v>
      </c>
      <c r="AV193" s="13" t="s">
        <v>22</v>
      </c>
      <c r="AW193" s="13" t="s">
        <v>36</v>
      </c>
      <c r="AX193" s="13" t="s">
        <v>74</v>
      </c>
      <c r="AY193" s="164" t="s">
        <v>123</v>
      </c>
    </row>
    <row r="194" spans="1:65" s="14" customFormat="1" ht="11.25">
      <c r="B194" s="170"/>
      <c r="D194" s="151" t="s">
        <v>193</v>
      </c>
      <c r="E194" s="171" t="s">
        <v>3</v>
      </c>
      <c r="F194" s="172" t="s">
        <v>323</v>
      </c>
      <c r="H194" s="173">
        <v>3649.07</v>
      </c>
      <c r="I194" s="174"/>
      <c r="L194" s="170"/>
      <c r="M194" s="175"/>
      <c r="N194" s="176"/>
      <c r="O194" s="176"/>
      <c r="P194" s="176"/>
      <c r="Q194" s="176"/>
      <c r="R194" s="176"/>
      <c r="S194" s="176"/>
      <c r="T194" s="177"/>
      <c r="AT194" s="171" t="s">
        <v>193</v>
      </c>
      <c r="AU194" s="171" t="s">
        <v>83</v>
      </c>
      <c r="AV194" s="14" t="s">
        <v>83</v>
      </c>
      <c r="AW194" s="14" t="s">
        <v>36</v>
      </c>
      <c r="AX194" s="14" t="s">
        <v>22</v>
      </c>
      <c r="AY194" s="171" t="s">
        <v>123</v>
      </c>
    </row>
    <row r="195" spans="1:65" s="2" customFormat="1" ht="21.75" customHeight="1">
      <c r="A195" s="32"/>
      <c r="B195" s="137"/>
      <c r="C195" s="138" t="s">
        <v>8</v>
      </c>
      <c r="D195" s="138" t="s">
        <v>126</v>
      </c>
      <c r="E195" s="139" t="s">
        <v>345</v>
      </c>
      <c r="F195" s="140" t="s">
        <v>346</v>
      </c>
      <c r="G195" s="141" t="s">
        <v>266</v>
      </c>
      <c r="H195" s="142">
        <v>3649.07</v>
      </c>
      <c r="I195" s="143"/>
      <c r="J195" s="144">
        <f>ROUND(I195*H195,2)</f>
        <v>0</v>
      </c>
      <c r="K195" s="140" t="s">
        <v>130</v>
      </c>
      <c r="L195" s="33"/>
      <c r="M195" s="145" t="s">
        <v>3</v>
      </c>
      <c r="N195" s="146" t="s">
        <v>45</v>
      </c>
      <c r="O195" s="53"/>
      <c r="P195" s="147">
        <f>O195*H195</f>
        <v>0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49" t="s">
        <v>151</v>
      </c>
      <c r="AT195" s="149" t="s">
        <v>126</v>
      </c>
      <c r="AU195" s="149" t="s">
        <v>83</v>
      </c>
      <c r="AY195" s="17" t="s">
        <v>123</v>
      </c>
      <c r="BE195" s="150">
        <f>IF(N195="základní",J195,0)</f>
        <v>0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7" t="s">
        <v>22</v>
      </c>
      <c r="BK195" s="150">
        <f>ROUND(I195*H195,2)</f>
        <v>0</v>
      </c>
      <c r="BL195" s="17" t="s">
        <v>151</v>
      </c>
      <c r="BM195" s="149" t="s">
        <v>347</v>
      </c>
    </row>
    <row r="196" spans="1:65" s="2" customFormat="1" ht="19.5">
      <c r="A196" s="32"/>
      <c r="B196" s="33"/>
      <c r="C196" s="32"/>
      <c r="D196" s="151" t="s">
        <v>133</v>
      </c>
      <c r="E196" s="32"/>
      <c r="F196" s="152" t="s">
        <v>348</v>
      </c>
      <c r="G196" s="32"/>
      <c r="H196" s="32"/>
      <c r="I196" s="153"/>
      <c r="J196" s="32"/>
      <c r="K196" s="32"/>
      <c r="L196" s="33"/>
      <c r="M196" s="154"/>
      <c r="N196" s="155"/>
      <c r="O196" s="53"/>
      <c r="P196" s="53"/>
      <c r="Q196" s="53"/>
      <c r="R196" s="53"/>
      <c r="S196" s="53"/>
      <c r="T196" s="54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133</v>
      </c>
      <c r="AU196" s="17" t="s">
        <v>83</v>
      </c>
    </row>
    <row r="197" spans="1:65" s="2" customFormat="1" ht="11.25">
      <c r="A197" s="32"/>
      <c r="B197" s="33"/>
      <c r="C197" s="32"/>
      <c r="D197" s="156" t="s">
        <v>134</v>
      </c>
      <c r="E197" s="32"/>
      <c r="F197" s="157" t="s">
        <v>349</v>
      </c>
      <c r="G197" s="32"/>
      <c r="H197" s="32"/>
      <c r="I197" s="153"/>
      <c r="J197" s="32"/>
      <c r="K197" s="32"/>
      <c r="L197" s="33"/>
      <c r="M197" s="154"/>
      <c r="N197" s="155"/>
      <c r="O197" s="53"/>
      <c r="P197" s="53"/>
      <c r="Q197" s="53"/>
      <c r="R197" s="53"/>
      <c r="S197" s="53"/>
      <c r="T197" s="54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134</v>
      </c>
      <c r="AU197" s="17" t="s">
        <v>83</v>
      </c>
    </row>
    <row r="198" spans="1:65" s="13" customFormat="1" ht="11.25">
      <c r="B198" s="163"/>
      <c r="D198" s="151" t="s">
        <v>193</v>
      </c>
      <c r="E198" s="164" t="s">
        <v>3</v>
      </c>
      <c r="F198" s="165" t="s">
        <v>350</v>
      </c>
      <c r="H198" s="164" t="s">
        <v>3</v>
      </c>
      <c r="I198" s="166"/>
      <c r="L198" s="163"/>
      <c r="M198" s="167"/>
      <c r="N198" s="168"/>
      <c r="O198" s="168"/>
      <c r="P198" s="168"/>
      <c r="Q198" s="168"/>
      <c r="R198" s="168"/>
      <c r="S198" s="168"/>
      <c r="T198" s="169"/>
      <c r="AT198" s="164" t="s">
        <v>193</v>
      </c>
      <c r="AU198" s="164" t="s">
        <v>83</v>
      </c>
      <c r="AV198" s="13" t="s">
        <v>22</v>
      </c>
      <c r="AW198" s="13" t="s">
        <v>36</v>
      </c>
      <c r="AX198" s="13" t="s">
        <v>74</v>
      </c>
      <c r="AY198" s="164" t="s">
        <v>123</v>
      </c>
    </row>
    <row r="199" spans="1:65" s="14" customFormat="1" ht="11.25">
      <c r="B199" s="170"/>
      <c r="D199" s="151" t="s">
        <v>193</v>
      </c>
      <c r="E199" s="171" t="s">
        <v>3</v>
      </c>
      <c r="F199" s="172" t="s">
        <v>351</v>
      </c>
      <c r="H199" s="173">
        <v>3649.07</v>
      </c>
      <c r="I199" s="174"/>
      <c r="L199" s="170"/>
      <c r="M199" s="175"/>
      <c r="N199" s="176"/>
      <c r="O199" s="176"/>
      <c r="P199" s="176"/>
      <c r="Q199" s="176"/>
      <c r="R199" s="176"/>
      <c r="S199" s="176"/>
      <c r="T199" s="177"/>
      <c r="AT199" s="171" t="s">
        <v>193</v>
      </c>
      <c r="AU199" s="171" t="s">
        <v>83</v>
      </c>
      <c r="AV199" s="14" t="s">
        <v>83</v>
      </c>
      <c r="AW199" s="14" t="s">
        <v>36</v>
      </c>
      <c r="AX199" s="14" t="s">
        <v>22</v>
      </c>
      <c r="AY199" s="171" t="s">
        <v>123</v>
      </c>
    </row>
    <row r="200" spans="1:65" s="2" customFormat="1" ht="16.5" customHeight="1">
      <c r="A200" s="32"/>
      <c r="B200" s="137"/>
      <c r="C200" s="138" t="s">
        <v>352</v>
      </c>
      <c r="D200" s="138" t="s">
        <v>126</v>
      </c>
      <c r="E200" s="139" t="s">
        <v>353</v>
      </c>
      <c r="F200" s="140" t="s">
        <v>354</v>
      </c>
      <c r="G200" s="141" t="s">
        <v>355</v>
      </c>
      <c r="H200" s="142">
        <v>9</v>
      </c>
      <c r="I200" s="143"/>
      <c r="J200" s="144">
        <f>ROUND(I200*H200,2)</f>
        <v>0</v>
      </c>
      <c r="K200" s="140" t="s">
        <v>3</v>
      </c>
      <c r="L200" s="33"/>
      <c r="M200" s="145" t="s">
        <v>3</v>
      </c>
      <c r="N200" s="146" t="s">
        <v>45</v>
      </c>
      <c r="O200" s="53"/>
      <c r="P200" s="147">
        <f>O200*H200</f>
        <v>0</v>
      </c>
      <c r="Q200" s="147">
        <v>4.9750000000000003E-2</v>
      </c>
      <c r="R200" s="147">
        <f>Q200*H200</f>
        <v>0.44775000000000004</v>
      </c>
      <c r="S200" s="147">
        <v>0</v>
      </c>
      <c r="T200" s="148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49" t="s">
        <v>151</v>
      </c>
      <c r="AT200" s="149" t="s">
        <v>126</v>
      </c>
      <c r="AU200" s="149" t="s">
        <v>83</v>
      </c>
      <c r="AY200" s="17" t="s">
        <v>123</v>
      </c>
      <c r="BE200" s="150">
        <f>IF(N200="základní",J200,0)</f>
        <v>0</v>
      </c>
      <c r="BF200" s="150">
        <f>IF(N200="snížená",J200,0)</f>
        <v>0</v>
      </c>
      <c r="BG200" s="150">
        <f>IF(N200="zákl. přenesená",J200,0)</f>
        <v>0</v>
      </c>
      <c r="BH200" s="150">
        <f>IF(N200="sníž. přenesená",J200,0)</f>
        <v>0</v>
      </c>
      <c r="BI200" s="150">
        <f>IF(N200="nulová",J200,0)</f>
        <v>0</v>
      </c>
      <c r="BJ200" s="17" t="s">
        <v>22</v>
      </c>
      <c r="BK200" s="150">
        <f>ROUND(I200*H200,2)</f>
        <v>0</v>
      </c>
      <c r="BL200" s="17" t="s">
        <v>151</v>
      </c>
      <c r="BM200" s="149" t="s">
        <v>356</v>
      </c>
    </row>
    <row r="201" spans="1:65" s="2" customFormat="1" ht="11.25">
      <c r="A201" s="32"/>
      <c r="B201" s="33"/>
      <c r="C201" s="32"/>
      <c r="D201" s="151" t="s">
        <v>133</v>
      </c>
      <c r="E201" s="32"/>
      <c r="F201" s="152" t="s">
        <v>357</v>
      </c>
      <c r="G201" s="32"/>
      <c r="H201" s="32"/>
      <c r="I201" s="153"/>
      <c r="J201" s="32"/>
      <c r="K201" s="32"/>
      <c r="L201" s="33"/>
      <c r="M201" s="154"/>
      <c r="N201" s="155"/>
      <c r="O201" s="53"/>
      <c r="P201" s="53"/>
      <c r="Q201" s="53"/>
      <c r="R201" s="53"/>
      <c r="S201" s="53"/>
      <c r="T201" s="54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133</v>
      </c>
      <c r="AU201" s="17" t="s">
        <v>83</v>
      </c>
    </row>
    <row r="202" spans="1:65" s="13" customFormat="1" ht="11.25">
      <c r="B202" s="163"/>
      <c r="D202" s="151" t="s">
        <v>193</v>
      </c>
      <c r="E202" s="164" t="s">
        <v>3</v>
      </c>
      <c r="F202" s="165" t="s">
        <v>358</v>
      </c>
      <c r="H202" s="164" t="s">
        <v>3</v>
      </c>
      <c r="I202" s="166"/>
      <c r="L202" s="163"/>
      <c r="M202" s="167"/>
      <c r="N202" s="168"/>
      <c r="O202" s="168"/>
      <c r="P202" s="168"/>
      <c r="Q202" s="168"/>
      <c r="R202" s="168"/>
      <c r="S202" s="168"/>
      <c r="T202" s="169"/>
      <c r="AT202" s="164" t="s">
        <v>193</v>
      </c>
      <c r="AU202" s="164" t="s">
        <v>83</v>
      </c>
      <c r="AV202" s="13" t="s">
        <v>22</v>
      </c>
      <c r="AW202" s="13" t="s">
        <v>36</v>
      </c>
      <c r="AX202" s="13" t="s">
        <v>74</v>
      </c>
      <c r="AY202" s="164" t="s">
        <v>123</v>
      </c>
    </row>
    <row r="203" spans="1:65" s="14" customFormat="1" ht="11.25">
      <c r="B203" s="170"/>
      <c r="D203" s="151" t="s">
        <v>193</v>
      </c>
      <c r="E203" s="171" t="s">
        <v>3</v>
      </c>
      <c r="F203" s="172" t="s">
        <v>359</v>
      </c>
      <c r="H203" s="173">
        <v>9</v>
      </c>
      <c r="I203" s="174"/>
      <c r="L203" s="170"/>
      <c r="M203" s="175"/>
      <c r="N203" s="176"/>
      <c r="O203" s="176"/>
      <c r="P203" s="176"/>
      <c r="Q203" s="176"/>
      <c r="R203" s="176"/>
      <c r="S203" s="176"/>
      <c r="T203" s="177"/>
      <c r="AT203" s="171" t="s">
        <v>193</v>
      </c>
      <c r="AU203" s="171" t="s">
        <v>83</v>
      </c>
      <c r="AV203" s="14" t="s">
        <v>83</v>
      </c>
      <c r="AW203" s="14" t="s">
        <v>36</v>
      </c>
      <c r="AX203" s="14" t="s">
        <v>22</v>
      </c>
      <c r="AY203" s="171" t="s">
        <v>123</v>
      </c>
    </row>
    <row r="204" spans="1:65" s="12" customFormat="1" ht="22.9" customHeight="1">
      <c r="B204" s="124"/>
      <c r="D204" s="125" t="s">
        <v>73</v>
      </c>
      <c r="E204" s="135" t="s">
        <v>360</v>
      </c>
      <c r="F204" s="135" t="s">
        <v>361</v>
      </c>
      <c r="I204" s="127"/>
      <c r="J204" s="136">
        <f>BK204</f>
        <v>0</v>
      </c>
      <c r="L204" s="124"/>
      <c r="M204" s="129"/>
      <c r="N204" s="130"/>
      <c r="O204" s="130"/>
      <c r="P204" s="131">
        <f>P205+SUM(P206:P209)+P224</f>
        <v>0</v>
      </c>
      <c r="Q204" s="130"/>
      <c r="R204" s="131">
        <f>R205+SUM(R206:R209)+R224</f>
        <v>2.7500000000000003E-3</v>
      </c>
      <c r="S204" s="130"/>
      <c r="T204" s="132">
        <f>T205+SUM(T206:T209)+T224</f>
        <v>340</v>
      </c>
      <c r="AR204" s="125" t="s">
        <v>22</v>
      </c>
      <c r="AT204" s="133" t="s">
        <v>73</v>
      </c>
      <c r="AU204" s="133" t="s">
        <v>22</v>
      </c>
      <c r="AY204" s="125" t="s">
        <v>123</v>
      </c>
      <c r="BK204" s="134">
        <f>BK205+SUM(BK206:BK209)+BK224</f>
        <v>0</v>
      </c>
    </row>
    <row r="205" spans="1:65" s="2" customFormat="1" ht="16.5" customHeight="1">
      <c r="A205" s="32"/>
      <c r="B205" s="137"/>
      <c r="C205" s="138" t="s">
        <v>362</v>
      </c>
      <c r="D205" s="138" t="s">
        <v>126</v>
      </c>
      <c r="E205" s="139" t="s">
        <v>363</v>
      </c>
      <c r="F205" s="140" t="s">
        <v>364</v>
      </c>
      <c r="G205" s="141" t="s">
        <v>266</v>
      </c>
      <c r="H205" s="142">
        <v>17000</v>
      </c>
      <c r="I205" s="143"/>
      <c r="J205" s="144">
        <f>ROUND(I205*H205,2)</f>
        <v>0</v>
      </c>
      <c r="K205" s="140" t="s">
        <v>130</v>
      </c>
      <c r="L205" s="33"/>
      <c r="M205" s="145" t="s">
        <v>3</v>
      </c>
      <c r="N205" s="146" t="s">
        <v>45</v>
      </c>
      <c r="O205" s="53"/>
      <c r="P205" s="147">
        <f>O205*H205</f>
        <v>0</v>
      </c>
      <c r="Q205" s="147">
        <v>0</v>
      </c>
      <c r="R205" s="147">
        <f>Q205*H205</f>
        <v>0</v>
      </c>
      <c r="S205" s="147">
        <v>0.02</v>
      </c>
      <c r="T205" s="148">
        <f>S205*H205</f>
        <v>340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49" t="s">
        <v>151</v>
      </c>
      <c r="AT205" s="149" t="s">
        <v>126</v>
      </c>
      <c r="AU205" s="149" t="s">
        <v>83</v>
      </c>
      <c r="AY205" s="17" t="s">
        <v>123</v>
      </c>
      <c r="BE205" s="150">
        <f>IF(N205="základní",J205,0)</f>
        <v>0</v>
      </c>
      <c r="BF205" s="150">
        <f>IF(N205="snížená",J205,0)</f>
        <v>0</v>
      </c>
      <c r="BG205" s="150">
        <f>IF(N205="zákl. přenesená",J205,0)</f>
        <v>0</v>
      </c>
      <c r="BH205" s="150">
        <f>IF(N205="sníž. přenesená",J205,0)</f>
        <v>0</v>
      </c>
      <c r="BI205" s="150">
        <f>IF(N205="nulová",J205,0)</f>
        <v>0</v>
      </c>
      <c r="BJ205" s="17" t="s">
        <v>22</v>
      </c>
      <c r="BK205" s="150">
        <f>ROUND(I205*H205,2)</f>
        <v>0</v>
      </c>
      <c r="BL205" s="17" t="s">
        <v>151</v>
      </c>
      <c r="BM205" s="149" t="s">
        <v>365</v>
      </c>
    </row>
    <row r="206" spans="1:65" s="2" customFormat="1" ht="19.5">
      <c r="A206" s="32"/>
      <c r="B206" s="33"/>
      <c r="C206" s="32"/>
      <c r="D206" s="151" t="s">
        <v>133</v>
      </c>
      <c r="E206" s="32"/>
      <c r="F206" s="152" t="s">
        <v>366</v>
      </c>
      <c r="G206" s="32"/>
      <c r="H206" s="32"/>
      <c r="I206" s="153"/>
      <c r="J206" s="32"/>
      <c r="K206" s="32"/>
      <c r="L206" s="33"/>
      <c r="M206" s="154"/>
      <c r="N206" s="155"/>
      <c r="O206" s="53"/>
      <c r="P206" s="53"/>
      <c r="Q206" s="53"/>
      <c r="R206" s="53"/>
      <c r="S206" s="53"/>
      <c r="T206" s="54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133</v>
      </c>
      <c r="AU206" s="17" t="s">
        <v>83</v>
      </c>
    </row>
    <row r="207" spans="1:65" s="2" customFormat="1" ht="11.25">
      <c r="A207" s="32"/>
      <c r="B207" s="33"/>
      <c r="C207" s="32"/>
      <c r="D207" s="156" t="s">
        <v>134</v>
      </c>
      <c r="E207" s="32"/>
      <c r="F207" s="157" t="s">
        <v>367</v>
      </c>
      <c r="G207" s="32"/>
      <c r="H207" s="32"/>
      <c r="I207" s="153"/>
      <c r="J207" s="32"/>
      <c r="K207" s="32"/>
      <c r="L207" s="33"/>
      <c r="M207" s="154"/>
      <c r="N207" s="155"/>
      <c r="O207" s="53"/>
      <c r="P207" s="53"/>
      <c r="Q207" s="53"/>
      <c r="R207" s="53"/>
      <c r="S207" s="53"/>
      <c r="T207" s="54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134</v>
      </c>
      <c r="AU207" s="17" t="s">
        <v>83</v>
      </c>
    </row>
    <row r="208" spans="1:65" s="2" customFormat="1" ht="19.5">
      <c r="A208" s="32"/>
      <c r="B208" s="33"/>
      <c r="C208" s="32"/>
      <c r="D208" s="151" t="s">
        <v>136</v>
      </c>
      <c r="E208" s="32"/>
      <c r="F208" s="158" t="s">
        <v>368</v>
      </c>
      <c r="G208" s="32"/>
      <c r="H208" s="32"/>
      <c r="I208" s="153"/>
      <c r="J208" s="32"/>
      <c r="K208" s="32"/>
      <c r="L208" s="33"/>
      <c r="M208" s="154"/>
      <c r="N208" s="155"/>
      <c r="O208" s="53"/>
      <c r="P208" s="53"/>
      <c r="Q208" s="53"/>
      <c r="R208" s="53"/>
      <c r="S208" s="53"/>
      <c r="T208" s="54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136</v>
      </c>
      <c r="AU208" s="17" t="s">
        <v>83</v>
      </c>
    </row>
    <row r="209" spans="1:65" s="12" customFormat="1" ht="20.85" customHeight="1">
      <c r="B209" s="124"/>
      <c r="D209" s="125" t="s">
        <v>73</v>
      </c>
      <c r="E209" s="135" t="s">
        <v>248</v>
      </c>
      <c r="F209" s="135" t="s">
        <v>369</v>
      </c>
      <c r="I209" s="127"/>
      <c r="J209" s="136">
        <f>BK209</f>
        <v>0</v>
      </c>
      <c r="L209" s="124"/>
      <c r="M209" s="129"/>
      <c r="N209" s="130"/>
      <c r="O209" s="130"/>
      <c r="P209" s="131">
        <f>SUM(P210:P223)</f>
        <v>0</v>
      </c>
      <c r="Q209" s="130"/>
      <c r="R209" s="131">
        <f>SUM(R210:R223)</f>
        <v>2.7500000000000003E-3</v>
      </c>
      <c r="S209" s="130"/>
      <c r="T209" s="132">
        <f>SUM(T210:T223)</f>
        <v>0</v>
      </c>
      <c r="AR209" s="125" t="s">
        <v>22</v>
      </c>
      <c r="AT209" s="133" t="s">
        <v>73</v>
      </c>
      <c r="AU209" s="133" t="s">
        <v>83</v>
      </c>
      <c r="AY209" s="125" t="s">
        <v>123</v>
      </c>
      <c r="BK209" s="134">
        <f>SUM(BK210:BK223)</f>
        <v>0</v>
      </c>
    </row>
    <row r="210" spans="1:65" s="2" customFormat="1" ht="16.5" customHeight="1">
      <c r="A210" s="32"/>
      <c r="B210" s="137"/>
      <c r="C210" s="138" t="s">
        <v>370</v>
      </c>
      <c r="D210" s="138" t="s">
        <v>126</v>
      </c>
      <c r="E210" s="139" t="s">
        <v>371</v>
      </c>
      <c r="F210" s="140" t="s">
        <v>372</v>
      </c>
      <c r="G210" s="141" t="s">
        <v>355</v>
      </c>
      <c r="H210" s="142">
        <v>25</v>
      </c>
      <c r="I210" s="143"/>
      <c r="J210" s="144">
        <f>ROUND(I210*H210,2)</f>
        <v>0</v>
      </c>
      <c r="K210" s="140" t="s">
        <v>130</v>
      </c>
      <c r="L210" s="33"/>
      <c r="M210" s="145" t="s">
        <v>3</v>
      </c>
      <c r="N210" s="146" t="s">
        <v>45</v>
      </c>
      <c r="O210" s="53"/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49" t="s">
        <v>151</v>
      </c>
      <c r="AT210" s="149" t="s">
        <v>126</v>
      </c>
      <c r="AU210" s="149" t="s">
        <v>143</v>
      </c>
      <c r="AY210" s="17" t="s">
        <v>123</v>
      </c>
      <c r="BE210" s="150">
        <f>IF(N210="základní",J210,0)</f>
        <v>0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7" t="s">
        <v>22</v>
      </c>
      <c r="BK210" s="150">
        <f>ROUND(I210*H210,2)</f>
        <v>0</v>
      </c>
      <c r="BL210" s="17" t="s">
        <v>151</v>
      </c>
      <c r="BM210" s="149" t="s">
        <v>373</v>
      </c>
    </row>
    <row r="211" spans="1:65" s="2" customFormat="1" ht="11.25">
      <c r="A211" s="32"/>
      <c r="B211" s="33"/>
      <c r="C211" s="32"/>
      <c r="D211" s="151" t="s">
        <v>133</v>
      </c>
      <c r="E211" s="32"/>
      <c r="F211" s="152" t="s">
        <v>374</v>
      </c>
      <c r="G211" s="32"/>
      <c r="H211" s="32"/>
      <c r="I211" s="153"/>
      <c r="J211" s="32"/>
      <c r="K211" s="32"/>
      <c r="L211" s="33"/>
      <c r="M211" s="154"/>
      <c r="N211" s="155"/>
      <c r="O211" s="53"/>
      <c r="P211" s="53"/>
      <c r="Q211" s="53"/>
      <c r="R211" s="53"/>
      <c r="S211" s="53"/>
      <c r="T211" s="54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133</v>
      </c>
      <c r="AU211" s="17" t="s">
        <v>143</v>
      </c>
    </row>
    <row r="212" spans="1:65" s="2" customFormat="1" ht="11.25">
      <c r="A212" s="32"/>
      <c r="B212" s="33"/>
      <c r="C212" s="32"/>
      <c r="D212" s="156" t="s">
        <v>134</v>
      </c>
      <c r="E212" s="32"/>
      <c r="F212" s="157" t="s">
        <v>375</v>
      </c>
      <c r="G212" s="32"/>
      <c r="H212" s="32"/>
      <c r="I212" s="153"/>
      <c r="J212" s="32"/>
      <c r="K212" s="32"/>
      <c r="L212" s="33"/>
      <c r="M212" s="154"/>
      <c r="N212" s="155"/>
      <c r="O212" s="53"/>
      <c r="P212" s="53"/>
      <c r="Q212" s="53"/>
      <c r="R212" s="53"/>
      <c r="S212" s="53"/>
      <c r="T212" s="54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134</v>
      </c>
      <c r="AU212" s="17" t="s">
        <v>143</v>
      </c>
    </row>
    <row r="213" spans="1:65" s="2" customFormat="1" ht="19.5">
      <c r="A213" s="32"/>
      <c r="B213" s="33"/>
      <c r="C213" s="32"/>
      <c r="D213" s="151" t="s">
        <v>136</v>
      </c>
      <c r="E213" s="32"/>
      <c r="F213" s="158" t="s">
        <v>376</v>
      </c>
      <c r="G213" s="32"/>
      <c r="H213" s="32"/>
      <c r="I213" s="153"/>
      <c r="J213" s="32"/>
      <c r="K213" s="32"/>
      <c r="L213" s="33"/>
      <c r="M213" s="154"/>
      <c r="N213" s="155"/>
      <c r="O213" s="53"/>
      <c r="P213" s="53"/>
      <c r="Q213" s="53"/>
      <c r="R213" s="53"/>
      <c r="S213" s="53"/>
      <c r="T213" s="54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7" t="s">
        <v>136</v>
      </c>
      <c r="AU213" s="17" t="s">
        <v>143</v>
      </c>
    </row>
    <row r="214" spans="1:65" s="14" customFormat="1" ht="11.25">
      <c r="B214" s="170"/>
      <c r="D214" s="151" t="s">
        <v>193</v>
      </c>
      <c r="E214" s="171" t="s">
        <v>377</v>
      </c>
      <c r="F214" s="172" t="s">
        <v>378</v>
      </c>
      <c r="H214" s="173">
        <v>25</v>
      </c>
      <c r="I214" s="174"/>
      <c r="L214" s="170"/>
      <c r="M214" s="175"/>
      <c r="N214" s="176"/>
      <c r="O214" s="176"/>
      <c r="P214" s="176"/>
      <c r="Q214" s="176"/>
      <c r="R214" s="176"/>
      <c r="S214" s="176"/>
      <c r="T214" s="177"/>
      <c r="AT214" s="171" t="s">
        <v>193</v>
      </c>
      <c r="AU214" s="171" t="s">
        <v>143</v>
      </c>
      <c r="AV214" s="14" t="s">
        <v>83</v>
      </c>
      <c r="AW214" s="14" t="s">
        <v>36</v>
      </c>
      <c r="AX214" s="14" t="s">
        <v>22</v>
      </c>
      <c r="AY214" s="171" t="s">
        <v>123</v>
      </c>
    </row>
    <row r="215" spans="1:65" s="2" customFormat="1" ht="16.5" customHeight="1">
      <c r="A215" s="32"/>
      <c r="B215" s="137"/>
      <c r="C215" s="138" t="s">
        <v>378</v>
      </c>
      <c r="D215" s="138" t="s">
        <v>126</v>
      </c>
      <c r="E215" s="139" t="s">
        <v>379</v>
      </c>
      <c r="F215" s="140" t="s">
        <v>380</v>
      </c>
      <c r="G215" s="141" t="s">
        <v>355</v>
      </c>
      <c r="H215" s="142">
        <v>25</v>
      </c>
      <c r="I215" s="143"/>
      <c r="J215" s="144">
        <f>ROUND(I215*H215,2)</f>
        <v>0</v>
      </c>
      <c r="K215" s="140" t="s">
        <v>130</v>
      </c>
      <c r="L215" s="33"/>
      <c r="M215" s="145" t="s">
        <v>3</v>
      </c>
      <c r="N215" s="146" t="s">
        <v>45</v>
      </c>
      <c r="O215" s="53"/>
      <c r="P215" s="147">
        <f>O215*H215</f>
        <v>0</v>
      </c>
      <c r="Q215" s="147">
        <v>1.1E-4</v>
      </c>
      <c r="R215" s="147">
        <f>Q215*H215</f>
        <v>2.7500000000000003E-3</v>
      </c>
      <c r="S215" s="147">
        <v>0</v>
      </c>
      <c r="T215" s="148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49" t="s">
        <v>151</v>
      </c>
      <c r="AT215" s="149" t="s">
        <v>126</v>
      </c>
      <c r="AU215" s="149" t="s">
        <v>143</v>
      </c>
      <c r="AY215" s="17" t="s">
        <v>123</v>
      </c>
      <c r="BE215" s="150">
        <f>IF(N215="základní",J215,0)</f>
        <v>0</v>
      </c>
      <c r="BF215" s="150">
        <f>IF(N215="snížená",J215,0)</f>
        <v>0</v>
      </c>
      <c r="BG215" s="150">
        <f>IF(N215="zákl. přenesená",J215,0)</f>
        <v>0</v>
      </c>
      <c r="BH215" s="150">
        <f>IF(N215="sníž. přenesená",J215,0)</f>
        <v>0</v>
      </c>
      <c r="BI215" s="150">
        <f>IF(N215="nulová",J215,0)</f>
        <v>0</v>
      </c>
      <c r="BJ215" s="17" t="s">
        <v>22</v>
      </c>
      <c r="BK215" s="150">
        <f>ROUND(I215*H215,2)</f>
        <v>0</v>
      </c>
      <c r="BL215" s="17" t="s">
        <v>151</v>
      </c>
      <c r="BM215" s="149" t="s">
        <v>381</v>
      </c>
    </row>
    <row r="216" spans="1:65" s="2" customFormat="1" ht="19.5">
      <c r="A216" s="32"/>
      <c r="B216" s="33"/>
      <c r="C216" s="32"/>
      <c r="D216" s="151" t="s">
        <v>133</v>
      </c>
      <c r="E216" s="32"/>
      <c r="F216" s="152" t="s">
        <v>382</v>
      </c>
      <c r="G216" s="32"/>
      <c r="H216" s="32"/>
      <c r="I216" s="153"/>
      <c r="J216" s="32"/>
      <c r="K216" s="32"/>
      <c r="L216" s="33"/>
      <c r="M216" s="154"/>
      <c r="N216" s="155"/>
      <c r="O216" s="53"/>
      <c r="P216" s="53"/>
      <c r="Q216" s="53"/>
      <c r="R216" s="53"/>
      <c r="S216" s="53"/>
      <c r="T216" s="54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133</v>
      </c>
      <c r="AU216" s="17" t="s">
        <v>143</v>
      </c>
    </row>
    <row r="217" spans="1:65" s="2" customFormat="1" ht="11.25">
      <c r="A217" s="32"/>
      <c r="B217" s="33"/>
      <c r="C217" s="32"/>
      <c r="D217" s="156" t="s">
        <v>134</v>
      </c>
      <c r="E217" s="32"/>
      <c r="F217" s="157" t="s">
        <v>383</v>
      </c>
      <c r="G217" s="32"/>
      <c r="H217" s="32"/>
      <c r="I217" s="153"/>
      <c r="J217" s="32"/>
      <c r="K217" s="32"/>
      <c r="L217" s="33"/>
      <c r="M217" s="154"/>
      <c r="N217" s="155"/>
      <c r="O217" s="53"/>
      <c r="P217" s="53"/>
      <c r="Q217" s="53"/>
      <c r="R217" s="53"/>
      <c r="S217" s="53"/>
      <c r="T217" s="54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134</v>
      </c>
      <c r="AU217" s="17" t="s">
        <v>143</v>
      </c>
    </row>
    <row r="218" spans="1:65" s="14" customFormat="1" ht="11.25">
      <c r="B218" s="170"/>
      <c r="D218" s="151" t="s">
        <v>193</v>
      </c>
      <c r="E218" s="171" t="s">
        <v>3</v>
      </c>
      <c r="F218" s="172" t="s">
        <v>378</v>
      </c>
      <c r="H218" s="173">
        <v>25</v>
      </c>
      <c r="I218" s="174"/>
      <c r="L218" s="170"/>
      <c r="M218" s="175"/>
      <c r="N218" s="176"/>
      <c r="O218" s="176"/>
      <c r="P218" s="176"/>
      <c r="Q218" s="176"/>
      <c r="R218" s="176"/>
      <c r="S218" s="176"/>
      <c r="T218" s="177"/>
      <c r="AT218" s="171" t="s">
        <v>193</v>
      </c>
      <c r="AU218" s="171" t="s">
        <v>143</v>
      </c>
      <c r="AV218" s="14" t="s">
        <v>83</v>
      </c>
      <c r="AW218" s="14" t="s">
        <v>36</v>
      </c>
      <c r="AX218" s="14" t="s">
        <v>22</v>
      </c>
      <c r="AY218" s="171" t="s">
        <v>123</v>
      </c>
    </row>
    <row r="219" spans="1:65" s="2" customFormat="1" ht="16.5" customHeight="1">
      <c r="A219" s="32"/>
      <c r="B219" s="137"/>
      <c r="C219" s="138" t="s">
        <v>384</v>
      </c>
      <c r="D219" s="138" t="s">
        <v>126</v>
      </c>
      <c r="E219" s="139" t="s">
        <v>385</v>
      </c>
      <c r="F219" s="140" t="s">
        <v>386</v>
      </c>
      <c r="G219" s="141" t="s">
        <v>355</v>
      </c>
      <c r="H219" s="142">
        <v>25</v>
      </c>
      <c r="I219" s="143"/>
      <c r="J219" s="144">
        <f>ROUND(I219*H219,2)</f>
        <v>0</v>
      </c>
      <c r="K219" s="140" t="s">
        <v>130</v>
      </c>
      <c r="L219" s="33"/>
      <c r="M219" s="145" t="s">
        <v>3</v>
      </c>
      <c r="N219" s="146" t="s">
        <v>45</v>
      </c>
      <c r="O219" s="53"/>
      <c r="P219" s="147">
        <f>O219*H219</f>
        <v>0</v>
      </c>
      <c r="Q219" s="147">
        <v>0</v>
      </c>
      <c r="R219" s="147">
        <f>Q219*H219</f>
        <v>0</v>
      </c>
      <c r="S219" s="147">
        <v>0</v>
      </c>
      <c r="T219" s="148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49" t="s">
        <v>151</v>
      </c>
      <c r="AT219" s="149" t="s">
        <v>126</v>
      </c>
      <c r="AU219" s="149" t="s">
        <v>143</v>
      </c>
      <c r="AY219" s="17" t="s">
        <v>123</v>
      </c>
      <c r="BE219" s="150">
        <f>IF(N219="základní",J219,0)</f>
        <v>0</v>
      </c>
      <c r="BF219" s="150">
        <f>IF(N219="snížená",J219,0)</f>
        <v>0</v>
      </c>
      <c r="BG219" s="150">
        <f>IF(N219="zákl. přenesená",J219,0)</f>
        <v>0</v>
      </c>
      <c r="BH219" s="150">
        <f>IF(N219="sníž. přenesená",J219,0)</f>
        <v>0</v>
      </c>
      <c r="BI219" s="150">
        <f>IF(N219="nulová",J219,0)</f>
        <v>0</v>
      </c>
      <c r="BJ219" s="17" t="s">
        <v>22</v>
      </c>
      <c r="BK219" s="150">
        <f>ROUND(I219*H219,2)</f>
        <v>0</v>
      </c>
      <c r="BL219" s="17" t="s">
        <v>151</v>
      </c>
      <c r="BM219" s="149" t="s">
        <v>387</v>
      </c>
    </row>
    <row r="220" spans="1:65" s="2" customFormat="1" ht="11.25">
      <c r="A220" s="32"/>
      <c r="B220" s="33"/>
      <c r="C220" s="32"/>
      <c r="D220" s="151" t="s">
        <v>133</v>
      </c>
      <c r="E220" s="32"/>
      <c r="F220" s="152" t="s">
        <v>388</v>
      </c>
      <c r="G220" s="32"/>
      <c r="H220" s="32"/>
      <c r="I220" s="153"/>
      <c r="J220" s="32"/>
      <c r="K220" s="32"/>
      <c r="L220" s="33"/>
      <c r="M220" s="154"/>
      <c r="N220" s="155"/>
      <c r="O220" s="53"/>
      <c r="P220" s="53"/>
      <c r="Q220" s="53"/>
      <c r="R220" s="53"/>
      <c r="S220" s="53"/>
      <c r="T220" s="54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133</v>
      </c>
      <c r="AU220" s="17" t="s">
        <v>143</v>
      </c>
    </row>
    <row r="221" spans="1:65" s="2" customFormat="1" ht="11.25">
      <c r="A221" s="32"/>
      <c r="B221" s="33"/>
      <c r="C221" s="32"/>
      <c r="D221" s="156" t="s">
        <v>134</v>
      </c>
      <c r="E221" s="32"/>
      <c r="F221" s="157" t="s">
        <v>389</v>
      </c>
      <c r="G221" s="32"/>
      <c r="H221" s="32"/>
      <c r="I221" s="153"/>
      <c r="J221" s="32"/>
      <c r="K221" s="32"/>
      <c r="L221" s="33"/>
      <c r="M221" s="154"/>
      <c r="N221" s="155"/>
      <c r="O221" s="53"/>
      <c r="P221" s="53"/>
      <c r="Q221" s="53"/>
      <c r="R221" s="53"/>
      <c r="S221" s="53"/>
      <c r="T221" s="54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7" t="s">
        <v>134</v>
      </c>
      <c r="AU221" s="17" t="s">
        <v>143</v>
      </c>
    </row>
    <row r="222" spans="1:65" s="2" customFormat="1" ht="19.5">
      <c r="A222" s="32"/>
      <c r="B222" s="33"/>
      <c r="C222" s="32"/>
      <c r="D222" s="151" t="s">
        <v>136</v>
      </c>
      <c r="E222" s="32"/>
      <c r="F222" s="158" t="s">
        <v>390</v>
      </c>
      <c r="G222" s="32"/>
      <c r="H222" s="32"/>
      <c r="I222" s="153"/>
      <c r="J222" s="32"/>
      <c r="K222" s="32"/>
      <c r="L222" s="33"/>
      <c r="M222" s="154"/>
      <c r="N222" s="155"/>
      <c r="O222" s="53"/>
      <c r="P222" s="53"/>
      <c r="Q222" s="53"/>
      <c r="R222" s="53"/>
      <c r="S222" s="53"/>
      <c r="T222" s="54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136</v>
      </c>
      <c r="AU222" s="17" t="s">
        <v>143</v>
      </c>
    </row>
    <row r="223" spans="1:65" s="14" customFormat="1" ht="11.25">
      <c r="B223" s="170"/>
      <c r="D223" s="151" t="s">
        <v>193</v>
      </c>
      <c r="E223" s="171" t="s">
        <v>3</v>
      </c>
      <c r="F223" s="172" t="s">
        <v>378</v>
      </c>
      <c r="H223" s="173">
        <v>25</v>
      </c>
      <c r="I223" s="174"/>
      <c r="L223" s="170"/>
      <c r="M223" s="175"/>
      <c r="N223" s="176"/>
      <c r="O223" s="176"/>
      <c r="P223" s="176"/>
      <c r="Q223" s="176"/>
      <c r="R223" s="176"/>
      <c r="S223" s="176"/>
      <c r="T223" s="177"/>
      <c r="AT223" s="171" t="s">
        <v>193</v>
      </c>
      <c r="AU223" s="171" t="s">
        <v>143</v>
      </c>
      <c r="AV223" s="14" t="s">
        <v>83</v>
      </c>
      <c r="AW223" s="14" t="s">
        <v>36</v>
      </c>
      <c r="AX223" s="14" t="s">
        <v>22</v>
      </c>
      <c r="AY223" s="171" t="s">
        <v>123</v>
      </c>
    </row>
    <row r="224" spans="1:65" s="12" customFormat="1" ht="20.85" customHeight="1">
      <c r="B224" s="124"/>
      <c r="D224" s="125" t="s">
        <v>73</v>
      </c>
      <c r="E224" s="135" t="s">
        <v>391</v>
      </c>
      <c r="F224" s="135" t="s">
        <v>392</v>
      </c>
      <c r="I224" s="127"/>
      <c r="J224" s="136">
        <f>BK224</f>
        <v>0</v>
      </c>
      <c r="L224" s="124"/>
      <c r="M224" s="129"/>
      <c r="N224" s="130"/>
      <c r="O224" s="130"/>
      <c r="P224" s="131">
        <f>SUM(P225:P228)</f>
        <v>0</v>
      </c>
      <c r="Q224" s="130"/>
      <c r="R224" s="131">
        <f>SUM(R225:R228)</f>
        <v>0</v>
      </c>
      <c r="S224" s="130"/>
      <c r="T224" s="132">
        <f>SUM(T225:T228)</f>
        <v>0</v>
      </c>
      <c r="AR224" s="125" t="s">
        <v>22</v>
      </c>
      <c r="AT224" s="133" t="s">
        <v>73</v>
      </c>
      <c r="AU224" s="133" t="s">
        <v>83</v>
      </c>
      <c r="AY224" s="125" t="s">
        <v>123</v>
      </c>
      <c r="BK224" s="134">
        <f>SUM(BK225:BK228)</f>
        <v>0</v>
      </c>
    </row>
    <row r="225" spans="1:65" s="2" customFormat="1" ht="21.75" customHeight="1">
      <c r="A225" s="32"/>
      <c r="B225" s="137"/>
      <c r="C225" s="138" t="s">
        <v>393</v>
      </c>
      <c r="D225" s="138" t="s">
        <v>126</v>
      </c>
      <c r="E225" s="139" t="s">
        <v>394</v>
      </c>
      <c r="F225" s="140" t="s">
        <v>395</v>
      </c>
      <c r="G225" s="141" t="s">
        <v>242</v>
      </c>
      <c r="H225" s="142">
        <v>2789.2040000000002</v>
      </c>
      <c r="I225" s="143"/>
      <c r="J225" s="144">
        <f>ROUND(I225*H225,2)</f>
        <v>0</v>
      </c>
      <c r="K225" s="140" t="s">
        <v>130</v>
      </c>
      <c r="L225" s="33"/>
      <c r="M225" s="145" t="s">
        <v>3</v>
      </c>
      <c r="N225" s="146" t="s">
        <v>45</v>
      </c>
      <c r="O225" s="53"/>
      <c r="P225" s="147">
        <f>O225*H225</f>
        <v>0</v>
      </c>
      <c r="Q225" s="147">
        <v>0</v>
      </c>
      <c r="R225" s="147">
        <f>Q225*H225</f>
        <v>0</v>
      </c>
      <c r="S225" s="147">
        <v>0</v>
      </c>
      <c r="T225" s="148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49" t="s">
        <v>151</v>
      </c>
      <c r="AT225" s="149" t="s">
        <v>126</v>
      </c>
      <c r="AU225" s="149" t="s">
        <v>143</v>
      </c>
      <c r="AY225" s="17" t="s">
        <v>123</v>
      </c>
      <c r="BE225" s="150">
        <f>IF(N225="základní",J225,0)</f>
        <v>0</v>
      </c>
      <c r="BF225" s="150">
        <f>IF(N225="snížená",J225,0)</f>
        <v>0</v>
      </c>
      <c r="BG225" s="150">
        <f>IF(N225="zákl. přenesená",J225,0)</f>
        <v>0</v>
      </c>
      <c r="BH225" s="150">
        <f>IF(N225="sníž. přenesená",J225,0)</f>
        <v>0</v>
      </c>
      <c r="BI225" s="150">
        <f>IF(N225="nulová",J225,0)</f>
        <v>0</v>
      </c>
      <c r="BJ225" s="17" t="s">
        <v>22</v>
      </c>
      <c r="BK225" s="150">
        <f>ROUND(I225*H225,2)</f>
        <v>0</v>
      </c>
      <c r="BL225" s="17" t="s">
        <v>151</v>
      </c>
      <c r="BM225" s="149" t="s">
        <v>396</v>
      </c>
    </row>
    <row r="226" spans="1:65" s="2" customFormat="1" ht="19.5">
      <c r="A226" s="32"/>
      <c r="B226" s="33"/>
      <c r="C226" s="32"/>
      <c r="D226" s="151" t="s">
        <v>133</v>
      </c>
      <c r="E226" s="32"/>
      <c r="F226" s="152" t="s">
        <v>397</v>
      </c>
      <c r="G226" s="32"/>
      <c r="H226" s="32"/>
      <c r="I226" s="153"/>
      <c r="J226" s="32"/>
      <c r="K226" s="32"/>
      <c r="L226" s="33"/>
      <c r="M226" s="154"/>
      <c r="N226" s="155"/>
      <c r="O226" s="53"/>
      <c r="P226" s="53"/>
      <c r="Q226" s="53"/>
      <c r="R226" s="53"/>
      <c r="S226" s="53"/>
      <c r="T226" s="54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7" t="s">
        <v>133</v>
      </c>
      <c r="AU226" s="17" t="s">
        <v>143</v>
      </c>
    </row>
    <row r="227" spans="1:65" s="2" customFormat="1" ht="11.25">
      <c r="A227" s="32"/>
      <c r="B227" s="33"/>
      <c r="C227" s="32"/>
      <c r="D227" s="156" t="s">
        <v>134</v>
      </c>
      <c r="E227" s="32"/>
      <c r="F227" s="157" t="s">
        <v>398</v>
      </c>
      <c r="G227" s="32"/>
      <c r="H227" s="32"/>
      <c r="I227" s="153"/>
      <c r="J227" s="32"/>
      <c r="K227" s="32"/>
      <c r="L227" s="33"/>
      <c r="M227" s="154"/>
      <c r="N227" s="155"/>
      <c r="O227" s="53"/>
      <c r="P227" s="53"/>
      <c r="Q227" s="53"/>
      <c r="R227" s="53"/>
      <c r="S227" s="53"/>
      <c r="T227" s="54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134</v>
      </c>
      <c r="AU227" s="17" t="s">
        <v>143</v>
      </c>
    </row>
    <row r="228" spans="1:65" s="2" customFormat="1" ht="29.25">
      <c r="A228" s="32"/>
      <c r="B228" s="33"/>
      <c r="C228" s="32"/>
      <c r="D228" s="151" t="s">
        <v>136</v>
      </c>
      <c r="E228" s="32"/>
      <c r="F228" s="158" t="s">
        <v>399</v>
      </c>
      <c r="G228" s="32"/>
      <c r="H228" s="32"/>
      <c r="I228" s="153"/>
      <c r="J228" s="32"/>
      <c r="K228" s="32"/>
      <c r="L228" s="33"/>
      <c r="M228" s="159"/>
      <c r="N228" s="160"/>
      <c r="O228" s="161"/>
      <c r="P228" s="161"/>
      <c r="Q228" s="161"/>
      <c r="R228" s="161"/>
      <c r="S228" s="161"/>
      <c r="T228" s="16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136</v>
      </c>
      <c r="AU228" s="17" t="s">
        <v>143</v>
      </c>
    </row>
    <row r="229" spans="1:65" s="2" customFormat="1" ht="6.95" customHeight="1">
      <c r="A229" s="32"/>
      <c r="B229" s="42"/>
      <c r="C229" s="43"/>
      <c r="D229" s="43"/>
      <c r="E229" s="43"/>
      <c r="F229" s="43"/>
      <c r="G229" s="43"/>
      <c r="H229" s="43"/>
      <c r="I229" s="43"/>
      <c r="J229" s="43"/>
      <c r="K229" s="43"/>
      <c r="L229" s="33"/>
      <c r="M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</row>
  </sheetData>
  <autoFilter ref="C84:K228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4" r:id="rId1"/>
    <hyperlink ref="F99" r:id="rId2"/>
    <hyperlink ref="F104" r:id="rId3"/>
    <hyperlink ref="F112" r:id="rId4"/>
    <hyperlink ref="F116" r:id="rId5"/>
    <hyperlink ref="F124" r:id="rId6"/>
    <hyperlink ref="F129" r:id="rId7"/>
    <hyperlink ref="F134" r:id="rId8"/>
    <hyperlink ref="F138" r:id="rId9"/>
    <hyperlink ref="F143" r:id="rId10"/>
    <hyperlink ref="F148" r:id="rId11"/>
    <hyperlink ref="F153" r:id="rId12"/>
    <hyperlink ref="F160" r:id="rId13"/>
    <hyperlink ref="F165" r:id="rId14"/>
    <hyperlink ref="F169" r:id="rId15"/>
    <hyperlink ref="F174" r:id="rId16"/>
    <hyperlink ref="F179" r:id="rId17"/>
    <hyperlink ref="F184" r:id="rId18"/>
    <hyperlink ref="F188" r:id="rId19"/>
    <hyperlink ref="F197" r:id="rId20"/>
    <hyperlink ref="F207" r:id="rId21"/>
    <hyperlink ref="F212" r:id="rId22"/>
    <hyperlink ref="F217" r:id="rId23"/>
    <hyperlink ref="F221" r:id="rId24"/>
    <hyperlink ref="F227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6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96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38" t="str">
        <f>'Rekapitulace stavby'!K6</f>
        <v>Rekonstrukce polní cesty HC 3 v k.ú. Ledčice</v>
      </c>
      <c r="F7" s="239"/>
      <c r="G7" s="239"/>
      <c r="H7" s="239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400</v>
      </c>
      <c r="F9" s="240"/>
      <c r="G9" s="240"/>
      <c r="H9" s="24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15. 2. 2017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tr">
        <f>IF('Rekapitulace stavby'!AN10="","",'Rekapitulace stavby'!AN10)</f>
        <v/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31</v>
      </c>
      <c r="J15" s="25" t="str">
        <f>IF('Rekapitulace stavby'!AN11="","",'Rekapitulace stavby'!AN11)</f>
        <v/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 t="str">
        <f>'Rekapitulace stavby'!E14</f>
        <v>Vyplň údaj</v>
      </c>
      <c r="F18" s="221"/>
      <c r="G18" s="221"/>
      <c r="H18" s="221"/>
      <c r="I18" s="27" t="s">
        <v>31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26" t="s">
        <v>3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ROUND(J86,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44</v>
      </c>
      <c r="E33" s="27" t="s">
        <v>45</v>
      </c>
      <c r="F33" s="95">
        <f>ROUND((SUM(BE86:BE245)),  2)</f>
        <v>0</v>
      </c>
      <c r="G33" s="32"/>
      <c r="H33" s="32"/>
      <c r="I33" s="96">
        <v>0.21</v>
      </c>
      <c r="J33" s="95">
        <f>ROUND(((SUM(BE86:BE245))*I33),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5">
        <f>ROUND((SUM(BF86:BF245)),  2)</f>
        <v>0</v>
      </c>
      <c r="G34" s="32"/>
      <c r="H34" s="32"/>
      <c r="I34" s="96">
        <v>0.15</v>
      </c>
      <c r="J34" s="95">
        <f>ROUND(((SUM(BF86:BF245))*I34),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5">
        <f>ROUND((SUM(BG86:BG245)),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5">
        <f>ROUND((SUM(BH86:BH245)),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5">
        <f>ROUND((SUM(BI86:BI245)),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8" t="str">
        <f>E7</f>
        <v>Rekonstrukce polní cesty HC 3 v k.ú. Ledčice</v>
      </c>
      <c r="F48" s="239"/>
      <c r="G48" s="239"/>
      <c r="H48" s="23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00" t="str">
        <f>E9</f>
        <v>494/16-2 - SO 301 Příkop</v>
      </c>
      <c r="F50" s="240"/>
      <c r="G50" s="240"/>
      <c r="H50" s="24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15. 2. 2017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 xml:space="preserve"> </v>
      </c>
      <c r="G54" s="32"/>
      <c r="H54" s="32"/>
      <c r="I54" s="27" t="s">
        <v>34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2"/>
      <c r="E55" s="32"/>
      <c r="F55" s="25" t="str">
        <f>IF(E18="","",E18)</f>
        <v>Vyplň údaj</v>
      </c>
      <c r="G55" s="32"/>
      <c r="H55" s="32"/>
      <c r="I55" s="27" t="s">
        <v>37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100</v>
      </c>
      <c r="D57" s="97"/>
      <c r="E57" s="97"/>
      <c r="F57" s="97"/>
      <c r="G57" s="97"/>
      <c r="H57" s="97"/>
      <c r="I57" s="97"/>
      <c r="J57" s="104" t="s">
        <v>101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J86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5" customHeight="1">
      <c r="B60" s="106"/>
      <c r="D60" s="107" t="s">
        <v>179</v>
      </c>
      <c r="E60" s="108"/>
      <c r="F60" s="108"/>
      <c r="G60" s="108"/>
      <c r="H60" s="108"/>
      <c r="I60" s="108"/>
      <c r="J60" s="109">
        <f>J87</f>
        <v>0</v>
      </c>
      <c r="L60" s="106"/>
    </row>
    <row r="61" spans="1:47" s="10" customFormat="1" ht="19.899999999999999" customHeight="1">
      <c r="B61" s="110"/>
      <c r="D61" s="111" t="s">
        <v>180</v>
      </c>
      <c r="E61" s="112"/>
      <c r="F61" s="112"/>
      <c r="G61" s="112"/>
      <c r="H61" s="112"/>
      <c r="I61" s="112"/>
      <c r="J61" s="113">
        <f>J88</f>
        <v>0</v>
      </c>
      <c r="L61" s="110"/>
    </row>
    <row r="62" spans="1:47" s="10" customFormat="1" ht="19.899999999999999" customHeight="1">
      <c r="B62" s="110"/>
      <c r="D62" s="111" t="s">
        <v>401</v>
      </c>
      <c r="E62" s="112"/>
      <c r="F62" s="112"/>
      <c r="G62" s="112"/>
      <c r="H62" s="112"/>
      <c r="I62" s="112"/>
      <c r="J62" s="113">
        <f>J151</f>
        <v>0</v>
      </c>
      <c r="L62" s="110"/>
    </row>
    <row r="63" spans="1:47" s="10" customFormat="1" ht="19.899999999999999" customHeight="1">
      <c r="B63" s="110"/>
      <c r="D63" s="111" t="s">
        <v>402</v>
      </c>
      <c r="E63" s="112"/>
      <c r="F63" s="112"/>
      <c r="G63" s="112"/>
      <c r="H63" s="112"/>
      <c r="I63" s="112"/>
      <c r="J63" s="113">
        <f>J191</f>
        <v>0</v>
      </c>
      <c r="L63" s="110"/>
    </row>
    <row r="64" spans="1:47" s="10" customFormat="1" ht="19.899999999999999" customHeight="1">
      <c r="B64" s="110"/>
      <c r="D64" s="111" t="s">
        <v>181</v>
      </c>
      <c r="E64" s="112"/>
      <c r="F64" s="112"/>
      <c r="G64" s="112"/>
      <c r="H64" s="112"/>
      <c r="I64" s="112"/>
      <c r="J64" s="113">
        <f>J198</f>
        <v>0</v>
      </c>
      <c r="L64" s="110"/>
    </row>
    <row r="65" spans="1:31" s="10" customFormat="1" ht="14.85" customHeight="1">
      <c r="B65" s="110"/>
      <c r="D65" s="111" t="s">
        <v>403</v>
      </c>
      <c r="E65" s="112"/>
      <c r="F65" s="112"/>
      <c r="G65" s="112"/>
      <c r="H65" s="112"/>
      <c r="I65" s="112"/>
      <c r="J65" s="113">
        <f>J209</f>
        <v>0</v>
      </c>
      <c r="L65" s="110"/>
    </row>
    <row r="66" spans="1:31" s="10" customFormat="1" ht="19.899999999999999" customHeight="1">
      <c r="B66" s="110"/>
      <c r="D66" s="111" t="s">
        <v>404</v>
      </c>
      <c r="E66" s="112"/>
      <c r="F66" s="112"/>
      <c r="G66" s="112"/>
      <c r="H66" s="112"/>
      <c r="I66" s="112"/>
      <c r="J66" s="113">
        <f>J223</f>
        <v>0</v>
      </c>
      <c r="L66" s="110"/>
    </row>
    <row r="67" spans="1:31" s="2" customFormat="1" ht="21.75" customHeight="1">
      <c r="A67" s="32"/>
      <c r="B67" s="33"/>
      <c r="C67" s="32"/>
      <c r="D67" s="32"/>
      <c r="E67" s="32"/>
      <c r="F67" s="32"/>
      <c r="G67" s="32"/>
      <c r="H67" s="32"/>
      <c r="I67" s="32"/>
      <c r="J67" s="32"/>
      <c r="K67" s="32"/>
      <c r="L67" s="89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107</v>
      </c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2"/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17</v>
      </c>
      <c r="D75" s="32"/>
      <c r="E75" s="32"/>
      <c r="F75" s="32"/>
      <c r="G75" s="32"/>
      <c r="H75" s="32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6.5" customHeight="1">
      <c r="A76" s="32"/>
      <c r="B76" s="33"/>
      <c r="C76" s="32"/>
      <c r="D76" s="32"/>
      <c r="E76" s="238" t="str">
        <f>E7</f>
        <v>Rekonstrukce polní cesty HC 3 v k.ú. Ledčice</v>
      </c>
      <c r="F76" s="239"/>
      <c r="G76" s="239"/>
      <c r="H76" s="239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97</v>
      </c>
      <c r="D77" s="32"/>
      <c r="E77" s="32"/>
      <c r="F77" s="32"/>
      <c r="G77" s="32"/>
      <c r="H77" s="32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2"/>
      <c r="D78" s="32"/>
      <c r="E78" s="200" t="str">
        <f>E9</f>
        <v>494/16-2 - SO 301 Příkop</v>
      </c>
      <c r="F78" s="240"/>
      <c r="G78" s="240"/>
      <c r="H78" s="240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2"/>
      <c r="D79" s="32"/>
      <c r="E79" s="32"/>
      <c r="F79" s="32"/>
      <c r="G79" s="32"/>
      <c r="H79" s="32"/>
      <c r="I79" s="32"/>
      <c r="J79" s="32"/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23</v>
      </c>
      <c r="D80" s="32"/>
      <c r="E80" s="32"/>
      <c r="F80" s="25" t="str">
        <f>F12</f>
        <v xml:space="preserve"> </v>
      </c>
      <c r="G80" s="32"/>
      <c r="H80" s="32"/>
      <c r="I80" s="27" t="s">
        <v>25</v>
      </c>
      <c r="J80" s="50" t="str">
        <f>IF(J12="","",J12)</f>
        <v>15. 2. 2017</v>
      </c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29</v>
      </c>
      <c r="D82" s="32"/>
      <c r="E82" s="32"/>
      <c r="F82" s="25" t="str">
        <f>E15</f>
        <v xml:space="preserve"> </v>
      </c>
      <c r="G82" s="32"/>
      <c r="H82" s="32"/>
      <c r="I82" s="27" t="s">
        <v>34</v>
      </c>
      <c r="J82" s="30" t="str">
        <f>E21</f>
        <v>NDCon s.r.o.</v>
      </c>
      <c r="K82" s="32"/>
      <c r="L82" s="8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32</v>
      </c>
      <c r="D83" s="32"/>
      <c r="E83" s="32"/>
      <c r="F83" s="25" t="str">
        <f>IF(E18="","",E18)</f>
        <v>Vyplň údaj</v>
      </c>
      <c r="G83" s="32"/>
      <c r="H83" s="32"/>
      <c r="I83" s="27" t="s">
        <v>37</v>
      </c>
      <c r="J83" s="30" t="str">
        <f>E24</f>
        <v>NDCon s.r.o.</v>
      </c>
      <c r="K83" s="32"/>
      <c r="L83" s="8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8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>
      <c r="A85" s="114"/>
      <c r="B85" s="115"/>
      <c r="C85" s="116" t="s">
        <v>108</v>
      </c>
      <c r="D85" s="117" t="s">
        <v>59</v>
      </c>
      <c r="E85" s="117" t="s">
        <v>55</v>
      </c>
      <c r="F85" s="117" t="s">
        <v>56</v>
      </c>
      <c r="G85" s="117" t="s">
        <v>109</v>
      </c>
      <c r="H85" s="117" t="s">
        <v>110</v>
      </c>
      <c r="I85" s="117" t="s">
        <v>111</v>
      </c>
      <c r="J85" s="117" t="s">
        <v>101</v>
      </c>
      <c r="K85" s="118" t="s">
        <v>112</v>
      </c>
      <c r="L85" s="119"/>
      <c r="M85" s="57" t="s">
        <v>3</v>
      </c>
      <c r="N85" s="58" t="s">
        <v>44</v>
      </c>
      <c r="O85" s="58" t="s">
        <v>113</v>
      </c>
      <c r="P85" s="58" t="s">
        <v>114</v>
      </c>
      <c r="Q85" s="58" t="s">
        <v>115</v>
      </c>
      <c r="R85" s="58" t="s">
        <v>116</v>
      </c>
      <c r="S85" s="58" t="s">
        <v>117</v>
      </c>
      <c r="T85" s="59" t="s">
        <v>118</v>
      </c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</row>
    <row r="86" spans="1:65" s="2" customFormat="1" ht="22.9" customHeight="1">
      <c r="A86" s="32"/>
      <c r="B86" s="33"/>
      <c r="C86" s="64" t="s">
        <v>119</v>
      </c>
      <c r="D86" s="32"/>
      <c r="E86" s="32"/>
      <c r="F86" s="32"/>
      <c r="G86" s="32"/>
      <c r="H86" s="32"/>
      <c r="I86" s="32"/>
      <c r="J86" s="120">
        <f>BK86</f>
        <v>0</v>
      </c>
      <c r="K86" s="32"/>
      <c r="L86" s="33"/>
      <c r="M86" s="60"/>
      <c r="N86" s="51"/>
      <c r="O86" s="61"/>
      <c r="P86" s="121">
        <f>P87</f>
        <v>0</v>
      </c>
      <c r="Q86" s="61"/>
      <c r="R86" s="121">
        <f>R87</f>
        <v>329.12288899999993</v>
      </c>
      <c r="S86" s="61"/>
      <c r="T86" s="122">
        <f>T87</f>
        <v>6.3E-2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73</v>
      </c>
      <c r="AU86" s="17" t="s">
        <v>102</v>
      </c>
      <c r="BK86" s="123">
        <f>BK87</f>
        <v>0</v>
      </c>
    </row>
    <row r="87" spans="1:65" s="12" customFormat="1" ht="25.9" customHeight="1">
      <c r="B87" s="124"/>
      <c r="D87" s="125" t="s">
        <v>73</v>
      </c>
      <c r="E87" s="126" t="s">
        <v>185</v>
      </c>
      <c r="F87" s="126" t="s">
        <v>186</v>
      </c>
      <c r="I87" s="127"/>
      <c r="J87" s="128">
        <f>BK87</f>
        <v>0</v>
      </c>
      <c r="L87" s="124"/>
      <c r="M87" s="129"/>
      <c r="N87" s="130"/>
      <c r="O87" s="130"/>
      <c r="P87" s="131">
        <f>P88+P151+P191+P198+P223</f>
        <v>0</v>
      </c>
      <c r="Q87" s="130"/>
      <c r="R87" s="131">
        <f>R88+R151+R191+R198+R223</f>
        <v>329.12288899999993</v>
      </c>
      <c r="S87" s="130"/>
      <c r="T87" s="132">
        <f>T88+T151+T191+T198+T223</f>
        <v>6.3E-2</v>
      </c>
      <c r="AR87" s="125" t="s">
        <v>22</v>
      </c>
      <c r="AT87" s="133" t="s">
        <v>73</v>
      </c>
      <c r="AU87" s="133" t="s">
        <v>74</v>
      </c>
      <c r="AY87" s="125" t="s">
        <v>123</v>
      </c>
      <c r="BK87" s="134">
        <f>BK88+BK151+BK191+BK198+BK223</f>
        <v>0</v>
      </c>
    </row>
    <row r="88" spans="1:65" s="12" customFormat="1" ht="22.9" customHeight="1">
      <c r="B88" s="124"/>
      <c r="D88" s="125" t="s">
        <v>73</v>
      </c>
      <c r="E88" s="135" t="s">
        <v>22</v>
      </c>
      <c r="F88" s="135" t="s">
        <v>187</v>
      </c>
      <c r="I88" s="127"/>
      <c r="J88" s="136">
        <f>BK88</f>
        <v>0</v>
      </c>
      <c r="L88" s="124"/>
      <c r="M88" s="129"/>
      <c r="N88" s="130"/>
      <c r="O88" s="130"/>
      <c r="P88" s="131">
        <f>SUM(P89:P150)</f>
        <v>0</v>
      </c>
      <c r="Q88" s="130"/>
      <c r="R88" s="131">
        <f>SUM(R89:R150)</f>
        <v>3.3157800000000002</v>
      </c>
      <c r="S88" s="130"/>
      <c r="T88" s="132">
        <f>SUM(T89:T150)</f>
        <v>0</v>
      </c>
      <c r="AR88" s="125" t="s">
        <v>22</v>
      </c>
      <c r="AT88" s="133" t="s">
        <v>73</v>
      </c>
      <c r="AU88" s="133" t="s">
        <v>22</v>
      </c>
      <c r="AY88" s="125" t="s">
        <v>123</v>
      </c>
      <c r="BK88" s="134">
        <f>SUM(BK89:BK150)</f>
        <v>0</v>
      </c>
    </row>
    <row r="89" spans="1:65" s="2" customFormat="1" ht="16.5" customHeight="1">
      <c r="A89" s="32"/>
      <c r="B89" s="137"/>
      <c r="C89" s="138" t="s">
        <v>405</v>
      </c>
      <c r="D89" s="138" t="s">
        <v>126</v>
      </c>
      <c r="E89" s="139" t="s">
        <v>188</v>
      </c>
      <c r="F89" s="140" t="s">
        <v>189</v>
      </c>
      <c r="G89" s="141" t="s">
        <v>190</v>
      </c>
      <c r="H89" s="142">
        <v>421</v>
      </c>
      <c r="I89" s="143"/>
      <c r="J89" s="144">
        <f>ROUND(I89*H89,2)</f>
        <v>0</v>
      </c>
      <c r="K89" s="140" t="s">
        <v>3</v>
      </c>
      <c r="L89" s="33"/>
      <c r="M89" s="145" t="s">
        <v>3</v>
      </c>
      <c r="N89" s="146" t="s">
        <v>45</v>
      </c>
      <c r="O89" s="53"/>
      <c r="P89" s="147">
        <f>O89*H89</f>
        <v>0</v>
      </c>
      <c r="Q89" s="147">
        <v>0</v>
      </c>
      <c r="R89" s="147">
        <f>Q89*H89</f>
        <v>0</v>
      </c>
      <c r="S89" s="147">
        <v>0</v>
      </c>
      <c r="T89" s="148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49" t="s">
        <v>151</v>
      </c>
      <c r="AT89" s="149" t="s">
        <v>126</v>
      </c>
      <c r="AU89" s="149" t="s">
        <v>83</v>
      </c>
      <c r="AY89" s="17" t="s">
        <v>123</v>
      </c>
      <c r="BE89" s="150">
        <f>IF(N89="základní",J89,0)</f>
        <v>0</v>
      </c>
      <c r="BF89" s="150">
        <f>IF(N89="snížená",J89,0)</f>
        <v>0</v>
      </c>
      <c r="BG89" s="150">
        <f>IF(N89="zákl. přenesená",J89,0)</f>
        <v>0</v>
      </c>
      <c r="BH89" s="150">
        <f>IF(N89="sníž. přenesená",J89,0)</f>
        <v>0</v>
      </c>
      <c r="BI89" s="150">
        <f>IF(N89="nulová",J89,0)</f>
        <v>0</v>
      </c>
      <c r="BJ89" s="17" t="s">
        <v>22</v>
      </c>
      <c r="BK89" s="150">
        <f>ROUND(I89*H89,2)</f>
        <v>0</v>
      </c>
      <c r="BL89" s="17" t="s">
        <v>151</v>
      </c>
      <c r="BM89" s="149" t="s">
        <v>406</v>
      </c>
    </row>
    <row r="90" spans="1:65" s="2" customFormat="1" ht="11.25">
      <c r="A90" s="32"/>
      <c r="B90" s="33"/>
      <c r="C90" s="32"/>
      <c r="D90" s="151" t="s">
        <v>133</v>
      </c>
      <c r="E90" s="32"/>
      <c r="F90" s="152" t="s">
        <v>407</v>
      </c>
      <c r="G90" s="32"/>
      <c r="H90" s="32"/>
      <c r="I90" s="153"/>
      <c r="J90" s="32"/>
      <c r="K90" s="32"/>
      <c r="L90" s="33"/>
      <c r="M90" s="154"/>
      <c r="N90" s="155"/>
      <c r="O90" s="53"/>
      <c r="P90" s="53"/>
      <c r="Q90" s="53"/>
      <c r="R90" s="53"/>
      <c r="S90" s="53"/>
      <c r="T90" s="54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133</v>
      </c>
      <c r="AU90" s="17" t="s">
        <v>83</v>
      </c>
    </row>
    <row r="91" spans="1:65" s="13" customFormat="1" ht="11.25">
      <c r="B91" s="163"/>
      <c r="D91" s="151" t="s">
        <v>193</v>
      </c>
      <c r="E91" s="164" t="s">
        <v>3</v>
      </c>
      <c r="F91" s="165" t="s">
        <v>408</v>
      </c>
      <c r="H91" s="164" t="s">
        <v>3</v>
      </c>
      <c r="I91" s="166"/>
      <c r="L91" s="163"/>
      <c r="M91" s="167"/>
      <c r="N91" s="168"/>
      <c r="O91" s="168"/>
      <c r="P91" s="168"/>
      <c r="Q91" s="168"/>
      <c r="R91" s="168"/>
      <c r="S91" s="168"/>
      <c r="T91" s="169"/>
      <c r="AT91" s="164" t="s">
        <v>193</v>
      </c>
      <c r="AU91" s="164" t="s">
        <v>83</v>
      </c>
      <c r="AV91" s="13" t="s">
        <v>22</v>
      </c>
      <c r="AW91" s="13" t="s">
        <v>36</v>
      </c>
      <c r="AX91" s="13" t="s">
        <v>74</v>
      </c>
      <c r="AY91" s="164" t="s">
        <v>123</v>
      </c>
    </row>
    <row r="92" spans="1:65" s="14" customFormat="1" ht="11.25">
      <c r="B92" s="170"/>
      <c r="D92" s="151" t="s">
        <v>193</v>
      </c>
      <c r="E92" s="171" t="s">
        <v>3</v>
      </c>
      <c r="F92" s="172" t="s">
        <v>409</v>
      </c>
      <c r="H92" s="173">
        <v>421</v>
      </c>
      <c r="I92" s="174"/>
      <c r="L92" s="170"/>
      <c r="M92" s="175"/>
      <c r="N92" s="176"/>
      <c r="O92" s="176"/>
      <c r="P92" s="176"/>
      <c r="Q92" s="176"/>
      <c r="R92" s="176"/>
      <c r="S92" s="176"/>
      <c r="T92" s="177"/>
      <c r="AT92" s="171" t="s">
        <v>193</v>
      </c>
      <c r="AU92" s="171" t="s">
        <v>83</v>
      </c>
      <c r="AV92" s="14" t="s">
        <v>83</v>
      </c>
      <c r="AW92" s="14" t="s">
        <v>36</v>
      </c>
      <c r="AX92" s="14" t="s">
        <v>22</v>
      </c>
      <c r="AY92" s="171" t="s">
        <v>123</v>
      </c>
    </row>
    <row r="93" spans="1:65" s="2" customFormat="1" ht="16.5" customHeight="1">
      <c r="A93" s="32"/>
      <c r="B93" s="137"/>
      <c r="C93" s="138" t="s">
        <v>22</v>
      </c>
      <c r="D93" s="138" t="s">
        <v>126</v>
      </c>
      <c r="E93" s="139" t="s">
        <v>196</v>
      </c>
      <c r="F93" s="140" t="s">
        <v>197</v>
      </c>
      <c r="G93" s="141" t="s">
        <v>190</v>
      </c>
      <c r="H93" s="142">
        <v>421</v>
      </c>
      <c r="I93" s="143"/>
      <c r="J93" s="144">
        <f>ROUND(I93*H93,2)</f>
        <v>0</v>
      </c>
      <c r="K93" s="140" t="s">
        <v>130</v>
      </c>
      <c r="L93" s="33"/>
      <c r="M93" s="145" t="s">
        <v>3</v>
      </c>
      <c r="N93" s="146" t="s">
        <v>45</v>
      </c>
      <c r="O93" s="53"/>
      <c r="P93" s="147">
        <f>O93*H93</f>
        <v>0</v>
      </c>
      <c r="Q93" s="147">
        <v>0</v>
      </c>
      <c r="R93" s="147">
        <f>Q93*H93</f>
        <v>0</v>
      </c>
      <c r="S93" s="147">
        <v>0</v>
      </c>
      <c r="T93" s="148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49" t="s">
        <v>151</v>
      </c>
      <c r="AT93" s="149" t="s">
        <v>126</v>
      </c>
      <c r="AU93" s="149" t="s">
        <v>83</v>
      </c>
      <c r="AY93" s="17" t="s">
        <v>123</v>
      </c>
      <c r="BE93" s="150">
        <f>IF(N93="základní",J93,0)</f>
        <v>0</v>
      </c>
      <c r="BF93" s="150">
        <f>IF(N93="snížená",J93,0)</f>
        <v>0</v>
      </c>
      <c r="BG93" s="150">
        <f>IF(N93="zákl. přenesená",J93,0)</f>
        <v>0</v>
      </c>
      <c r="BH93" s="150">
        <f>IF(N93="sníž. přenesená",J93,0)</f>
        <v>0</v>
      </c>
      <c r="BI93" s="150">
        <f>IF(N93="nulová",J93,0)</f>
        <v>0</v>
      </c>
      <c r="BJ93" s="17" t="s">
        <v>22</v>
      </c>
      <c r="BK93" s="150">
        <f>ROUND(I93*H93,2)</f>
        <v>0</v>
      </c>
      <c r="BL93" s="17" t="s">
        <v>151</v>
      </c>
      <c r="BM93" s="149" t="s">
        <v>410</v>
      </c>
    </row>
    <row r="94" spans="1:65" s="2" customFormat="1" ht="11.25">
      <c r="A94" s="32"/>
      <c r="B94" s="33"/>
      <c r="C94" s="32"/>
      <c r="D94" s="151" t="s">
        <v>133</v>
      </c>
      <c r="E94" s="32"/>
      <c r="F94" s="152" t="s">
        <v>199</v>
      </c>
      <c r="G94" s="32"/>
      <c r="H94" s="32"/>
      <c r="I94" s="153"/>
      <c r="J94" s="32"/>
      <c r="K94" s="32"/>
      <c r="L94" s="33"/>
      <c r="M94" s="154"/>
      <c r="N94" s="155"/>
      <c r="O94" s="53"/>
      <c r="P94" s="53"/>
      <c r="Q94" s="53"/>
      <c r="R94" s="53"/>
      <c r="S94" s="53"/>
      <c r="T94" s="54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7" t="s">
        <v>133</v>
      </c>
      <c r="AU94" s="17" t="s">
        <v>83</v>
      </c>
    </row>
    <row r="95" spans="1:65" s="2" customFormat="1" ht="11.25">
      <c r="A95" s="32"/>
      <c r="B95" s="33"/>
      <c r="C95" s="32"/>
      <c r="D95" s="156" t="s">
        <v>134</v>
      </c>
      <c r="E95" s="32"/>
      <c r="F95" s="157" t="s">
        <v>200</v>
      </c>
      <c r="G95" s="32"/>
      <c r="H95" s="32"/>
      <c r="I95" s="153"/>
      <c r="J95" s="32"/>
      <c r="K95" s="32"/>
      <c r="L95" s="33"/>
      <c r="M95" s="154"/>
      <c r="N95" s="155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134</v>
      </c>
      <c r="AU95" s="17" t="s">
        <v>83</v>
      </c>
    </row>
    <row r="96" spans="1:65" s="13" customFormat="1" ht="11.25">
      <c r="B96" s="163"/>
      <c r="D96" s="151" t="s">
        <v>193</v>
      </c>
      <c r="E96" s="164" t="s">
        <v>3</v>
      </c>
      <c r="F96" s="165" t="s">
        <v>201</v>
      </c>
      <c r="H96" s="164" t="s">
        <v>3</v>
      </c>
      <c r="I96" s="166"/>
      <c r="L96" s="163"/>
      <c r="M96" s="167"/>
      <c r="N96" s="168"/>
      <c r="O96" s="168"/>
      <c r="P96" s="168"/>
      <c r="Q96" s="168"/>
      <c r="R96" s="168"/>
      <c r="S96" s="168"/>
      <c r="T96" s="169"/>
      <c r="AT96" s="164" t="s">
        <v>193</v>
      </c>
      <c r="AU96" s="164" t="s">
        <v>83</v>
      </c>
      <c r="AV96" s="13" t="s">
        <v>22</v>
      </c>
      <c r="AW96" s="13" t="s">
        <v>36</v>
      </c>
      <c r="AX96" s="13" t="s">
        <v>74</v>
      </c>
      <c r="AY96" s="164" t="s">
        <v>123</v>
      </c>
    </row>
    <row r="97" spans="1:65" s="14" customFormat="1" ht="11.25">
      <c r="B97" s="170"/>
      <c r="D97" s="151" t="s">
        <v>193</v>
      </c>
      <c r="E97" s="171" t="s">
        <v>3</v>
      </c>
      <c r="F97" s="172" t="s">
        <v>411</v>
      </c>
      <c r="H97" s="173">
        <v>421</v>
      </c>
      <c r="I97" s="174"/>
      <c r="L97" s="170"/>
      <c r="M97" s="175"/>
      <c r="N97" s="176"/>
      <c r="O97" s="176"/>
      <c r="P97" s="176"/>
      <c r="Q97" s="176"/>
      <c r="R97" s="176"/>
      <c r="S97" s="176"/>
      <c r="T97" s="177"/>
      <c r="AT97" s="171" t="s">
        <v>193</v>
      </c>
      <c r="AU97" s="171" t="s">
        <v>83</v>
      </c>
      <c r="AV97" s="14" t="s">
        <v>83</v>
      </c>
      <c r="AW97" s="14" t="s">
        <v>36</v>
      </c>
      <c r="AX97" s="14" t="s">
        <v>22</v>
      </c>
      <c r="AY97" s="171" t="s">
        <v>123</v>
      </c>
    </row>
    <row r="98" spans="1:65" s="2" customFormat="1" ht="21.75" customHeight="1">
      <c r="A98" s="32"/>
      <c r="B98" s="137"/>
      <c r="C98" s="138" t="s">
        <v>83</v>
      </c>
      <c r="D98" s="138" t="s">
        <v>126</v>
      </c>
      <c r="E98" s="139" t="s">
        <v>412</v>
      </c>
      <c r="F98" s="140" t="s">
        <v>413</v>
      </c>
      <c r="G98" s="141" t="s">
        <v>190</v>
      </c>
      <c r="H98" s="142">
        <v>350.27</v>
      </c>
      <c r="I98" s="143"/>
      <c r="J98" s="144">
        <f>ROUND(I98*H98,2)</f>
        <v>0</v>
      </c>
      <c r="K98" s="140" t="s">
        <v>130</v>
      </c>
      <c r="L98" s="33"/>
      <c r="M98" s="145" t="s">
        <v>3</v>
      </c>
      <c r="N98" s="146" t="s">
        <v>45</v>
      </c>
      <c r="O98" s="53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49" t="s">
        <v>151</v>
      </c>
      <c r="AT98" s="149" t="s">
        <v>126</v>
      </c>
      <c r="AU98" s="149" t="s">
        <v>83</v>
      </c>
      <c r="AY98" s="17" t="s">
        <v>123</v>
      </c>
      <c r="BE98" s="150">
        <f>IF(N98="základní",J98,0)</f>
        <v>0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7" t="s">
        <v>22</v>
      </c>
      <c r="BK98" s="150">
        <f>ROUND(I98*H98,2)</f>
        <v>0</v>
      </c>
      <c r="BL98" s="17" t="s">
        <v>151</v>
      </c>
      <c r="BM98" s="149" t="s">
        <v>414</v>
      </c>
    </row>
    <row r="99" spans="1:65" s="2" customFormat="1" ht="19.5">
      <c r="A99" s="32"/>
      <c r="B99" s="33"/>
      <c r="C99" s="32"/>
      <c r="D99" s="151" t="s">
        <v>133</v>
      </c>
      <c r="E99" s="32"/>
      <c r="F99" s="152" t="s">
        <v>415</v>
      </c>
      <c r="G99" s="32"/>
      <c r="H99" s="32"/>
      <c r="I99" s="153"/>
      <c r="J99" s="32"/>
      <c r="K99" s="32"/>
      <c r="L99" s="33"/>
      <c r="M99" s="154"/>
      <c r="N99" s="155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133</v>
      </c>
      <c r="AU99" s="17" t="s">
        <v>83</v>
      </c>
    </row>
    <row r="100" spans="1:65" s="2" customFormat="1" ht="11.25">
      <c r="A100" s="32"/>
      <c r="B100" s="33"/>
      <c r="C100" s="32"/>
      <c r="D100" s="156" t="s">
        <v>134</v>
      </c>
      <c r="E100" s="32"/>
      <c r="F100" s="157" t="s">
        <v>416</v>
      </c>
      <c r="G100" s="32"/>
      <c r="H100" s="32"/>
      <c r="I100" s="153"/>
      <c r="J100" s="32"/>
      <c r="K100" s="32"/>
      <c r="L100" s="33"/>
      <c r="M100" s="154"/>
      <c r="N100" s="155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134</v>
      </c>
      <c r="AU100" s="17" t="s">
        <v>83</v>
      </c>
    </row>
    <row r="101" spans="1:65" s="13" customFormat="1" ht="11.25">
      <c r="B101" s="163"/>
      <c r="D101" s="151" t="s">
        <v>193</v>
      </c>
      <c r="E101" s="164" t="s">
        <v>3</v>
      </c>
      <c r="F101" s="165" t="s">
        <v>208</v>
      </c>
      <c r="H101" s="164" t="s">
        <v>3</v>
      </c>
      <c r="I101" s="166"/>
      <c r="L101" s="163"/>
      <c r="M101" s="167"/>
      <c r="N101" s="168"/>
      <c r="O101" s="168"/>
      <c r="P101" s="168"/>
      <c r="Q101" s="168"/>
      <c r="R101" s="168"/>
      <c r="S101" s="168"/>
      <c r="T101" s="169"/>
      <c r="AT101" s="164" t="s">
        <v>193</v>
      </c>
      <c r="AU101" s="164" t="s">
        <v>83</v>
      </c>
      <c r="AV101" s="13" t="s">
        <v>22</v>
      </c>
      <c r="AW101" s="13" t="s">
        <v>36</v>
      </c>
      <c r="AX101" s="13" t="s">
        <v>74</v>
      </c>
      <c r="AY101" s="164" t="s">
        <v>123</v>
      </c>
    </row>
    <row r="102" spans="1:65" s="14" customFormat="1" ht="11.25">
      <c r="B102" s="170"/>
      <c r="D102" s="151" t="s">
        <v>193</v>
      </c>
      <c r="E102" s="171" t="s">
        <v>3</v>
      </c>
      <c r="F102" s="172" t="s">
        <v>417</v>
      </c>
      <c r="H102" s="173">
        <v>350.27</v>
      </c>
      <c r="I102" s="174"/>
      <c r="L102" s="170"/>
      <c r="M102" s="175"/>
      <c r="N102" s="176"/>
      <c r="O102" s="176"/>
      <c r="P102" s="176"/>
      <c r="Q102" s="176"/>
      <c r="R102" s="176"/>
      <c r="S102" s="176"/>
      <c r="T102" s="177"/>
      <c r="AT102" s="171" t="s">
        <v>193</v>
      </c>
      <c r="AU102" s="171" t="s">
        <v>83</v>
      </c>
      <c r="AV102" s="14" t="s">
        <v>83</v>
      </c>
      <c r="AW102" s="14" t="s">
        <v>36</v>
      </c>
      <c r="AX102" s="14" t="s">
        <v>22</v>
      </c>
      <c r="AY102" s="171" t="s">
        <v>123</v>
      </c>
    </row>
    <row r="103" spans="1:65" s="2" customFormat="1" ht="21.75" customHeight="1">
      <c r="A103" s="32"/>
      <c r="B103" s="137"/>
      <c r="C103" s="138" t="s">
        <v>143</v>
      </c>
      <c r="D103" s="138" t="s">
        <v>126</v>
      </c>
      <c r="E103" s="139" t="s">
        <v>418</v>
      </c>
      <c r="F103" s="140" t="s">
        <v>419</v>
      </c>
      <c r="G103" s="141" t="s">
        <v>190</v>
      </c>
      <c r="H103" s="142">
        <v>150.82499999999999</v>
      </c>
      <c r="I103" s="143"/>
      <c r="J103" s="144">
        <f>ROUND(I103*H103,2)</f>
        <v>0</v>
      </c>
      <c r="K103" s="140" t="s">
        <v>130</v>
      </c>
      <c r="L103" s="33"/>
      <c r="M103" s="145" t="s">
        <v>3</v>
      </c>
      <c r="N103" s="146" t="s">
        <v>45</v>
      </c>
      <c r="O103" s="53"/>
      <c r="P103" s="147">
        <f>O103*H103</f>
        <v>0</v>
      </c>
      <c r="Q103" s="147">
        <v>0</v>
      </c>
      <c r="R103" s="147">
        <f>Q103*H103</f>
        <v>0</v>
      </c>
      <c r="S103" s="147">
        <v>0</v>
      </c>
      <c r="T103" s="148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49" t="s">
        <v>151</v>
      </c>
      <c r="AT103" s="149" t="s">
        <v>126</v>
      </c>
      <c r="AU103" s="149" t="s">
        <v>83</v>
      </c>
      <c r="AY103" s="17" t="s">
        <v>123</v>
      </c>
      <c r="BE103" s="150">
        <f>IF(N103="základní",J103,0)</f>
        <v>0</v>
      </c>
      <c r="BF103" s="150">
        <f>IF(N103="snížená",J103,0)</f>
        <v>0</v>
      </c>
      <c r="BG103" s="150">
        <f>IF(N103="zákl. přenesená",J103,0)</f>
        <v>0</v>
      </c>
      <c r="BH103" s="150">
        <f>IF(N103="sníž. přenesená",J103,0)</f>
        <v>0</v>
      </c>
      <c r="BI103" s="150">
        <f>IF(N103="nulová",J103,0)</f>
        <v>0</v>
      </c>
      <c r="BJ103" s="17" t="s">
        <v>22</v>
      </c>
      <c r="BK103" s="150">
        <f>ROUND(I103*H103,2)</f>
        <v>0</v>
      </c>
      <c r="BL103" s="17" t="s">
        <v>151</v>
      </c>
      <c r="BM103" s="149" t="s">
        <v>420</v>
      </c>
    </row>
    <row r="104" spans="1:65" s="2" customFormat="1" ht="19.5">
      <c r="A104" s="32"/>
      <c r="B104" s="33"/>
      <c r="C104" s="32"/>
      <c r="D104" s="151" t="s">
        <v>133</v>
      </c>
      <c r="E104" s="32"/>
      <c r="F104" s="152" t="s">
        <v>421</v>
      </c>
      <c r="G104" s="32"/>
      <c r="H104" s="32"/>
      <c r="I104" s="153"/>
      <c r="J104" s="32"/>
      <c r="K104" s="32"/>
      <c r="L104" s="33"/>
      <c r="M104" s="154"/>
      <c r="N104" s="155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133</v>
      </c>
      <c r="AU104" s="17" t="s">
        <v>83</v>
      </c>
    </row>
    <row r="105" spans="1:65" s="2" customFormat="1" ht="11.25">
      <c r="A105" s="32"/>
      <c r="B105" s="33"/>
      <c r="C105" s="32"/>
      <c r="D105" s="156" t="s">
        <v>134</v>
      </c>
      <c r="E105" s="32"/>
      <c r="F105" s="157" t="s">
        <v>422</v>
      </c>
      <c r="G105" s="32"/>
      <c r="H105" s="32"/>
      <c r="I105" s="153"/>
      <c r="J105" s="32"/>
      <c r="K105" s="32"/>
      <c r="L105" s="33"/>
      <c r="M105" s="154"/>
      <c r="N105" s="155"/>
      <c r="O105" s="53"/>
      <c r="P105" s="53"/>
      <c r="Q105" s="53"/>
      <c r="R105" s="53"/>
      <c r="S105" s="53"/>
      <c r="T105" s="54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7" t="s">
        <v>134</v>
      </c>
      <c r="AU105" s="17" t="s">
        <v>83</v>
      </c>
    </row>
    <row r="106" spans="1:65" s="13" customFormat="1" ht="11.25">
      <c r="B106" s="163"/>
      <c r="D106" s="151" t="s">
        <v>193</v>
      </c>
      <c r="E106" s="164" t="s">
        <v>3</v>
      </c>
      <c r="F106" s="165" t="s">
        <v>423</v>
      </c>
      <c r="H106" s="164" t="s">
        <v>3</v>
      </c>
      <c r="I106" s="166"/>
      <c r="L106" s="163"/>
      <c r="M106" s="167"/>
      <c r="N106" s="168"/>
      <c r="O106" s="168"/>
      <c r="P106" s="168"/>
      <c r="Q106" s="168"/>
      <c r="R106" s="168"/>
      <c r="S106" s="168"/>
      <c r="T106" s="169"/>
      <c r="AT106" s="164" t="s">
        <v>193</v>
      </c>
      <c r="AU106" s="164" t="s">
        <v>83</v>
      </c>
      <c r="AV106" s="13" t="s">
        <v>22</v>
      </c>
      <c r="AW106" s="13" t="s">
        <v>36</v>
      </c>
      <c r="AX106" s="13" t="s">
        <v>74</v>
      </c>
      <c r="AY106" s="164" t="s">
        <v>123</v>
      </c>
    </row>
    <row r="107" spans="1:65" s="14" customFormat="1" ht="11.25">
      <c r="B107" s="170"/>
      <c r="D107" s="151" t="s">
        <v>193</v>
      </c>
      <c r="E107" s="171" t="s">
        <v>3</v>
      </c>
      <c r="F107" s="172" t="s">
        <v>424</v>
      </c>
      <c r="H107" s="173">
        <v>150.82499999999999</v>
      </c>
      <c r="I107" s="174"/>
      <c r="L107" s="170"/>
      <c r="M107" s="175"/>
      <c r="N107" s="176"/>
      <c r="O107" s="176"/>
      <c r="P107" s="176"/>
      <c r="Q107" s="176"/>
      <c r="R107" s="176"/>
      <c r="S107" s="176"/>
      <c r="T107" s="177"/>
      <c r="AT107" s="171" t="s">
        <v>193</v>
      </c>
      <c r="AU107" s="171" t="s">
        <v>83</v>
      </c>
      <c r="AV107" s="14" t="s">
        <v>83</v>
      </c>
      <c r="AW107" s="14" t="s">
        <v>36</v>
      </c>
      <c r="AX107" s="14" t="s">
        <v>22</v>
      </c>
      <c r="AY107" s="171" t="s">
        <v>123</v>
      </c>
    </row>
    <row r="108" spans="1:65" s="2" customFormat="1" ht="21.75" customHeight="1">
      <c r="A108" s="32"/>
      <c r="B108" s="137"/>
      <c r="C108" s="138" t="s">
        <v>151</v>
      </c>
      <c r="D108" s="138" t="s">
        <v>126</v>
      </c>
      <c r="E108" s="139" t="s">
        <v>210</v>
      </c>
      <c r="F108" s="140" t="s">
        <v>211</v>
      </c>
      <c r="G108" s="141" t="s">
        <v>190</v>
      </c>
      <c r="H108" s="142">
        <v>499.29500000000002</v>
      </c>
      <c r="I108" s="143"/>
      <c r="J108" s="144">
        <f>ROUND(I108*H108,2)</f>
        <v>0</v>
      </c>
      <c r="K108" s="140" t="s">
        <v>130</v>
      </c>
      <c r="L108" s="33"/>
      <c r="M108" s="145" t="s">
        <v>3</v>
      </c>
      <c r="N108" s="146" t="s">
        <v>45</v>
      </c>
      <c r="O108" s="53"/>
      <c r="P108" s="147">
        <f>O108*H108</f>
        <v>0</v>
      </c>
      <c r="Q108" s="147">
        <v>0</v>
      </c>
      <c r="R108" s="147">
        <f>Q108*H108</f>
        <v>0</v>
      </c>
      <c r="S108" s="147">
        <v>0</v>
      </c>
      <c r="T108" s="148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49" t="s">
        <v>151</v>
      </c>
      <c r="AT108" s="149" t="s">
        <v>126</v>
      </c>
      <c r="AU108" s="149" t="s">
        <v>83</v>
      </c>
      <c r="AY108" s="17" t="s">
        <v>123</v>
      </c>
      <c r="BE108" s="150">
        <f>IF(N108="základní",J108,0)</f>
        <v>0</v>
      </c>
      <c r="BF108" s="150">
        <f>IF(N108="snížená",J108,0)</f>
        <v>0</v>
      </c>
      <c r="BG108" s="150">
        <f>IF(N108="zákl. přenesená",J108,0)</f>
        <v>0</v>
      </c>
      <c r="BH108" s="150">
        <f>IF(N108="sníž. přenesená",J108,0)</f>
        <v>0</v>
      </c>
      <c r="BI108" s="150">
        <f>IF(N108="nulová",J108,0)</f>
        <v>0</v>
      </c>
      <c r="BJ108" s="17" t="s">
        <v>22</v>
      </c>
      <c r="BK108" s="150">
        <f>ROUND(I108*H108,2)</f>
        <v>0</v>
      </c>
      <c r="BL108" s="17" t="s">
        <v>151</v>
      </c>
      <c r="BM108" s="149" t="s">
        <v>425</v>
      </c>
    </row>
    <row r="109" spans="1:65" s="2" customFormat="1" ht="19.5">
      <c r="A109" s="32"/>
      <c r="B109" s="33"/>
      <c r="C109" s="32"/>
      <c r="D109" s="151" t="s">
        <v>133</v>
      </c>
      <c r="E109" s="32"/>
      <c r="F109" s="152" t="s">
        <v>213</v>
      </c>
      <c r="G109" s="32"/>
      <c r="H109" s="32"/>
      <c r="I109" s="153"/>
      <c r="J109" s="32"/>
      <c r="K109" s="32"/>
      <c r="L109" s="33"/>
      <c r="M109" s="154"/>
      <c r="N109" s="155"/>
      <c r="O109" s="53"/>
      <c r="P109" s="53"/>
      <c r="Q109" s="53"/>
      <c r="R109" s="53"/>
      <c r="S109" s="53"/>
      <c r="T109" s="54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7" t="s">
        <v>133</v>
      </c>
      <c r="AU109" s="17" t="s">
        <v>83</v>
      </c>
    </row>
    <row r="110" spans="1:65" s="2" customFormat="1" ht="11.25">
      <c r="A110" s="32"/>
      <c r="B110" s="33"/>
      <c r="C110" s="32"/>
      <c r="D110" s="156" t="s">
        <v>134</v>
      </c>
      <c r="E110" s="32"/>
      <c r="F110" s="157" t="s">
        <v>214</v>
      </c>
      <c r="G110" s="32"/>
      <c r="H110" s="32"/>
      <c r="I110" s="153"/>
      <c r="J110" s="32"/>
      <c r="K110" s="32"/>
      <c r="L110" s="33"/>
      <c r="M110" s="154"/>
      <c r="N110" s="155"/>
      <c r="O110" s="53"/>
      <c r="P110" s="53"/>
      <c r="Q110" s="53"/>
      <c r="R110" s="53"/>
      <c r="S110" s="53"/>
      <c r="T110" s="54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7" t="s">
        <v>134</v>
      </c>
      <c r="AU110" s="17" t="s">
        <v>83</v>
      </c>
    </row>
    <row r="111" spans="1:65" s="14" customFormat="1" ht="11.25">
      <c r="B111" s="170"/>
      <c r="D111" s="151" t="s">
        <v>193</v>
      </c>
      <c r="E111" s="171" t="s">
        <v>3</v>
      </c>
      <c r="F111" s="172" t="s">
        <v>426</v>
      </c>
      <c r="H111" s="173">
        <v>499.29500000000002</v>
      </c>
      <c r="I111" s="174"/>
      <c r="L111" s="170"/>
      <c r="M111" s="175"/>
      <c r="N111" s="176"/>
      <c r="O111" s="176"/>
      <c r="P111" s="176"/>
      <c r="Q111" s="176"/>
      <c r="R111" s="176"/>
      <c r="S111" s="176"/>
      <c r="T111" s="177"/>
      <c r="AT111" s="171" t="s">
        <v>193</v>
      </c>
      <c r="AU111" s="171" t="s">
        <v>83</v>
      </c>
      <c r="AV111" s="14" t="s">
        <v>83</v>
      </c>
      <c r="AW111" s="14" t="s">
        <v>36</v>
      </c>
      <c r="AX111" s="14" t="s">
        <v>22</v>
      </c>
      <c r="AY111" s="171" t="s">
        <v>123</v>
      </c>
    </row>
    <row r="112" spans="1:65" s="2" customFormat="1" ht="24.2" customHeight="1">
      <c r="A112" s="32"/>
      <c r="B112" s="137"/>
      <c r="C112" s="138" t="s">
        <v>122</v>
      </c>
      <c r="D112" s="138" t="s">
        <v>126</v>
      </c>
      <c r="E112" s="139" t="s">
        <v>220</v>
      </c>
      <c r="F112" s="140" t="s">
        <v>221</v>
      </c>
      <c r="G112" s="141" t="s">
        <v>190</v>
      </c>
      <c r="H112" s="142">
        <v>4992.95</v>
      </c>
      <c r="I112" s="143"/>
      <c r="J112" s="144">
        <f>ROUND(I112*H112,2)</f>
        <v>0</v>
      </c>
      <c r="K112" s="140" t="s">
        <v>130</v>
      </c>
      <c r="L112" s="33"/>
      <c r="M112" s="145" t="s">
        <v>3</v>
      </c>
      <c r="N112" s="146" t="s">
        <v>45</v>
      </c>
      <c r="O112" s="53"/>
      <c r="P112" s="147">
        <f>O112*H112</f>
        <v>0</v>
      </c>
      <c r="Q112" s="147">
        <v>0</v>
      </c>
      <c r="R112" s="147">
        <f>Q112*H112</f>
        <v>0</v>
      </c>
      <c r="S112" s="147">
        <v>0</v>
      </c>
      <c r="T112" s="148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49" t="s">
        <v>151</v>
      </c>
      <c r="AT112" s="149" t="s">
        <v>126</v>
      </c>
      <c r="AU112" s="149" t="s">
        <v>83</v>
      </c>
      <c r="AY112" s="17" t="s">
        <v>123</v>
      </c>
      <c r="BE112" s="150">
        <f>IF(N112="základní",J112,0)</f>
        <v>0</v>
      </c>
      <c r="BF112" s="150">
        <f>IF(N112="snížená",J112,0)</f>
        <v>0</v>
      </c>
      <c r="BG112" s="150">
        <f>IF(N112="zákl. přenesená",J112,0)</f>
        <v>0</v>
      </c>
      <c r="BH112" s="150">
        <f>IF(N112="sníž. přenesená",J112,0)</f>
        <v>0</v>
      </c>
      <c r="BI112" s="150">
        <f>IF(N112="nulová",J112,0)</f>
        <v>0</v>
      </c>
      <c r="BJ112" s="17" t="s">
        <v>22</v>
      </c>
      <c r="BK112" s="150">
        <f>ROUND(I112*H112,2)</f>
        <v>0</v>
      </c>
      <c r="BL112" s="17" t="s">
        <v>151</v>
      </c>
      <c r="BM112" s="149" t="s">
        <v>427</v>
      </c>
    </row>
    <row r="113" spans="1:65" s="2" customFormat="1" ht="19.5">
      <c r="A113" s="32"/>
      <c r="B113" s="33"/>
      <c r="C113" s="32"/>
      <c r="D113" s="151" t="s">
        <v>133</v>
      </c>
      <c r="E113" s="32"/>
      <c r="F113" s="152" t="s">
        <v>223</v>
      </c>
      <c r="G113" s="32"/>
      <c r="H113" s="32"/>
      <c r="I113" s="153"/>
      <c r="J113" s="32"/>
      <c r="K113" s="32"/>
      <c r="L113" s="33"/>
      <c r="M113" s="154"/>
      <c r="N113" s="155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133</v>
      </c>
      <c r="AU113" s="17" t="s">
        <v>83</v>
      </c>
    </row>
    <row r="114" spans="1:65" s="2" customFormat="1" ht="11.25">
      <c r="A114" s="32"/>
      <c r="B114" s="33"/>
      <c r="C114" s="32"/>
      <c r="D114" s="156" t="s">
        <v>134</v>
      </c>
      <c r="E114" s="32"/>
      <c r="F114" s="157" t="s">
        <v>224</v>
      </c>
      <c r="G114" s="32"/>
      <c r="H114" s="32"/>
      <c r="I114" s="153"/>
      <c r="J114" s="32"/>
      <c r="K114" s="32"/>
      <c r="L114" s="33"/>
      <c r="M114" s="154"/>
      <c r="N114" s="155"/>
      <c r="O114" s="53"/>
      <c r="P114" s="53"/>
      <c r="Q114" s="53"/>
      <c r="R114" s="53"/>
      <c r="S114" s="53"/>
      <c r="T114" s="54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134</v>
      </c>
      <c r="AU114" s="17" t="s">
        <v>83</v>
      </c>
    </row>
    <row r="115" spans="1:65" s="14" customFormat="1" ht="11.25">
      <c r="B115" s="170"/>
      <c r="D115" s="151" t="s">
        <v>193</v>
      </c>
      <c r="E115" s="171" t="s">
        <v>3</v>
      </c>
      <c r="F115" s="172" t="s">
        <v>428</v>
      </c>
      <c r="H115" s="173">
        <v>4992.95</v>
      </c>
      <c r="I115" s="174"/>
      <c r="L115" s="170"/>
      <c r="M115" s="175"/>
      <c r="N115" s="176"/>
      <c r="O115" s="176"/>
      <c r="P115" s="176"/>
      <c r="Q115" s="176"/>
      <c r="R115" s="176"/>
      <c r="S115" s="176"/>
      <c r="T115" s="177"/>
      <c r="AT115" s="171" t="s">
        <v>193</v>
      </c>
      <c r="AU115" s="171" t="s">
        <v>83</v>
      </c>
      <c r="AV115" s="14" t="s">
        <v>83</v>
      </c>
      <c r="AW115" s="14" t="s">
        <v>36</v>
      </c>
      <c r="AX115" s="14" t="s">
        <v>22</v>
      </c>
      <c r="AY115" s="171" t="s">
        <v>123</v>
      </c>
    </row>
    <row r="116" spans="1:65" s="2" customFormat="1" ht="16.5" customHeight="1">
      <c r="A116" s="32"/>
      <c r="B116" s="137"/>
      <c r="C116" s="138" t="s">
        <v>161</v>
      </c>
      <c r="D116" s="138" t="s">
        <v>126</v>
      </c>
      <c r="E116" s="139" t="s">
        <v>226</v>
      </c>
      <c r="F116" s="140" t="s">
        <v>227</v>
      </c>
      <c r="G116" s="141" t="s">
        <v>190</v>
      </c>
      <c r="H116" s="142">
        <v>499.29500000000002</v>
      </c>
      <c r="I116" s="143"/>
      <c r="J116" s="144">
        <f>ROUND(I116*H116,2)</f>
        <v>0</v>
      </c>
      <c r="K116" s="140" t="s">
        <v>130</v>
      </c>
      <c r="L116" s="33"/>
      <c r="M116" s="145" t="s">
        <v>3</v>
      </c>
      <c r="N116" s="146" t="s">
        <v>45</v>
      </c>
      <c r="O116" s="53"/>
      <c r="P116" s="147">
        <f>O116*H116</f>
        <v>0</v>
      </c>
      <c r="Q116" s="147">
        <v>0</v>
      </c>
      <c r="R116" s="147">
        <f>Q116*H116</f>
        <v>0</v>
      </c>
      <c r="S116" s="147">
        <v>0</v>
      </c>
      <c r="T116" s="148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49" t="s">
        <v>151</v>
      </c>
      <c r="AT116" s="149" t="s">
        <v>126</v>
      </c>
      <c r="AU116" s="149" t="s">
        <v>83</v>
      </c>
      <c r="AY116" s="17" t="s">
        <v>123</v>
      </c>
      <c r="BE116" s="150">
        <f>IF(N116="základní",J116,0)</f>
        <v>0</v>
      </c>
      <c r="BF116" s="150">
        <f>IF(N116="snížená",J116,0)</f>
        <v>0</v>
      </c>
      <c r="BG116" s="150">
        <f>IF(N116="zákl. přenesená",J116,0)</f>
        <v>0</v>
      </c>
      <c r="BH116" s="150">
        <f>IF(N116="sníž. přenesená",J116,0)</f>
        <v>0</v>
      </c>
      <c r="BI116" s="150">
        <f>IF(N116="nulová",J116,0)</f>
        <v>0</v>
      </c>
      <c r="BJ116" s="17" t="s">
        <v>22</v>
      </c>
      <c r="BK116" s="150">
        <f>ROUND(I116*H116,2)</f>
        <v>0</v>
      </c>
      <c r="BL116" s="17" t="s">
        <v>151</v>
      </c>
      <c r="BM116" s="149" t="s">
        <v>429</v>
      </c>
    </row>
    <row r="117" spans="1:65" s="2" customFormat="1" ht="19.5">
      <c r="A117" s="32"/>
      <c r="B117" s="33"/>
      <c r="C117" s="32"/>
      <c r="D117" s="151" t="s">
        <v>133</v>
      </c>
      <c r="E117" s="32"/>
      <c r="F117" s="152" t="s">
        <v>229</v>
      </c>
      <c r="G117" s="32"/>
      <c r="H117" s="32"/>
      <c r="I117" s="153"/>
      <c r="J117" s="32"/>
      <c r="K117" s="32"/>
      <c r="L117" s="33"/>
      <c r="M117" s="154"/>
      <c r="N117" s="155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133</v>
      </c>
      <c r="AU117" s="17" t="s">
        <v>83</v>
      </c>
    </row>
    <row r="118" spans="1:65" s="2" customFormat="1" ht="11.25">
      <c r="A118" s="32"/>
      <c r="B118" s="33"/>
      <c r="C118" s="32"/>
      <c r="D118" s="156" t="s">
        <v>134</v>
      </c>
      <c r="E118" s="32"/>
      <c r="F118" s="157" t="s">
        <v>230</v>
      </c>
      <c r="G118" s="32"/>
      <c r="H118" s="32"/>
      <c r="I118" s="153"/>
      <c r="J118" s="32"/>
      <c r="K118" s="32"/>
      <c r="L118" s="33"/>
      <c r="M118" s="154"/>
      <c r="N118" s="155"/>
      <c r="O118" s="53"/>
      <c r="P118" s="53"/>
      <c r="Q118" s="53"/>
      <c r="R118" s="53"/>
      <c r="S118" s="53"/>
      <c r="T118" s="54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134</v>
      </c>
      <c r="AU118" s="17" t="s">
        <v>83</v>
      </c>
    </row>
    <row r="119" spans="1:65" s="13" customFormat="1" ht="11.25">
      <c r="B119" s="163"/>
      <c r="D119" s="151" t="s">
        <v>193</v>
      </c>
      <c r="E119" s="164" t="s">
        <v>3</v>
      </c>
      <c r="F119" s="165" t="s">
        <v>238</v>
      </c>
      <c r="H119" s="164" t="s">
        <v>3</v>
      </c>
      <c r="I119" s="166"/>
      <c r="L119" s="163"/>
      <c r="M119" s="167"/>
      <c r="N119" s="168"/>
      <c r="O119" s="168"/>
      <c r="P119" s="168"/>
      <c r="Q119" s="168"/>
      <c r="R119" s="168"/>
      <c r="S119" s="168"/>
      <c r="T119" s="169"/>
      <c r="AT119" s="164" t="s">
        <v>193</v>
      </c>
      <c r="AU119" s="164" t="s">
        <v>83</v>
      </c>
      <c r="AV119" s="13" t="s">
        <v>22</v>
      </c>
      <c r="AW119" s="13" t="s">
        <v>36</v>
      </c>
      <c r="AX119" s="13" t="s">
        <v>74</v>
      </c>
      <c r="AY119" s="164" t="s">
        <v>123</v>
      </c>
    </row>
    <row r="120" spans="1:65" s="14" customFormat="1" ht="11.25">
      <c r="B120" s="170"/>
      <c r="D120" s="151" t="s">
        <v>193</v>
      </c>
      <c r="E120" s="171" t="s">
        <v>3</v>
      </c>
      <c r="F120" s="172" t="s">
        <v>430</v>
      </c>
      <c r="H120" s="173">
        <v>499.29500000000002</v>
      </c>
      <c r="I120" s="174"/>
      <c r="L120" s="170"/>
      <c r="M120" s="175"/>
      <c r="N120" s="176"/>
      <c r="O120" s="176"/>
      <c r="P120" s="176"/>
      <c r="Q120" s="176"/>
      <c r="R120" s="176"/>
      <c r="S120" s="176"/>
      <c r="T120" s="177"/>
      <c r="AT120" s="171" t="s">
        <v>193</v>
      </c>
      <c r="AU120" s="171" t="s">
        <v>83</v>
      </c>
      <c r="AV120" s="14" t="s">
        <v>83</v>
      </c>
      <c r="AW120" s="14" t="s">
        <v>36</v>
      </c>
      <c r="AX120" s="14" t="s">
        <v>22</v>
      </c>
      <c r="AY120" s="171" t="s">
        <v>123</v>
      </c>
    </row>
    <row r="121" spans="1:65" s="2" customFormat="1" ht="16.5" customHeight="1">
      <c r="A121" s="32"/>
      <c r="B121" s="137"/>
      <c r="C121" s="138" t="s">
        <v>167</v>
      </c>
      <c r="D121" s="138" t="s">
        <v>126</v>
      </c>
      <c r="E121" s="139" t="s">
        <v>234</v>
      </c>
      <c r="F121" s="140" t="s">
        <v>235</v>
      </c>
      <c r="G121" s="141" t="s">
        <v>190</v>
      </c>
      <c r="H121" s="142">
        <v>499.29500000000002</v>
      </c>
      <c r="I121" s="143"/>
      <c r="J121" s="144">
        <f>ROUND(I121*H121,2)</f>
        <v>0</v>
      </c>
      <c r="K121" s="140" t="s">
        <v>130</v>
      </c>
      <c r="L121" s="33"/>
      <c r="M121" s="145" t="s">
        <v>3</v>
      </c>
      <c r="N121" s="146" t="s">
        <v>45</v>
      </c>
      <c r="O121" s="53"/>
      <c r="P121" s="147">
        <f>O121*H121</f>
        <v>0</v>
      </c>
      <c r="Q121" s="147">
        <v>0</v>
      </c>
      <c r="R121" s="147">
        <f>Q121*H121</f>
        <v>0</v>
      </c>
      <c r="S121" s="147">
        <v>0</v>
      </c>
      <c r="T121" s="148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49" t="s">
        <v>151</v>
      </c>
      <c r="AT121" s="149" t="s">
        <v>126</v>
      </c>
      <c r="AU121" s="149" t="s">
        <v>83</v>
      </c>
      <c r="AY121" s="17" t="s">
        <v>123</v>
      </c>
      <c r="BE121" s="150">
        <f>IF(N121="základní",J121,0)</f>
        <v>0</v>
      </c>
      <c r="BF121" s="150">
        <f>IF(N121="snížená",J121,0)</f>
        <v>0</v>
      </c>
      <c r="BG121" s="150">
        <f>IF(N121="zákl. přenesená",J121,0)</f>
        <v>0</v>
      </c>
      <c r="BH121" s="150">
        <f>IF(N121="sníž. přenesená",J121,0)</f>
        <v>0</v>
      </c>
      <c r="BI121" s="150">
        <f>IF(N121="nulová",J121,0)</f>
        <v>0</v>
      </c>
      <c r="BJ121" s="17" t="s">
        <v>22</v>
      </c>
      <c r="BK121" s="150">
        <f>ROUND(I121*H121,2)</f>
        <v>0</v>
      </c>
      <c r="BL121" s="17" t="s">
        <v>151</v>
      </c>
      <c r="BM121" s="149" t="s">
        <v>431</v>
      </c>
    </row>
    <row r="122" spans="1:65" s="2" customFormat="1" ht="11.25">
      <c r="A122" s="32"/>
      <c r="B122" s="33"/>
      <c r="C122" s="32"/>
      <c r="D122" s="151" t="s">
        <v>133</v>
      </c>
      <c r="E122" s="32"/>
      <c r="F122" s="152" t="s">
        <v>235</v>
      </c>
      <c r="G122" s="32"/>
      <c r="H122" s="32"/>
      <c r="I122" s="153"/>
      <c r="J122" s="32"/>
      <c r="K122" s="32"/>
      <c r="L122" s="33"/>
      <c r="M122" s="154"/>
      <c r="N122" s="155"/>
      <c r="O122" s="53"/>
      <c r="P122" s="53"/>
      <c r="Q122" s="53"/>
      <c r="R122" s="53"/>
      <c r="S122" s="53"/>
      <c r="T122" s="54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133</v>
      </c>
      <c r="AU122" s="17" t="s">
        <v>83</v>
      </c>
    </row>
    <row r="123" spans="1:65" s="2" customFormat="1" ht="11.25">
      <c r="A123" s="32"/>
      <c r="B123" s="33"/>
      <c r="C123" s="32"/>
      <c r="D123" s="156" t="s">
        <v>134</v>
      </c>
      <c r="E123" s="32"/>
      <c r="F123" s="157" t="s">
        <v>237</v>
      </c>
      <c r="G123" s="32"/>
      <c r="H123" s="32"/>
      <c r="I123" s="153"/>
      <c r="J123" s="32"/>
      <c r="K123" s="32"/>
      <c r="L123" s="33"/>
      <c r="M123" s="154"/>
      <c r="N123" s="155"/>
      <c r="O123" s="53"/>
      <c r="P123" s="53"/>
      <c r="Q123" s="53"/>
      <c r="R123" s="53"/>
      <c r="S123" s="53"/>
      <c r="T123" s="54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134</v>
      </c>
      <c r="AU123" s="17" t="s">
        <v>83</v>
      </c>
    </row>
    <row r="124" spans="1:65" s="14" customFormat="1" ht="11.25">
      <c r="B124" s="170"/>
      <c r="D124" s="151" t="s">
        <v>193</v>
      </c>
      <c r="E124" s="171" t="s">
        <v>3</v>
      </c>
      <c r="F124" s="172" t="s">
        <v>426</v>
      </c>
      <c r="H124" s="173">
        <v>499.29500000000002</v>
      </c>
      <c r="I124" s="174"/>
      <c r="L124" s="170"/>
      <c r="M124" s="175"/>
      <c r="N124" s="176"/>
      <c r="O124" s="176"/>
      <c r="P124" s="176"/>
      <c r="Q124" s="176"/>
      <c r="R124" s="176"/>
      <c r="S124" s="176"/>
      <c r="T124" s="177"/>
      <c r="AT124" s="171" t="s">
        <v>193</v>
      </c>
      <c r="AU124" s="171" t="s">
        <v>83</v>
      </c>
      <c r="AV124" s="14" t="s">
        <v>83</v>
      </c>
      <c r="AW124" s="14" t="s">
        <v>36</v>
      </c>
      <c r="AX124" s="14" t="s">
        <v>22</v>
      </c>
      <c r="AY124" s="171" t="s">
        <v>123</v>
      </c>
    </row>
    <row r="125" spans="1:65" s="2" customFormat="1" ht="16.5" customHeight="1">
      <c r="A125" s="32"/>
      <c r="B125" s="137"/>
      <c r="C125" s="138" t="s">
        <v>173</v>
      </c>
      <c r="D125" s="138" t="s">
        <v>126</v>
      </c>
      <c r="E125" s="139" t="s">
        <v>240</v>
      </c>
      <c r="F125" s="140" t="s">
        <v>241</v>
      </c>
      <c r="G125" s="141" t="s">
        <v>242</v>
      </c>
      <c r="H125" s="142">
        <v>998.59</v>
      </c>
      <c r="I125" s="143"/>
      <c r="J125" s="144">
        <f>ROUND(I125*H125,2)</f>
        <v>0</v>
      </c>
      <c r="K125" s="140" t="s">
        <v>130</v>
      </c>
      <c r="L125" s="33"/>
      <c r="M125" s="145" t="s">
        <v>3</v>
      </c>
      <c r="N125" s="146" t="s">
        <v>45</v>
      </c>
      <c r="O125" s="53"/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49" t="s">
        <v>151</v>
      </c>
      <c r="AT125" s="149" t="s">
        <v>126</v>
      </c>
      <c r="AU125" s="149" t="s">
        <v>83</v>
      </c>
      <c r="AY125" s="17" t="s">
        <v>123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22</v>
      </c>
      <c r="BK125" s="150">
        <f>ROUND(I125*H125,2)</f>
        <v>0</v>
      </c>
      <c r="BL125" s="17" t="s">
        <v>151</v>
      </c>
      <c r="BM125" s="149" t="s">
        <v>432</v>
      </c>
    </row>
    <row r="126" spans="1:65" s="2" customFormat="1" ht="11.25">
      <c r="A126" s="32"/>
      <c r="B126" s="33"/>
      <c r="C126" s="32"/>
      <c r="D126" s="151" t="s">
        <v>133</v>
      </c>
      <c r="E126" s="32"/>
      <c r="F126" s="152" t="s">
        <v>244</v>
      </c>
      <c r="G126" s="32"/>
      <c r="H126" s="32"/>
      <c r="I126" s="153"/>
      <c r="J126" s="32"/>
      <c r="K126" s="32"/>
      <c r="L126" s="33"/>
      <c r="M126" s="154"/>
      <c r="N126" s="155"/>
      <c r="O126" s="53"/>
      <c r="P126" s="53"/>
      <c r="Q126" s="53"/>
      <c r="R126" s="53"/>
      <c r="S126" s="53"/>
      <c r="T126" s="54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133</v>
      </c>
      <c r="AU126" s="17" t="s">
        <v>83</v>
      </c>
    </row>
    <row r="127" spans="1:65" s="2" customFormat="1" ht="11.25">
      <c r="A127" s="32"/>
      <c r="B127" s="33"/>
      <c r="C127" s="32"/>
      <c r="D127" s="156" t="s">
        <v>134</v>
      </c>
      <c r="E127" s="32"/>
      <c r="F127" s="157" t="s">
        <v>245</v>
      </c>
      <c r="G127" s="32"/>
      <c r="H127" s="32"/>
      <c r="I127" s="153"/>
      <c r="J127" s="32"/>
      <c r="K127" s="32"/>
      <c r="L127" s="33"/>
      <c r="M127" s="154"/>
      <c r="N127" s="155"/>
      <c r="O127" s="53"/>
      <c r="P127" s="53"/>
      <c r="Q127" s="53"/>
      <c r="R127" s="53"/>
      <c r="S127" s="53"/>
      <c r="T127" s="54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134</v>
      </c>
      <c r="AU127" s="17" t="s">
        <v>83</v>
      </c>
    </row>
    <row r="128" spans="1:65" s="13" customFormat="1" ht="11.25">
      <c r="B128" s="163"/>
      <c r="D128" s="151" t="s">
        <v>193</v>
      </c>
      <c r="E128" s="164" t="s">
        <v>3</v>
      </c>
      <c r="F128" s="165" t="s">
        <v>246</v>
      </c>
      <c r="H128" s="164" t="s">
        <v>3</v>
      </c>
      <c r="I128" s="166"/>
      <c r="L128" s="163"/>
      <c r="M128" s="167"/>
      <c r="N128" s="168"/>
      <c r="O128" s="168"/>
      <c r="P128" s="168"/>
      <c r="Q128" s="168"/>
      <c r="R128" s="168"/>
      <c r="S128" s="168"/>
      <c r="T128" s="169"/>
      <c r="AT128" s="164" t="s">
        <v>193</v>
      </c>
      <c r="AU128" s="164" t="s">
        <v>83</v>
      </c>
      <c r="AV128" s="13" t="s">
        <v>22</v>
      </c>
      <c r="AW128" s="13" t="s">
        <v>36</v>
      </c>
      <c r="AX128" s="13" t="s">
        <v>74</v>
      </c>
      <c r="AY128" s="164" t="s">
        <v>123</v>
      </c>
    </row>
    <row r="129" spans="1:65" s="14" customFormat="1" ht="11.25">
      <c r="B129" s="170"/>
      <c r="D129" s="151" t="s">
        <v>193</v>
      </c>
      <c r="E129" s="171" t="s">
        <v>3</v>
      </c>
      <c r="F129" s="172" t="s">
        <v>433</v>
      </c>
      <c r="H129" s="173">
        <v>998.59</v>
      </c>
      <c r="I129" s="174"/>
      <c r="L129" s="170"/>
      <c r="M129" s="175"/>
      <c r="N129" s="176"/>
      <c r="O129" s="176"/>
      <c r="P129" s="176"/>
      <c r="Q129" s="176"/>
      <c r="R129" s="176"/>
      <c r="S129" s="176"/>
      <c r="T129" s="177"/>
      <c r="AT129" s="171" t="s">
        <v>193</v>
      </c>
      <c r="AU129" s="171" t="s">
        <v>83</v>
      </c>
      <c r="AV129" s="14" t="s">
        <v>83</v>
      </c>
      <c r="AW129" s="14" t="s">
        <v>36</v>
      </c>
      <c r="AX129" s="14" t="s">
        <v>22</v>
      </c>
      <c r="AY129" s="171" t="s">
        <v>123</v>
      </c>
    </row>
    <row r="130" spans="1:65" s="2" customFormat="1" ht="16.5" customHeight="1">
      <c r="A130" s="32"/>
      <c r="B130" s="137"/>
      <c r="C130" s="186" t="s">
        <v>248</v>
      </c>
      <c r="D130" s="186" t="s">
        <v>249</v>
      </c>
      <c r="E130" s="187" t="s">
        <v>434</v>
      </c>
      <c r="F130" s="188" t="s">
        <v>435</v>
      </c>
      <c r="G130" s="189" t="s">
        <v>242</v>
      </c>
      <c r="H130" s="190">
        <v>3.24</v>
      </c>
      <c r="I130" s="191"/>
      <c r="J130" s="192">
        <f>ROUND(I130*H130,2)</f>
        <v>0</v>
      </c>
      <c r="K130" s="188" t="s">
        <v>130</v>
      </c>
      <c r="L130" s="193"/>
      <c r="M130" s="194" t="s">
        <v>3</v>
      </c>
      <c r="N130" s="195" t="s">
        <v>45</v>
      </c>
      <c r="O130" s="53"/>
      <c r="P130" s="147">
        <f>O130*H130</f>
        <v>0</v>
      </c>
      <c r="Q130" s="147">
        <v>1</v>
      </c>
      <c r="R130" s="147">
        <f>Q130*H130</f>
        <v>3.24</v>
      </c>
      <c r="S130" s="147">
        <v>0</v>
      </c>
      <c r="T130" s="148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49" t="s">
        <v>173</v>
      </c>
      <c r="AT130" s="149" t="s">
        <v>249</v>
      </c>
      <c r="AU130" s="149" t="s">
        <v>83</v>
      </c>
      <c r="AY130" s="17" t="s">
        <v>123</v>
      </c>
      <c r="BE130" s="150">
        <f>IF(N130="základní",J130,0)</f>
        <v>0</v>
      </c>
      <c r="BF130" s="150">
        <f>IF(N130="snížená",J130,0)</f>
        <v>0</v>
      </c>
      <c r="BG130" s="150">
        <f>IF(N130="zákl. přenesená",J130,0)</f>
        <v>0</v>
      </c>
      <c r="BH130" s="150">
        <f>IF(N130="sníž. přenesená",J130,0)</f>
        <v>0</v>
      </c>
      <c r="BI130" s="150">
        <f>IF(N130="nulová",J130,0)</f>
        <v>0</v>
      </c>
      <c r="BJ130" s="17" t="s">
        <v>22</v>
      </c>
      <c r="BK130" s="150">
        <f>ROUND(I130*H130,2)</f>
        <v>0</v>
      </c>
      <c r="BL130" s="17" t="s">
        <v>151</v>
      </c>
      <c r="BM130" s="149" t="s">
        <v>436</v>
      </c>
    </row>
    <row r="131" spans="1:65" s="2" customFormat="1" ht="11.25">
      <c r="A131" s="32"/>
      <c r="B131" s="33"/>
      <c r="C131" s="32"/>
      <c r="D131" s="151" t="s">
        <v>133</v>
      </c>
      <c r="E131" s="32"/>
      <c r="F131" s="152" t="s">
        <v>435</v>
      </c>
      <c r="G131" s="32"/>
      <c r="H131" s="32"/>
      <c r="I131" s="153"/>
      <c r="J131" s="32"/>
      <c r="K131" s="32"/>
      <c r="L131" s="33"/>
      <c r="M131" s="154"/>
      <c r="N131" s="155"/>
      <c r="O131" s="53"/>
      <c r="P131" s="53"/>
      <c r="Q131" s="53"/>
      <c r="R131" s="53"/>
      <c r="S131" s="53"/>
      <c r="T131" s="54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133</v>
      </c>
      <c r="AU131" s="17" t="s">
        <v>83</v>
      </c>
    </row>
    <row r="132" spans="1:65" s="2" customFormat="1" ht="11.25">
      <c r="A132" s="32"/>
      <c r="B132" s="33"/>
      <c r="C132" s="32"/>
      <c r="D132" s="156" t="s">
        <v>134</v>
      </c>
      <c r="E132" s="32"/>
      <c r="F132" s="157" t="s">
        <v>437</v>
      </c>
      <c r="G132" s="32"/>
      <c r="H132" s="32"/>
      <c r="I132" s="153"/>
      <c r="J132" s="32"/>
      <c r="K132" s="32"/>
      <c r="L132" s="33"/>
      <c r="M132" s="154"/>
      <c r="N132" s="155"/>
      <c r="O132" s="53"/>
      <c r="P132" s="53"/>
      <c r="Q132" s="53"/>
      <c r="R132" s="53"/>
      <c r="S132" s="53"/>
      <c r="T132" s="54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134</v>
      </c>
      <c r="AU132" s="17" t="s">
        <v>83</v>
      </c>
    </row>
    <row r="133" spans="1:65" s="14" customFormat="1" ht="11.25">
      <c r="B133" s="170"/>
      <c r="D133" s="151" t="s">
        <v>193</v>
      </c>
      <c r="E133" s="171" t="s">
        <v>3</v>
      </c>
      <c r="F133" s="172" t="s">
        <v>438</v>
      </c>
      <c r="H133" s="173">
        <v>3.24</v>
      </c>
      <c r="I133" s="174"/>
      <c r="L133" s="170"/>
      <c r="M133" s="175"/>
      <c r="N133" s="176"/>
      <c r="O133" s="176"/>
      <c r="P133" s="176"/>
      <c r="Q133" s="176"/>
      <c r="R133" s="176"/>
      <c r="S133" s="176"/>
      <c r="T133" s="177"/>
      <c r="AT133" s="171" t="s">
        <v>193</v>
      </c>
      <c r="AU133" s="171" t="s">
        <v>83</v>
      </c>
      <c r="AV133" s="14" t="s">
        <v>83</v>
      </c>
      <c r="AW133" s="14" t="s">
        <v>36</v>
      </c>
      <c r="AX133" s="14" t="s">
        <v>22</v>
      </c>
      <c r="AY133" s="171" t="s">
        <v>123</v>
      </c>
    </row>
    <row r="134" spans="1:65" s="2" customFormat="1" ht="16.5" customHeight="1">
      <c r="A134" s="32"/>
      <c r="B134" s="137"/>
      <c r="C134" s="186" t="s">
        <v>27</v>
      </c>
      <c r="D134" s="186" t="s">
        <v>249</v>
      </c>
      <c r="E134" s="187" t="s">
        <v>439</v>
      </c>
      <c r="F134" s="188" t="s">
        <v>440</v>
      </c>
      <c r="G134" s="189" t="s">
        <v>252</v>
      </c>
      <c r="H134" s="190">
        <v>75.78</v>
      </c>
      <c r="I134" s="191"/>
      <c r="J134" s="192">
        <f>ROUND(I134*H134,2)</f>
        <v>0</v>
      </c>
      <c r="K134" s="188" t="s">
        <v>130</v>
      </c>
      <c r="L134" s="193"/>
      <c r="M134" s="194" t="s">
        <v>3</v>
      </c>
      <c r="N134" s="195" t="s">
        <v>45</v>
      </c>
      <c r="O134" s="53"/>
      <c r="P134" s="147">
        <f>O134*H134</f>
        <v>0</v>
      </c>
      <c r="Q134" s="147">
        <v>1E-3</v>
      </c>
      <c r="R134" s="147">
        <f>Q134*H134</f>
        <v>7.578E-2</v>
      </c>
      <c r="S134" s="147">
        <v>0</v>
      </c>
      <c r="T134" s="14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49" t="s">
        <v>173</v>
      </c>
      <c r="AT134" s="149" t="s">
        <v>249</v>
      </c>
      <c r="AU134" s="149" t="s">
        <v>83</v>
      </c>
      <c r="AY134" s="17" t="s">
        <v>123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22</v>
      </c>
      <c r="BK134" s="150">
        <f>ROUND(I134*H134,2)</f>
        <v>0</v>
      </c>
      <c r="BL134" s="17" t="s">
        <v>151</v>
      </c>
      <c r="BM134" s="149" t="s">
        <v>441</v>
      </c>
    </row>
    <row r="135" spans="1:65" s="2" customFormat="1" ht="11.25">
      <c r="A135" s="32"/>
      <c r="B135" s="33"/>
      <c r="C135" s="32"/>
      <c r="D135" s="151" t="s">
        <v>133</v>
      </c>
      <c r="E135" s="32"/>
      <c r="F135" s="152" t="s">
        <v>440</v>
      </c>
      <c r="G135" s="32"/>
      <c r="H135" s="32"/>
      <c r="I135" s="153"/>
      <c r="J135" s="32"/>
      <c r="K135" s="32"/>
      <c r="L135" s="33"/>
      <c r="M135" s="154"/>
      <c r="N135" s="155"/>
      <c r="O135" s="53"/>
      <c r="P135" s="53"/>
      <c r="Q135" s="53"/>
      <c r="R135" s="53"/>
      <c r="S135" s="53"/>
      <c r="T135" s="54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133</v>
      </c>
      <c r="AU135" s="17" t="s">
        <v>83</v>
      </c>
    </row>
    <row r="136" spans="1:65" s="2" customFormat="1" ht="11.25">
      <c r="A136" s="32"/>
      <c r="B136" s="33"/>
      <c r="C136" s="32"/>
      <c r="D136" s="156" t="s">
        <v>134</v>
      </c>
      <c r="E136" s="32"/>
      <c r="F136" s="157" t="s">
        <v>442</v>
      </c>
      <c r="G136" s="32"/>
      <c r="H136" s="32"/>
      <c r="I136" s="153"/>
      <c r="J136" s="32"/>
      <c r="K136" s="32"/>
      <c r="L136" s="33"/>
      <c r="M136" s="154"/>
      <c r="N136" s="155"/>
      <c r="O136" s="53"/>
      <c r="P136" s="53"/>
      <c r="Q136" s="53"/>
      <c r="R136" s="53"/>
      <c r="S136" s="53"/>
      <c r="T136" s="54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134</v>
      </c>
      <c r="AU136" s="17" t="s">
        <v>83</v>
      </c>
    </row>
    <row r="137" spans="1:65" s="14" customFormat="1" ht="11.25">
      <c r="B137" s="170"/>
      <c r="D137" s="151" t="s">
        <v>193</v>
      </c>
      <c r="E137" s="171" t="s">
        <v>3</v>
      </c>
      <c r="F137" s="172" t="s">
        <v>443</v>
      </c>
      <c r="H137" s="173">
        <v>75.78</v>
      </c>
      <c r="I137" s="174"/>
      <c r="L137" s="170"/>
      <c r="M137" s="175"/>
      <c r="N137" s="176"/>
      <c r="O137" s="176"/>
      <c r="P137" s="176"/>
      <c r="Q137" s="176"/>
      <c r="R137" s="176"/>
      <c r="S137" s="176"/>
      <c r="T137" s="177"/>
      <c r="AT137" s="171" t="s">
        <v>193</v>
      </c>
      <c r="AU137" s="171" t="s">
        <v>83</v>
      </c>
      <c r="AV137" s="14" t="s">
        <v>83</v>
      </c>
      <c r="AW137" s="14" t="s">
        <v>36</v>
      </c>
      <c r="AX137" s="14" t="s">
        <v>22</v>
      </c>
      <c r="AY137" s="171" t="s">
        <v>123</v>
      </c>
    </row>
    <row r="138" spans="1:65" s="2" customFormat="1" ht="16.5" customHeight="1">
      <c r="A138" s="32"/>
      <c r="B138" s="137"/>
      <c r="C138" s="138" t="s">
        <v>263</v>
      </c>
      <c r="D138" s="138" t="s">
        <v>126</v>
      </c>
      <c r="E138" s="139" t="s">
        <v>444</v>
      </c>
      <c r="F138" s="140" t="s">
        <v>445</v>
      </c>
      <c r="G138" s="141" t="s">
        <v>190</v>
      </c>
      <c r="H138" s="142">
        <v>1.8</v>
      </c>
      <c r="I138" s="143"/>
      <c r="J138" s="144">
        <f>ROUND(I138*H138,2)</f>
        <v>0</v>
      </c>
      <c r="K138" s="140" t="s">
        <v>130</v>
      </c>
      <c r="L138" s="33"/>
      <c r="M138" s="145" t="s">
        <v>3</v>
      </c>
      <c r="N138" s="146" t="s">
        <v>45</v>
      </c>
      <c r="O138" s="53"/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49" t="s">
        <v>151</v>
      </c>
      <c r="AT138" s="149" t="s">
        <v>126</v>
      </c>
      <c r="AU138" s="149" t="s">
        <v>83</v>
      </c>
      <c r="AY138" s="17" t="s">
        <v>123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22</v>
      </c>
      <c r="BK138" s="150">
        <f>ROUND(I138*H138,2)</f>
        <v>0</v>
      </c>
      <c r="BL138" s="17" t="s">
        <v>151</v>
      </c>
      <c r="BM138" s="149" t="s">
        <v>446</v>
      </c>
    </row>
    <row r="139" spans="1:65" s="2" customFormat="1" ht="19.5">
      <c r="A139" s="32"/>
      <c r="B139" s="33"/>
      <c r="C139" s="32"/>
      <c r="D139" s="151" t="s">
        <v>133</v>
      </c>
      <c r="E139" s="32"/>
      <c r="F139" s="152" t="s">
        <v>447</v>
      </c>
      <c r="G139" s="32"/>
      <c r="H139" s="32"/>
      <c r="I139" s="153"/>
      <c r="J139" s="32"/>
      <c r="K139" s="32"/>
      <c r="L139" s="33"/>
      <c r="M139" s="154"/>
      <c r="N139" s="155"/>
      <c r="O139" s="53"/>
      <c r="P139" s="53"/>
      <c r="Q139" s="53"/>
      <c r="R139" s="53"/>
      <c r="S139" s="53"/>
      <c r="T139" s="54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133</v>
      </c>
      <c r="AU139" s="17" t="s">
        <v>83</v>
      </c>
    </row>
    <row r="140" spans="1:65" s="2" customFormat="1" ht="11.25">
      <c r="A140" s="32"/>
      <c r="B140" s="33"/>
      <c r="C140" s="32"/>
      <c r="D140" s="156" t="s">
        <v>134</v>
      </c>
      <c r="E140" s="32"/>
      <c r="F140" s="157" t="s">
        <v>448</v>
      </c>
      <c r="G140" s="32"/>
      <c r="H140" s="32"/>
      <c r="I140" s="153"/>
      <c r="J140" s="32"/>
      <c r="K140" s="32"/>
      <c r="L140" s="33"/>
      <c r="M140" s="154"/>
      <c r="N140" s="155"/>
      <c r="O140" s="53"/>
      <c r="P140" s="53"/>
      <c r="Q140" s="53"/>
      <c r="R140" s="53"/>
      <c r="S140" s="53"/>
      <c r="T140" s="54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134</v>
      </c>
      <c r="AU140" s="17" t="s">
        <v>83</v>
      </c>
    </row>
    <row r="141" spans="1:65" s="2" customFormat="1" ht="19.5">
      <c r="A141" s="32"/>
      <c r="B141" s="33"/>
      <c r="C141" s="32"/>
      <c r="D141" s="151" t="s">
        <v>136</v>
      </c>
      <c r="E141" s="32"/>
      <c r="F141" s="158" t="s">
        <v>449</v>
      </c>
      <c r="G141" s="32"/>
      <c r="H141" s="32"/>
      <c r="I141" s="153"/>
      <c r="J141" s="32"/>
      <c r="K141" s="32"/>
      <c r="L141" s="33"/>
      <c r="M141" s="154"/>
      <c r="N141" s="155"/>
      <c r="O141" s="53"/>
      <c r="P141" s="53"/>
      <c r="Q141" s="53"/>
      <c r="R141" s="53"/>
      <c r="S141" s="53"/>
      <c r="T141" s="54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136</v>
      </c>
      <c r="AU141" s="17" t="s">
        <v>83</v>
      </c>
    </row>
    <row r="142" spans="1:65" s="14" customFormat="1" ht="11.25">
      <c r="B142" s="170"/>
      <c r="D142" s="151" t="s">
        <v>193</v>
      </c>
      <c r="E142" s="171" t="s">
        <v>3</v>
      </c>
      <c r="F142" s="172" t="s">
        <v>450</v>
      </c>
      <c r="H142" s="173">
        <v>1.8</v>
      </c>
      <c r="I142" s="174"/>
      <c r="L142" s="170"/>
      <c r="M142" s="175"/>
      <c r="N142" s="176"/>
      <c r="O142" s="176"/>
      <c r="P142" s="176"/>
      <c r="Q142" s="176"/>
      <c r="R142" s="176"/>
      <c r="S142" s="176"/>
      <c r="T142" s="177"/>
      <c r="AT142" s="171" t="s">
        <v>193</v>
      </c>
      <c r="AU142" s="171" t="s">
        <v>83</v>
      </c>
      <c r="AV142" s="14" t="s">
        <v>83</v>
      </c>
      <c r="AW142" s="14" t="s">
        <v>36</v>
      </c>
      <c r="AX142" s="14" t="s">
        <v>22</v>
      </c>
      <c r="AY142" s="171" t="s">
        <v>123</v>
      </c>
    </row>
    <row r="143" spans="1:65" s="2" customFormat="1" ht="16.5" customHeight="1">
      <c r="A143" s="32"/>
      <c r="B143" s="137"/>
      <c r="C143" s="138" t="s">
        <v>280</v>
      </c>
      <c r="D143" s="138" t="s">
        <v>126</v>
      </c>
      <c r="E143" s="139" t="s">
        <v>451</v>
      </c>
      <c r="F143" s="140" t="s">
        <v>452</v>
      </c>
      <c r="G143" s="141" t="s">
        <v>190</v>
      </c>
      <c r="H143" s="142">
        <v>1.62</v>
      </c>
      <c r="I143" s="143"/>
      <c r="J143" s="144">
        <f>ROUND(I143*H143,2)</f>
        <v>0</v>
      </c>
      <c r="K143" s="140" t="s">
        <v>130</v>
      </c>
      <c r="L143" s="33"/>
      <c r="M143" s="145" t="s">
        <v>3</v>
      </c>
      <c r="N143" s="146" t="s">
        <v>45</v>
      </c>
      <c r="O143" s="53"/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49" t="s">
        <v>151</v>
      </c>
      <c r="AT143" s="149" t="s">
        <v>126</v>
      </c>
      <c r="AU143" s="149" t="s">
        <v>83</v>
      </c>
      <c r="AY143" s="17" t="s">
        <v>123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7" t="s">
        <v>22</v>
      </c>
      <c r="BK143" s="150">
        <f>ROUND(I143*H143,2)</f>
        <v>0</v>
      </c>
      <c r="BL143" s="17" t="s">
        <v>151</v>
      </c>
      <c r="BM143" s="149" t="s">
        <v>453</v>
      </c>
    </row>
    <row r="144" spans="1:65" s="2" customFormat="1" ht="19.5">
      <c r="A144" s="32"/>
      <c r="B144" s="33"/>
      <c r="C144" s="32"/>
      <c r="D144" s="151" t="s">
        <v>133</v>
      </c>
      <c r="E144" s="32"/>
      <c r="F144" s="152" t="s">
        <v>454</v>
      </c>
      <c r="G144" s="32"/>
      <c r="H144" s="32"/>
      <c r="I144" s="153"/>
      <c r="J144" s="32"/>
      <c r="K144" s="32"/>
      <c r="L144" s="33"/>
      <c r="M144" s="154"/>
      <c r="N144" s="155"/>
      <c r="O144" s="53"/>
      <c r="P144" s="53"/>
      <c r="Q144" s="53"/>
      <c r="R144" s="53"/>
      <c r="S144" s="53"/>
      <c r="T144" s="5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133</v>
      </c>
      <c r="AU144" s="17" t="s">
        <v>83</v>
      </c>
    </row>
    <row r="145" spans="1:65" s="2" customFormat="1" ht="11.25">
      <c r="A145" s="32"/>
      <c r="B145" s="33"/>
      <c r="C145" s="32"/>
      <c r="D145" s="156" t="s">
        <v>134</v>
      </c>
      <c r="E145" s="32"/>
      <c r="F145" s="157" t="s">
        <v>455</v>
      </c>
      <c r="G145" s="32"/>
      <c r="H145" s="32"/>
      <c r="I145" s="153"/>
      <c r="J145" s="32"/>
      <c r="K145" s="32"/>
      <c r="L145" s="33"/>
      <c r="M145" s="154"/>
      <c r="N145" s="155"/>
      <c r="O145" s="53"/>
      <c r="P145" s="53"/>
      <c r="Q145" s="53"/>
      <c r="R145" s="53"/>
      <c r="S145" s="53"/>
      <c r="T145" s="54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134</v>
      </c>
      <c r="AU145" s="17" t="s">
        <v>83</v>
      </c>
    </row>
    <row r="146" spans="1:65" s="2" customFormat="1" ht="19.5">
      <c r="A146" s="32"/>
      <c r="B146" s="33"/>
      <c r="C146" s="32"/>
      <c r="D146" s="151" t="s">
        <v>136</v>
      </c>
      <c r="E146" s="32"/>
      <c r="F146" s="158" t="s">
        <v>449</v>
      </c>
      <c r="G146" s="32"/>
      <c r="H146" s="32"/>
      <c r="I146" s="153"/>
      <c r="J146" s="32"/>
      <c r="K146" s="32"/>
      <c r="L146" s="33"/>
      <c r="M146" s="154"/>
      <c r="N146" s="155"/>
      <c r="O146" s="53"/>
      <c r="P146" s="53"/>
      <c r="Q146" s="53"/>
      <c r="R146" s="53"/>
      <c r="S146" s="53"/>
      <c r="T146" s="54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136</v>
      </c>
      <c r="AU146" s="17" t="s">
        <v>83</v>
      </c>
    </row>
    <row r="147" spans="1:65" s="2" customFormat="1" ht="16.5" customHeight="1">
      <c r="A147" s="32"/>
      <c r="B147" s="137"/>
      <c r="C147" s="138" t="s">
        <v>289</v>
      </c>
      <c r="D147" s="138" t="s">
        <v>126</v>
      </c>
      <c r="E147" s="139" t="s">
        <v>456</v>
      </c>
      <c r="F147" s="140" t="s">
        <v>457</v>
      </c>
      <c r="G147" s="141" t="s">
        <v>266</v>
      </c>
      <c r="H147" s="142">
        <v>2526</v>
      </c>
      <c r="I147" s="143"/>
      <c r="J147" s="144">
        <f>ROUND(I147*H147,2)</f>
        <v>0</v>
      </c>
      <c r="K147" s="140" t="s">
        <v>130</v>
      </c>
      <c r="L147" s="33"/>
      <c r="M147" s="145" t="s">
        <v>3</v>
      </c>
      <c r="N147" s="146" t="s">
        <v>45</v>
      </c>
      <c r="O147" s="53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49" t="s">
        <v>151</v>
      </c>
      <c r="AT147" s="149" t="s">
        <v>126</v>
      </c>
      <c r="AU147" s="149" t="s">
        <v>83</v>
      </c>
      <c r="AY147" s="17" t="s">
        <v>123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22</v>
      </c>
      <c r="BK147" s="150">
        <f>ROUND(I147*H147,2)</f>
        <v>0</v>
      </c>
      <c r="BL147" s="17" t="s">
        <v>151</v>
      </c>
      <c r="BM147" s="149" t="s">
        <v>458</v>
      </c>
    </row>
    <row r="148" spans="1:65" s="2" customFormat="1" ht="11.25">
      <c r="A148" s="32"/>
      <c r="B148" s="33"/>
      <c r="C148" s="32"/>
      <c r="D148" s="151" t="s">
        <v>133</v>
      </c>
      <c r="E148" s="32"/>
      <c r="F148" s="152" t="s">
        <v>459</v>
      </c>
      <c r="G148" s="32"/>
      <c r="H148" s="32"/>
      <c r="I148" s="153"/>
      <c r="J148" s="32"/>
      <c r="K148" s="32"/>
      <c r="L148" s="33"/>
      <c r="M148" s="154"/>
      <c r="N148" s="155"/>
      <c r="O148" s="53"/>
      <c r="P148" s="53"/>
      <c r="Q148" s="53"/>
      <c r="R148" s="53"/>
      <c r="S148" s="53"/>
      <c r="T148" s="5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133</v>
      </c>
      <c r="AU148" s="17" t="s">
        <v>83</v>
      </c>
    </row>
    <row r="149" spans="1:65" s="2" customFormat="1" ht="11.25">
      <c r="A149" s="32"/>
      <c r="B149" s="33"/>
      <c r="C149" s="32"/>
      <c r="D149" s="156" t="s">
        <v>134</v>
      </c>
      <c r="E149" s="32"/>
      <c r="F149" s="157" t="s">
        <v>460</v>
      </c>
      <c r="G149" s="32"/>
      <c r="H149" s="32"/>
      <c r="I149" s="153"/>
      <c r="J149" s="32"/>
      <c r="K149" s="32"/>
      <c r="L149" s="33"/>
      <c r="M149" s="154"/>
      <c r="N149" s="155"/>
      <c r="O149" s="53"/>
      <c r="P149" s="53"/>
      <c r="Q149" s="53"/>
      <c r="R149" s="53"/>
      <c r="S149" s="53"/>
      <c r="T149" s="54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134</v>
      </c>
      <c r="AU149" s="17" t="s">
        <v>83</v>
      </c>
    </row>
    <row r="150" spans="1:65" s="14" customFormat="1" ht="11.25">
      <c r="B150" s="170"/>
      <c r="D150" s="151" t="s">
        <v>193</v>
      </c>
      <c r="E150" s="171" t="s">
        <v>3</v>
      </c>
      <c r="F150" s="172" t="s">
        <v>461</v>
      </c>
      <c r="H150" s="173">
        <v>2526</v>
      </c>
      <c r="I150" s="174"/>
      <c r="L150" s="170"/>
      <c r="M150" s="175"/>
      <c r="N150" s="176"/>
      <c r="O150" s="176"/>
      <c r="P150" s="176"/>
      <c r="Q150" s="176"/>
      <c r="R150" s="176"/>
      <c r="S150" s="176"/>
      <c r="T150" s="177"/>
      <c r="AT150" s="171" t="s">
        <v>193</v>
      </c>
      <c r="AU150" s="171" t="s">
        <v>83</v>
      </c>
      <c r="AV150" s="14" t="s">
        <v>83</v>
      </c>
      <c r="AW150" s="14" t="s">
        <v>36</v>
      </c>
      <c r="AX150" s="14" t="s">
        <v>22</v>
      </c>
      <c r="AY150" s="171" t="s">
        <v>123</v>
      </c>
    </row>
    <row r="151" spans="1:65" s="12" customFormat="1" ht="22.9" customHeight="1">
      <c r="B151" s="124"/>
      <c r="D151" s="125" t="s">
        <v>73</v>
      </c>
      <c r="E151" s="135" t="s">
        <v>83</v>
      </c>
      <c r="F151" s="135" t="s">
        <v>462</v>
      </c>
      <c r="I151" s="127"/>
      <c r="J151" s="136">
        <f>BK151</f>
        <v>0</v>
      </c>
      <c r="L151" s="124"/>
      <c r="M151" s="129"/>
      <c r="N151" s="130"/>
      <c r="O151" s="130"/>
      <c r="P151" s="131">
        <f>SUM(P152:P190)</f>
        <v>0</v>
      </c>
      <c r="Q151" s="130"/>
      <c r="R151" s="131">
        <f>SUM(R152:R190)</f>
        <v>218.61494026999998</v>
      </c>
      <c r="S151" s="130"/>
      <c r="T151" s="132">
        <f>SUM(T152:T190)</f>
        <v>0</v>
      </c>
      <c r="AR151" s="125" t="s">
        <v>22</v>
      </c>
      <c r="AT151" s="133" t="s">
        <v>73</v>
      </c>
      <c r="AU151" s="133" t="s">
        <v>22</v>
      </c>
      <c r="AY151" s="125" t="s">
        <v>123</v>
      </c>
      <c r="BK151" s="134">
        <f>SUM(BK152:BK190)</f>
        <v>0</v>
      </c>
    </row>
    <row r="152" spans="1:65" s="2" customFormat="1" ht="16.5" customHeight="1">
      <c r="A152" s="32"/>
      <c r="B152" s="137"/>
      <c r="C152" s="138" t="s">
        <v>296</v>
      </c>
      <c r="D152" s="138" t="s">
        <v>126</v>
      </c>
      <c r="E152" s="139" t="s">
        <v>463</v>
      </c>
      <c r="F152" s="140" t="s">
        <v>464</v>
      </c>
      <c r="G152" s="141" t="s">
        <v>190</v>
      </c>
      <c r="H152" s="142">
        <v>130.238</v>
      </c>
      <c r="I152" s="143"/>
      <c r="J152" s="144">
        <f>ROUND(I152*H152,2)</f>
        <v>0</v>
      </c>
      <c r="K152" s="140" t="s">
        <v>130</v>
      </c>
      <c r="L152" s="33"/>
      <c r="M152" s="145" t="s">
        <v>3</v>
      </c>
      <c r="N152" s="146" t="s">
        <v>45</v>
      </c>
      <c r="O152" s="53"/>
      <c r="P152" s="147">
        <f>O152*H152</f>
        <v>0</v>
      </c>
      <c r="Q152" s="147">
        <v>1.63</v>
      </c>
      <c r="R152" s="147">
        <f>Q152*H152</f>
        <v>212.28793999999999</v>
      </c>
      <c r="S152" s="147">
        <v>0</v>
      </c>
      <c r="T152" s="148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49" t="s">
        <v>151</v>
      </c>
      <c r="AT152" s="149" t="s">
        <v>126</v>
      </c>
      <c r="AU152" s="149" t="s">
        <v>83</v>
      </c>
      <c r="AY152" s="17" t="s">
        <v>123</v>
      </c>
      <c r="BE152" s="150">
        <f>IF(N152="základní",J152,0)</f>
        <v>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7" t="s">
        <v>22</v>
      </c>
      <c r="BK152" s="150">
        <f>ROUND(I152*H152,2)</f>
        <v>0</v>
      </c>
      <c r="BL152" s="17" t="s">
        <v>151</v>
      </c>
      <c r="BM152" s="149" t="s">
        <v>465</v>
      </c>
    </row>
    <row r="153" spans="1:65" s="2" customFormat="1" ht="19.5">
      <c r="A153" s="32"/>
      <c r="B153" s="33"/>
      <c r="C153" s="32"/>
      <c r="D153" s="151" t="s">
        <v>133</v>
      </c>
      <c r="E153" s="32"/>
      <c r="F153" s="152" t="s">
        <v>466</v>
      </c>
      <c r="G153" s="32"/>
      <c r="H153" s="32"/>
      <c r="I153" s="153"/>
      <c r="J153" s="32"/>
      <c r="K153" s="32"/>
      <c r="L153" s="33"/>
      <c r="M153" s="154"/>
      <c r="N153" s="155"/>
      <c r="O153" s="53"/>
      <c r="P153" s="53"/>
      <c r="Q153" s="53"/>
      <c r="R153" s="53"/>
      <c r="S153" s="53"/>
      <c r="T153" s="54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133</v>
      </c>
      <c r="AU153" s="17" t="s">
        <v>83</v>
      </c>
    </row>
    <row r="154" spans="1:65" s="2" customFormat="1" ht="11.25">
      <c r="A154" s="32"/>
      <c r="B154" s="33"/>
      <c r="C154" s="32"/>
      <c r="D154" s="156" t="s">
        <v>134</v>
      </c>
      <c r="E154" s="32"/>
      <c r="F154" s="157" t="s">
        <v>467</v>
      </c>
      <c r="G154" s="32"/>
      <c r="H154" s="32"/>
      <c r="I154" s="153"/>
      <c r="J154" s="32"/>
      <c r="K154" s="32"/>
      <c r="L154" s="33"/>
      <c r="M154" s="154"/>
      <c r="N154" s="155"/>
      <c r="O154" s="53"/>
      <c r="P154" s="53"/>
      <c r="Q154" s="53"/>
      <c r="R154" s="53"/>
      <c r="S154" s="53"/>
      <c r="T154" s="54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134</v>
      </c>
      <c r="AU154" s="17" t="s">
        <v>83</v>
      </c>
    </row>
    <row r="155" spans="1:65" s="13" customFormat="1" ht="11.25">
      <c r="B155" s="163"/>
      <c r="D155" s="151" t="s">
        <v>193</v>
      </c>
      <c r="E155" s="164" t="s">
        <v>3</v>
      </c>
      <c r="F155" s="165" t="s">
        <v>468</v>
      </c>
      <c r="H155" s="164" t="s">
        <v>3</v>
      </c>
      <c r="I155" s="166"/>
      <c r="L155" s="163"/>
      <c r="M155" s="167"/>
      <c r="N155" s="168"/>
      <c r="O155" s="168"/>
      <c r="P155" s="168"/>
      <c r="Q155" s="168"/>
      <c r="R155" s="168"/>
      <c r="S155" s="168"/>
      <c r="T155" s="169"/>
      <c r="AT155" s="164" t="s">
        <v>193</v>
      </c>
      <c r="AU155" s="164" t="s">
        <v>83</v>
      </c>
      <c r="AV155" s="13" t="s">
        <v>22</v>
      </c>
      <c r="AW155" s="13" t="s">
        <v>36</v>
      </c>
      <c r="AX155" s="13" t="s">
        <v>74</v>
      </c>
      <c r="AY155" s="164" t="s">
        <v>123</v>
      </c>
    </row>
    <row r="156" spans="1:65" s="14" customFormat="1" ht="11.25">
      <c r="B156" s="170"/>
      <c r="D156" s="151" t="s">
        <v>193</v>
      </c>
      <c r="E156" s="171" t="s">
        <v>3</v>
      </c>
      <c r="F156" s="172" t="s">
        <v>469</v>
      </c>
      <c r="H156" s="173">
        <v>130.238</v>
      </c>
      <c r="I156" s="174"/>
      <c r="L156" s="170"/>
      <c r="M156" s="175"/>
      <c r="N156" s="176"/>
      <c r="O156" s="176"/>
      <c r="P156" s="176"/>
      <c r="Q156" s="176"/>
      <c r="R156" s="176"/>
      <c r="S156" s="176"/>
      <c r="T156" s="177"/>
      <c r="AT156" s="171" t="s">
        <v>193</v>
      </c>
      <c r="AU156" s="171" t="s">
        <v>83</v>
      </c>
      <c r="AV156" s="14" t="s">
        <v>83</v>
      </c>
      <c r="AW156" s="14" t="s">
        <v>36</v>
      </c>
      <c r="AX156" s="14" t="s">
        <v>22</v>
      </c>
      <c r="AY156" s="171" t="s">
        <v>123</v>
      </c>
    </row>
    <row r="157" spans="1:65" s="2" customFormat="1" ht="16.5" customHeight="1">
      <c r="A157" s="32"/>
      <c r="B157" s="137"/>
      <c r="C157" s="138" t="s">
        <v>9</v>
      </c>
      <c r="D157" s="138" t="s">
        <v>126</v>
      </c>
      <c r="E157" s="139" t="s">
        <v>470</v>
      </c>
      <c r="F157" s="140" t="s">
        <v>471</v>
      </c>
      <c r="G157" s="141" t="s">
        <v>190</v>
      </c>
      <c r="H157" s="142">
        <v>16.988</v>
      </c>
      <c r="I157" s="143"/>
      <c r="J157" s="144">
        <f>ROUND(I157*H157,2)</f>
        <v>0</v>
      </c>
      <c r="K157" s="140" t="s">
        <v>130</v>
      </c>
      <c r="L157" s="33"/>
      <c r="M157" s="145" t="s">
        <v>3</v>
      </c>
      <c r="N157" s="146" t="s">
        <v>45</v>
      </c>
      <c r="O157" s="53"/>
      <c r="P157" s="147">
        <f>O157*H157</f>
        <v>0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49" t="s">
        <v>151</v>
      </c>
      <c r="AT157" s="149" t="s">
        <v>126</v>
      </c>
      <c r="AU157" s="149" t="s">
        <v>83</v>
      </c>
      <c r="AY157" s="17" t="s">
        <v>123</v>
      </c>
      <c r="BE157" s="150">
        <f>IF(N157="základní",J157,0)</f>
        <v>0</v>
      </c>
      <c r="BF157" s="150">
        <f>IF(N157="snížená",J157,0)</f>
        <v>0</v>
      </c>
      <c r="BG157" s="150">
        <f>IF(N157="zákl. přenesená",J157,0)</f>
        <v>0</v>
      </c>
      <c r="BH157" s="150">
        <f>IF(N157="sníž. přenesená",J157,0)</f>
        <v>0</v>
      </c>
      <c r="BI157" s="150">
        <f>IF(N157="nulová",J157,0)</f>
        <v>0</v>
      </c>
      <c r="BJ157" s="17" t="s">
        <v>22</v>
      </c>
      <c r="BK157" s="150">
        <f>ROUND(I157*H157,2)</f>
        <v>0</v>
      </c>
      <c r="BL157" s="17" t="s">
        <v>151</v>
      </c>
      <c r="BM157" s="149" t="s">
        <v>472</v>
      </c>
    </row>
    <row r="158" spans="1:65" s="2" customFormat="1" ht="11.25">
      <c r="A158" s="32"/>
      <c r="B158" s="33"/>
      <c r="C158" s="32"/>
      <c r="D158" s="151" t="s">
        <v>133</v>
      </c>
      <c r="E158" s="32"/>
      <c r="F158" s="152" t="s">
        <v>473</v>
      </c>
      <c r="G158" s="32"/>
      <c r="H158" s="32"/>
      <c r="I158" s="153"/>
      <c r="J158" s="32"/>
      <c r="K158" s="32"/>
      <c r="L158" s="33"/>
      <c r="M158" s="154"/>
      <c r="N158" s="155"/>
      <c r="O158" s="53"/>
      <c r="P158" s="53"/>
      <c r="Q158" s="53"/>
      <c r="R158" s="53"/>
      <c r="S158" s="53"/>
      <c r="T158" s="54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133</v>
      </c>
      <c r="AU158" s="17" t="s">
        <v>83</v>
      </c>
    </row>
    <row r="159" spans="1:65" s="2" customFormat="1" ht="11.25">
      <c r="A159" s="32"/>
      <c r="B159" s="33"/>
      <c r="C159" s="32"/>
      <c r="D159" s="156" t="s">
        <v>134</v>
      </c>
      <c r="E159" s="32"/>
      <c r="F159" s="157" t="s">
        <v>474</v>
      </c>
      <c r="G159" s="32"/>
      <c r="H159" s="32"/>
      <c r="I159" s="153"/>
      <c r="J159" s="32"/>
      <c r="K159" s="32"/>
      <c r="L159" s="33"/>
      <c r="M159" s="154"/>
      <c r="N159" s="155"/>
      <c r="O159" s="53"/>
      <c r="P159" s="53"/>
      <c r="Q159" s="53"/>
      <c r="R159" s="53"/>
      <c r="S159" s="53"/>
      <c r="T159" s="54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134</v>
      </c>
      <c r="AU159" s="17" t="s">
        <v>83</v>
      </c>
    </row>
    <row r="160" spans="1:65" s="14" customFormat="1" ht="11.25">
      <c r="B160" s="170"/>
      <c r="D160" s="151" t="s">
        <v>193</v>
      </c>
      <c r="E160" s="171" t="s">
        <v>3</v>
      </c>
      <c r="F160" s="172" t="s">
        <v>475</v>
      </c>
      <c r="H160" s="173">
        <v>16.988</v>
      </c>
      <c r="I160" s="174"/>
      <c r="L160" s="170"/>
      <c r="M160" s="175"/>
      <c r="N160" s="176"/>
      <c r="O160" s="176"/>
      <c r="P160" s="176"/>
      <c r="Q160" s="176"/>
      <c r="R160" s="176"/>
      <c r="S160" s="176"/>
      <c r="T160" s="177"/>
      <c r="AT160" s="171" t="s">
        <v>193</v>
      </c>
      <c r="AU160" s="171" t="s">
        <v>83</v>
      </c>
      <c r="AV160" s="14" t="s">
        <v>83</v>
      </c>
      <c r="AW160" s="14" t="s">
        <v>36</v>
      </c>
      <c r="AX160" s="14" t="s">
        <v>22</v>
      </c>
      <c r="AY160" s="171" t="s">
        <v>123</v>
      </c>
    </row>
    <row r="161" spans="1:65" s="2" customFormat="1" ht="16.5" customHeight="1">
      <c r="A161" s="32"/>
      <c r="B161" s="137"/>
      <c r="C161" s="138" t="s">
        <v>309</v>
      </c>
      <c r="D161" s="138" t="s">
        <v>126</v>
      </c>
      <c r="E161" s="139" t="s">
        <v>476</v>
      </c>
      <c r="F161" s="140" t="s">
        <v>477</v>
      </c>
      <c r="G161" s="141" t="s">
        <v>266</v>
      </c>
      <c r="H161" s="142">
        <v>834.84500000000003</v>
      </c>
      <c r="I161" s="143"/>
      <c r="J161" s="144">
        <f>ROUND(I161*H161,2)</f>
        <v>0</v>
      </c>
      <c r="K161" s="140" t="s">
        <v>130</v>
      </c>
      <c r="L161" s="33"/>
      <c r="M161" s="145" t="s">
        <v>3</v>
      </c>
      <c r="N161" s="146" t="s">
        <v>45</v>
      </c>
      <c r="O161" s="53"/>
      <c r="P161" s="147">
        <f>O161*H161</f>
        <v>0</v>
      </c>
      <c r="Q161" s="147">
        <v>3.1E-4</v>
      </c>
      <c r="R161" s="147">
        <f>Q161*H161</f>
        <v>0.25880195</v>
      </c>
      <c r="S161" s="147">
        <v>0</v>
      </c>
      <c r="T161" s="148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49" t="s">
        <v>151</v>
      </c>
      <c r="AT161" s="149" t="s">
        <v>126</v>
      </c>
      <c r="AU161" s="149" t="s">
        <v>83</v>
      </c>
      <c r="AY161" s="17" t="s">
        <v>123</v>
      </c>
      <c r="BE161" s="150">
        <f>IF(N161="základní",J161,0)</f>
        <v>0</v>
      </c>
      <c r="BF161" s="150">
        <f>IF(N161="snížená",J161,0)</f>
        <v>0</v>
      </c>
      <c r="BG161" s="150">
        <f>IF(N161="zákl. přenesená",J161,0)</f>
        <v>0</v>
      </c>
      <c r="BH161" s="150">
        <f>IF(N161="sníž. přenesená",J161,0)</f>
        <v>0</v>
      </c>
      <c r="BI161" s="150">
        <f>IF(N161="nulová",J161,0)</f>
        <v>0</v>
      </c>
      <c r="BJ161" s="17" t="s">
        <v>22</v>
      </c>
      <c r="BK161" s="150">
        <f>ROUND(I161*H161,2)</f>
        <v>0</v>
      </c>
      <c r="BL161" s="17" t="s">
        <v>151</v>
      </c>
      <c r="BM161" s="149" t="s">
        <v>478</v>
      </c>
    </row>
    <row r="162" spans="1:65" s="2" customFormat="1" ht="19.5">
      <c r="A162" s="32"/>
      <c r="B162" s="33"/>
      <c r="C162" s="32"/>
      <c r="D162" s="151" t="s">
        <v>133</v>
      </c>
      <c r="E162" s="32"/>
      <c r="F162" s="152" t="s">
        <v>479</v>
      </c>
      <c r="G162" s="32"/>
      <c r="H162" s="32"/>
      <c r="I162" s="153"/>
      <c r="J162" s="32"/>
      <c r="K162" s="32"/>
      <c r="L162" s="33"/>
      <c r="M162" s="154"/>
      <c r="N162" s="155"/>
      <c r="O162" s="53"/>
      <c r="P162" s="53"/>
      <c r="Q162" s="53"/>
      <c r="R162" s="53"/>
      <c r="S162" s="53"/>
      <c r="T162" s="54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133</v>
      </c>
      <c r="AU162" s="17" t="s">
        <v>83</v>
      </c>
    </row>
    <row r="163" spans="1:65" s="2" customFormat="1" ht="11.25">
      <c r="A163" s="32"/>
      <c r="B163" s="33"/>
      <c r="C163" s="32"/>
      <c r="D163" s="156" t="s">
        <v>134</v>
      </c>
      <c r="E163" s="32"/>
      <c r="F163" s="157" t="s">
        <v>480</v>
      </c>
      <c r="G163" s="32"/>
      <c r="H163" s="32"/>
      <c r="I163" s="153"/>
      <c r="J163" s="32"/>
      <c r="K163" s="32"/>
      <c r="L163" s="33"/>
      <c r="M163" s="154"/>
      <c r="N163" s="155"/>
      <c r="O163" s="53"/>
      <c r="P163" s="53"/>
      <c r="Q163" s="53"/>
      <c r="R163" s="53"/>
      <c r="S163" s="53"/>
      <c r="T163" s="54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134</v>
      </c>
      <c r="AU163" s="17" t="s">
        <v>83</v>
      </c>
    </row>
    <row r="164" spans="1:65" s="2" customFormat="1" ht="29.25">
      <c r="A164" s="32"/>
      <c r="B164" s="33"/>
      <c r="C164" s="32"/>
      <c r="D164" s="151" t="s">
        <v>136</v>
      </c>
      <c r="E164" s="32"/>
      <c r="F164" s="158" t="s">
        <v>481</v>
      </c>
      <c r="G164" s="32"/>
      <c r="H164" s="32"/>
      <c r="I164" s="153"/>
      <c r="J164" s="32"/>
      <c r="K164" s="32"/>
      <c r="L164" s="33"/>
      <c r="M164" s="154"/>
      <c r="N164" s="155"/>
      <c r="O164" s="53"/>
      <c r="P164" s="53"/>
      <c r="Q164" s="53"/>
      <c r="R164" s="53"/>
      <c r="S164" s="53"/>
      <c r="T164" s="54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136</v>
      </c>
      <c r="AU164" s="17" t="s">
        <v>83</v>
      </c>
    </row>
    <row r="165" spans="1:65" s="14" customFormat="1" ht="22.5">
      <c r="B165" s="170"/>
      <c r="D165" s="151" t="s">
        <v>193</v>
      </c>
      <c r="E165" s="171" t="s">
        <v>3</v>
      </c>
      <c r="F165" s="172" t="s">
        <v>482</v>
      </c>
      <c r="H165" s="173">
        <v>392.01799999999997</v>
      </c>
      <c r="I165" s="174"/>
      <c r="L165" s="170"/>
      <c r="M165" s="175"/>
      <c r="N165" s="176"/>
      <c r="O165" s="176"/>
      <c r="P165" s="176"/>
      <c r="Q165" s="176"/>
      <c r="R165" s="176"/>
      <c r="S165" s="176"/>
      <c r="T165" s="177"/>
      <c r="AT165" s="171" t="s">
        <v>193</v>
      </c>
      <c r="AU165" s="171" t="s">
        <v>83</v>
      </c>
      <c r="AV165" s="14" t="s">
        <v>83</v>
      </c>
      <c r="AW165" s="14" t="s">
        <v>36</v>
      </c>
      <c r="AX165" s="14" t="s">
        <v>74</v>
      </c>
      <c r="AY165" s="171" t="s">
        <v>123</v>
      </c>
    </row>
    <row r="166" spans="1:65" s="14" customFormat="1" ht="22.5">
      <c r="B166" s="170"/>
      <c r="D166" s="151" t="s">
        <v>193</v>
      </c>
      <c r="E166" s="171" t="s">
        <v>3</v>
      </c>
      <c r="F166" s="172" t="s">
        <v>483</v>
      </c>
      <c r="H166" s="173">
        <v>303.44600000000003</v>
      </c>
      <c r="I166" s="174"/>
      <c r="L166" s="170"/>
      <c r="M166" s="175"/>
      <c r="N166" s="176"/>
      <c r="O166" s="176"/>
      <c r="P166" s="176"/>
      <c r="Q166" s="176"/>
      <c r="R166" s="176"/>
      <c r="S166" s="176"/>
      <c r="T166" s="177"/>
      <c r="AT166" s="171" t="s">
        <v>193</v>
      </c>
      <c r="AU166" s="171" t="s">
        <v>83</v>
      </c>
      <c r="AV166" s="14" t="s">
        <v>83</v>
      </c>
      <c r="AW166" s="14" t="s">
        <v>36</v>
      </c>
      <c r="AX166" s="14" t="s">
        <v>74</v>
      </c>
      <c r="AY166" s="171" t="s">
        <v>123</v>
      </c>
    </row>
    <row r="167" spans="1:65" s="14" customFormat="1" ht="11.25">
      <c r="B167" s="170"/>
      <c r="D167" s="151" t="s">
        <v>193</v>
      </c>
      <c r="E167" s="171" t="s">
        <v>3</v>
      </c>
      <c r="F167" s="172" t="s">
        <v>484</v>
      </c>
      <c r="H167" s="173">
        <v>139.381</v>
      </c>
      <c r="I167" s="174"/>
      <c r="L167" s="170"/>
      <c r="M167" s="175"/>
      <c r="N167" s="176"/>
      <c r="O167" s="176"/>
      <c r="P167" s="176"/>
      <c r="Q167" s="176"/>
      <c r="R167" s="176"/>
      <c r="S167" s="176"/>
      <c r="T167" s="177"/>
      <c r="AT167" s="171" t="s">
        <v>193</v>
      </c>
      <c r="AU167" s="171" t="s">
        <v>83</v>
      </c>
      <c r="AV167" s="14" t="s">
        <v>83</v>
      </c>
      <c r="AW167" s="14" t="s">
        <v>36</v>
      </c>
      <c r="AX167" s="14" t="s">
        <v>74</v>
      </c>
      <c r="AY167" s="171" t="s">
        <v>123</v>
      </c>
    </row>
    <row r="168" spans="1:65" s="15" customFormat="1" ht="11.25">
      <c r="B168" s="178"/>
      <c r="D168" s="151" t="s">
        <v>193</v>
      </c>
      <c r="E168" s="179" t="s">
        <v>3</v>
      </c>
      <c r="F168" s="180" t="s">
        <v>219</v>
      </c>
      <c r="H168" s="181">
        <v>834.84500000000003</v>
      </c>
      <c r="I168" s="182"/>
      <c r="L168" s="178"/>
      <c r="M168" s="183"/>
      <c r="N168" s="184"/>
      <c r="O168" s="184"/>
      <c r="P168" s="184"/>
      <c r="Q168" s="184"/>
      <c r="R168" s="184"/>
      <c r="S168" s="184"/>
      <c r="T168" s="185"/>
      <c r="AT168" s="179" t="s">
        <v>193</v>
      </c>
      <c r="AU168" s="179" t="s">
        <v>83</v>
      </c>
      <c r="AV168" s="15" t="s">
        <v>151</v>
      </c>
      <c r="AW168" s="15" t="s">
        <v>36</v>
      </c>
      <c r="AX168" s="15" t="s">
        <v>22</v>
      </c>
      <c r="AY168" s="179" t="s">
        <v>123</v>
      </c>
    </row>
    <row r="169" spans="1:65" s="2" customFormat="1" ht="16.5" customHeight="1">
      <c r="A169" s="32"/>
      <c r="B169" s="137"/>
      <c r="C169" s="186" t="s">
        <v>316</v>
      </c>
      <c r="D169" s="186" t="s">
        <v>249</v>
      </c>
      <c r="E169" s="187" t="s">
        <v>485</v>
      </c>
      <c r="F169" s="188" t="s">
        <v>486</v>
      </c>
      <c r="G169" s="189" t="s">
        <v>266</v>
      </c>
      <c r="H169" s="190">
        <v>834.846</v>
      </c>
      <c r="I169" s="191"/>
      <c r="J169" s="192">
        <f>ROUND(I169*H169,2)</f>
        <v>0</v>
      </c>
      <c r="K169" s="188" t="s">
        <v>130</v>
      </c>
      <c r="L169" s="193"/>
      <c r="M169" s="194" t="s">
        <v>3</v>
      </c>
      <c r="N169" s="195" t="s">
        <v>45</v>
      </c>
      <c r="O169" s="53"/>
      <c r="P169" s="147">
        <f>O169*H169</f>
        <v>0</v>
      </c>
      <c r="Q169" s="147">
        <v>2.5000000000000001E-4</v>
      </c>
      <c r="R169" s="147">
        <f>Q169*H169</f>
        <v>0.20871149999999999</v>
      </c>
      <c r="S169" s="147">
        <v>0</v>
      </c>
      <c r="T169" s="14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49" t="s">
        <v>173</v>
      </c>
      <c r="AT169" s="149" t="s">
        <v>249</v>
      </c>
      <c r="AU169" s="149" t="s">
        <v>83</v>
      </c>
      <c r="AY169" s="17" t="s">
        <v>123</v>
      </c>
      <c r="BE169" s="150">
        <f>IF(N169="základní",J169,0)</f>
        <v>0</v>
      </c>
      <c r="BF169" s="150">
        <f>IF(N169="snížená",J169,0)</f>
        <v>0</v>
      </c>
      <c r="BG169" s="150">
        <f>IF(N169="zákl. přenesená",J169,0)</f>
        <v>0</v>
      </c>
      <c r="BH169" s="150">
        <f>IF(N169="sníž. přenesená",J169,0)</f>
        <v>0</v>
      </c>
      <c r="BI169" s="150">
        <f>IF(N169="nulová",J169,0)</f>
        <v>0</v>
      </c>
      <c r="BJ169" s="17" t="s">
        <v>22</v>
      </c>
      <c r="BK169" s="150">
        <f>ROUND(I169*H169,2)</f>
        <v>0</v>
      </c>
      <c r="BL169" s="17" t="s">
        <v>151</v>
      </c>
      <c r="BM169" s="149" t="s">
        <v>487</v>
      </c>
    </row>
    <row r="170" spans="1:65" s="2" customFormat="1" ht="11.25">
      <c r="A170" s="32"/>
      <c r="B170" s="33"/>
      <c r="C170" s="32"/>
      <c r="D170" s="151" t="s">
        <v>133</v>
      </c>
      <c r="E170" s="32"/>
      <c r="F170" s="152" t="s">
        <v>486</v>
      </c>
      <c r="G170" s="32"/>
      <c r="H170" s="32"/>
      <c r="I170" s="153"/>
      <c r="J170" s="32"/>
      <c r="K170" s="32"/>
      <c r="L170" s="33"/>
      <c r="M170" s="154"/>
      <c r="N170" s="155"/>
      <c r="O170" s="53"/>
      <c r="P170" s="53"/>
      <c r="Q170" s="53"/>
      <c r="R170" s="53"/>
      <c r="S170" s="53"/>
      <c r="T170" s="54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133</v>
      </c>
      <c r="AU170" s="17" t="s">
        <v>83</v>
      </c>
    </row>
    <row r="171" spans="1:65" s="2" customFormat="1" ht="11.25">
      <c r="A171" s="32"/>
      <c r="B171" s="33"/>
      <c r="C171" s="32"/>
      <c r="D171" s="156" t="s">
        <v>134</v>
      </c>
      <c r="E171" s="32"/>
      <c r="F171" s="157" t="s">
        <v>488</v>
      </c>
      <c r="G171" s="32"/>
      <c r="H171" s="32"/>
      <c r="I171" s="153"/>
      <c r="J171" s="32"/>
      <c r="K171" s="32"/>
      <c r="L171" s="33"/>
      <c r="M171" s="154"/>
      <c r="N171" s="155"/>
      <c r="O171" s="53"/>
      <c r="P171" s="53"/>
      <c r="Q171" s="53"/>
      <c r="R171" s="53"/>
      <c r="S171" s="53"/>
      <c r="T171" s="54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134</v>
      </c>
      <c r="AU171" s="17" t="s">
        <v>83</v>
      </c>
    </row>
    <row r="172" spans="1:65" s="14" customFormat="1" ht="11.25">
      <c r="B172" s="170"/>
      <c r="D172" s="151" t="s">
        <v>193</v>
      </c>
      <c r="E172" s="171" t="s">
        <v>3</v>
      </c>
      <c r="F172" s="172" t="s">
        <v>489</v>
      </c>
      <c r="H172" s="173">
        <v>834.846</v>
      </c>
      <c r="I172" s="174"/>
      <c r="L172" s="170"/>
      <c r="M172" s="175"/>
      <c r="N172" s="176"/>
      <c r="O172" s="176"/>
      <c r="P172" s="176"/>
      <c r="Q172" s="176"/>
      <c r="R172" s="176"/>
      <c r="S172" s="176"/>
      <c r="T172" s="177"/>
      <c r="AT172" s="171" t="s">
        <v>193</v>
      </c>
      <c r="AU172" s="171" t="s">
        <v>83</v>
      </c>
      <c r="AV172" s="14" t="s">
        <v>83</v>
      </c>
      <c r="AW172" s="14" t="s">
        <v>36</v>
      </c>
      <c r="AX172" s="14" t="s">
        <v>22</v>
      </c>
      <c r="AY172" s="171" t="s">
        <v>123</v>
      </c>
    </row>
    <row r="173" spans="1:65" s="2" customFormat="1" ht="16.5" customHeight="1">
      <c r="A173" s="32"/>
      <c r="B173" s="137"/>
      <c r="C173" s="138" t="s">
        <v>324</v>
      </c>
      <c r="D173" s="138" t="s">
        <v>126</v>
      </c>
      <c r="E173" s="139" t="s">
        <v>490</v>
      </c>
      <c r="F173" s="140" t="s">
        <v>491</v>
      </c>
      <c r="G173" s="141" t="s">
        <v>190</v>
      </c>
      <c r="H173" s="142">
        <v>0.72</v>
      </c>
      <c r="I173" s="143"/>
      <c r="J173" s="144">
        <f>ROUND(I173*H173,2)</f>
        <v>0</v>
      </c>
      <c r="K173" s="140" t="s">
        <v>130</v>
      </c>
      <c r="L173" s="33"/>
      <c r="M173" s="145" t="s">
        <v>3</v>
      </c>
      <c r="N173" s="146" t="s">
        <v>45</v>
      </c>
      <c r="O173" s="53"/>
      <c r="P173" s="147">
        <f>O173*H173</f>
        <v>0</v>
      </c>
      <c r="Q173" s="147">
        <v>2.16</v>
      </c>
      <c r="R173" s="147">
        <f>Q173*H173</f>
        <v>1.5552000000000001</v>
      </c>
      <c r="S173" s="147">
        <v>0</v>
      </c>
      <c r="T173" s="148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49" t="s">
        <v>151</v>
      </c>
      <c r="AT173" s="149" t="s">
        <v>126</v>
      </c>
      <c r="AU173" s="149" t="s">
        <v>83</v>
      </c>
      <c r="AY173" s="17" t="s">
        <v>123</v>
      </c>
      <c r="BE173" s="150">
        <f>IF(N173="základní",J173,0)</f>
        <v>0</v>
      </c>
      <c r="BF173" s="150">
        <f>IF(N173="snížená",J173,0)</f>
        <v>0</v>
      </c>
      <c r="BG173" s="150">
        <f>IF(N173="zákl. přenesená",J173,0)</f>
        <v>0</v>
      </c>
      <c r="BH173" s="150">
        <f>IF(N173="sníž. přenesená",J173,0)</f>
        <v>0</v>
      </c>
      <c r="BI173" s="150">
        <f>IF(N173="nulová",J173,0)</f>
        <v>0</v>
      </c>
      <c r="BJ173" s="17" t="s">
        <v>22</v>
      </c>
      <c r="BK173" s="150">
        <f>ROUND(I173*H173,2)</f>
        <v>0</v>
      </c>
      <c r="BL173" s="17" t="s">
        <v>151</v>
      </c>
      <c r="BM173" s="149" t="s">
        <v>492</v>
      </c>
    </row>
    <row r="174" spans="1:65" s="2" customFormat="1" ht="11.25">
      <c r="A174" s="32"/>
      <c r="B174" s="33"/>
      <c r="C174" s="32"/>
      <c r="D174" s="151" t="s">
        <v>133</v>
      </c>
      <c r="E174" s="32"/>
      <c r="F174" s="152" t="s">
        <v>493</v>
      </c>
      <c r="G174" s="32"/>
      <c r="H174" s="32"/>
      <c r="I174" s="153"/>
      <c r="J174" s="32"/>
      <c r="K174" s="32"/>
      <c r="L174" s="33"/>
      <c r="M174" s="154"/>
      <c r="N174" s="155"/>
      <c r="O174" s="53"/>
      <c r="P174" s="53"/>
      <c r="Q174" s="53"/>
      <c r="R174" s="53"/>
      <c r="S174" s="53"/>
      <c r="T174" s="54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133</v>
      </c>
      <c r="AU174" s="17" t="s">
        <v>83</v>
      </c>
    </row>
    <row r="175" spans="1:65" s="2" customFormat="1" ht="11.25">
      <c r="A175" s="32"/>
      <c r="B175" s="33"/>
      <c r="C175" s="32"/>
      <c r="D175" s="156" t="s">
        <v>134</v>
      </c>
      <c r="E175" s="32"/>
      <c r="F175" s="157" t="s">
        <v>494</v>
      </c>
      <c r="G175" s="32"/>
      <c r="H175" s="32"/>
      <c r="I175" s="153"/>
      <c r="J175" s="32"/>
      <c r="K175" s="32"/>
      <c r="L175" s="33"/>
      <c r="M175" s="154"/>
      <c r="N175" s="155"/>
      <c r="O175" s="53"/>
      <c r="P175" s="53"/>
      <c r="Q175" s="53"/>
      <c r="R175" s="53"/>
      <c r="S175" s="53"/>
      <c r="T175" s="54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134</v>
      </c>
      <c r="AU175" s="17" t="s">
        <v>83</v>
      </c>
    </row>
    <row r="176" spans="1:65" s="2" customFormat="1" ht="19.5">
      <c r="A176" s="32"/>
      <c r="B176" s="33"/>
      <c r="C176" s="32"/>
      <c r="D176" s="151" t="s">
        <v>136</v>
      </c>
      <c r="E176" s="32"/>
      <c r="F176" s="158" t="s">
        <v>495</v>
      </c>
      <c r="G176" s="32"/>
      <c r="H176" s="32"/>
      <c r="I176" s="153"/>
      <c r="J176" s="32"/>
      <c r="K176" s="32"/>
      <c r="L176" s="33"/>
      <c r="M176" s="154"/>
      <c r="N176" s="155"/>
      <c r="O176" s="53"/>
      <c r="P176" s="53"/>
      <c r="Q176" s="53"/>
      <c r="R176" s="53"/>
      <c r="S176" s="53"/>
      <c r="T176" s="54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136</v>
      </c>
      <c r="AU176" s="17" t="s">
        <v>83</v>
      </c>
    </row>
    <row r="177" spans="1:65" s="14" customFormat="1" ht="11.25">
      <c r="B177" s="170"/>
      <c r="D177" s="151" t="s">
        <v>193</v>
      </c>
      <c r="E177" s="171" t="s">
        <v>3</v>
      </c>
      <c r="F177" s="172" t="s">
        <v>496</v>
      </c>
      <c r="H177" s="173">
        <v>0.72</v>
      </c>
      <c r="I177" s="174"/>
      <c r="L177" s="170"/>
      <c r="M177" s="175"/>
      <c r="N177" s="176"/>
      <c r="O177" s="176"/>
      <c r="P177" s="176"/>
      <c r="Q177" s="176"/>
      <c r="R177" s="176"/>
      <c r="S177" s="176"/>
      <c r="T177" s="177"/>
      <c r="AT177" s="171" t="s">
        <v>193</v>
      </c>
      <c r="AU177" s="171" t="s">
        <v>83</v>
      </c>
      <c r="AV177" s="14" t="s">
        <v>83</v>
      </c>
      <c r="AW177" s="14" t="s">
        <v>36</v>
      </c>
      <c r="AX177" s="14" t="s">
        <v>22</v>
      </c>
      <c r="AY177" s="171" t="s">
        <v>123</v>
      </c>
    </row>
    <row r="178" spans="1:65" s="2" customFormat="1" ht="16.5" customHeight="1">
      <c r="A178" s="32"/>
      <c r="B178" s="137"/>
      <c r="C178" s="138" t="s">
        <v>331</v>
      </c>
      <c r="D178" s="138" t="s">
        <v>126</v>
      </c>
      <c r="E178" s="139" t="s">
        <v>497</v>
      </c>
      <c r="F178" s="140" t="s">
        <v>498</v>
      </c>
      <c r="G178" s="141" t="s">
        <v>190</v>
      </c>
      <c r="H178" s="142">
        <v>1.6</v>
      </c>
      <c r="I178" s="143"/>
      <c r="J178" s="144">
        <f>ROUND(I178*H178,2)</f>
        <v>0</v>
      </c>
      <c r="K178" s="140" t="s">
        <v>130</v>
      </c>
      <c r="L178" s="33"/>
      <c r="M178" s="145" t="s">
        <v>3</v>
      </c>
      <c r="N178" s="146" t="s">
        <v>45</v>
      </c>
      <c r="O178" s="53"/>
      <c r="P178" s="147">
        <f>O178*H178</f>
        <v>0</v>
      </c>
      <c r="Q178" s="147">
        <v>2.45329</v>
      </c>
      <c r="R178" s="147">
        <f>Q178*H178</f>
        <v>3.9252640000000003</v>
      </c>
      <c r="S178" s="147">
        <v>0</v>
      </c>
      <c r="T178" s="148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49" t="s">
        <v>151</v>
      </c>
      <c r="AT178" s="149" t="s">
        <v>126</v>
      </c>
      <c r="AU178" s="149" t="s">
        <v>83</v>
      </c>
      <c r="AY178" s="17" t="s">
        <v>123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7" t="s">
        <v>22</v>
      </c>
      <c r="BK178" s="150">
        <f>ROUND(I178*H178,2)</f>
        <v>0</v>
      </c>
      <c r="BL178" s="17" t="s">
        <v>151</v>
      </c>
      <c r="BM178" s="149" t="s">
        <v>499</v>
      </c>
    </row>
    <row r="179" spans="1:65" s="2" customFormat="1" ht="11.25">
      <c r="A179" s="32"/>
      <c r="B179" s="33"/>
      <c r="C179" s="32"/>
      <c r="D179" s="151" t="s">
        <v>133</v>
      </c>
      <c r="E179" s="32"/>
      <c r="F179" s="152" t="s">
        <v>500</v>
      </c>
      <c r="G179" s="32"/>
      <c r="H179" s="32"/>
      <c r="I179" s="153"/>
      <c r="J179" s="32"/>
      <c r="K179" s="32"/>
      <c r="L179" s="33"/>
      <c r="M179" s="154"/>
      <c r="N179" s="155"/>
      <c r="O179" s="53"/>
      <c r="P179" s="53"/>
      <c r="Q179" s="53"/>
      <c r="R179" s="53"/>
      <c r="S179" s="53"/>
      <c r="T179" s="54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133</v>
      </c>
      <c r="AU179" s="17" t="s">
        <v>83</v>
      </c>
    </row>
    <row r="180" spans="1:65" s="2" customFormat="1" ht="11.25">
      <c r="A180" s="32"/>
      <c r="B180" s="33"/>
      <c r="C180" s="32"/>
      <c r="D180" s="156" t="s">
        <v>134</v>
      </c>
      <c r="E180" s="32"/>
      <c r="F180" s="157" t="s">
        <v>501</v>
      </c>
      <c r="G180" s="32"/>
      <c r="H180" s="32"/>
      <c r="I180" s="153"/>
      <c r="J180" s="32"/>
      <c r="K180" s="32"/>
      <c r="L180" s="33"/>
      <c r="M180" s="154"/>
      <c r="N180" s="155"/>
      <c r="O180" s="53"/>
      <c r="P180" s="53"/>
      <c r="Q180" s="53"/>
      <c r="R180" s="53"/>
      <c r="S180" s="53"/>
      <c r="T180" s="54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134</v>
      </c>
      <c r="AU180" s="17" t="s">
        <v>83</v>
      </c>
    </row>
    <row r="181" spans="1:65" s="14" customFormat="1" ht="11.25">
      <c r="B181" s="170"/>
      <c r="D181" s="151" t="s">
        <v>193</v>
      </c>
      <c r="E181" s="171" t="s">
        <v>3</v>
      </c>
      <c r="F181" s="172" t="s">
        <v>502</v>
      </c>
      <c r="H181" s="173">
        <v>1.6</v>
      </c>
      <c r="I181" s="174"/>
      <c r="L181" s="170"/>
      <c r="M181" s="175"/>
      <c r="N181" s="176"/>
      <c r="O181" s="176"/>
      <c r="P181" s="176"/>
      <c r="Q181" s="176"/>
      <c r="R181" s="176"/>
      <c r="S181" s="176"/>
      <c r="T181" s="177"/>
      <c r="AT181" s="171" t="s">
        <v>193</v>
      </c>
      <c r="AU181" s="171" t="s">
        <v>83</v>
      </c>
      <c r="AV181" s="14" t="s">
        <v>83</v>
      </c>
      <c r="AW181" s="14" t="s">
        <v>36</v>
      </c>
      <c r="AX181" s="14" t="s">
        <v>22</v>
      </c>
      <c r="AY181" s="171" t="s">
        <v>123</v>
      </c>
    </row>
    <row r="182" spans="1:65" s="2" customFormat="1" ht="16.5" customHeight="1">
      <c r="A182" s="32"/>
      <c r="B182" s="137"/>
      <c r="C182" s="138" t="s">
        <v>338</v>
      </c>
      <c r="D182" s="138" t="s">
        <v>126</v>
      </c>
      <c r="E182" s="139" t="s">
        <v>503</v>
      </c>
      <c r="F182" s="140" t="s">
        <v>504</v>
      </c>
      <c r="G182" s="141" t="s">
        <v>266</v>
      </c>
      <c r="H182" s="142">
        <v>8.8000000000000007</v>
      </c>
      <c r="I182" s="143"/>
      <c r="J182" s="144">
        <f>ROUND(I182*H182,2)</f>
        <v>0</v>
      </c>
      <c r="K182" s="140" t="s">
        <v>130</v>
      </c>
      <c r="L182" s="33"/>
      <c r="M182" s="145" t="s">
        <v>3</v>
      </c>
      <c r="N182" s="146" t="s">
        <v>45</v>
      </c>
      <c r="O182" s="53"/>
      <c r="P182" s="147">
        <f>O182*H182</f>
        <v>0</v>
      </c>
      <c r="Q182" s="147">
        <v>3.5099999999999999E-2</v>
      </c>
      <c r="R182" s="147">
        <f>Q182*H182</f>
        <v>0.30888000000000004</v>
      </c>
      <c r="S182" s="147">
        <v>0</v>
      </c>
      <c r="T182" s="148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49" t="s">
        <v>151</v>
      </c>
      <c r="AT182" s="149" t="s">
        <v>126</v>
      </c>
      <c r="AU182" s="149" t="s">
        <v>83</v>
      </c>
      <c r="AY182" s="17" t="s">
        <v>123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7" t="s">
        <v>22</v>
      </c>
      <c r="BK182" s="150">
        <f>ROUND(I182*H182,2)</f>
        <v>0</v>
      </c>
      <c r="BL182" s="17" t="s">
        <v>151</v>
      </c>
      <c r="BM182" s="149" t="s">
        <v>505</v>
      </c>
    </row>
    <row r="183" spans="1:65" s="2" customFormat="1" ht="11.25">
      <c r="A183" s="32"/>
      <c r="B183" s="33"/>
      <c r="C183" s="32"/>
      <c r="D183" s="151" t="s">
        <v>133</v>
      </c>
      <c r="E183" s="32"/>
      <c r="F183" s="152" t="s">
        <v>506</v>
      </c>
      <c r="G183" s="32"/>
      <c r="H183" s="32"/>
      <c r="I183" s="153"/>
      <c r="J183" s="32"/>
      <c r="K183" s="32"/>
      <c r="L183" s="33"/>
      <c r="M183" s="154"/>
      <c r="N183" s="155"/>
      <c r="O183" s="53"/>
      <c r="P183" s="53"/>
      <c r="Q183" s="53"/>
      <c r="R183" s="53"/>
      <c r="S183" s="53"/>
      <c r="T183" s="54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133</v>
      </c>
      <c r="AU183" s="17" t="s">
        <v>83</v>
      </c>
    </row>
    <row r="184" spans="1:65" s="2" customFormat="1" ht="11.25">
      <c r="A184" s="32"/>
      <c r="B184" s="33"/>
      <c r="C184" s="32"/>
      <c r="D184" s="156" t="s">
        <v>134</v>
      </c>
      <c r="E184" s="32"/>
      <c r="F184" s="157" t="s">
        <v>507</v>
      </c>
      <c r="G184" s="32"/>
      <c r="H184" s="32"/>
      <c r="I184" s="153"/>
      <c r="J184" s="32"/>
      <c r="K184" s="32"/>
      <c r="L184" s="33"/>
      <c r="M184" s="154"/>
      <c r="N184" s="155"/>
      <c r="O184" s="53"/>
      <c r="P184" s="53"/>
      <c r="Q184" s="53"/>
      <c r="R184" s="53"/>
      <c r="S184" s="53"/>
      <c r="T184" s="54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134</v>
      </c>
      <c r="AU184" s="17" t="s">
        <v>83</v>
      </c>
    </row>
    <row r="185" spans="1:65" s="14" customFormat="1" ht="11.25">
      <c r="B185" s="170"/>
      <c r="D185" s="151" t="s">
        <v>193</v>
      </c>
      <c r="E185" s="171" t="s">
        <v>3</v>
      </c>
      <c r="F185" s="172" t="s">
        <v>508</v>
      </c>
      <c r="H185" s="173">
        <v>8.8000000000000007</v>
      </c>
      <c r="I185" s="174"/>
      <c r="L185" s="170"/>
      <c r="M185" s="175"/>
      <c r="N185" s="176"/>
      <c r="O185" s="176"/>
      <c r="P185" s="176"/>
      <c r="Q185" s="176"/>
      <c r="R185" s="176"/>
      <c r="S185" s="176"/>
      <c r="T185" s="177"/>
      <c r="AT185" s="171" t="s">
        <v>193</v>
      </c>
      <c r="AU185" s="171" t="s">
        <v>83</v>
      </c>
      <c r="AV185" s="14" t="s">
        <v>83</v>
      </c>
      <c r="AW185" s="14" t="s">
        <v>36</v>
      </c>
      <c r="AX185" s="14" t="s">
        <v>22</v>
      </c>
      <c r="AY185" s="171" t="s">
        <v>123</v>
      </c>
    </row>
    <row r="186" spans="1:65" s="2" customFormat="1" ht="16.5" customHeight="1">
      <c r="A186" s="32"/>
      <c r="B186" s="137"/>
      <c r="C186" s="138" t="s">
        <v>8</v>
      </c>
      <c r="D186" s="138" t="s">
        <v>126</v>
      </c>
      <c r="E186" s="139" t="s">
        <v>509</v>
      </c>
      <c r="F186" s="140" t="s">
        <v>510</v>
      </c>
      <c r="G186" s="141" t="s">
        <v>242</v>
      </c>
      <c r="H186" s="142">
        <v>6.6000000000000003E-2</v>
      </c>
      <c r="I186" s="143"/>
      <c r="J186" s="144">
        <f>ROUND(I186*H186,2)</f>
        <v>0</v>
      </c>
      <c r="K186" s="140" t="s">
        <v>130</v>
      </c>
      <c r="L186" s="33"/>
      <c r="M186" s="145" t="s">
        <v>3</v>
      </c>
      <c r="N186" s="146" t="s">
        <v>45</v>
      </c>
      <c r="O186" s="53"/>
      <c r="P186" s="147">
        <f>O186*H186</f>
        <v>0</v>
      </c>
      <c r="Q186" s="147">
        <v>1.06277</v>
      </c>
      <c r="R186" s="147">
        <f>Q186*H186</f>
        <v>7.0142820000000008E-2</v>
      </c>
      <c r="S186" s="147">
        <v>0</v>
      </c>
      <c r="T186" s="148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49" t="s">
        <v>151</v>
      </c>
      <c r="AT186" s="149" t="s">
        <v>126</v>
      </c>
      <c r="AU186" s="149" t="s">
        <v>83</v>
      </c>
      <c r="AY186" s="17" t="s">
        <v>123</v>
      </c>
      <c r="BE186" s="150">
        <f>IF(N186="základní",J186,0)</f>
        <v>0</v>
      </c>
      <c r="BF186" s="150">
        <f>IF(N186="snížená",J186,0)</f>
        <v>0</v>
      </c>
      <c r="BG186" s="150">
        <f>IF(N186="zákl. přenesená",J186,0)</f>
        <v>0</v>
      </c>
      <c r="BH186" s="150">
        <f>IF(N186="sníž. přenesená",J186,0)</f>
        <v>0</v>
      </c>
      <c r="BI186" s="150">
        <f>IF(N186="nulová",J186,0)</f>
        <v>0</v>
      </c>
      <c r="BJ186" s="17" t="s">
        <v>22</v>
      </c>
      <c r="BK186" s="150">
        <f>ROUND(I186*H186,2)</f>
        <v>0</v>
      </c>
      <c r="BL186" s="17" t="s">
        <v>151</v>
      </c>
      <c r="BM186" s="149" t="s">
        <v>511</v>
      </c>
    </row>
    <row r="187" spans="1:65" s="2" customFormat="1" ht="19.5">
      <c r="A187" s="32"/>
      <c r="B187" s="33"/>
      <c r="C187" s="32"/>
      <c r="D187" s="151" t="s">
        <v>133</v>
      </c>
      <c r="E187" s="32"/>
      <c r="F187" s="152" t="s">
        <v>512</v>
      </c>
      <c r="G187" s="32"/>
      <c r="H187" s="32"/>
      <c r="I187" s="153"/>
      <c r="J187" s="32"/>
      <c r="K187" s="32"/>
      <c r="L187" s="33"/>
      <c r="M187" s="154"/>
      <c r="N187" s="155"/>
      <c r="O187" s="53"/>
      <c r="P187" s="53"/>
      <c r="Q187" s="53"/>
      <c r="R187" s="53"/>
      <c r="S187" s="53"/>
      <c r="T187" s="54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133</v>
      </c>
      <c r="AU187" s="17" t="s">
        <v>83</v>
      </c>
    </row>
    <row r="188" spans="1:65" s="2" customFormat="1" ht="11.25">
      <c r="A188" s="32"/>
      <c r="B188" s="33"/>
      <c r="C188" s="32"/>
      <c r="D188" s="156" t="s">
        <v>134</v>
      </c>
      <c r="E188" s="32"/>
      <c r="F188" s="157" t="s">
        <v>513</v>
      </c>
      <c r="G188" s="32"/>
      <c r="H188" s="32"/>
      <c r="I188" s="153"/>
      <c r="J188" s="32"/>
      <c r="K188" s="32"/>
      <c r="L188" s="33"/>
      <c r="M188" s="154"/>
      <c r="N188" s="155"/>
      <c r="O188" s="53"/>
      <c r="P188" s="53"/>
      <c r="Q188" s="53"/>
      <c r="R188" s="53"/>
      <c r="S188" s="53"/>
      <c r="T188" s="54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134</v>
      </c>
      <c r="AU188" s="17" t="s">
        <v>83</v>
      </c>
    </row>
    <row r="189" spans="1:65" s="14" customFormat="1" ht="11.25">
      <c r="B189" s="170"/>
      <c r="D189" s="151" t="s">
        <v>193</v>
      </c>
      <c r="E189" s="171" t="s">
        <v>3</v>
      </c>
      <c r="F189" s="172" t="s">
        <v>514</v>
      </c>
      <c r="H189" s="173">
        <v>6.6000000000000003E-2</v>
      </c>
      <c r="I189" s="174"/>
      <c r="L189" s="170"/>
      <c r="M189" s="175"/>
      <c r="N189" s="176"/>
      <c r="O189" s="176"/>
      <c r="P189" s="176"/>
      <c r="Q189" s="176"/>
      <c r="R189" s="176"/>
      <c r="S189" s="176"/>
      <c r="T189" s="177"/>
      <c r="AT189" s="171" t="s">
        <v>193</v>
      </c>
      <c r="AU189" s="171" t="s">
        <v>83</v>
      </c>
      <c r="AV189" s="14" t="s">
        <v>83</v>
      </c>
      <c r="AW189" s="14" t="s">
        <v>36</v>
      </c>
      <c r="AX189" s="14" t="s">
        <v>22</v>
      </c>
      <c r="AY189" s="171" t="s">
        <v>123</v>
      </c>
    </row>
    <row r="190" spans="1:65" s="13" customFormat="1" ht="11.25">
      <c r="B190" s="163"/>
      <c r="D190" s="151" t="s">
        <v>193</v>
      </c>
      <c r="E190" s="164" t="s">
        <v>3</v>
      </c>
      <c r="F190" s="165" t="s">
        <v>515</v>
      </c>
      <c r="H190" s="164" t="s">
        <v>3</v>
      </c>
      <c r="I190" s="166"/>
      <c r="L190" s="163"/>
      <c r="M190" s="167"/>
      <c r="N190" s="168"/>
      <c r="O190" s="168"/>
      <c r="P190" s="168"/>
      <c r="Q190" s="168"/>
      <c r="R190" s="168"/>
      <c r="S190" s="168"/>
      <c r="T190" s="169"/>
      <c r="AT190" s="164" t="s">
        <v>193</v>
      </c>
      <c r="AU190" s="164" t="s">
        <v>83</v>
      </c>
      <c r="AV190" s="13" t="s">
        <v>22</v>
      </c>
      <c r="AW190" s="13" t="s">
        <v>36</v>
      </c>
      <c r="AX190" s="13" t="s">
        <v>74</v>
      </c>
      <c r="AY190" s="164" t="s">
        <v>123</v>
      </c>
    </row>
    <row r="191" spans="1:65" s="12" customFormat="1" ht="22.9" customHeight="1">
      <c r="B191" s="124"/>
      <c r="D191" s="125" t="s">
        <v>73</v>
      </c>
      <c r="E191" s="135" t="s">
        <v>151</v>
      </c>
      <c r="F191" s="135" t="s">
        <v>516</v>
      </c>
      <c r="I191" s="127"/>
      <c r="J191" s="136">
        <f>BK191</f>
        <v>0</v>
      </c>
      <c r="L191" s="124"/>
      <c r="M191" s="129"/>
      <c r="N191" s="130"/>
      <c r="O191" s="130"/>
      <c r="P191" s="131">
        <f>SUM(P192:P197)</f>
        <v>0</v>
      </c>
      <c r="Q191" s="130"/>
      <c r="R191" s="131">
        <f>SUM(R192:R197)</f>
        <v>35.148811049999992</v>
      </c>
      <c r="S191" s="130"/>
      <c r="T191" s="132">
        <f>SUM(T192:T197)</f>
        <v>0</v>
      </c>
      <c r="AR191" s="125" t="s">
        <v>22</v>
      </c>
      <c r="AT191" s="133" t="s">
        <v>73</v>
      </c>
      <c r="AU191" s="133" t="s">
        <v>22</v>
      </c>
      <c r="AY191" s="125" t="s">
        <v>123</v>
      </c>
      <c r="BK191" s="134">
        <f>SUM(BK192:BK197)</f>
        <v>0</v>
      </c>
    </row>
    <row r="192" spans="1:65" s="2" customFormat="1" ht="16.5" customHeight="1">
      <c r="A192" s="32"/>
      <c r="B192" s="137"/>
      <c r="C192" s="138" t="s">
        <v>352</v>
      </c>
      <c r="D192" s="138" t="s">
        <v>126</v>
      </c>
      <c r="E192" s="139" t="s">
        <v>517</v>
      </c>
      <c r="F192" s="140" t="s">
        <v>518</v>
      </c>
      <c r="G192" s="141" t="s">
        <v>190</v>
      </c>
      <c r="H192" s="142">
        <v>0.47699999999999998</v>
      </c>
      <c r="I192" s="143"/>
      <c r="J192" s="144">
        <f>ROUND(I192*H192,2)</f>
        <v>0</v>
      </c>
      <c r="K192" s="140" t="s">
        <v>3</v>
      </c>
      <c r="L192" s="33"/>
      <c r="M192" s="145" t="s">
        <v>3</v>
      </c>
      <c r="N192" s="146" t="s">
        <v>45</v>
      </c>
      <c r="O192" s="53"/>
      <c r="P192" s="147">
        <f>O192*H192</f>
        <v>0</v>
      </c>
      <c r="Q192" s="147">
        <v>2.29365</v>
      </c>
      <c r="R192" s="147">
        <f>Q192*H192</f>
        <v>1.0940710499999999</v>
      </c>
      <c r="S192" s="147">
        <v>0</v>
      </c>
      <c r="T192" s="148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49" t="s">
        <v>151</v>
      </c>
      <c r="AT192" s="149" t="s">
        <v>126</v>
      </c>
      <c r="AU192" s="149" t="s">
        <v>83</v>
      </c>
      <c r="AY192" s="17" t="s">
        <v>123</v>
      </c>
      <c r="BE192" s="150">
        <f>IF(N192="základní",J192,0)</f>
        <v>0</v>
      </c>
      <c r="BF192" s="150">
        <f>IF(N192="snížená",J192,0)</f>
        <v>0</v>
      </c>
      <c r="BG192" s="150">
        <f>IF(N192="zákl. přenesená",J192,0)</f>
        <v>0</v>
      </c>
      <c r="BH192" s="150">
        <f>IF(N192="sníž. přenesená",J192,0)</f>
        <v>0</v>
      </c>
      <c r="BI192" s="150">
        <f>IF(N192="nulová",J192,0)</f>
        <v>0</v>
      </c>
      <c r="BJ192" s="17" t="s">
        <v>22</v>
      </c>
      <c r="BK192" s="150">
        <f>ROUND(I192*H192,2)</f>
        <v>0</v>
      </c>
      <c r="BL192" s="17" t="s">
        <v>151</v>
      </c>
      <c r="BM192" s="149" t="s">
        <v>519</v>
      </c>
    </row>
    <row r="193" spans="1:65" s="2" customFormat="1" ht="11.25">
      <c r="A193" s="32"/>
      <c r="B193" s="33"/>
      <c r="C193" s="32"/>
      <c r="D193" s="151" t="s">
        <v>133</v>
      </c>
      <c r="E193" s="32"/>
      <c r="F193" s="152" t="s">
        <v>520</v>
      </c>
      <c r="G193" s="32"/>
      <c r="H193" s="32"/>
      <c r="I193" s="153"/>
      <c r="J193" s="32"/>
      <c r="K193" s="32"/>
      <c r="L193" s="33"/>
      <c r="M193" s="154"/>
      <c r="N193" s="155"/>
      <c r="O193" s="53"/>
      <c r="P193" s="53"/>
      <c r="Q193" s="53"/>
      <c r="R193" s="53"/>
      <c r="S193" s="53"/>
      <c r="T193" s="54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7" t="s">
        <v>133</v>
      </c>
      <c r="AU193" s="17" t="s">
        <v>83</v>
      </c>
    </row>
    <row r="194" spans="1:65" s="2" customFormat="1" ht="19.5">
      <c r="A194" s="32"/>
      <c r="B194" s="33"/>
      <c r="C194" s="32"/>
      <c r="D194" s="151" t="s">
        <v>136</v>
      </c>
      <c r="E194" s="32"/>
      <c r="F194" s="158" t="s">
        <v>521</v>
      </c>
      <c r="G194" s="32"/>
      <c r="H194" s="32"/>
      <c r="I194" s="153"/>
      <c r="J194" s="32"/>
      <c r="K194" s="32"/>
      <c r="L194" s="33"/>
      <c r="M194" s="154"/>
      <c r="N194" s="155"/>
      <c r="O194" s="53"/>
      <c r="P194" s="53"/>
      <c r="Q194" s="53"/>
      <c r="R194" s="53"/>
      <c r="S194" s="53"/>
      <c r="T194" s="54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136</v>
      </c>
      <c r="AU194" s="17" t="s">
        <v>83</v>
      </c>
    </row>
    <row r="195" spans="1:65" s="14" customFormat="1" ht="11.25">
      <c r="B195" s="170"/>
      <c r="D195" s="151" t="s">
        <v>193</v>
      </c>
      <c r="E195" s="171" t="s">
        <v>3</v>
      </c>
      <c r="F195" s="172" t="s">
        <v>522</v>
      </c>
      <c r="H195" s="173">
        <v>0.47699999999999998</v>
      </c>
      <c r="I195" s="174"/>
      <c r="L195" s="170"/>
      <c r="M195" s="175"/>
      <c r="N195" s="176"/>
      <c r="O195" s="176"/>
      <c r="P195" s="176"/>
      <c r="Q195" s="176"/>
      <c r="R195" s="176"/>
      <c r="S195" s="176"/>
      <c r="T195" s="177"/>
      <c r="AT195" s="171" t="s">
        <v>193</v>
      </c>
      <c r="AU195" s="171" t="s">
        <v>83</v>
      </c>
      <c r="AV195" s="14" t="s">
        <v>83</v>
      </c>
      <c r="AW195" s="14" t="s">
        <v>36</v>
      </c>
      <c r="AX195" s="14" t="s">
        <v>22</v>
      </c>
      <c r="AY195" s="171" t="s">
        <v>123</v>
      </c>
    </row>
    <row r="196" spans="1:65" s="2" customFormat="1" ht="16.5" customHeight="1">
      <c r="A196" s="32"/>
      <c r="B196" s="137"/>
      <c r="C196" s="138" t="s">
        <v>362</v>
      </c>
      <c r="D196" s="138" t="s">
        <v>126</v>
      </c>
      <c r="E196" s="139" t="s">
        <v>523</v>
      </c>
      <c r="F196" s="140" t="s">
        <v>524</v>
      </c>
      <c r="G196" s="141" t="s">
        <v>525</v>
      </c>
      <c r="H196" s="142">
        <v>17</v>
      </c>
      <c r="I196" s="143"/>
      <c r="J196" s="144">
        <f>ROUND(I196*H196,2)</f>
        <v>0</v>
      </c>
      <c r="K196" s="140" t="s">
        <v>3</v>
      </c>
      <c r="L196" s="33"/>
      <c r="M196" s="145" t="s">
        <v>3</v>
      </c>
      <c r="N196" s="146" t="s">
        <v>45</v>
      </c>
      <c r="O196" s="53"/>
      <c r="P196" s="147">
        <f>O196*H196</f>
        <v>0</v>
      </c>
      <c r="Q196" s="147">
        <v>2.0032199999999998</v>
      </c>
      <c r="R196" s="147">
        <f>Q196*H196</f>
        <v>34.054739999999995</v>
      </c>
      <c r="S196" s="147">
        <v>0</v>
      </c>
      <c r="T196" s="148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49" t="s">
        <v>151</v>
      </c>
      <c r="AT196" s="149" t="s">
        <v>126</v>
      </c>
      <c r="AU196" s="149" t="s">
        <v>83</v>
      </c>
      <c r="AY196" s="17" t="s">
        <v>123</v>
      </c>
      <c r="BE196" s="150">
        <f>IF(N196="základní",J196,0)</f>
        <v>0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7" t="s">
        <v>22</v>
      </c>
      <c r="BK196" s="150">
        <f>ROUND(I196*H196,2)</f>
        <v>0</v>
      </c>
      <c r="BL196" s="17" t="s">
        <v>151</v>
      </c>
      <c r="BM196" s="149" t="s">
        <v>526</v>
      </c>
    </row>
    <row r="197" spans="1:65" s="2" customFormat="1" ht="11.25">
      <c r="A197" s="32"/>
      <c r="B197" s="33"/>
      <c r="C197" s="32"/>
      <c r="D197" s="151" t="s">
        <v>133</v>
      </c>
      <c r="E197" s="32"/>
      <c r="F197" s="152" t="s">
        <v>527</v>
      </c>
      <c r="G197" s="32"/>
      <c r="H197" s="32"/>
      <c r="I197" s="153"/>
      <c r="J197" s="32"/>
      <c r="K197" s="32"/>
      <c r="L197" s="33"/>
      <c r="M197" s="154"/>
      <c r="N197" s="155"/>
      <c r="O197" s="53"/>
      <c r="P197" s="53"/>
      <c r="Q197" s="53"/>
      <c r="R197" s="53"/>
      <c r="S197" s="53"/>
      <c r="T197" s="54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133</v>
      </c>
      <c r="AU197" s="17" t="s">
        <v>83</v>
      </c>
    </row>
    <row r="198" spans="1:65" s="12" customFormat="1" ht="22.9" customHeight="1">
      <c r="B198" s="124"/>
      <c r="D198" s="125" t="s">
        <v>73</v>
      </c>
      <c r="E198" s="135" t="s">
        <v>122</v>
      </c>
      <c r="F198" s="135" t="s">
        <v>288</v>
      </c>
      <c r="I198" s="127"/>
      <c r="J198" s="136">
        <f>BK198</f>
        <v>0</v>
      </c>
      <c r="L198" s="124"/>
      <c r="M198" s="129"/>
      <c r="N198" s="130"/>
      <c r="O198" s="130"/>
      <c r="P198" s="131">
        <f>P199+SUM(P200:P209)</f>
        <v>0</v>
      </c>
      <c r="Q198" s="130"/>
      <c r="R198" s="131">
        <f>R199+SUM(R200:R209)</f>
        <v>4.6358374400000004</v>
      </c>
      <c r="S198" s="130"/>
      <c r="T198" s="132">
        <f>T199+SUM(T200:T209)</f>
        <v>0</v>
      </c>
      <c r="AR198" s="125" t="s">
        <v>22</v>
      </c>
      <c r="AT198" s="133" t="s">
        <v>73</v>
      </c>
      <c r="AU198" s="133" t="s">
        <v>22</v>
      </c>
      <c r="AY198" s="125" t="s">
        <v>123</v>
      </c>
      <c r="BK198" s="134">
        <f>BK199+SUM(BK200:BK209)</f>
        <v>0</v>
      </c>
    </row>
    <row r="199" spans="1:65" s="2" customFormat="1" ht="16.5" customHeight="1">
      <c r="A199" s="32"/>
      <c r="B199" s="137"/>
      <c r="C199" s="138" t="s">
        <v>370</v>
      </c>
      <c r="D199" s="138" t="s">
        <v>126</v>
      </c>
      <c r="E199" s="139" t="s">
        <v>528</v>
      </c>
      <c r="F199" s="140" t="s">
        <v>529</v>
      </c>
      <c r="G199" s="141" t="s">
        <v>266</v>
      </c>
      <c r="H199" s="142">
        <v>5.9260000000000002</v>
      </c>
      <c r="I199" s="143"/>
      <c r="J199" s="144">
        <f>ROUND(I199*H199,2)</f>
        <v>0</v>
      </c>
      <c r="K199" s="140" t="s">
        <v>130</v>
      </c>
      <c r="L199" s="33"/>
      <c r="M199" s="145" t="s">
        <v>3</v>
      </c>
      <c r="N199" s="146" t="s">
        <v>45</v>
      </c>
      <c r="O199" s="53"/>
      <c r="P199" s="147">
        <f>O199*H199</f>
        <v>0</v>
      </c>
      <c r="Q199" s="147">
        <v>0.61404000000000003</v>
      </c>
      <c r="R199" s="147">
        <f>Q199*H199</f>
        <v>3.6388010400000002</v>
      </c>
      <c r="S199" s="147">
        <v>0</v>
      </c>
      <c r="T199" s="14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49" t="s">
        <v>151</v>
      </c>
      <c r="AT199" s="149" t="s">
        <v>126</v>
      </c>
      <c r="AU199" s="149" t="s">
        <v>83</v>
      </c>
      <c r="AY199" s="17" t="s">
        <v>123</v>
      </c>
      <c r="BE199" s="150">
        <f>IF(N199="základní",J199,0)</f>
        <v>0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7" t="s">
        <v>22</v>
      </c>
      <c r="BK199" s="150">
        <f>ROUND(I199*H199,2)</f>
        <v>0</v>
      </c>
      <c r="BL199" s="17" t="s">
        <v>151</v>
      </c>
      <c r="BM199" s="149" t="s">
        <v>530</v>
      </c>
    </row>
    <row r="200" spans="1:65" s="2" customFormat="1" ht="19.5">
      <c r="A200" s="32"/>
      <c r="B200" s="33"/>
      <c r="C200" s="32"/>
      <c r="D200" s="151" t="s">
        <v>133</v>
      </c>
      <c r="E200" s="32"/>
      <c r="F200" s="152" t="s">
        <v>531</v>
      </c>
      <c r="G200" s="32"/>
      <c r="H200" s="32"/>
      <c r="I200" s="153"/>
      <c r="J200" s="32"/>
      <c r="K200" s="32"/>
      <c r="L200" s="33"/>
      <c r="M200" s="154"/>
      <c r="N200" s="155"/>
      <c r="O200" s="53"/>
      <c r="P200" s="53"/>
      <c r="Q200" s="53"/>
      <c r="R200" s="53"/>
      <c r="S200" s="53"/>
      <c r="T200" s="54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133</v>
      </c>
      <c r="AU200" s="17" t="s">
        <v>83</v>
      </c>
    </row>
    <row r="201" spans="1:65" s="2" customFormat="1" ht="11.25">
      <c r="A201" s="32"/>
      <c r="B201" s="33"/>
      <c r="C201" s="32"/>
      <c r="D201" s="156" t="s">
        <v>134</v>
      </c>
      <c r="E201" s="32"/>
      <c r="F201" s="157" t="s">
        <v>532</v>
      </c>
      <c r="G201" s="32"/>
      <c r="H201" s="32"/>
      <c r="I201" s="153"/>
      <c r="J201" s="32"/>
      <c r="K201" s="32"/>
      <c r="L201" s="33"/>
      <c r="M201" s="154"/>
      <c r="N201" s="155"/>
      <c r="O201" s="53"/>
      <c r="P201" s="53"/>
      <c r="Q201" s="53"/>
      <c r="R201" s="53"/>
      <c r="S201" s="53"/>
      <c r="T201" s="54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134</v>
      </c>
      <c r="AU201" s="17" t="s">
        <v>83</v>
      </c>
    </row>
    <row r="202" spans="1:65" s="13" customFormat="1" ht="11.25">
      <c r="B202" s="163"/>
      <c r="D202" s="151" t="s">
        <v>193</v>
      </c>
      <c r="E202" s="164" t="s">
        <v>3</v>
      </c>
      <c r="F202" s="165" t="s">
        <v>533</v>
      </c>
      <c r="H202" s="164" t="s">
        <v>3</v>
      </c>
      <c r="I202" s="166"/>
      <c r="L202" s="163"/>
      <c r="M202" s="167"/>
      <c r="N202" s="168"/>
      <c r="O202" s="168"/>
      <c r="P202" s="168"/>
      <c r="Q202" s="168"/>
      <c r="R202" s="168"/>
      <c r="S202" s="168"/>
      <c r="T202" s="169"/>
      <c r="AT202" s="164" t="s">
        <v>193</v>
      </c>
      <c r="AU202" s="164" t="s">
        <v>83</v>
      </c>
      <c r="AV202" s="13" t="s">
        <v>22</v>
      </c>
      <c r="AW202" s="13" t="s">
        <v>36</v>
      </c>
      <c r="AX202" s="13" t="s">
        <v>74</v>
      </c>
      <c r="AY202" s="164" t="s">
        <v>123</v>
      </c>
    </row>
    <row r="203" spans="1:65" s="14" customFormat="1" ht="11.25">
      <c r="B203" s="170"/>
      <c r="D203" s="151" t="s">
        <v>193</v>
      </c>
      <c r="E203" s="171" t="s">
        <v>3</v>
      </c>
      <c r="F203" s="172" t="s">
        <v>534</v>
      </c>
      <c r="H203" s="173">
        <v>5.9260000000000002</v>
      </c>
      <c r="I203" s="174"/>
      <c r="L203" s="170"/>
      <c r="M203" s="175"/>
      <c r="N203" s="176"/>
      <c r="O203" s="176"/>
      <c r="P203" s="176"/>
      <c r="Q203" s="176"/>
      <c r="R203" s="176"/>
      <c r="S203" s="176"/>
      <c r="T203" s="177"/>
      <c r="AT203" s="171" t="s">
        <v>193</v>
      </c>
      <c r="AU203" s="171" t="s">
        <v>83</v>
      </c>
      <c r="AV203" s="14" t="s">
        <v>83</v>
      </c>
      <c r="AW203" s="14" t="s">
        <v>36</v>
      </c>
      <c r="AX203" s="14" t="s">
        <v>22</v>
      </c>
      <c r="AY203" s="171" t="s">
        <v>123</v>
      </c>
    </row>
    <row r="204" spans="1:65" s="2" customFormat="1" ht="16.5" customHeight="1">
      <c r="A204" s="32"/>
      <c r="B204" s="137"/>
      <c r="C204" s="138" t="s">
        <v>378</v>
      </c>
      <c r="D204" s="138" t="s">
        <v>126</v>
      </c>
      <c r="E204" s="139" t="s">
        <v>535</v>
      </c>
      <c r="F204" s="140" t="s">
        <v>536</v>
      </c>
      <c r="G204" s="141" t="s">
        <v>266</v>
      </c>
      <c r="H204" s="142">
        <v>5.9260000000000002</v>
      </c>
      <c r="I204" s="143"/>
      <c r="J204" s="144">
        <f>ROUND(I204*H204,2)</f>
        <v>0</v>
      </c>
      <c r="K204" s="140" t="s">
        <v>130</v>
      </c>
      <c r="L204" s="33"/>
      <c r="M204" s="145" t="s">
        <v>3</v>
      </c>
      <c r="N204" s="146" t="s">
        <v>45</v>
      </c>
      <c r="O204" s="53"/>
      <c r="P204" s="147">
        <f>O204*H204</f>
        <v>0</v>
      </c>
      <c r="Q204" s="147">
        <v>0.15140000000000001</v>
      </c>
      <c r="R204" s="147">
        <f>Q204*H204</f>
        <v>0.89719640000000012</v>
      </c>
      <c r="S204" s="147">
        <v>0</v>
      </c>
      <c r="T204" s="148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49" t="s">
        <v>151</v>
      </c>
      <c r="AT204" s="149" t="s">
        <v>126</v>
      </c>
      <c r="AU204" s="149" t="s">
        <v>83</v>
      </c>
      <c r="AY204" s="17" t="s">
        <v>123</v>
      </c>
      <c r="BE204" s="150">
        <f>IF(N204="základní",J204,0)</f>
        <v>0</v>
      </c>
      <c r="BF204" s="150">
        <f>IF(N204="snížená",J204,0)</f>
        <v>0</v>
      </c>
      <c r="BG204" s="150">
        <f>IF(N204="zákl. přenesená",J204,0)</f>
        <v>0</v>
      </c>
      <c r="BH204" s="150">
        <f>IF(N204="sníž. přenesená",J204,0)</f>
        <v>0</v>
      </c>
      <c r="BI204" s="150">
        <f>IF(N204="nulová",J204,0)</f>
        <v>0</v>
      </c>
      <c r="BJ204" s="17" t="s">
        <v>22</v>
      </c>
      <c r="BK204" s="150">
        <f>ROUND(I204*H204,2)</f>
        <v>0</v>
      </c>
      <c r="BL204" s="17" t="s">
        <v>151</v>
      </c>
      <c r="BM204" s="149" t="s">
        <v>537</v>
      </c>
    </row>
    <row r="205" spans="1:65" s="2" customFormat="1" ht="11.25">
      <c r="A205" s="32"/>
      <c r="B205" s="33"/>
      <c r="C205" s="32"/>
      <c r="D205" s="151" t="s">
        <v>133</v>
      </c>
      <c r="E205" s="32"/>
      <c r="F205" s="152" t="s">
        <v>538</v>
      </c>
      <c r="G205" s="32"/>
      <c r="H205" s="32"/>
      <c r="I205" s="153"/>
      <c r="J205" s="32"/>
      <c r="K205" s="32"/>
      <c r="L205" s="33"/>
      <c r="M205" s="154"/>
      <c r="N205" s="155"/>
      <c r="O205" s="53"/>
      <c r="P205" s="53"/>
      <c r="Q205" s="53"/>
      <c r="R205" s="53"/>
      <c r="S205" s="53"/>
      <c r="T205" s="54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133</v>
      </c>
      <c r="AU205" s="17" t="s">
        <v>83</v>
      </c>
    </row>
    <row r="206" spans="1:65" s="2" customFormat="1" ht="11.25">
      <c r="A206" s="32"/>
      <c r="B206" s="33"/>
      <c r="C206" s="32"/>
      <c r="D206" s="156" t="s">
        <v>134</v>
      </c>
      <c r="E206" s="32"/>
      <c r="F206" s="157" t="s">
        <v>539</v>
      </c>
      <c r="G206" s="32"/>
      <c r="H206" s="32"/>
      <c r="I206" s="153"/>
      <c r="J206" s="32"/>
      <c r="K206" s="32"/>
      <c r="L206" s="33"/>
      <c r="M206" s="154"/>
      <c r="N206" s="155"/>
      <c r="O206" s="53"/>
      <c r="P206" s="53"/>
      <c r="Q206" s="53"/>
      <c r="R206" s="53"/>
      <c r="S206" s="53"/>
      <c r="T206" s="54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134</v>
      </c>
      <c r="AU206" s="17" t="s">
        <v>83</v>
      </c>
    </row>
    <row r="207" spans="1:65" s="13" customFormat="1" ht="11.25">
      <c r="B207" s="163"/>
      <c r="D207" s="151" t="s">
        <v>193</v>
      </c>
      <c r="E207" s="164" t="s">
        <v>3</v>
      </c>
      <c r="F207" s="165" t="s">
        <v>540</v>
      </c>
      <c r="H207" s="164" t="s">
        <v>3</v>
      </c>
      <c r="I207" s="166"/>
      <c r="L207" s="163"/>
      <c r="M207" s="167"/>
      <c r="N207" s="168"/>
      <c r="O207" s="168"/>
      <c r="P207" s="168"/>
      <c r="Q207" s="168"/>
      <c r="R207" s="168"/>
      <c r="S207" s="168"/>
      <c r="T207" s="169"/>
      <c r="AT207" s="164" t="s">
        <v>193</v>
      </c>
      <c r="AU207" s="164" t="s">
        <v>83</v>
      </c>
      <c r="AV207" s="13" t="s">
        <v>22</v>
      </c>
      <c r="AW207" s="13" t="s">
        <v>36</v>
      </c>
      <c r="AX207" s="13" t="s">
        <v>74</v>
      </c>
      <c r="AY207" s="164" t="s">
        <v>123</v>
      </c>
    </row>
    <row r="208" spans="1:65" s="14" customFormat="1" ht="11.25">
      <c r="B208" s="170"/>
      <c r="D208" s="151" t="s">
        <v>193</v>
      </c>
      <c r="E208" s="171" t="s">
        <v>3</v>
      </c>
      <c r="F208" s="172" t="s">
        <v>541</v>
      </c>
      <c r="H208" s="173">
        <v>5.9260000000000002</v>
      </c>
      <c r="I208" s="174"/>
      <c r="L208" s="170"/>
      <c r="M208" s="175"/>
      <c r="N208" s="176"/>
      <c r="O208" s="176"/>
      <c r="P208" s="176"/>
      <c r="Q208" s="176"/>
      <c r="R208" s="176"/>
      <c r="S208" s="176"/>
      <c r="T208" s="177"/>
      <c r="AT208" s="171" t="s">
        <v>193</v>
      </c>
      <c r="AU208" s="171" t="s">
        <v>83</v>
      </c>
      <c r="AV208" s="14" t="s">
        <v>83</v>
      </c>
      <c r="AW208" s="14" t="s">
        <v>36</v>
      </c>
      <c r="AX208" s="14" t="s">
        <v>22</v>
      </c>
      <c r="AY208" s="171" t="s">
        <v>123</v>
      </c>
    </row>
    <row r="209" spans="1:65" s="12" customFormat="1" ht="20.85" customHeight="1">
      <c r="B209" s="124"/>
      <c r="D209" s="125" t="s">
        <v>73</v>
      </c>
      <c r="E209" s="135" t="s">
        <v>173</v>
      </c>
      <c r="F209" s="135" t="s">
        <v>542</v>
      </c>
      <c r="I209" s="127"/>
      <c r="J209" s="136">
        <f>BK209</f>
        <v>0</v>
      </c>
      <c r="L209" s="124"/>
      <c r="M209" s="129"/>
      <c r="N209" s="130"/>
      <c r="O209" s="130"/>
      <c r="P209" s="131">
        <f>SUM(P210:P222)</f>
        <v>0</v>
      </c>
      <c r="Q209" s="130"/>
      <c r="R209" s="131">
        <f>SUM(R210:R222)</f>
        <v>9.9839999999999998E-2</v>
      </c>
      <c r="S209" s="130"/>
      <c r="T209" s="132">
        <f>SUM(T210:T222)</f>
        <v>0</v>
      </c>
      <c r="AR209" s="125" t="s">
        <v>22</v>
      </c>
      <c r="AT209" s="133" t="s">
        <v>73</v>
      </c>
      <c r="AU209" s="133" t="s">
        <v>83</v>
      </c>
      <c r="AY209" s="125" t="s">
        <v>123</v>
      </c>
      <c r="BK209" s="134">
        <f>SUM(BK210:BK222)</f>
        <v>0</v>
      </c>
    </row>
    <row r="210" spans="1:65" s="2" customFormat="1" ht="21.75" customHeight="1">
      <c r="A210" s="32"/>
      <c r="B210" s="137"/>
      <c r="C210" s="138" t="s">
        <v>384</v>
      </c>
      <c r="D210" s="138" t="s">
        <v>126</v>
      </c>
      <c r="E210" s="139" t="s">
        <v>543</v>
      </c>
      <c r="F210" s="140" t="s">
        <v>544</v>
      </c>
      <c r="G210" s="141" t="s">
        <v>355</v>
      </c>
      <c r="H210" s="142">
        <v>6</v>
      </c>
      <c r="I210" s="143"/>
      <c r="J210" s="144">
        <f>ROUND(I210*H210,2)</f>
        <v>0</v>
      </c>
      <c r="K210" s="140" t="s">
        <v>130</v>
      </c>
      <c r="L210" s="33"/>
      <c r="M210" s="145" t="s">
        <v>3</v>
      </c>
      <c r="N210" s="146" t="s">
        <v>45</v>
      </c>
      <c r="O210" s="53"/>
      <c r="P210" s="147">
        <f>O210*H210</f>
        <v>0</v>
      </c>
      <c r="Q210" s="147">
        <v>2.0000000000000002E-5</v>
      </c>
      <c r="R210" s="147">
        <f>Q210*H210</f>
        <v>1.2000000000000002E-4</v>
      </c>
      <c r="S210" s="147">
        <v>0</v>
      </c>
      <c r="T210" s="148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49" t="s">
        <v>151</v>
      </c>
      <c r="AT210" s="149" t="s">
        <v>126</v>
      </c>
      <c r="AU210" s="149" t="s">
        <v>143</v>
      </c>
      <c r="AY210" s="17" t="s">
        <v>123</v>
      </c>
      <c r="BE210" s="150">
        <f>IF(N210="základní",J210,0)</f>
        <v>0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7" t="s">
        <v>22</v>
      </c>
      <c r="BK210" s="150">
        <f>ROUND(I210*H210,2)</f>
        <v>0</v>
      </c>
      <c r="BL210" s="17" t="s">
        <v>151</v>
      </c>
      <c r="BM210" s="149" t="s">
        <v>545</v>
      </c>
    </row>
    <row r="211" spans="1:65" s="2" customFormat="1" ht="11.25">
      <c r="A211" s="32"/>
      <c r="B211" s="33"/>
      <c r="C211" s="32"/>
      <c r="D211" s="151" t="s">
        <v>133</v>
      </c>
      <c r="E211" s="32"/>
      <c r="F211" s="152" t="s">
        <v>546</v>
      </c>
      <c r="G211" s="32"/>
      <c r="H211" s="32"/>
      <c r="I211" s="153"/>
      <c r="J211" s="32"/>
      <c r="K211" s="32"/>
      <c r="L211" s="33"/>
      <c r="M211" s="154"/>
      <c r="N211" s="155"/>
      <c r="O211" s="53"/>
      <c r="P211" s="53"/>
      <c r="Q211" s="53"/>
      <c r="R211" s="53"/>
      <c r="S211" s="53"/>
      <c r="T211" s="54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133</v>
      </c>
      <c r="AU211" s="17" t="s">
        <v>143</v>
      </c>
    </row>
    <row r="212" spans="1:65" s="2" customFormat="1" ht="11.25">
      <c r="A212" s="32"/>
      <c r="B212" s="33"/>
      <c r="C212" s="32"/>
      <c r="D212" s="156" t="s">
        <v>134</v>
      </c>
      <c r="E212" s="32"/>
      <c r="F212" s="157" t="s">
        <v>547</v>
      </c>
      <c r="G212" s="32"/>
      <c r="H212" s="32"/>
      <c r="I212" s="153"/>
      <c r="J212" s="32"/>
      <c r="K212" s="32"/>
      <c r="L212" s="33"/>
      <c r="M212" s="154"/>
      <c r="N212" s="155"/>
      <c r="O212" s="53"/>
      <c r="P212" s="53"/>
      <c r="Q212" s="53"/>
      <c r="R212" s="53"/>
      <c r="S212" s="53"/>
      <c r="T212" s="54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134</v>
      </c>
      <c r="AU212" s="17" t="s">
        <v>143</v>
      </c>
    </row>
    <row r="213" spans="1:65" s="14" customFormat="1" ht="11.25">
      <c r="B213" s="170"/>
      <c r="D213" s="151" t="s">
        <v>193</v>
      </c>
      <c r="E213" s="171" t="s">
        <v>3</v>
      </c>
      <c r="F213" s="172" t="s">
        <v>161</v>
      </c>
      <c r="H213" s="173">
        <v>6</v>
      </c>
      <c r="I213" s="174"/>
      <c r="L213" s="170"/>
      <c r="M213" s="175"/>
      <c r="N213" s="176"/>
      <c r="O213" s="176"/>
      <c r="P213" s="176"/>
      <c r="Q213" s="176"/>
      <c r="R213" s="176"/>
      <c r="S213" s="176"/>
      <c r="T213" s="177"/>
      <c r="AT213" s="171" t="s">
        <v>193</v>
      </c>
      <c r="AU213" s="171" t="s">
        <v>143</v>
      </c>
      <c r="AV213" s="14" t="s">
        <v>83</v>
      </c>
      <c r="AW213" s="14" t="s">
        <v>36</v>
      </c>
      <c r="AX213" s="14" t="s">
        <v>22</v>
      </c>
      <c r="AY213" s="171" t="s">
        <v>123</v>
      </c>
    </row>
    <row r="214" spans="1:65" s="2" customFormat="1" ht="16.5" customHeight="1">
      <c r="A214" s="32"/>
      <c r="B214" s="137"/>
      <c r="C214" s="186" t="s">
        <v>393</v>
      </c>
      <c r="D214" s="186" t="s">
        <v>249</v>
      </c>
      <c r="E214" s="187" t="s">
        <v>548</v>
      </c>
      <c r="F214" s="188" t="s">
        <v>549</v>
      </c>
      <c r="G214" s="189" t="s">
        <v>355</v>
      </c>
      <c r="H214" s="190">
        <v>6</v>
      </c>
      <c r="I214" s="191"/>
      <c r="J214" s="192">
        <f>ROUND(I214*H214,2)</f>
        <v>0</v>
      </c>
      <c r="K214" s="188" t="s">
        <v>130</v>
      </c>
      <c r="L214" s="193"/>
      <c r="M214" s="194" t="s">
        <v>3</v>
      </c>
      <c r="N214" s="195" t="s">
        <v>45</v>
      </c>
      <c r="O214" s="53"/>
      <c r="P214" s="147">
        <f>O214*H214</f>
        <v>0</v>
      </c>
      <c r="Q214" s="147">
        <v>1.6619999999999999E-2</v>
      </c>
      <c r="R214" s="147">
        <f>Q214*H214</f>
        <v>9.9720000000000003E-2</v>
      </c>
      <c r="S214" s="147">
        <v>0</v>
      </c>
      <c r="T214" s="148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49" t="s">
        <v>173</v>
      </c>
      <c r="AT214" s="149" t="s">
        <v>249</v>
      </c>
      <c r="AU214" s="149" t="s">
        <v>143</v>
      </c>
      <c r="AY214" s="17" t="s">
        <v>123</v>
      </c>
      <c r="BE214" s="150">
        <f>IF(N214="základní",J214,0)</f>
        <v>0</v>
      </c>
      <c r="BF214" s="150">
        <f>IF(N214="snížená",J214,0)</f>
        <v>0</v>
      </c>
      <c r="BG214" s="150">
        <f>IF(N214="zákl. přenesená",J214,0)</f>
        <v>0</v>
      </c>
      <c r="BH214" s="150">
        <f>IF(N214="sníž. přenesená",J214,0)</f>
        <v>0</v>
      </c>
      <c r="BI214" s="150">
        <f>IF(N214="nulová",J214,0)</f>
        <v>0</v>
      </c>
      <c r="BJ214" s="17" t="s">
        <v>22</v>
      </c>
      <c r="BK214" s="150">
        <f>ROUND(I214*H214,2)</f>
        <v>0</v>
      </c>
      <c r="BL214" s="17" t="s">
        <v>151</v>
      </c>
      <c r="BM214" s="149" t="s">
        <v>550</v>
      </c>
    </row>
    <row r="215" spans="1:65" s="2" customFormat="1" ht="11.25">
      <c r="A215" s="32"/>
      <c r="B215" s="33"/>
      <c r="C215" s="32"/>
      <c r="D215" s="151" t="s">
        <v>133</v>
      </c>
      <c r="E215" s="32"/>
      <c r="F215" s="152" t="s">
        <v>549</v>
      </c>
      <c r="G215" s="32"/>
      <c r="H215" s="32"/>
      <c r="I215" s="153"/>
      <c r="J215" s="32"/>
      <c r="K215" s="32"/>
      <c r="L215" s="33"/>
      <c r="M215" s="154"/>
      <c r="N215" s="155"/>
      <c r="O215" s="53"/>
      <c r="P215" s="53"/>
      <c r="Q215" s="53"/>
      <c r="R215" s="53"/>
      <c r="S215" s="53"/>
      <c r="T215" s="54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133</v>
      </c>
      <c r="AU215" s="17" t="s">
        <v>143</v>
      </c>
    </row>
    <row r="216" spans="1:65" s="2" customFormat="1" ht="11.25">
      <c r="A216" s="32"/>
      <c r="B216" s="33"/>
      <c r="C216" s="32"/>
      <c r="D216" s="156" t="s">
        <v>134</v>
      </c>
      <c r="E216" s="32"/>
      <c r="F216" s="157" t="s">
        <v>551</v>
      </c>
      <c r="G216" s="32"/>
      <c r="H216" s="32"/>
      <c r="I216" s="153"/>
      <c r="J216" s="32"/>
      <c r="K216" s="32"/>
      <c r="L216" s="33"/>
      <c r="M216" s="154"/>
      <c r="N216" s="155"/>
      <c r="O216" s="53"/>
      <c r="P216" s="53"/>
      <c r="Q216" s="53"/>
      <c r="R216" s="53"/>
      <c r="S216" s="53"/>
      <c r="T216" s="54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134</v>
      </c>
      <c r="AU216" s="17" t="s">
        <v>143</v>
      </c>
    </row>
    <row r="217" spans="1:65" s="14" customFormat="1" ht="11.25">
      <c r="B217" s="170"/>
      <c r="D217" s="151" t="s">
        <v>193</v>
      </c>
      <c r="E217" s="171" t="s">
        <v>3</v>
      </c>
      <c r="F217" s="172" t="s">
        <v>161</v>
      </c>
      <c r="H217" s="173">
        <v>6</v>
      </c>
      <c r="I217" s="174"/>
      <c r="L217" s="170"/>
      <c r="M217" s="175"/>
      <c r="N217" s="176"/>
      <c r="O217" s="176"/>
      <c r="P217" s="176"/>
      <c r="Q217" s="176"/>
      <c r="R217" s="176"/>
      <c r="S217" s="176"/>
      <c r="T217" s="177"/>
      <c r="AT217" s="171" t="s">
        <v>193</v>
      </c>
      <c r="AU217" s="171" t="s">
        <v>143</v>
      </c>
      <c r="AV217" s="14" t="s">
        <v>83</v>
      </c>
      <c r="AW217" s="14" t="s">
        <v>36</v>
      </c>
      <c r="AX217" s="14" t="s">
        <v>22</v>
      </c>
      <c r="AY217" s="171" t="s">
        <v>123</v>
      </c>
    </row>
    <row r="218" spans="1:65" s="2" customFormat="1" ht="16.5" customHeight="1">
      <c r="A218" s="32"/>
      <c r="B218" s="137"/>
      <c r="C218" s="138" t="s">
        <v>552</v>
      </c>
      <c r="D218" s="138" t="s">
        <v>126</v>
      </c>
      <c r="E218" s="139" t="s">
        <v>553</v>
      </c>
      <c r="F218" s="140" t="s">
        <v>554</v>
      </c>
      <c r="G218" s="141" t="s">
        <v>190</v>
      </c>
      <c r="H218" s="142">
        <v>1.1399999999999999</v>
      </c>
      <c r="I218" s="143"/>
      <c r="J218" s="144">
        <f>ROUND(I218*H218,2)</f>
        <v>0</v>
      </c>
      <c r="K218" s="140" t="s">
        <v>130</v>
      </c>
      <c r="L218" s="33"/>
      <c r="M218" s="145" t="s">
        <v>3</v>
      </c>
      <c r="N218" s="146" t="s">
        <v>45</v>
      </c>
      <c r="O218" s="53"/>
      <c r="P218" s="147">
        <f>O218*H218</f>
        <v>0</v>
      </c>
      <c r="Q218" s="147">
        <v>0</v>
      </c>
      <c r="R218" s="147">
        <f>Q218*H218</f>
        <v>0</v>
      </c>
      <c r="S218" s="147">
        <v>0</v>
      </c>
      <c r="T218" s="148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49" t="s">
        <v>151</v>
      </c>
      <c r="AT218" s="149" t="s">
        <v>126</v>
      </c>
      <c r="AU218" s="149" t="s">
        <v>143</v>
      </c>
      <c r="AY218" s="17" t="s">
        <v>123</v>
      </c>
      <c r="BE218" s="150">
        <f>IF(N218="základní",J218,0)</f>
        <v>0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7" t="s">
        <v>22</v>
      </c>
      <c r="BK218" s="150">
        <f>ROUND(I218*H218,2)</f>
        <v>0</v>
      </c>
      <c r="BL218" s="17" t="s">
        <v>151</v>
      </c>
      <c r="BM218" s="149" t="s">
        <v>555</v>
      </c>
    </row>
    <row r="219" spans="1:65" s="2" customFormat="1" ht="11.25">
      <c r="A219" s="32"/>
      <c r="B219" s="33"/>
      <c r="C219" s="32"/>
      <c r="D219" s="151" t="s">
        <v>133</v>
      </c>
      <c r="E219" s="32"/>
      <c r="F219" s="152" t="s">
        <v>556</v>
      </c>
      <c r="G219" s="32"/>
      <c r="H219" s="32"/>
      <c r="I219" s="153"/>
      <c r="J219" s="32"/>
      <c r="K219" s="32"/>
      <c r="L219" s="33"/>
      <c r="M219" s="154"/>
      <c r="N219" s="155"/>
      <c r="O219" s="53"/>
      <c r="P219" s="53"/>
      <c r="Q219" s="53"/>
      <c r="R219" s="53"/>
      <c r="S219" s="53"/>
      <c r="T219" s="54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133</v>
      </c>
      <c r="AU219" s="17" t="s">
        <v>143</v>
      </c>
    </row>
    <row r="220" spans="1:65" s="2" customFormat="1" ht="11.25">
      <c r="A220" s="32"/>
      <c r="B220" s="33"/>
      <c r="C220" s="32"/>
      <c r="D220" s="156" t="s">
        <v>134</v>
      </c>
      <c r="E220" s="32"/>
      <c r="F220" s="157" t="s">
        <v>557</v>
      </c>
      <c r="G220" s="32"/>
      <c r="H220" s="32"/>
      <c r="I220" s="153"/>
      <c r="J220" s="32"/>
      <c r="K220" s="32"/>
      <c r="L220" s="33"/>
      <c r="M220" s="154"/>
      <c r="N220" s="155"/>
      <c r="O220" s="53"/>
      <c r="P220" s="53"/>
      <c r="Q220" s="53"/>
      <c r="R220" s="53"/>
      <c r="S220" s="53"/>
      <c r="T220" s="54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134</v>
      </c>
      <c r="AU220" s="17" t="s">
        <v>143</v>
      </c>
    </row>
    <row r="221" spans="1:65" s="2" customFormat="1" ht="19.5">
      <c r="A221" s="32"/>
      <c r="B221" s="33"/>
      <c r="C221" s="32"/>
      <c r="D221" s="151" t="s">
        <v>136</v>
      </c>
      <c r="E221" s="32"/>
      <c r="F221" s="158" t="s">
        <v>558</v>
      </c>
      <c r="G221" s="32"/>
      <c r="H221" s="32"/>
      <c r="I221" s="153"/>
      <c r="J221" s="32"/>
      <c r="K221" s="32"/>
      <c r="L221" s="33"/>
      <c r="M221" s="154"/>
      <c r="N221" s="155"/>
      <c r="O221" s="53"/>
      <c r="P221" s="53"/>
      <c r="Q221" s="53"/>
      <c r="R221" s="53"/>
      <c r="S221" s="53"/>
      <c r="T221" s="54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7" t="s">
        <v>136</v>
      </c>
      <c r="AU221" s="17" t="s">
        <v>143</v>
      </c>
    </row>
    <row r="222" spans="1:65" s="14" customFormat="1" ht="11.25">
      <c r="B222" s="170"/>
      <c r="D222" s="151" t="s">
        <v>193</v>
      </c>
      <c r="E222" s="171" t="s">
        <v>3</v>
      </c>
      <c r="F222" s="172" t="s">
        <v>559</v>
      </c>
      <c r="H222" s="173">
        <v>1.1399999999999999</v>
      </c>
      <c r="I222" s="174"/>
      <c r="L222" s="170"/>
      <c r="M222" s="175"/>
      <c r="N222" s="176"/>
      <c r="O222" s="176"/>
      <c r="P222" s="176"/>
      <c r="Q222" s="176"/>
      <c r="R222" s="176"/>
      <c r="S222" s="176"/>
      <c r="T222" s="177"/>
      <c r="AT222" s="171" t="s">
        <v>193</v>
      </c>
      <c r="AU222" s="171" t="s">
        <v>143</v>
      </c>
      <c r="AV222" s="14" t="s">
        <v>83</v>
      </c>
      <c r="AW222" s="14" t="s">
        <v>36</v>
      </c>
      <c r="AX222" s="14" t="s">
        <v>22</v>
      </c>
      <c r="AY222" s="171" t="s">
        <v>123</v>
      </c>
    </row>
    <row r="223" spans="1:65" s="12" customFormat="1" ht="22.9" customHeight="1">
      <c r="B223" s="124"/>
      <c r="D223" s="125" t="s">
        <v>73</v>
      </c>
      <c r="E223" s="135" t="s">
        <v>248</v>
      </c>
      <c r="F223" s="135" t="s">
        <v>369</v>
      </c>
      <c r="I223" s="127"/>
      <c r="J223" s="136">
        <f>BK223</f>
        <v>0</v>
      </c>
      <c r="L223" s="124"/>
      <c r="M223" s="129"/>
      <c r="N223" s="130"/>
      <c r="O223" s="130"/>
      <c r="P223" s="131">
        <f>SUM(P224:P245)</f>
        <v>0</v>
      </c>
      <c r="Q223" s="130"/>
      <c r="R223" s="131">
        <f>SUM(R224:R245)</f>
        <v>67.407520240000011</v>
      </c>
      <c r="S223" s="130"/>
      <c r="T223" s="132">
        <f>SUM(T224:T245)</f>
        <v>6.3E-2</v>
      </c>
      <c r="AR223" s="125" t="s">
        <v>22</v>
      </c>
      <c r="AT223" s="133" t="s">
        <v>73</v>
      </c>
      <c r="AU223" s="133" t="s">
        <v>22</v>
      </c>
      <c r="AY223" s="125" t="s">
        <v>123</v>
      </c>
      <c r="BK223" s="134">
        <f>SUM(BK224:BK245)</f>
        <v>0</v>
      </c>
    </row>
    <row r="224" spans="1:65" s="2" customFormat="1" ht="16.5" customHeight="1">
      <c r="A224" s="32"/>
      <c r="B224" s="137"/>
      <c r="C224" s="138" t="s">
        <v>560</v>
      </c>
      <c r="D224" s="138" t="s">
        <v>126</v>
      </c>
      <c r="E224" s="139" t="s">
        <v>561</v>
      </c>
      <c r="F224" s="140" t="s">
        <v>562</v>
      </c>
      <c r="G224" s="141" t="s">
        <v>563</v>
      </c>
      <c r="H224" s="142">
        <v>1</v>
      </c>
      <c r="I224" s="143"/>
      <c r="J224" s="144">
        <f>ROUND(I224*H224,2)</f>
        <v>0</v>
      </c>
      <c r="K224" s="140" t="s">
        <v>3</v>
      </c>
      <c r="L224" s="33"/>
      <c r="M224" s="145" t="s">
        <v>3</v>
      </c>
      <c r="N224" s="146" t="s">
        <v>45</v>
      </c>
      <c r="O224" s="53"/>
      <c r="P224" s="147">
        <f>O224*H224</f>
        <v>0</v>
      </c>
      <c r="Q224" s="147">
        <v>9.2261500000000005</v>
      </c>
      <c r="R224" s="147">
        <f>Q224*H224</f>
        <v>9.2261500000000005</v>
      </c>
      <c r="S224" s="147">
        <v>0</v>
      </c>
      <c r="T224" s="148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49" t="s">
        <v>151</v>
      </c>
      <c r="AT224" s="149" t="s">
        <v>126</v>
      </c>
      <c r="AU224" s="149" t="s">
        <v>83</v>
      </c>
      <c r="AY224" s="17" t="s">
        <v>123</v>
      </c>
      <c r="BE224" s="150">
        <f>IF(N224="základní",J224,0)</f>
        <v>0</v>
      </c>
      <c r="BF224" s="150">
        <f>IF(N224="snížená",J224,0)</f>
        <v>0</v>
      </c>
      <c r="BG224" s="150">
        <f>IF(N224="zákl. přenesená",J224,0)</f>
        <v>0</v>
      </c>
      <c r="BH224" s="150">
        <f>IF(N224="sníž. přenesená",J224,0)</f>
        <v>0</v>
      </c>
      <c r="BI224" s="150">
        <f>IF(N224="nulová",J224,0)</f>
        <v>0</v>
      </c>
      <c r="BJ224" s="17" t="s">
        <v>22</v>
      </c>
      <c r="BK224" s="150">
        <f>ROUND(I224*H224,2)</f>
        <v>0</v>
      </c>
      <c r="BL224" s="17" t="s">
        <v>151</v>
      </c>
      <c r="BM224" s="149" t="s">
        <v>564</v>
      </c>
    </row>
    <row r="225" spans="1:65" s="2" customFormat="1" ht="19.5">
      <c r="A225" s="32"/>
      <c r="B225" s="33"/>
      <c r="C225" s="32"/>
      <c r="D225" s="151" t="s">
        <v>133</v>
      </c>
      <c r="E225" s="32"/>
      <c r="F225" s="152" t="s">
        <v>565</v>
      </c>
      <c r="G225" s="32"/>
      <c r="H225" s="32"/>
      <c r="I225" s="153"/>
      <c r="J225" s="32"/>
      <c r="K225" s="32"/>
      <c r="L225" s="33"/>
      <c r="M225" s="154"/>
      <c r="N225" s="155"/>
      <c r="O225" s="53"/>
      <c r="P225" s="53"/>
      <c r="Q225" s="53"/>
      <c r="R225" s="53"/>
      <c r="S225" s="53"/>
      <c r="T225" s="54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133</v>
      </c>
      <c r="AU225" s="17" t="s">
        <v>83</v>
      </c>
    </row>
    <row r="226" spans="1:65" s="2" customFormat="1" ht="16.5" customHeight="1">
      <c r="A226" s="32"/>
      <c r="B226" s="137"/>
      <c r="C226" s="138" t="s">
        <v>272</v>
      </c>
      <c r="D226" s="138" t="s">
        <v>126</v>
      </c>
      <c r="E226" s="139" t="s">
        <v>566</v>
      </c>
      <c r="F226" s="140" t="s">
        <v>567</v>
      </c>
      <c r="G226" s="141" t="s">
        <v>563</v>
      </c>
      <c r="H226" s="142">
        <v>2</v>
      </c>
      <c r="I226" s="143"/>
      <c r="J226" s="144">
        <f>ROUND(I226*H226,2)</f>
        <v>0</v>
      </c>
      <c r="K226" s="140" t="s">
        <v>130</v>
      </c>
      <c r="L226" s="33"/>
      <c r="M226" s="145" t="s">
        <v>3</v>
      </c>
      <c r="N226" s="146" t="s">
        <v>45</v>
      </c>
      <c r="O226" s="53"/>
      <c r="P226" s="147">
        <f>O226*H226</f>
        <v>0</v>
      </c>
      <c r="Q226" s="147">
        <v>7.0056599999999998</v>
      </c>
      <c r="R226" s="147">
        <f>Q226*H226</f>
        <v>14.01132</v>
      </c>
      <c r="S226" s="147">
        <v>0</v>
      </c>
      <c r="T226" s="148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49" t="s">
        <v>151</v>
      </c>
      <c r="AT226" s="149" t="s">
        <v>126</v>
      </c>
      <c r="AU226" s="149" t="s">
        <v>83</v>
      </c>
      <c r="AY226" s="17" t="s">
        <v>123</v>
      </c>
      <c r="BE226" s="150">
        <f>IF(N226="základní",J226,0)</f>
        <v>0</v>
      </c>
      <c r="BF226" s="150">
        <f>IF(N226="snížená",J226,0)</f>
        <v>0</v>
      </c>
      <c r="BG226" s="150">
        <f>IF(N226="zákl. přenesená",J226,0)</f>
        <v>0</v>
      </c>
      <c r="BH226" s="150">
        <f>IF(N226="sníž. přenesená",J226,0)</f>
        <v>0</v>
      </c>
      <c r="BI226" s="150">
        <f>IF(N226="nulová",J226,0)</f>
        <v>0</v>
      </c>
      <c r="BJ226" s="17" t="s">
        <v>22</v>
      </c>
      <c r="BK226" s="150">
        <f>ROUND(I226*H226,2)</f>
        <v>0</v>
      </c>
      <c r="BL226" s="17" t="s">
        <v>151</v>
      </c>
      <c r="BM226" s="149" t="s">
        <v>568</v>
      </c>
    </row>
    <row r="227" spans="1:65" s="2" customFormat="1" ht="11.25">
      <c r="A227" s="32"/>
      <c r="B227" s="33"/>
      <c r="C227" s="32"/>
      <c r="D227" s="151" t="s">
        <v>133</v>
      </c>
      <c r="E227" s="32"/>
      <c r="F227" s="152" t="s">
        <v>569</v>
      </c>
      <c r="G227" s="32"/>
      <c r="H227" s="32"/>
      <c r="I227" s="153"/>
      <c r="J227" s="32"/>
      <c r="K227" s="32"/>
      <c r="L227" s="33"/>
      <c r="M227" s="154"/>
      <c r="N227" s="155"/>
      <c r="O227" s="53"/>
      <c r="P227" s="53"/>
      <c r="Q227" s="53"/>
      <c r="R227" s="53"/>
      <c r="S227" s="53"/>
      <c r="T227" s="54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133</v>
      </c>
      <c r="AU227" s="17" t="s">
        <v>83</v>
      </c>
    </row>
    <row r="228" spans="1:65" s="2" customFormat="1" ht="11.25">
      <c r="A228" s="32"/>
      <c r="B228" s="33"/>
      <c r="C228" s="32"/>
      <c r="D228" s="156" t="s">
        <v>134</v>
      </c>
      <c r="E228" s="32"/>
      <c r="F228" s="157" t="s">
        <v>570</v>
      </c>
      <c r="G228" s="32"/>
      <c r="H228" s="32"/>
      <c r="I228" s="153"/>
      <c r="J228" s="32"/>
      <c r="K228" s="32"/>
      <c r="L228" s="33"/>
      <c r="M228" s="154"/>
      <c r="N228" s="155"/>
      <c r="O228" s="53"/>
      <c r="P228" s="53"/>
      <c r="Q228" s="53"/>
      <c r="R228" s="53"/>
      <c r="S228" s="53"/>
      <c r="T228" s="54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134</v>
      </c>
      <c r="AU228" s="17" t="s">
        <v>83</v>
      </c>
    </row>
    <row r="229" spans="1:65" s="2" customFormat="1" ht="16.5" customHeight="1">
      <c r="A229" s="32"/>
      <c r="B229" s="137"/>
      <c r="C229" s="138" t="s">
        <v>571</v>
      </c>
      <c r="D229" s="138" t="s">
        <v>126</v>
      </c>
      <c r="E229" s="139" t="s">
        <v>572</v>
      </c>
      <c r="F229" s="140" t="s">
        <v>573</v>
      </c>
      <c r="G229" s="141" t="s">
        <v>355</v>
      </c>
      <c r="H229" s="142">
        <v>11.3</v>
      </c>
      <c r="I229" s="143"/>
      <c r="J229" s="144">
        <f>ROUND(I229*H229,2)</f>
        <v>0</v>
      </c>
      <c r="K229" s="140" t="s">
        <v>130</v>
      </c>
      <c r="L229" s="33"/>
      <c r="M229" s="145" t="s">
        <v>3</v>
      </c>
      <c r="N229" s="146" t="s">
        <v>45</v>
      </c>
      <c r="O229" s="53"/>
      <c r="P229" s="147">
        <f>O229*H229</f>
        <v>0</v>
      </c>
      <c r="Q229" s="147">
        <v>1.08911</v>
      </c>
      <c r="R229" s="147">
        <f>Q229*H229</f>
        <v>12.306943</v>
      </c>
      <c r="S229" s="147">
        <v>0</v>
      </c>
      <c r="T229" s="148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49" t="s">
        <v>151</v>
      </c>
      <c r="AT229" s="149" t="s">
        <v>126</v>
      </c>
      <c r="AU229" s="149" t="s">
        <v>83</v>
      </c>
      <c r="AY229" s="17" t="s">
        <v>123</v>
      </c>
      <c r="BE229" s="150">
        <f>IF(N229="základní",J229,0)</f>
        <v>0</v>
      </c>
      <c r="BF229" s="150">
        <f>IF(N229="snížená",J229,0)</f>
        <v>0</v>
      </c>
      <c r="BG229" s="150">
        <f>IF(N229="zákl. přenesená",J229,0)</f>
        <v>0</v>
      </c>
      <c r="BH229" s="150">
        <f>IF(N229="sníž. přenesená",J229,0)</f>
        <v>0</v>
      </c>
      <c r="BI229" s="150">
        <f>IF(N229="nulová",J229,0)</f>
        <v>0</v>
      </c>
      <c r="BJ229" s="17" t="s">
        <v>22</v>
      </c>
      <c r="BK229" s="150">
        <f>ROUND(I229*H229,2)</f>
        <v>0</v>
      </c>
      <c r="BL229" s="17" t="s">
        <v>151</v>
      </c>
      <c r="BM229" s="149" t="s">
        <v>574</v>
      </c>
    </row>
    <row r="230" spans="1:65" s="2" customFormat="1" ht="11.25">
      <c r="A230" s="32"/>
      <c r="B230" s="33"/>
      <c r="C230" s="32"/>
      <c r="D230" s="151" t="s">
        <v>133</v>
      </c>
      <c r="E230" s="32"/>
      <c r="F230" s="152" t="s">
        <v>575</v>
      </c>
      <c r="G230" s="32"/>
      <c r="H230" s="32"/>
      <c r="I230" s="153"/>
      <c r="J230" s="32"/>
      <c r="K230" s="32"/>
      <c r="L230" s="33"/>
      <c r="M230" s="154"/>
      <c r="N230" s="155"/>
      <c r="O230" s="53"/>
      <c r="P230" s="53"/>
      <c r="Q230" s="53"/>
      <c r="R230" s="53"/>
      <c r="S230" s="53"/>
      <c r="T230" s="54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133</v>
      </c>
      <c r="AU230" s="17" t="s">
        <v>83</v>
      </c>
    </row>
    <row r="231" spans="1:65" s="2" customFormat="1" ht="11.25">
      <c r="A231" s="32"/>
      <c r="B231" s="33"/>
      <c r="C231" s="32"/>
      <c r="D231" s="156" t="s">
        <v>134</v>
      </c>
      <c r="E231" s="32"/>
      <c r="F231" s="157" t="s">
        <v>576</v>
      </c>
      <c r="G231" s="32"/>
      <c r="H231" s="32"/>
      <c r="I231" s="153"/>
      <c r="J231" s="32"/>
      <c r="K231" s="32"/>
      <c r="L231" s="33"/>
      <c r="M231" s="154"/>
      <c r="N231" s="155"/>
      <c r="O231" s="53"/>
      <c r="P231" s="53"/>
      <c r="Q231" s="53"/>
      <c r="R231" s="53"/>
      <c r="S231" s="53"/>
      <c r="T231" s="54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134</v>
      </c>
      <c r="AU231" s="17" t="s">
        <v>83</v>
      </c>
    </row>
    <row r="232" spans="1:65" s="2" customFormat="1" ht="16.5" customHeight="1">
      <c r="A232" s="32"/>
      <c r="B232" s="137"/>
      <c r="C232" s="186" t="s">
        <v>577</v>
      </c>
      <c r="D232" s="186" t="s">
        <v>249</v>
      </c>
      <c r="E232" s="187" t="s">
        <v>578</v>
      </c>
      <c r="F232" s="188" t="s">
        <v>579</v>
      </c>
      <c r="G232" s="189" t="s">
        <v>355</v>
      </c>
      <c r="H232" s="190">
        <v>11.3</v>
      </c>
      <c r="I232" s="191"/>
      <c r="J232" s="192">
        <f>ROUND(I232*H232,2)</f>
        <v>0</v>
      </c>
      <c r="K232" s="188" t="s">
        <v>130</v>
      </c>
      <c r="L232" s="193"/>
      <c r="M232" s="194" t="s">
        <v>3</v>
      </c>
      <c r="N232" s="195" t="s">
        <v>45</v>
      </c>
      <c r="O232" s="53"/>
      <c r="P232" s="147">
        <f>O232*H232</f>
        <v>0</v>
      </c>
      <c r="Q232" s="147">
        <v>0.41599999999999998</v>
      </c>
      <c r="R232" s="147">
        <f>Q232*H232</f>
        <v>4.7008000000000001</v>
      </c>
      <c r="S232" s="147">
        <v>0</v>
      </c>
      <c r="T232" s="148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49" t="s">
        <v>173</v>
      </c>
      <c r="AT232" s="149" t="s">
        <v>249</v>
      </c>
      <c r="AU232" s="149" t="s">
        <v>83</v>
      </c>
      <c r="AY232" s="17" t="s">
        <v>123</v>
      </c>
      <c r="BE232" s="150">
        <f>IF(N232="základní",J232,0)</f>
        <v>0</v>
      </c>
      <c r="BF232" s="150">
        <f>IF(N232="snížená",J232,0)</f>
        <v>0</v>
      </c>
      <c r="BG232" s="150">
        <f>IF(N232="zákl. přenesená",J232,0)</f>
        <v>0</v>
      </c>
      <c r="BH232" s="150">
        <f>IF(N232="sníž. přenesená",J232,0)</f>
        <v>0</v>
      </c>
      <c r="BI232" s="150">
        <f>IF(N232="nulová",J232,0)</f>
        <v>0</v>
      </c>
      <c r="BJ232" s="17" t="s">
        <v>22</v>
      </c>
      <c r="BK232" s="150">
        <f>ROUND(I232*H232,2)</f>
        <v>0</v>
      </c>
      <c r="BL232" s="17" t="s">
        <v>151</v>
      </c>
      <c r="BM232" s="149" t="s">
        <v>580</v>
      </c>
    </row>
    <row r="233" spans="1:65" s="2" customFormat="1" ht="11.25">
      <c r="A233" s="32"/>
      <c r="B233" s="33"/>
      <c r="C233" s="32"/>
      <c r="D233" s="151" t="s">
        <v>133</v>
      </c>
      <c r="E233" s="32"/>
      <c r="F233" s="152" t="s">
        <v>579</v>
      </c>
      <c r="G233" s="32"/>
      <c r="H233" s="32"/>
      <c r="I233" s="153"/>
      <c r="J233" s="32"/>
      <c r="K233" s="32"/>
      <c r="L233" s="33"/>
      <c r="M233" s="154"/>
      <c r="N233" s="155"/>
      <c r="O233" s="53"/>
      <c r="P233" s="53"/>
      <c r="Q233" s="53"/>
      <c r="R233" s="53"/>
      <c r="S233" s="53"/>
      <c r="T233" s="54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133</v>
      </c>
      <c r="AU233" s="17" t="s">
        <v>83</v>
      </c>
    </row>
    <row r="234" spans="1:65" s="2" customFormat="1" ht="11.25">
      <c r="A234" s="32"/>
      <c r="B234" s="33"/>
      <c r="C234" s="32"/>
      <c r="D234" s="156" t="s">
        <v>134</v>
      </c>
      <c r="E234" s="32"/>
      <c r="F234" s="157" t="s">
        <v>581</v>
      </c>
      <c r="G234" s="32"/>
      <c r="H234" s="32"/>
      <c r="I234" s="153"/>
      <c r="J234" s="32"/>
      <c r="K234" s="32"/>
      <c r="L234" s="33"/>
      <c r="M234" s="154"/>
      <c r="N234" s="155"/>
      <c r="O234" s="53"/>
      <c r="P234" s="53"/>
      <c r="Q234" s="53"/>
      <c r="R234" s="53"/>
      <c r="S234" s="53"/>
      <c r="T234" s="54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7" t="s">
        <v>134</v>
      </c>
      <c r="AU234" s="17" t="s">
        <v>83</v>
      </c>
    </row>
    <row r="235" spans="1:65" s="14" customFormat="1" ht="11.25">
      <c r="B235" s="170"/>
      <c r="D235" s="151" t="s">
        <v>193</v>
      </c>
      <c r="E235" s="171" t="s">
        <v>3</v>
      </c>
      <c r="F235" s="172" t="s">
        <v>582</v>
      </c>
      <c r="H235" s="173">
        <v>11.3</v>
      </c>
      <c r="I235" s="174"/>
      <c r="L235" s="170"/>
      <c r="M235" s="175"/>
      <c r="N235" s="176"/>
      <c r="O235" s="176"/>
      <c r="P235" s="176"/>
      <c r="Q235" s="176"/>
      <c r="R235" s="176"/>
      <c r="S235" s="176"/>
      <c r="T235" s="177"/>
      <c r="AT235" s="171" t="s">
        <v>193</v>
      </c>
      <c r="AU235" s="171" t="s">
        <v>83</v>
      </c>
      <c r="AV235" s="14" t="s">
        <v>83</v>
      </c>
      <c r="AW235" s="14" t="s">
        <v>36</v>
      </c>
      <c r="AX235" s="14" t="s">
        <v>22</v>
      </c>
      <c r="AY235" s="171" t="s">
        <v>123</v>
      </c>
    </row>
    <row r="236" spans="1:65" s="2" customFormat="1" ht="16.5" customHeight="1">
      <c r="A236" s="32"/>
      <c r="B236" s="137"/>
      <c r="C236" s="138" t="s">
        <v>583</v>
      </c>
      <c r="D236" s="138" t="s">
        <v>126</v>
      </c>
      <c r="E236" s="139" t="s">
        <v>584</v>
      </c>
      <c r="F236" s="140" t="s">
        <v>585</v>
      </c>
      <c r="G236" s="141" t="s">
        <v>190</v>
      </c>
      <c r="H236" s="142">
        <v>3.8420000000000001</v>
      </c>
      <c r="I236" s="143"/>
      <c r="J236" s="144">
        <f>ROUND(I236*H236,2)</f>
        <v>0</v>
      </c>
      <c r="K236" s="140" t="s">
        <v>3</v>
      </c>
      <c r="L236" s="33"/>
      <c r="M236" s="145" t="s">
        <v>3</v>
      </c>
      <c r="N236" s="146" t="s">
        <v>45</v>
      </c>
      <c r="O236" s="53"/>
      <c r="P236" s="147">
        <f>O236*H236</f>
        <v>0</v>
      </c>
      <c r="Q236" s="147">
        <v>2.2667199999999998</v>
      </c>
      <c r="R236" s="147">
        <f>Q236*H236</f>
        <v>8.7087382399999989</v>
      </c>
      <c r="S236" s="147">
        <v>0</v>
      </c>
      <c r="T236" s="148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49" t="s">
        <v>151</v>
      </c>
      <c r="AT236" s="149" t="s">
        <v>126</v>
      </c>
      <c r="AU236" s="149" t="s">
        <v>83</v>
      </c>
      <c r="AY236" s="17" t="s">
        <v>123</v>
      </c>
      <c r="BE236" s="150">
        <f>IF(N236="základní",J236,0)</f>
        <v>0</v>
      </c>
      <c r="BF236" s="150">
        <f>IF(N236="snížená",J236,0)</f>
        <v>0</v>
      </c>
      <c r="BG236" s="150">
        <f>IF(N236="zákl. přenesená",J236,0)</f>
        <v>0</v>
      </c>
      <c r="BH236" s="150">
        <f>IF(N236="sníž. přenesená",J236,0)</f>
        <v>0</v>
      </c>
      <c r="BI236" s="150">
        <f>IF(N236="nulová",J236,0)</f>
        <v>0</v>
      </c>
      <c r="BJ236" s="17" t="s">
        <v>22</v>
      </c>
      <c r="BK236" s="150">
        <f>ROUND(I236*H236,2)</f>
        <v>0</v>
      </c>
      <c r="BL236" s="17" t="s">
        <v>151</v>
      </c>
      <c r="BM236" s="149" t="s">
        <v>586</v>
      </c>
    </row>
    <row r="237" spans="1:65" s="2" customFormat="1" ht="11.25">
      <c r="A237" s="32"/>
      <c r="B237" s="33"/>
      <c r="C237" s="32"/>
      <c r="D237" s="151" t="s">
        <v>133</v>
      </c>
      <c r="E237" s="32"/>
      <c r="F237" s="152" t="s">
        <v>587</v>
      </c>
      <c r="G237" s="32"/>
      <c r="H237" s="32"/>
      <c r="I237" s="153"/>
      <c r="J237" s="32"/>
      <c r="K237" s="32"/>
      <c r="L237" s="33"/>
      <c r="M237" s="154"/>
      <c r="N237" s="155"/>
      <c r="O237" s="53"/>
      <c r="P237" s="53"/>
      <c r="Q237" s="53"/>
      <c r="R237" s="53"/>
      <c r="S237" s="53"/>
      <c r="T237" s="54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133</v>
      </c>
      <c r="AU237" s="17" t="s">
        <v>83</v>
      </c>
    </row>
    <row r="238" spans="1:65" s="13" customFormat="1" ht="11.25">
      <c r="B238" s="163"/>
      <c r="D238" s="151" t="s">
        <v>193</v>
      </c>
      <c r="E238" s="164" t="s">
        <v>3</v>
      </c>
      <c r="F238" s="165" t="s">
        <v>588</v>
      </c>
      <c r="H238" s="164" t="s">
        <v>3</v>
      </c>
      <c r="I238" s="166"/>
      <c r="L238" s="163"/>
      <c r="M238" s="167"/>
      <c r="N238" s="168"/>
      <c r="O238" s="168"/>
      <c r="P238" s="168"/>
      <c r="Q238" s="168"/>
      <c r="R238" s="168"/>
      <c r="S238" s="168"/>
      <c r="T238" s="169"/>
      <c r="AT238" s="164" t="s">
        <v>193</v>
      </c>
      <c r="AU238" s="164" t="s">
        <v>83</v>
      </c>
      <c r="AV238" s="13" t="s">
        <v>22</v>
      </c>
      <c r="AW238" s="13" t="s">
        <v>36</v>
      </c>
      <c r="AX238" s="13" t="s">
        <v>74</v>
      </c>
      <c r="AY238" s="164" t="s">
        <v>123</v>
      </c>
    </row>
    <row r="239" spans="1:65" s="14" customFormat="1" ht="11.25">
      <c r="B239" s="170"/>
      <c r="D239" s="151" t="s">
        <v>193</v>
      </c>
      <c r="E239" s="171" t="s">
        <v>3</v>
      </c>
      <c r="F239" s="172" t="s">
        <v>589</v>
      </c>
      <c r="H239" s="173">
        <v>3.8420000000000001</v>
      </c>
      <c r="I239" s="174"/>
      <c r="L239" s="170"/>
      <c r="M239" s="175"/>
      <c r="N239" s="176"/>
      <c r="O239" s="176"/>
      <c r="P239" s="176"/>
      <c r="Q239" s="176"/>
      <c r="R239" s="176"/>
      <c r="S239" s="176"/>
      <c r="T239" s="177"/>
      <c r="AT239" s="171" t="s">
        <v>193</v>
      </c>
      <c r="AU239" s="171" t="s">
        <v>83</v>
      </c>
      <c r="AV239" s="14" t="s">
        <v>83</v>
      </c>
      <c r="AW239" s="14" t="s">
        <v>36</v>
      </c>
      <c r="AX239" s="14" t="s">
        <v>22</v>
      </c>
      <c r="AY239" s="171" t="s">
        <v>123</v>
      </c>
    </row>
    <row r="240" spans="1:65" s="2" customFormat="1" ht="16.5" customHeight="1">
      <c r="A240" s="32"/>
      <c r="B240" s="137"/>
      <c r="C240" s="138" t="s">
        <v>590</v>
      </c>
      <c r="D240" s="138" t="s">
        <v>126</v>
      </c>
      <c r="E240" s="139" t="s">
        <v>591</v>
      </c>
      <c r="F240" s="140" t="s">
        <v>592</v>
      </c>
      <c r="G240" s="141" t="s">
        <v>563</v>
      </c>
      <c r="H240" s="142">
        <v>2</v>
      </c>
      <c r="I240" s="143"/>
      <c r="J240" s="144">
        <f>ROUND(I240*H240,2)</f>
        <v>0</v>
      </c>
      <c r="K240" s="140" t="s">
        <v>3</v>
      </c>
      <c r="L240" s="33"/>
      <c r="M240" s="145" t="s">
        <v>3</v>
      </c>
      <c r="N240" s="146" t="s">
        <v>45</v>
      </c>
      <c r="O240" s="53"/>
      <c r="P240" s="147">
        <f>O240*H240</f>
        <v>0</v>
      </c>
      <c r="Q240" s="147">
        <v>9.2261500000000005</v>
      </c>
      <c r="R240" s="147">
        <f>Q240*H240</f>
        <v>18.452300000000001</v>
      </c>
      <c r="S240" s="147">
        <v>0</v>
      </c>
      <c r="T240" s="148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49" t="s">
        <v>151</v>
      </c>
      <c r="AT240" s="149" t="s">
        <v>126</v>
      </c>
      <c r="AU240" s="149" t="s">
        <v>83</v>
      </c>
      <c r="AY240" s="17" t="s">
        <v>123</v>
      </c>
      <c r="BE240" s="150">
        <f>IF(N240="základní",J240,0)</f>
        <v>0</v>
      </c>
      <c r="BF240" s="150">
        <f>IF(N240="snížená",J240,0)</f>
        <v>0</v>
      </c>
      <c r="BG240" s="150">
        <f>IF(N240="zákl. přenesená",J240,0)</f>
        <v>0</v>
      </c>
      <c r="BH240" s="150">
        <f>IF(N240="sníž. přenesená",J240,0)</f>
        <v>0</v>
      </c>
      <c r="BI240" s="150">
        <f>IF(N240="nulová",J240,0)</f>
        <v>0</v>
      </c>
      <c r="BJ240" s="17" t="s">
        <v>22</v>
      </c>
      <c r="BK240" s="150">
        <f>ROUND(I240*H240,2)</f>
        <v>0</v>
      </c>
      <c r="BL240" s="17" t="s">
        <v>151</v>
      </c>
      <c r="BM240" s="149" t="s">
        <v>593</v>
      </c>
    </row>
    <row r="241" spans="1:65" s="2" customFormat="1" ht="11.25">
      <c r="A241" s="32"/>
      <c r="B241" s="33"/>
      <c r="C241" s="32"/>
      <c r="D241" s="151" t="s">
        <v>133</v>
      </c>
      <c r="E241" s="32"/>
      <c r="F241" s="152" t="s">
        <v>594</v>
      </c>
      <c r="G241" s="32"/>
      <c r="H241" s="32"/>
      <c r="I241" s="153"/>
      <c r="J241" s="32"/>
      <c r="K241" s="32"/>
      <c r="L241" s="33"/>
      <c r="M241" s="154"/>
      <c r="N241" s="155"/>
      <c r="O241" s="53"/>
      <c r="P241" s="53"/>
      <c r="Q241" s="53"/>
      <c r="R241" s="53"/>
      <c r="S241" s="53"/>
      <c r="T241" s="54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133</v>
      </c>
      <c r="AU241" s="17" t="s">
        <v>83</v>
      </c>
    </row>
    <row r="242" spans="1:65" s="2" customFormat="1" ht="16.5" customHeight="1">
      <c r="A242" s="32"/>
      <c r="B242" s="137"/>
      <c r="C242" s="138" t="s">
        <v>595</v>
      </c>
      <c r="D242" s="138" t="s">
        <v>126</v>
      </c>
      <c r="E242" s="139" t="s">
        <v>596</v>
      </c>
      <c r="F242" s="140" t="s">
        <v>597</v>
      </c>
      <c r="G242" s="141" t="s">
        <v>355</v>
      </c>
      <c r="H242" s="142">
        <v>0.3</v>
      </c>
      <c r="I242" s="143"/>
      <c r="J242" s="144">
        <f>ROUND(I242*H242,2)</f>
        <v>0</v>
      </c>
      <c r="K242" s="140" t="s">
        <v>130</v>
      </c>
      <c r="L242" s="33"/>
      <c r="M242" s="145" t="s">
        <v>3</v>
      </c>
      <c r="N242" s="146" t="s">
        <v>45</v>
      </c>
      <c r="O242" s="53"/>
      <c r="P242" s="147">
        <f>O242*H242</f>
        <v>0</v>
      </c>
      <c r="Q242" s="147">
        <v>4.2300000000000003E-3</v>
      </c>
      <c r="R242" s="147">
        <f>Q242*H242</f>
        <v>1.2689999999999999E-3</v>
      </c>
      <c r="S242" s="147">
        <v>0.21</v>
      </c>
      <c r="T242" s="148">
        <f>S242*H242</f>
        <v>6.3E-2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49" t="s">
        <v>151</v>
      </c>
      <c r="AT242" s="149" t="s">
        <v>126</v>
      </c>
      <c r="AU242" s="149" t="s">
        <v>83</v>
      </c>
      <c r="AY242" s="17" t="s">
        <v>123</v>
      </c>
      <c r="BE242" s="150">
        <f>IF(N242="základní",J242,0)</f>
        <v>0</v>
      </c>
      <c r="BF242" s="150">
        <f>IF(N242="snížená",J242,0)</f>
        <v>0</v>
      </c>
      <c r="BG242" s="150">
        <f>IF(N242="zákl. přenesená",J242,0)</f>
        <v>0</v>
      </c>
      <c r="BH242" s="150">
        <f>IF(N242="sníž. přenesená",J242,0)</f>
        <v>0</v>
      </c>
      <c r="BI242" s="150">
        <f>IF(N242="nulová",J242,0)</f>
        <v>0</v>
      </c>
      <c r="BJ242" s="17" t="s">
        <v>22</v>
      </c>
      <c r="BK242" s="150">
        <f>ROUND(I242*H242,2)</f>
        <v>0</v>
      </c>
      <c r="BL242" s="17" t="s">
        <v>151</v>
      </c>
      <c r="BM242" s="149" t="s">
        <v>598</v>
      </c>
    </row>
    <row r="243" spans="1:65" s="2" customFormat="1" ht="19.5">
      <c r="A243" s="32"/>
      <c r="B243" s="33"/>
      <c r="C243" s="32"/>
      <c r="D243" s="151" t="s">
        <v>133</v>
      </c>
      <c r="E243" s="32"/>
      <c r="F243" s="152" t="s">
        <v>599</v>
      </c>
      <c r="G243" s="32"/>
      <c r="H243" s="32"/>
      <c r="I243" s="153"/>
      <c r="J243" s="32"/>
      <c r="K243" s="32"/>
      <c r="L243" s="33"/>
      <c r="M243" s="154"/>
      <c r="N243" s="155"/>
      <c r="O243" s="53"/>
      <c r="P243" s="53"/>
      <c r="Q243" s="53"/>
      <c r="R243" s="53"/>
      <c r="S243" s="53"/>
      <c r="T243" s="54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133</v>
      </c>
      <c r="AU243" s="17" t="s">
        <v>83</v>
      </c>
    </row>
    <row r="244" spans="1:65" s="2" customFormat="1" ht="11.25">
      <c r="A244" s="32"/>
      <c r="B244" s="33"/>
      <c r="C244" s="32"/>
      <c r="D244" s="156" t="s">
        <v>134</v>
      </c>
      <c r="E244" s="32"/>
      <c r="F244" s="157" t="s">
        <v>600</v>
      </c>
      <c r="G244" s="32"/>
      <c r="H244" s="32"/>
      <c r="I244" s="153"/>
      <c r="J244" s="32"/>
      <c r="K244" s="32"/>
      <c r="L244" s="33"/>
      <c r="M244" s="154"/>
      <c r="N244" s="155"/>
      <c r="O244" s="53"/>
      <c r="P244" s="53"/>
      <c r="Q244" s="53"/>
      <c r="R244" s="53"/>
      <c r="S244" s="53"/>
      <c r="T244" s="54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134</v>
      </c>
      <c r="AU244" s="17" t="s">
        <v>83</v>
      </c>
    </row>
    <row r="245" spans="1:65" s="2" customFormat="1" ht="19.5">
      <c r="A245" s="32"/>
      <c r="B245" s="33"/>
      <c r="C245" s="32"/>
      <c r="D245" s="151" t="s">
        <v>136</v>
      </c>
      <c r="E245" s="32"/>
      <c r="F245" s="158" t="s">
        <v>601</v>
      </c>
      <c r="G245" s="32"/>
      <c r="H245" s="32"/>
      <c r="I245" s="153"/>
      <c r="J245" s="32"/>
      <c r="K245" s="32"/>
      <c r="L245" s="33"/>
      <c r="M245" s="159"/>
      <c r="N245" s="160"/>
      <c r="O245" s="161"/>
      <c r="P245" s="161"/>
      <c r="Q245" s="161"/>
      <c r="R245" s="161"/>
      <c r="S245" s="161"/>
      <c r="T245" s="16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136</v>
      </c>
      <c r="AU245" s="17" t="s">
        <v>83</v>
      </c>
    </row>
    <row r="246" spans="1:65" s="2" customFormat="1" ht="6.95" customHeight="1">
      <c r="A246" s="32"/>
      <c r="B246" s="42"/>
      <c r="C246" s="43"/>
      <c r="D246" s="43"/>
      <c r="E246" s="43"/>
      <c r="F246" s="43"/>
      <c r="G246" s="43"/>
      <c r="H246" s="43"/>
      <c r="I246" s="43"/>
      <c r="J246" s="43"/>
      <c r="K246" s="43"/>
      <c r="L246" s="33"/>
      <c r="M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</row>
  </sheetData>
  <autoFilter ref="C85:K245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5" r:id="rId1"/>
    <hyperlink ref="F100" r:id="rId2"/>
    <hyperlink ref="F105" r:id="rId3"/>
    <hyperlink ref="F110" r:id="rId4"/>
    <hyperlink ref="F114" r:id="rId5"/>
    <hyperlink ref="F118" r:id="rId6"/>
    <hyperlink ref="F123" r:id="rId7"/>
    <hyperlink ref="F127" r:id="rId8"/>
    <hyperlink ref="F132" r:id="rId9"/>
    <hyperlink ref="F136" r:id="rId10"/>
    <hyperlink ref="F140" r:id="rId11"/>
    <hyperlink ref="F145" r:id="rId12"/>
    <hyperlink ref="F149" r:id="rId13"/>
    <hyperlink ref="F154" r:id="rId14"/>
    <hyperlink ref="F159" r:id="rId15"/>
    <hyperlink ref="F163" r:id="rId16"/>
    <hyperlink ref="F171" r:id="rId17"/>
    <hyperlink ref="F175" r:id="rId18"/>
    <hyperlink ref="F180" r:id="rId19"/>
    <hyperlink ref="F184" r:id="rId20"/>
    <hyperlink ref="F188" r:id="rId21"/>
    <hyperlink ref="F201" r:id="rId22"/>
    <hyperlink ref="F206" r:id="rId23"/>
    <hyperlink ref="F212" r:id="rId24"/>
    <hyperlink ref="F216" r:id="rId25"/>
    <hyperlink ref="F220" r:id="rId26"/>
    <hyperlink ref="F228" r:id="rId27"/>
    <hyperlink ref="F231" r:id="rId28"/>
    <hyperlink ref="F234" r:id="rId29"/>
    <hyperlink ref="F244" r:id="rId3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6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92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96</v>
      </c>
      <c r="L4" s="20"/>
      <c r="M4" s="88" t="s">
        <v>11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17</v>
      </c>
      <c r="L6" s="20"/>
    </row>
    <row r="7" spans="1:46" s="1" customFormat="1" ht="16.5" customHeight="1">
      <c r="B7" s="20"/>
      <c r="E7" s="238" t="str">
        <f>'Rekapitulace stavby'!K6</f>
        <v>Rekonstrukce polní cesty HC 3 v k.ú. Ledčice</v>
      </c>
      <c r="F7" s="239"/>
      <c r="G7" s="239"/>
      <c r="H7" s="239"/>
      <c r="L7" s="20"/>
    </row>
    <row r="8" spans="1:4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0" t="s">
        <v>602</v>
      </c>
      <c r="F9" s="240"/>
      <c r="G9" s="240"/>
      <c r="H9" s="24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15. 2. 2017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tr">
        <f>IF('Rekapitulace stavby'!AN10="","",'Rekapitulace stavby'!AN10)</f>
        <v/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31</v>
      </c>
      <c r="J15" s="25" t="str">
        <f>IF('Rekapitulace stavby'!AN11="","",'Rekapitulace stavby'!AN11)</f>
        <v/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 t="str">
        <f>'Rekapitulace stavby'!E14</f>
        <v>Vyplň údaj</v>
      </c>
      <c r="F18" s="221"/>
      <c r="G18" s="221"/>
      <c r="H18" s="221"/>
      <c r="I18" s="27" t="s">
        <v>31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26" t="s">
        <v>3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ROUND(J82,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44</v>
      </c>
      <c r="E33" s="27" t="s">
        <v>45</v>
      </c>
      <c r="F33" s="95">
        <f>ROUND((SUM(BE82:BE158)),  2)</f>
        <v>0</v>
      </c>
      <c r="G33" s="32"/>
      <c r="H33" s="32"/>
      <c r="I33" s="96">
        <v>0.21</v>
      </c>
      <c r="J33" s="95">
        <f>ROUND(((SUM(BE82:BE158))*I33),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5">
        <f>ROUND((SUM(BF82:BF158)),  2)</f>
        <v>0</v>
      </c>
      <c r="G34" s="32"/>
      <c r="H34" s="32"/>
      <c r="I34" s="96">
        <v>0.15</v>
      </c>
      <c r="J34" s="95">
        <f>ROUND(((SUM(BF82:BF158))*I34),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5">
        <f>ROUND((SUM(BG82:BG158)),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5">
        <f>ROUND((SUM(BH82:BH158)),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5">
        <f>ROUND((SUM(BI82:BI158)),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8" t="str">
        <f>E7</f>
        <v>Rekonstrukce polní cesty HC 3 v k.ú. Ledčice</v>
      </c>
      <c r="F48" s="239"/>
      <c r="G48" s="239"/>
      <c r="H48" s="23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00" t="str">
        <f>E9</f>
        <v>494/16-3 - SO 801 výsadba</v>
      </c>
      <c r="F50" s="240"/>
      <c r="G50" s="240"/>
      <c r="H50" s="24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15. 2. 2017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 xml:space="preserve"> </v>
      </c>
      <c r="G54" s="32"/>
      <c r="H54" s="32"/>
      <c r="I54" s="27" t="s">
        <v>34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2"/>
      <c r="E55" s="32"/>
      <c r="F55" s="25" t="str">
        <f>IF(E18="","",E18)</f>
        <v>Vyplň údaj</v>
      </c>
      <c r="G55" s="32"/>
      <c r="H55" s="32"/>
      <c r="I55" s="27" t="s">
        <v>37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100</v>
      </c>
      <c r="D57" s="97"/>
      <c r="E57" s="97"/>
      <c r="F57" s="97"/>
      <c r="G57" s="97"/>
      <c r="H57" s="97"/>
      <c r="I57" s="97"/>
      <c r="J57" s="104" t="s">
        <v>101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J82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5" customHeight="1">
      <c r="B60" s="106"/>
      <c r="D60" s="107" t="s">
        <v>179</v>
      </c>
      <c r="E60" s="108"/>
      <c r="F60" s="108"/>
      <c r="G60" s="108"/>
      <c r="H60" s="108"/>
      <c r="I60" s="108"/>
      <c r="J60" s="109">
        <f>J83</f>
        <v>0</v>
      </c>
      <c r="L60" s="106"/>
    </row>
    <row r="61" spans="1:47" s="10" customFormat="1" ht="19.899999999999999" customHeight="1">
      <c r="B61" s="110"/>
      <c r="D61" s="111" t="s">
        <v>180</v>
      </c>
      <c r="E61" s="112"/>
      <c r="F61" s="112"/>
      <c r="G61" s="112"/>
      <c r="H61" s="112"/>
      <c r="I61" s="112"/>
      <c r="J61" s="113">
        <f>J84</f>
        <v>0</v>
      </c>
      <c r="L61" s="110"/>
    </row>
    <row r="62" spans="1:47" s="10" customFormat="1" ht="19.899999999999999" customHeight="1">
      <c r="B62" s="110"/>
      <c r="D62" s="111" t="s">
        <v>603</v>
      </c>
      <c r="E62" s="112"/>
      <c r="F62" s="112"/>
      <c r="G62" s="112"/>
      <c r="H62" s="112"/>
      <c r="I62" s="112"/>
      <c r="J62" s="113">
        <f>J155</f>
        <v>0</v>
      </c>
      <c r="L62" s="110"/>
    </row>
    <row r="63" spans="1:47" s="2" customFormat="1" ht="21.75" customHeight="1">
      <c r="A63" s="32"/>
      <c r="B63" s="33"/>
      <c r="C63" s="32"/>
      <c r="D63" s="32"/>
      <c r="E63" s="32"/>
      <c r="F63" s="32"/>
      <c r="G63" s="32"/>
      <c r="H63" s="32"/>
      <c r="I63" s="32"/>
      <c r="J63" s="32"/>
      <c r="K63" s="32"/>
      <c r="L63" s="89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89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8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107</v>
      </c>
      <c r="D69" s="32"/>
      <c r="E69" s="32"/>
      <c r="F69" s="32"/>
      <c r="G69" s="32"/>
      <c r="H69" s="32"/>
      <c r="I69" s="32"/>
      <c r="J69" s="32"/>
      <c r="K69" s="32"/>
      <c r="L69" s="8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2"/>
      <c r="D70" s="32"/>
      <c r="E70" s="32"/>
      <c r="F70" s="32"/>
      <c r="G70" s="32"/>
      <c r="H70" s="32"/>
      <c r="I70" s="32"/>
      <c r="J70" s="32"/>
      <c r="K70" s="32"/>
      <c r="L70" s="8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17</v>
      </c>
      <c r="D71" s="32"/>
      <c r="E71" s="32"/>
      <c r="F71" s="32"/>
      <c r="G71" s="32"/>
      <c r="H71" s="32"/>
      <c r="I71" s="32"/>
      <c r="J71" s="32"/>
      <c r="K71" s="32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2"/>
      <c r="D72" s="32"/>
      <c r="E72" s="238" t="str">
        <f>E7</f>
        <v>Rekonstrukce polní cesty HC 3 v k.ú. Ledčice</v>
      </c>
      <c r="F72" s="239"/>
      <c r="G72" s="239"/>
      <c r="H72" s="239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97</v>
      </c>
      <c r="D73" s="32"/>
      <c r="E73" s="32"/>
      <c r="F73" s="32"/>
      <c r="G73" s="32"/>
      <c r="H73" s="32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2"/>
      <c r="D74" s="32"/>
      <c r="E74" s="200" t="str">
        <f>E9</f>
        <v>494/16-3 - SO 801 výsadba</v>
      </c>
      <c r="F74" s="240"/>
      <c r="G74" s="240"/>
      <c r="H74" s="240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2"/>
      <c r="D75" s="32"/>
      <c r="E75" s="32"/>
      <c r="F75" s="32"/>
      <c r="G75" s="32"/>
      <c r="H75" s="32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23</v>
      </c>
      <c r="D76" s="32"/>
      <c r="E76" s="32"/>
      <c r="F76" s="25" t="str">
        <f>F12</f>
        <v xml:space="preserve"> </v>
      </c>
      <c r="G76" s="32"/>
      <c r="H76" s="32"/>
      <c r="I76" s="27" t="s">
        <v>25</v>
      </c>
      <c r="J76" s="50" t="str">
        <f>IF(J12="","",J12)</f>
        <v>15. 2. 2017</v>
      </c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2"/>
      <c r="D77" s="32"/>
      <c r="E77" s="32"/>
      <c r="F77" s="32"/>
      <c r="G77" s="32"/>
      <c r="H77" s="32"/>
      <c r="I77" s="32"/>
      <c r="J77" s="32"/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29</v>
      </c>
      <c r="D78" s="32"/>
      <c r="E78" s="32"/>
      <c r="F78" s="25" t="str">
        <f>E15</f>
        <v xml:space="preserve"> </v>
      </c>
      <c r="G78" s="32"/>
      <c r="H78" s="32"/>
      <c r="I78" s="27" t="s">
        <v>34</v>
      </c>
      <c r="J78" s="30" t="str">
        <f>E21</f>
        <v>NDCon s.r.o.</v>
      </c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32</v>
      </c>
      <c r="D79" s="32"/>
      <c r="E79" s="32"/>
      <c r="F79" s="25" t="str">
        <f>IF(E18="","",E18)</f>
        <v>Vyplň údaj</v>
      </c>
      <c r="G79" s="32"/>
      <c r="H79" s="32"/>
      <c r="I79" s="27" t="s">
        <v>37</v>
      </c>
      <c r="J79" s="30" t="str">
        <f>E24</f>
        <v>NDCon s.r.o.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2"/>
      <c r="D80" s="32"/>
      <c r="E80" s="32"/>
      <c r="F80" s="32"/>
      <c r="G80" s="32"/>
      <c r="H80" s="32"/>
      <c r="I80" s="32"/>
      <c r="J80" s="32"/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14"/>
      <c r="B81" s="115"/>
      <c r="C81" s="116" t="s">
        <v>108</v>
      </c>
      <c r="D81" s="117" t="s">
        <v>59</v>
      </c>
      <c r="E81" s="117" t="s">
        <v>55</v>
      </c>
      <c r="F81" s="117" t="s">
        <v>56</v>
      </c>
      <c r="G81" s="117" t="s">
        <v>109</v>
      </c>
      <c r="H81" s="117" t="s">
        <v>110</v>
      </c>
      <c r="I81" s="117" t="s">
        <v>111</v>
      </c>
      <c r="J81" s="117" t="s">
        <v>101</v>
      </c>
      <c r="K81" s="118" t="s">
        <v>112</v>
      </c>
      <c r="L81" s="119"/>
      <c r="M81" s="57" t="s">
        <v>3</v>
      </c>
      <c r="N81" s="58" t="s">
        <v>44</v>
      </c>
      <c r="O81" s="58" t="s">
        <v>113</v>
      </c>
      <c r="P81" s="58" t="s">
        <v>114</v>
      </c>
      <c r="Q81" s="58" t="s">
        <v>115</v>
      </c>
      <c r="R81" s="58" t="s">
        <v>116</v>
      </c>
      <c r="S81" s="58" t="s">
        <v>117</v>
      </c>
      <c r="T81" s="59" t="s">
        <v>118</v>
      </c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</row>
    <row r="82" spans="1:65" s="2" customFormat="1" ht="22.9" customHeight="1">
      <c r="A82" s="32"/>
      <c r="B82" s="33"/>
      <c r="C82" s="64" t="s">
        <v>119</v>
      </c>
      <c r="D82" s="32"/>
      <c r="E82" s="32"/>
      <c r="F82" s="32"/>
      <c r="G82" s="32"/>
      <c r="H82" s="32"/>
      <c r="I82" s="32"/>
      <c r="J82" s="120">
        <f>BK82</f>
        <v>0</v>
      </c>
      <c r="K82" s="32"/>
      <c r="L82" s="33"/>
      <c r="M82" s="60"/>
      <c r="N82" s="51"/>
      <c r="O82" s="61"/>
      <c r="P82" s="121">
        <f>P83</f>
        <v>0</v>
      </c>
      <c r="Q82" s="61"/>
      <c r="R82" s="121">
        <f>R83</f>
        <v>11.878020000000001</v>
      </c>
      <c r="S82" s="61"/>
      <c r="T82" s="122">
        <f>T83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7" t="s">
        <v>73</v>
      </c>
      <c r="AU82" s="17" t="s">
        <v>102</v>
      </c>
      <c r="BK82" s="123">
        <f>BK83</f>
        <v>0</v>
      </c>
    </row>
    <row r="83" spans="1:65" s="12" customFormat="1" ht="25.9" customHeight="1">
      <c r="B83" s="124"/>
      <c r="D83" s="125" t="s">
        <v>73</v>
      </c>
      <c r="E83" s="126" t="s">
        <v>185</v>
      </c>
      <c r="F83" s="126" t="s">
        <v>186</v>
      </c>
      <c r="I83" s="127"/>
      <c r="J83" s="128">
        <f>BK83</f>
        <v>0</v>
      </c>
      <c r="L83" s="124"/>
      <c r="M83" s="129"/>
      <c r="N83" s="130"/>
      <c r="O83" s="130"/>
      <c r="P83" s="131">
        <f>P84+P155</f>
        <v>0</v>
      </c>
      <c r="Q83" s="130"/>
      <c r="R83" s="131">
        <f>R84+R155</f>
        <v>11.878020000000001</v>
      </c>
      <c r="S83" s="130"/>
      <c r="T83" s="132">
        <f>T84+T155</f>
        <v>0</v>
      </c>
      <c r="AR83" s="125" t="s">
        <v>22</v>
      </c>
      <c r="AT83" s="133" t="s">
        <v>73</v>
      </c>
      <c r="AU83" s="133" t="s">
        <v>74</v>
      </c>
      <c r="AY83" s="125" t="s">
        <v>123</v>
      </c>
      <c r="BK83" s="134">
        <f>BK84+BK155</f>
        <v>0</v>
      </c>
    </row>
    <row r="84" spans="1:65" s="12" customFormat="1" ht="22.9" customHeight="1">
      <c r="B84" s="124"/>
      <c r="D84" s="125" t="s">
        <v>73</v>
      </c>
      <c r="E84" s="135" t="s">
        <v>22</v>
      </c>
      <c r="F84" s="135" t="s">
        <v>187</v>
      </c>
      <c r="I84" s="127"/>
      <c r="J84" s="136">
        <f>BK84</f>
        <v>0</v>
      </c>
      <c r="L84" s="124"/>
      <c r="M84" s="129"/>
      <c r="N84" s="130"/>
      <c r="O84" s="130"/>
      <c r="P84" s="131">
        <f>SUM(P85:P154)</f>
        <v>0</v>
      </c>
      <c r="Q84" s="130"/>
      <c r="R84" s="131">
        <f>SUM(R85:R154)</f>
        <v>11.878020000000001</v>
      </c>
      <c r="S84" s="130"/>
      <c r="T84" s="132">
        <f>SUM(T85:T154)</f>
        <v>0</v>
      </c>
      <c r="AR84" s="125" t="s">
        <v>22</v>
      </c>
      <c r="AT84" s="133" t="s">
        <v>73</v>
      </c>
      <c r="AU84" s="133" t="s">
        <v>22</v>
      </c>
      <c r="AY84" s="125" t="s">
        <v>123</v>
      </c>
      <c r="BK84" s="134">
        <f>SUM(BK85:BK154)</f>
        <v>0</v>
      </c>
    </row>
    <row r="85" spans="1:65" s="2" customFormat="1" ht="21.75" customHeight="1">
      <c r="A85" s="32"/>
      <c r="B85" s="137"/>
      <c r="C85" s="138" t="s">
        <v>22</v>
      </c>
      <c r="D85" s="138" t="s">
        <v>126</v>
      </c>
      <c r="E85" s="139" t="s">
        <v>604</v>
      </c>
      <c r="F85" s="140" t="s">
        <v>605</v>
      </c>
      <c r="G85" s="141" t="s">
        <v>563</v>
      </c>
      <c r="H85" s="142">
        <v>63</v>
      </c>
      <c r="I85" s="143"/>
      <c r="J85" s="144">
        <f>ROUND(I85*H85,2)</f>
        <v>0</v>
      </c>
      <c r="K85" s="140" t="s">
        <v>130</v>
      </c>
      <c r="L85" s="33"/>
      <c r="M85" s="145" t="s">
        <v>3</v>
      </c>
      <c r="N85" s="146" t="s">
        <v>45</v>
      </c>
      <c r="O85" s="53"/>
      <c r="P85" s="147">
        <f>O85*H85</f>
        <v>0</v>
      </c>
      <c r="Q85" s="147">
        <v>0</v>
      </c>
      <c r="R85" s="147">
        <f>Q85*H85</f>
        <v>0</v>
      </c>
      <c r="S85" s="147">
        <v>0</v>
      </c>
      <c r="T85" s="148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49" t="s">
        <v>151</v>
      </c>
      <c r="AT85" s="149" t="s">
        <v>126</v>
      </c>
      <c r="AU85" s="149" t="s">
        <v>83</v>
      </c>
      <c r="AY85" s="17" t="s">
        <v>123</v>
      </c>
      <c r="BE85" s="150">
        <f>IF(N85="základní",J85,0)</f>
        <v>0</v>
      </c>
      <c r="BF85" s="150">
        <f>IF(N85="snížená",J85,0)</f>
        <v>0</v>
      </c>
      <c r="BG85" s="150">
        <f>IF(N85="zákl. přenesená",J85,0)</f>
        <v>0</v>
      </c>
      <c r="BH85" s="150">
        <f>IF(N85="sníž. přenesená",J85,0)</f>
        <v>0</v>
      </c>
      <c r="BI85" s="150">
        <f>IF(N85="nulová",J85,0)</f>
        <v>0</v>
      </c>
      <c r="BJ85" s="17" t="s">
        <v>22</v>
      </c>
      <c r="BK85" s="150">
        <f>ROUND(I85*H85,2)</f>
        <v>0</v>
      </c>
      <c r="BL85" s="17" t="s">
        <v>151</v>
      </c>
      <c r="BM85" s="149" t="s">
        <v>606</v>
      </c>
    </row>
    <row r="86" spans="1:65" s="2" customFormat="1" ht="19.5">
      <c r="A86" s="32"/>
      <c r="B86" s="33"/>
      <c r="C86" s="32"/>
      <c r="D86" s="151" t="s">
        <v>133</v>
      </c>
      <c r="E86" s="32"/>
      <c r="F86" s="152" t="s">
        <v>607</v>
      </c>
      <c r="G86" s="32"/>
      <c r="H86" s="32"/>
      <c r="I86" s="153"/>
      <c r="J86" s="32"/>
      <c r="K86" s="32"/>
      <c r="L86" s="33"/>
      <c r="M86" s="154"/>
      <c r="N86" s="155"/>
      <c r="O86" s="53"/>
      <c r="P86" s="53"/>
      <c r="Q86" s="53"/>
      <c r="R86" s="53"/>
      <c r="S86" s="53"/>
      <c r="T86" s="54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7" t="s">
        <v>133</v>
      </c>
      <c r="AU86" s="17" t="s">
        <v>83</v>
      </c>
    </row>
    <row r="87" spans="1:65" s="2" customFormat="1" ht="11.25">
      <c r="A87" s="32"/>
      <c r="B87" s="33"/>
      <c r="C87" s="32"/>
      <c r="D87" s="156" t="s">
        <v>134</v>
      </c>
      <c r="E87" s="32"/>
      <c r="F87" s="157" t="s">
        <v>608</v>
      </c>
      <c r="G87" s="32"/>
      <c r="H87" s="32"/>
      <c r="I87" s="153"/>
      <c r="J87" s="32"/>
      <c r="K87" s="32"/>
      <c r="L87" s="33"/>
      <c r="M87" s="154"/>
      <c r="N87" s="155"/>
      <c r="O87" s="53"/>
      <c r="P87" s="53"/>
      <c r="Q87" s="53"/>
      <c r="R87" s="53"/>
      <c r="S87" s="53"/>
      <c r="T87" s="54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134</v>
      </c>
      <c r="AU87" s="17" t="s">
        <v>83</v>
      </c>
    </row>
    <row r="88" spans="1:65" s="13" customFormat="1" ht="11.25">
      <c r="B88" s="163"/>
      <c r="D88" s="151" t="s">
        <v>193</v>
      </c>
      <c r="E88" s="164" t="s">
        <v>3</v>
      </c>
      <c r="F88" s="165" t="s">
        <v>609</v>
      </c>
      <c r="H88" s="164" t="s">
        <v>3</v>
      </c>
      <c r="I88" s="166"/>
      <c r="L88" s="163"/>
      <c r="M88" s="167"/>
      <c r="N88" s="168"/>
      <c r="O88" s="168"/>
      <c r="P88" s="168"/>
      <c r="Q88" s="168"/>
      <c r="R88" s="168"/>
      <c r="S88" s="168"/>
      <c r="T88" s="169"/>
      <c r="AT88" s="164" t="s">
        <v>193</v>
      </c>
      <c r="AU88" s="164" t="s">
        <v>83</v>
      </c>
      <c r="AV88" s="13" t="s">
        <v>22</v>
      </c>
      <c r="AW88" s="13" t="s">
        <v>36</v>
      </c>
      <c r="AX88" s="13" t="s">
        <v>74</v>
      </c>
      <c r="AY88" s="164" t="s">
        <v>123</v>
      </c>
    </row>
    <row r="89" spans="1:65" s="14" customFormat="1" ht="11.25">
      <c r="B89" s="170"/>
      <c r="D89" s="151" t="s">
        <v>193</v>
      </c>
      <c r="E89" s="171" t="s">
        <v>3</v>
      </c>
      <c r="F89" s="172" t="s">
        <v>610</v>
      </c>
      <c r="H89" s="173">
        <v>63</v>
      </c>
      <c r="I89" s="174"/>
      <c r="L89" s="170"/>
      <c r="M89" s="175"/>
      <c r="N89" s="176"/>
      <c r="O89" s="176"/>
      <c r="P89" s="176"/>
      <c r="Q89" s="176"/>
      <c r="R89" s="176"/>
      <c r="S89" s="176"/>
      <c r="T89" s="177"/>
      <c r="AT89" s="171" t="s">
        <v>193</v>
      </c>
      <c r="AU89" s="171" t="s">
        <v>83</v>
      </c>
      <c r="AV89" s="14" t="s">
        <v>83</v>
      </c>
      <c r="AW89" s="14" t="s">
        <v>36</v>
      </c>
      <c r="AX89" s="14" t="s">
        <v>22</v>
      </c>
      <c r="AY89" s="171" t="s">
        <v>123</v>
      </c>
    </row>
    <row r="90" spans="1:65" s="2" customFormat="1" ht="16.5" customHeight="1">
      <c r="A90" s="32"/>
      <c r="B90" s="137"/>
      <c r="C90" s="138" t="s">
        <v>83</v>
      </c>
      <c r="D90" s="138" t="s">
        <v>126</v>
      </c>
      <c r="E90" s="139" t="s">
        <v>256</v>
      </c>
      <c r="F90" s="140" t="s">
        <v>257</v>
      </c>
      <c r="G90" s="141" t="s">
        <v>190</v>
      </c>
      <c r="H90" s="142">
        <v>34.65</v>
      </c>
      <c r="I90" s="143"/>
      <c r="J90" s="144">
        <f>ROUND(I90*H90,2)</f>
        <v>0</v>
      </c>
      <c r="K90" s="140" t="s">
        <v>130</v>
      </c>
      <c r="L90" s="33"/>
      <c r="M90" s="145" t="s">
        <v>3</v>
      </c>
      <c r="N90" s="146" t="s">
        <v>45</v>
      </c>
      <c r="O90" s="53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49" t="s">
        <v>151</v>
      </c>
      <c r="AT90" s="149" t="s">
        <v>126</v>
      </c>
      <c r="AU90" s="149" t="s">
        <v>83</v>
      </c>
      <c r="AY90" s="17" t="s">
        <v>123</v>
      </c>
      <c r="BE90" s="150">
        <f>IF(N90="základní",J90,0)</f>
        <v>0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7" t="s">
        <v>22</v>
      </c>
      <c r="BK90" s="150">
        <f>ROUND(I90*H90,2)</f>
        <v>0</v>
      </c>
      <c r="BL90" s="17" t="s">
        <v>151</v>
      </c>
      <c r="BM90" s="149" t="s">
        <v>611</v>
      </c>
    </row>
    <row r="91" spans="1:65" s="2" customFormat="1" ht="19.5">
      <c r="A91" s="32"/>
      <c r="B91" s="33"/>
      <c r="C91" s="32"/>
      <c r="D91" s="151" t="s">
        <v>133</v>
      </c>
      <c r="E91" s="32"/>
      <c r="F91" s="152" t="s">
        <v>259</v>
      </c>
      <c r="G91" s="32"/>
      <c r="H91" s="32"/>
      <c r="I91" s="153"/>
      <c r="J91" s="32"/>
      <c r="K91" s="32"/>
      <c r="L91" s="33"/>
      <c r="M91" s="154"/>
      <c r="N91" s="155"/>
      <c r="O91" s="53"/>
      <c r="P91" s="53"/>
      <c r="Q91" s="53"/>
      <c r="R91" s="53"/>
      <c r="S91" s="53"/>
      <c r="T91" s="54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7" t="s">
        <v>133</v>
      </c>
      <c r="AU91" s="17" t="s">
        <v>83</v>
      </c>
    </row>
    <row r="92" spans="1:65" s="2" customFormat="1" ht="11.25">
      <c r="A92" s="32"/>
      <c r="B92" s="33"/>
      <c r="C92" s="32"/>
      <c r="D92" s="156" t="s">
        <v>134</v>
      </c>
      <c r="E92" s="32"/>
      <c r="F92" s="157" t="s">
        <v>260</v>
      </c>
      <c r="G92" s="32"/>
      <c r="H92" s="32"/>
      <c r="I92" s="153"/>
      <c r="J92" s="32"/>
      <c r="K92" s="32"/>
      <c r="L92" s="33"/>
      <c r="M92" s="154"/>
      <c r="N92" s="155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134</v>
      </c>
      <c r="AU92" s="17" t="s">
        <v>83</v>
      </c>
    </row>
    <row r="93" spans="1:65" s="14" customFormat="1" ht="11.25">
      <c r="B93" s="170"/>
      <c r="D93" s="151" t="s">
        <v>193</v>
      </c>
      <c r="E93" s="171" t="s">
        <v>3</v>
      </c>
      <c r="F93" s="172" t="s">
        <v>612</v>
      </c>
      <c r="H93" s="173">
        <v>34.65</v>
      </c>
      <c r="I93" s="174"/>
      <c r="L93" s="170"/>
      <c r="M93" s="175"/>
      <c r="N93" s="176"/>
      <c r="O93" s="176"/>
      <c r="P93" s="176"/>
      <c r="Q93" s="176"/>
      <c r="R93" s="176"/>
      <c r="S93" s="176"/>
      <c r="T93" s="177"/>
      <c r="AT93" s="171" t="s">
        <v>193</v>
      </c>
      <c r="AU93" s="171" t="s">
        <v>83</v>
      </c>
      <c r="AV93" s="14" t="s">
        <v>83</v>
      </c>
      <c r="AW93" s="14" t="s">
        <v>36</v>
      </c>
      <c r="AX93" s="14" t="s">
        <v>22</v>
      </c>
      <c r="AY93" s="171" t="s">
        <v>123</v>
      </c>
    </row>
    <row r="94" spans="1:65" s="2" customFormat="1" ht="16.5" customHeight="1">
      <c r="A94" s="32"/>
      <c r="B94" s="137"/>
      <c r="C94" s="186" t="s">
        <v>143</v>
      </c>
      <c r="D94" s="186" t="s">
        <v>249</v>
      </c>
      <c r="E94" s="187" t="s">
        <v>613</v>
      </c>
      <c r="F94" s="188" t="s">
        <v>614</v>
      </c>
      <c r="G94" s="189" t="s">
        <v>190</v>
      </c>
      <c r="H94" s="190">
        <v>34.65</v>
      </c>
      <c r="I94" s="191"/>
      <c r="J94" s="192">
        <f>ROUND(I94*H94,2)</f>
        <v>0</v>
      </c>
      <c r="K94" s="188" t="s">
        <v>130</v>
      </c>
      <c r="L94" s="193"/>
      <c r="M94" s="194" t="s">
        <v>3</v>
      </c>
      <c r="N94" s="195" t="s">
        <v>45</v>
      </c>
      <c r="O94" s="53"/>
      <c r="P94" s="147">
        <f>O94*H94</f>
        <v>0</v>
      </c>
      <c r="Q94" s="147">
        <v>0.22</v>
      </c>
      <c r="R94" s="147">
        <f>Q94*H94</f>
        <v>7.6229999999999993</v>
      </c>
      <c r="S94" s="147">
        <v>0</v>
      </c>
      <c r="T94" s="148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49" t="s">
        <v>173</v>
      </c>
      <c r="AT94" s="149" t="s">
        <v>249</v>
      </c>
      <c r="AU94" s="149" t="s">
        <v>83</v>
      </c>
      <c r="AY94" s="17" t="s">
        <v>123</v>
      </c>
      <c r="BE94" s="150">
        <f>IF(N94="základní",J94,0)</f>
        <v>0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7" t="s">
        <v>22</v>
      </c>
      <c r="BK94" s="150">
        <f>ROUND(I94*H94,2)</f>
        <v>0</v>
      </c>
      <c r="BL94" s="17" t="s">
        <v>151</v>
      </c>
      <c r="BM94" s="149" t="s">
        <v>615</v>
      </c>
    </row>
    <row r="95" spans="1:65" s="2" customFormat="1" ht="11.25">
      <c r="A95" s="32"/>
      <c r="B95" s="33"/>
      <c r="C95" s="32"/>
      <c r="D95" s="151" t="s">
        <v>133</v>
      </c>
      <c r="E95" s="32"/>
      <c r="F95" s="152" t="s">
        <v>616</v>
      </c>
      <c r="G95" s="32"/>
      <c r="H95" s="32"/>
      <c r="I95" s="153"/>
      <c r="J95" s="32"/>
      <c r="K95" s="32"/>
      <c r="L95" s="33"/>
      <c r="M95" s="154"/>
      <c r="N95" s="155"/>
      <c r="O95" s="53"/>
      <c r="P95" s="53"/>
      <c r="Q95" s="53"/>
      <c r="R95" s="53"/>
      <c r="S95" s="53"/>
      <c r="T95" s="54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7" t="s">
        <v>133</v>
      </c>
      <c r="AU95" s="17" t="s">
        <v>83</v>
      </c>
    </row>
    <row r="96" spans="1:65" s="2" customFormat="1" ht="11.25">
      <c r="A96" s="32"/>
      <c r="B96" s="33"/>
      <c r="C96" s="32"/>
      <c r="D96" s="156" t="s">
        <v>134</v>
      </c>
      <c r="E96" s="32"/>
      <c r="F96" s="157" t="s">
        <v>617</v>
      </c>
      <c r="G96" s="32"/>
      <c r="H96" s="32"/>
      <c r="I96" s="153"/>
      <c r="J96" s="32"/>
      <c r="K96" s="32"/>
      <c r="L96" s="33"/>
      <c r="M96" s="154"/>
      <c r="N96" s="155"/>
      <c r="O96" s="53"/>
      <c r="P96" s="53"/>
      <c r="Q96" s="53"/>
      <c r="R96" s="53"/>
      <c r="S96" s="53"/>
      <c r="T96" s="54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7" t="s">
        <v>134</v>
      </c>
      <c r="AU96" s="17" t="s">
        <v>83</v>
      </c>
    </row>
    <row r="97" spans="1:65" s="14" customFormat="1" ht="11.25">
      <c r="B97" s="170"/>
      <c r="D97" s="151" t="s">
        <v>193</v>
      </c>
      <c r="E97" s="171" t="s">
        <v>3</v>
      </c>
      <c r="F97" s="172" t="s">
        <v>618</v>
      </c>
      <c r="H97" s="173">
        <v>34.65</v>
      </c>
      <c r="I97" s="174"/>
      <c r="L97" s="170"/>
      <c r="M97" s="175"/>
      <c r="N97" s="176"/>
      <c r="O97" s="176"/>
      <c r="P97" s="176"/>
      <c r="Q97" s="176"/>
      <c r="R97" s="176"/>
      <c r="S97" s="176"/>
      <c r="T97" s="177"/>
      <c r="AT97" s="171" t="s">
        <v>193</v>
      </c>
      <c r="AU97" s="171" t="s">
        <v>83</v>
      </c>
      <c r="AV97" s="14" t="s">
        <v>83</v>
      </c>
      <c r="AW97" s="14" t="s">
        <v>36</v>
      </c>
      <c r="AX97" s="14" t="s">
        <v>22</v>
      </c>
      <c r="AY97" s="171" t="s">
        <v>123</v>
      </c>
    </row>
    <row r="98" spans="1:65" s="2" customFormat="1" ht="16.5" customHeight="1">
      <c r="A98" s="32"/>
      <c r="B98" s="137"/>
      <c r="C98" s="138" t="s">
        <v>151</v>
      </c>
      <c r="D98" s="138" t="s">
        <v>126</v>
      </c>
      <c r="E98" s="139" t="s">
        <v>619</v>
      </c>
      <c r="F98" s="140" t="s">
        <v>620</v>
      </c>
      <c r="G98" s="141" t="s">
        <v>563</v>
      </c>
      <c r="H98" s="142">
        <v>63</v>
      </c>
      <c r="I98" s="143"/>
      <c r="J98" s="144">
        <f>ROUND(I98*H98,2)</f>
        <v>0</v>
      </c>
      <c r="K98" s="140" t="s">
        <v>130</v>
      </c>
      <c r="L98" s="33"/>
      <c r="M98" s="145" t="s">
        <v>3</v>
      </c>
      <c r="N98" s="146" t="s">
        <v>45</v>
      </c>
      <c r="O98" s="53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49" t="s">
        <v>151</v>
      </c>
      <c r="AT98" s="149" t="s">
        <v>126</v>
      </c>
      <c r="AU98" s="149" t="s">
        <v>83</v>
      </c>
      <c r="AY98" s="17" t="s">
        <v>123</v>
      </c>
      <c r="BE98" s="150">
        <f>IF(N98="základní",J98,0)</f>
        <v>0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7" t="s">
        <v>22</v>
      </c>
      <c r="BK98" s="150">
        <f>ROUND(I98*H98,2)</f>
        <v>0</v>
      </c>
      <c r="BL98" s="17" t="s">
        <v>151</v>
      </c>
      <c r="BM98" s="149" t="s">
        <v>621</v>
      </c>
    </row>
    <row r="99" spans="1:65" s="2" customFormat="1" ht="11.25">
      <c r="A99" s="32"/>
      <c r="B99" s="33"/>
      <c r="C99" s="32"/>
      <c r="D99" s="151" t="s">
        <v>133</v>
      </c>
      <c r="E99" s="32"/>
      <c r="F99" s="152" t="s">
        <v>622</v>
      </c>
      <c r="G99" s="32"/>
      <c r="H99" s="32"/>
      <c r="I99" s="153"/>
      <c r="J99" s="32"/>
      <c r="K99" s="32"/>
      <c r="L99" s="33"/>
      <c r="M99" s="154"/>
      <c r="N99" s="155"/>
      <c r="O99" s="53"/>
      <c r="P99" s="53"/>
      <c r="Q99" s="53"/>
      <c r="R99" s="53"/>
      <c r="S99" s="53"/>
      <c r="T99" s="54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7" t="s">
        <v>133</v>
      </c>
      <c r="AU99" s="17" t="s">
        <v>83</v>
      </c>
    </row>
    <row r="100" spans="1:65" s="2" customFormat="1" ht="11.25">
      <c r="A100" s="32"/>
      <c r="B100" s="33"/>
      <c r="C100" s="32"/>
      <c r="D100" s="156" t="s">
        <v>134</v>
      </c>
      <c r="E100" s="32"/>
      <c r="F100" s="157" t="s">
        <v>623</v>
      </c>
      <c r="G100" s="32"/>
      <c r="H100" s="32"/>
      <c r="I100" s="153"/>
      <c r="J100" s="32"/>
      <c r="K100" s="32"/>
      <c r="L100" s="33"/>
      <c r="M100" s="154"/>
      <c r="N100" s="155"/>
      <c r="O100" s="53"/>
      <c r="P100" s="53"/>
      <c r="Q100" s="53"/>
      <c r="R100" s="53"/>
      <c r="S100" s="53"/>
      <c r="T100" s="54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7" t="s">
        <v>134</v>
      </c>
      <c r="AU100" s="17" t="s">
        <v>83</v>
      </c>
    </row>
    <row r="101" spans="1:65" s="13" customFormat="1" ht="11.25">
      <c r="B101" s="163"/>
      <c r="D101" s="151" t="s">
        <v>193</v>
      </c>
      <c r="E101" s="164" t="s">
        <v>3</v>
      </c>
      <c r="F101" s="165" t="s">
        <v>624</v>
      </c>
      <c r="H101" s="164" t="s">
        <v>3</v>
      </c>
      <c r="I101" s="166"/>
      <c r="L101" s="163"/>
      <c r="M101" s="167"/>
      <c r="N101" s="168"/>
      <c r="O101" s="168"/>
      <c r="P101" s="168"/>
      <c r="Q101" s="168"/>
      <c r="R101" s="168"/>
      <c r="S101" s="168"/>
      <c r="T101" s="169"/>
      <c r="AT101" s="164" t="s">
        <v>193</v>
      </c>
      <c r="AU101" s="164" t="s">
        <v>83</v>
      </c>
      <c r="AV101" s="13" t="s">
        <v>22</v>
      </c>
      <c r="AW101" s="13" t="s">
        <v>36</v>
      </c>
      <c r="AX101" s="13" t="s">
        <v>74</v>
      </c>
      <c r="AY101" s="164" t="s">
        <v>123</v>
      </c>
    </row>
    <row r="102" spans="1:65" s="14" customFormat="1" ht="11.25">
      <c r="B102" s="170"/>
      <c r="D102" s="151" t="s">
        <v>193</v>
      </c>
      <c r="E102" s="171" t="s">
        <v>3</v>
      </c>
      <c r="F102" s="172" t="s">
        <v>625</v>
      </c>
      <c r="H102" s="173">
        <v>63</v>
      </c>
      <c r="I102" s="174"/>
      <c r="L102" s="170"/>
      <c r="M102" s="175"/>
      <c r="N102" s="176"/>
      <c r="O102" s="176"/>
      <c r="P102" s="176"/>
      <c r="Q102" s="176"/>
      <c r="R102" s="176"/>
      <c r="S102" s="176"/>
      <c r="T102" s="177"/>
      <c r="AT102" s="171" t="s">
        <v>193</v>
      </c>
      <c r="AU102" s="171" t="s">
        <v>83</v>
      </c>
      <c r="AV102" s="14" t="s">
        <v>83</v>
      </c>
      <c r="AW102" s="14" t="s">
        <v>36</v>
      </c>
      <c r="AX102" s="14" t="s">
        <v>22</v>
      </c>
      <c r="AY102" s="171" t="s">
        <v>123</v>
      </c>
    </row>
    <row r="103" spans="1:65" s="2" customFormat="1" ht="16.5" customHeight="1">
      <c r="A103" s="32"/>
      <c r="B103" s="137"/>
      <c r="C103" s="138" t="s">
        <v>122</v>
      </c>
      <c r="D103" s="138" t="s">
        <v>126</v>
      </c>
      <c r="E103" s="139" t="s">
        <v>626</v>
      </c>
      <c r="F103" s="140" t="s">
        <v>627</v>
      </c>
      <c r="G103" s="141" t="s">
        <v>563</v>
      </c>
      <c r="H103" s="142">
        <v>22</v>
      </c>
      <c r="I103" s="143"/>
      <c r="J103" s="144">
        <f>ROUND(I103*H103,2)</f>
        <v>0</v>
      </c>
      <c r="K103" s="140" t="s">
        <v>3</v>
      </c>
      <c r="L103" s="33"/>
      <c r="M103" s="145" t="s">
        <v>3</v>
      </c>
      <c r="N103" s="146" t="s">
        <v>45</v>
      </c>
      <c r="O103" s="53"/>
      <c r="P103" s="147">
        <f>O103*H103</f>
        <v>0</v>
      </c>
      <c r="Q103" s="147">
        <v>0</v>
      </c>
      <c r="R103" s="147">
        <f>Q103*H103</f>
        <v>0</v>
      </c>
      <c r="S103" s="147">
        <v>0</v>
      </c>
      <c r="T103" s="148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49" t="s">
        <v>151</v>
      </c>
      <c r="AT103" s="149" t="s">
        <v>126</v>
      </c>
      <c r="AU103" s="149" t="s">
        <v>83</v>
      </c>
      <c r="AY103" s="17" t="s">
        <v>123</v>
      </c>
      <c r="BE103" s="150">
        <f>IF(N103="základní",J103,0)</f>
        <v>0</v>
      </c>
      <c r="BF103" s="150">
        <f>IF(N103="snížená",J103,0)</f>
        <v>0</v>
      </c>
      <c r="BG103" s="150">
        <f>IF(N103="zákl. přenesená",J103,0)</f>
        <v>0</v>
      </c>
      <c r="BH103" s="150">
        <f>IF(N103="sníž. přenesená",J103,0)</f>
        <v>0</v>
      </c>
      <c r="BI103" s="150">
        <f>IF(N103="nulová",J103,0)</f>
        <v>0</v>
      </c>
      <c r="BJ103" s="17" t="s">
        <v>22</v>
      </c>
      <c r="BK103" s="150">
        <f>ROUND(I103*H103,2)</f>
        <v>0</v>
      </c>
      <c r="BL103" s="17" t="s">
        <v>151</v>
      </c>
      <c r="BM103" s="149" t="s">
        <v>316</v>
      </c>
    </row>
    <row r="104" spans="1:65" s="2" customFormat="1" ht="16.5" customHeight="1">
      <c r="A104" s="32"/>
      <c r="B104" s="137"/>
      <c r="C104" s="138" t="s">
        <v>161</v>
      </c>
      <c r="D104" s="138" t="s">
        <v>126</v>
      </c>
      <c r="E104" s="139" t="s">
        <v>628</v>
      </c>
      <c r="F104" s="140" t="s">
        <v>629</v>
      </c>
      <c r="G104" s="141" t="s">
        <v>563</v>
      </c>
      <c r="H104" s="142">
        <v>19</v>
      </c>
      <c r="I104" s="143"/>
      <c r="J104" s="144">
        <f>ROUND(I104*H104,2)</f>
        <v>0</v>
      </c>
      <c r="K104" s="140" t="s">
        <v>3</v>
      </c>
      <c r="L104" s="33"/>
      <c r="M104" s="145" t="s">
        <v>3</v>
      </c>
      <c r="N104" s="146" t="s">
        <v>45</v>
      </c>
      <c r="O104" s="53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49" t="s">
        <v>151</v>
      </c>
      <c r="AT104" s="149" t="s">
        <v>126</v>
      </c>
      <c r="AU104" s="149" t="s">
        <v>83</v>
      </c>
      <c r="AY104" s="17" t="s">
        <v>123</v>
      </c>
      <c r="BE104" s="150">
        <f>IF(N104="základní",J104,0)</f>
        <v>0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7" t="s">
        <v>22</v>
      </c>
      <c r="BK104" s="150">
        <f>ROUND(I104*H104,2)</f>
        <v>0</v>
      </c>
      <c r="BL104" s="17" t="s">
        <v>151</v>
      </c>
      <c r="BM104" s="149" t="s">
        <v>324</v>
      </c>
    </row>
    <row r="105" spans="1:65" s="2" customFormat="1" ht="16.5" customHeight="1">
      <c r="A105" s="32"/>
      <c r="B105" s="137"/>
      <c r="C105" s="138" t="s">
        <v>167</v>
      </c>
      <c r="D105" s="138" t="s">
        <v>126</v>
      </c>
      <c r="E105" s="139" t="s">
        <v>630</v>
      </c>
      <c r="F105" s="140" t="s">
        <v>631</v>
      </c>
      <c r="G105" s="141" t="s">
        <v>563</v>
      </c>
      <c r="H105" s="142">
        <v>22</v>
      </c>
      <c r="I105" s="143"/>
      <c r="J105" s="144">
        <f>ROUND(I105*H105,2)</f>
        <v>0</v>
      </c>
      <c r="K105" s="140" t="s">
        <v>3</v>
      </c>
      <c r="L105" s="33"/>
      <c r="M105" s="145" t="s">
        <v>3</v>
      </c>
      <c r="N105" s="146" t="s">
        <v>45</v>
      </c>
      <c r="O105" s="53"/>
      <c r="P105" s="147">
        <f>O105*H105</f>
        <v>0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49" t="s">
        <v>151</v>
      </c>
      <c r="AT105" s="149" t="s">
        <v>126</v>
      </c>
      <c r="AU105" s="149" t="s">
        <v>83</v>
      </c>
      <c r="AY105" s="17" t="s">
        <v>123</v>
      </c>
      <c r="BE105" s="150">
        <f>IF(N105="základní",J105,0)</f>
        <v>0</v>
      </c>
      <c r="BF105" s="150">
        <f>IF(N105="snížená",J105,0)</f>
        <v>0</v>
      </c>
      <c r="BG105" s="150">
        <f>IF(N105="zákl. přenesená",J105,0)</f>
        <v>0</v>
      </c>
      <c r="BH105" s="150">
        <f>IF(N105="sníž. přenesená",J105,0)</f>
        <v>0</v>
      </c>
      <c r="BI105" s="150">
        <f>IF(N105="nulová",J105,0)</f>
        <v>0</v>
      </c>
      <c r="BJ105" s="17" t="s">
        <v>22</v>
      </c>
      <c r="BK105" s="150">
        <f>ROUND(I105*H105,2)</f>
        <v>0</v>
      </c>
      <c r="BL105" s="17" t="s">
        <v>151</v>
      </c>
      <c r="BM105" s="149" t="s">
        <v>331</v>
      </c>
    </row>
    <row r="106" spans="1:65" s="2" customFormat="1" ht="16.5" customHeight="1">
      <c r="A106" s="32"/>
      <c r="B106" s="137"/>
      <c r="C106" s="138" t="s">
        <v>173</v>
      </c>
      <c r="D106" s="138" t="s">
        <v>126</v>
      </c>
      <c r="E106" s="139" t="s">
        <v>632</v>
      </c>
      <c r="F106" s="140" t="s">
        <v>633</v>
      </c>
      <c r="G106" s="141" t="s">
        <v>563</v>
      </c>
      <c r="H106" s="142">
        <v>63</v>
      </c>
      <c r="I106" s="143"/>
      <c r="J106" s="144">
        <f>ROUND(I106*H106,2)</f>
        <v>0</v>
      </c>
      <c r="K106" s="140" t="s">
        <v>130</v>
      </c>
      <c r="L106" s="33"/>
      <c r="M106" s="145" t="s">
        <v>3</v>
      </c>
      <c r="N106" s="146" t="s">
        <v>45</v>
      </c>
      <c r="O106" s="53"/>
      <c r="P106" s="147">
        <f>O106*H106</f>
        <v>0</v>
      </c>
      <c r="Q106" s="147">
        <v>6.0000000000000002E-5</v>
      </c>
      <c r="R106" s="147">
        <f>Q106*H106</f>
        <v>3.7799999999999999E-3</v>
      </c>
      <c r="S106" s="147">
        <v>0</v>
      </c>
      <c r="T106" s="148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49" t="s">
        <v>151</v>
      </c>
      <c r="AT106" s="149" t="s">
        <v>126</v>
      </c>
      <c r="AU106" s="149" t="s">
        <v>83</v>
      </c>
      <c r="AY106" s="17" t="s">
        <v>123</v>
      </c>
      <c r="BE106" s="150">
        <f>IF(N106="základní",J106,0)</f>
        <v>0</v>
      </c>
      <c r="BF106" s="150">
        <f>IF(N106="snížená",J106,0)</f>
        <v>0</v>
      </c>
      <c r="BG106" s="150">
        <f>IF(N106="zákl. přenesená",J106,0)</f>
        <v>0</v>
      </c>
      <c r="BH106" s="150">
        <f>IF(N106="sníž. přenesená",J106,0)</f>
        <v>0</v>
      </c>
      <c r="BI106" s="150">
        <f>IF(N106="nulová",J106,0)</f>
        <v>0</v>
      </c>
      <c r="BJ106" s="17" t="s">
        <v>22</v>
      </c>
      <c r="BK106" s="150">
        <f>ROUND(I106*H106,2)</f>
        <v>0</v>
      </c>
      <c r="BL106" s="17" t="s">
        <v>151</v>
      </c>
      <c r="BM106" s="149" t="s">
        <v>634</v>
      </c>
    </row>
    <row r="107" spans="1:65" s="2" customFormat="1" ht="11.25">
      <c r="A107" s="32"/>
      <c r="B107" s="33"/>
      <c r="C107" s="32"/>
      <c r="D107" s="151" t="s">
        <v>133</v>
      </c>
      <c r="E107" s="32"/>
      <c r="F107" s="152" t="s">
        <v>635</v>
      </c>
      <c r="G107" s="32"/>
      <c r="H107" s="32"/>
      <c r="I107" s="153"/>
      <c r="J107" s="32"/>
      <c r="K107" s="32"/>
      <c r="L107" s="33"/>
      <c r="M107" s="154"/>
      <c r="N107" s="155"/>
      <c r="O107" s="53"/>
      <c r="P107" s="53"/>
      <c r="Q107" s="53"/>
      <c r="R107" s="53"/>
      <c r="S107" s="53"/>
      <c r="T107" s="5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133</v>
      </c>
      <c r="AU107" s="17" t="s">
        <v>83</v>
      </c>
    </row>
    <row r="108" spans="1:65" s="2" customFormat="1" ht="11.25">
      <c r="A108" s="32"/>
      <c r="B108" s="33"/>
      <c r="C108" s="32"/>
      <c r="D108" s="156" t="s">
        <v>134</v>
      </c>
      <c r="E108" s="32"/>
      <c r="F108" s="157" t="s">
        <v>636</v>
      </c>
      <c r="G108" s="32"/>
      <c r="H108" s="32"/>
      <c r="I108" s="153"/>
      <c r="J108" s="32"/>
      <c r="K108" s="32"/>
      <c r="L108" s="33"/>
      <c r="M108" s="154"/>
      <c r="N108" s="155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134</v>
      </c>
      <c r="AU108" s="17" t="s">
        <v>83</v>
      </c>
    </row>
    <row r="109" spans="1:65" s="13" customFormat="1" ht="11.25">
      <c r="B109" s="163"/>
      <c r="D109" s="151" t="s">
        <v>193</v>
      </c>
      <c r="E109" s="164" t="s">
        <v>3</v>
      </c>
      <c r="F109" s="165" t="s">
        <v>609</v>
      </c>
      <c r="H109" s="164" t="s">
        <v>3</v>
      </c>
      <c r="I109" s="166"/>
      <c r="L109" s="163"/>
      <c r="M109" s="167"/>
      <c r="N109" s="168"/>
      <c r="O109" s="168"/>
      <c r="P109" s="168"/>
      <c r="Q109" s="168"/>
      <c r="R109" s="168"/>
      <c r="S109" s="168"/>
      <c r="T109" s="169"/>
      <c r="AT109" s="164" t="s">
        <v>193</v>
      </c>
      <c r="AU109" s="164" t="s">
        <v>83</v>
      </c>
      <c r="AV109" s="13" t="s">
        <v>22</v>
      </c>
      <c r="AW109" s="13" t="s">
        <v>36</v>
      </c>
      <c r="AX109" s="13" t="s">
        <v>74</v>
      </c>
      <c r="AY109" s="164" t="s">
        <v>123</v>
      </c>
    </row>
    <row r="110" spans="1:65" s="14" customFormat="1" ht="11.25">
      <c r="B110" s="170"/>
      <c r="D110" s="151" t="s">
        <v>193</v>
      </c>
      <c r="E110" s="171" t="s">
        <v>3</v>
      </c>
      <c r="F110" s="172" t="s">
        <v>610</v>
      </c>
      <c r="H110" s="173">
        <v>63</v>
      </c>
      <c r="I110" s="174"/>
      <c r="L110" s="170"/>
      <c r="M110" s="175"/>
      <c r="N110" s="176"/>
      <c r="O110" s="176"/>
      <c r="P110" s="176"/>
      <c r="Q110" s="176"/>
      <c r="R110" s="176"/>
      <c r="S110" s="176"/>
      <c r="T110" s="177"/>
      <c r="AT110" s="171" t="s">
        <v>193</v>
      </c>
      <c r="AU110" s="171" t="s">
        <v>83</v>
      </c>
      <c r="AV110" s="14" t="s">
        <v>83</v>
      </c>
      <c r="AW110" s="14" t="s">
        <v>36</v>
      </c>
      <c r="AX110" s="14" t="s">
        <v>22</v>
      </c>
      <c r="AY110" s="171" t="s">
        <v>123</v>
      </c>
    </row>
    <row r="111" spans="1:65" s="2" customFormat="1" ht="16.5" customHeight="1">
      <c r="A111" s="32"/>
      <c r="B111" s="137"/>
      <c r="C111" s="186" t="s">
        <v>248</v>
      </c>
      <c r="D111" s="186" t="s">
        <v>249</v>
      </c>
      <c r="E111" s="187" t="s">
        <v>637</v>
      </c>
      <c r="F111" s="188" t="s">
        <v>638</v>
      </c>
      <c r="G111" s="189" t="s">
        <v>563</v>
      </c>
      <c r="H111" s="190">
        <v>189</v>
      </c>
      <c r="I111" s="191"/>
      <c r="J111" s="192">
        <f>ROUND(I111*H111,2)</f>
        <v>0</v>
      </c>
      <c r="K111" s="188" t="s">
        <v>130</v>
      </c>
      <c r="L111" s="193"/>
      <c r="M111" s="194" t="s">
        <v>3</v>
      </c>
      <c r="N111" s="195" t="s">
        <v>45</v>
      </c>
      <c r="O111" s="53"/>
      <c r="P111" s="147">
        <f>O111*H111</f>
        <v>0</v>
      </c>
      <c r="Q111" s="147">
        <v>4.7200000000000002E-3</v>
      </c>
      <c r="R111" s="147">
        <f>Q111*H111</f>
        <v>0.8920800000000001</v>
      </c>
      <c r="S111" s="147">
        <v>0</v>
      </c>
      <c r="T111" s="148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49" t="s">
        <v>173</v>
      </c>
      <c r="AT111" s="149" t="s">
        <v>249</v>
      </c>
      <c r="AU111" s="149" t="s">
        <v>83</v>
      </c>
      <c r="AY111" s="17" t="s">
        <v>123</v>
      </c>
      <c r="BE111" s="150">
        <f>IF(N111="základní",J111,0)</f>
        <v>0</v>
      </c>
      <c r="BF111" s="150">
        <f>IF(N111="snížená",J111,0)</f>
        <v>0</v>
      </c>
      <c r="BG111" s="150">
        <f>IF(N111="zákl. přenesená",J111,0)</f>
        <v>0</v>
      </c>
      <c r="BH111" s="150">
        <f>IF(N111="sníž. přenesená",J111,0)</f>
        <v>0</v>
      </c>
      <c r="BI111" s="150">
        <f>IF(N111="nulová",J111,0)</f>
        <v>0</v>
      </c>
      <c r="BJ111" s="17" t="s">
        <v>22</v>
      </c>
      <c r="BK111" s="150">
        <f>ROUND(I111*H111,2)</f>
        <v>0</v>
      </c>
      <c r="BL111" s="17" t="s">
        <v>151</v>
      </c>
      <c r="BM111" s="149" t="s">
        <v>639</v>
      </c>
    </row>
    <row r="112" spans="1:65" s="2" customFormat="1" ht="11.25">
      <c r="A112" s="32"/>
      <c r="B112" s="33"/>
      <c r="C112" s="32"/>
      <c r="D112" s="151" t="s">
        <v>133</v>
      </c>
      <c r="E112" s="32"/>
      <c r="F112" s="152" t="s">
        <v>638</v>
      </c>
      <c r="G112" s="32"/>
      <c r="H112" s="32"/>
      <c r="I112" s="153"/>
      <c r="J112" s="32"/>
      <c r="K112" s="32"/>
      <c r="L112" s="33"/>
      <c r="M112" s="154"/>
      <c r="N112" s="155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133</v>
      </c>
      <c r="AU112" s="17" t="s">
        <v>83</v>
      </c>
    </row>
    <row r="113" spans="1:65" s="2" customFormat="1" ht="11.25">
      <c r="A113" s="32"/>
      <c r="B113" s="33"/>
      <c r="C113" s="32"/>
      <c r="D113" s="156" t="s">
        <v>134</v>
      </c>
      <c r="E113" s="32"/>
      <c r="F113" s="157" t="s">
        <v>640</v>
      </c>
      <c r="G113" s="32"/>
      <c r="H113" s="32"/>
      <c r="I113" s="153"/>
      <c r="J113" s="32"/>
      <c r="K113" s="32"/>
      <c r="L113" s="33"/>
      <c r="M113" s="154"/>
      <c r="N113" s="155"/>
      <c r="O113" s="53"/>
      <c r="P113" s="53"/>
      <c r="Q113" s="53"/>
      <c r="R113" s="53"/>
      <c r="S113" s="53"/>
      <c r="T113" s="54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7" t="s">
        <v>134</v>
      </c>
      <c r="AU113" s="17" t="s">
        <v>83</v>
      </c>
    </row>
    <row r="114" spans="1:65" s="13" customFormat="1" ht="11.25">
      <c r="B114" s="163"/>
      <c r="D114" s="151" t="s">
        <v>193</v>
      </c>
      <c r="E114" s="164" t="s">
        <v>3</v>
      </c>
      <c r="F114" s="165" t="s">
        <v>641</v>
      </c>
      <c r="H114" s="164" t="s">
        <v>3</v>
      </c>
      <c r="I114" s="166"/>
      <c r="L114" s="163"/>
      <c r="M114" s="167"/>
      <c r="N114" s="168"/>
      <c r="O114" s="168"/>
      <c r="P114" s="168"/>
      <c r="Q114" s="168"/>
      <c r="R114" s="168"/>
      <c r="S114" s="168"/>
      <c r="T114" s="169"/>
      <c r="AT114" s="164" t="s">
        <v>193</v>
      </c>
      <c r="AU114" s="164" t="s">
        <v>83</v>
      </c>
      <c r="AV114" s="13" t="s">
        <v>22</v>
      </c>
      <c r="AW114" s="13" t="s">
        <v>36</v>
      </c>
      <c r="AX114" s="13" t="s">
        <v>74</v>
      </c>
      <c r="AY114" s="164" t="s">
        <v>123</v>
      </c>
    </row>
    <row r="115" spans="1:65" s="14" customFormat="1" ht="11.25">
      <c r="B115" s="170"/>
      <c r="D115" s="151" t="s">
        <v>193</v>
      </c>
      <c r="E115" s="171" t="s">
        <v>3</v>
      </c>
      <c r="F115" s="172" t="s">
        <v>642</v>
      </c>
      <c r="H115" s="173">
        <v>189</v>
      </c>
      <c r="I115" s="174"/>
      <c r="L115" s="170"/>
      <c r="M115" s="175"/>
      <c r="N115" s="176"/>
      <c r="O115" s="176"/>
      <c r="P115" s="176"/>
      <c r="Q115" s="176"/>
      <c r="R115" s="176"/>
      <c r="S115" s="176"/>
      <c r="T115" s="177"/>
      <c r="AT115" s="171" t="s">
        <v>193</v>
      </c>
      <c r="AU115" s="171" t="s">
        <v>83</v>
      </c>
      <c r="AV115" s="14" t="s">
        <v>83</v>
      </c>
      <c r="AW115" s="14" t="s">
        <v>36</v>
      </c>
      <c r="AX115" s="14" t="s">
        <v>22</v>
      </c>
      <c r="AY115" s="171" t="s">
        <v>123</v>
      </c>
    </row>
    <row r="116" spans="1:65" s="2" customFormat="1" ht="16.5" customHeight="1">
      <c r="A116" s="32"/>
      <c r="B116" s="137"/>
      <c r="C116" s="186" t="s">
        <v>27</v>
      </c>
      <c r="D116" s="186" t="s">
        <v>249</v>
      </c>
      <c r="E116" s="187" t="s">
        <v>643</v>
      </c>
      <c r="F116" s="188" t="s">
        <v>644</v>
      </c>
      <c r="G116" s="189" t="s">
        <v>563</v>
      </c>
      <c r="H116" s="190">
        <v>189</v>
      </c>
      <c r="I116" s="191"/>
      <c r="J116" s="192">
        <f>ROUND(I116*H116,2)</f>
        <v>0</v>
      </c>
      <c r="K116" s="188" t="s">
        <v>3</v>
      </c>
      <c r="L116" s="193"/>
      <c r="M116" s="194" t="s">
        <v>3</v>
      </c>
      <c r="N116" s="195" t="s">
        <v>45</v>
      </c>
      <c r="O116" s="53"/>
      <c r="P116" s="147">
        <f>O116*H116</f>
        <v>0</v>
      </c>
      <c r="Q116" s="147">
        <v>3.5400000000000002E-3</v>
      </c>
      <c r="R116" s="147">
        <f>Q116*H116</f>
        <v>0.66905999999999999</v>
      </c>
      <c r="S116" s="147">
        <v>0</v>
      </c>
      <c r="T116" s="148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49" t="s">
        <v>173</v>
      </c>
      <c r="AT116" s="149" t="s">
        <v>249</v>
      </c>
      <c r="AU116" s="149" t="s">
        <v>83</v>
      </c>
      <c r="AY116" s="17" t="s">
        <v>123</v>
      </c>
      <c r="BE116" s="150">
        <f>IF(N116="základní",J116,0)</f>
        <v>0</v>
      </c>
      <c r="BF116" s="150">
        <f>IF(N116="snížená",J116,0)</f>
        <v>0</v>
      </c>
      <c r="BG116" s="150">
        <f>IF(N116="zákl. přenesená",J116,0)</f>
        <v>0</v>
      </c>
      <c r="BH116" s="150">
        <f>IF(N116="sníž. přenesená",J116,0)</f>
        <v>0</v>
      </c>
      <c r="BI116" s="150">
        <f>IF(N116="nulová",J116,0)</f>
        <v>0</v>
      </c>
      <c r="BJ116" s="17" t="s">
        <v>22</v>
      </c>
      <c r="BK116" s="150">
        <f>ROUND(I116*H116,2)</f>
        <v>0</v>
      </c>
      <c r="BL116" s="17" t="s">
        <v>151</v>
      </c>
      <c r="BM116" s="149" t="s">
        <v>645</v>
      </c>
    </row>
    <row r="117" spans="1:65" s="2" customFormat="1" ht="11.25">
      <c r="A117" s="32"/>
      <c r="B117" s="33"/>
      <c r="C117" s="32"/>
      <c r="D117" s="151" t="s">
        <v>133</v>
      </c>
      <c r="E117" s="32"/>
      <c r="F117" s="152" t="s">
        <v>644</v>
      </c>
      <c r="G117" s="32"/>
      <c r="H117" s="32"/>
      <c r="I117" s="153"/>
      <c r="J117" s="32"/>
      <c r="K117" s="32"/>
      <c r="L117" s="33"/>
      <c r="M117" s="154"/>
      <c r="N117" s="155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133</v>
      </c>
      <c r="AU117" s="17" t="s">
        <v>83</v>
      </c>
    </row>
    <row r="118" spans="1:65" s="13" customFormat="1" ht="11.25">
      <c r="B118" s="163"/>
      <c r="D118" s="151" t="s">
        <v>193</v>
      </c>
      <c r="E118" s="164" t="s">
        <v>3</v>
      </c>
      <c r="F118" s="165" t="s">
        <v>646</v>
      </c>
      <c r="H118" s="164" t="s">
        <v>3</v>
      </c>
      <c r="I118" s="166"/>
      <c r="L118" s="163"/>
      <c r="M118" s="167"/>
      <c r="N118" s="168"/>
      <c r="O118" s="168"/>
      <c r="P118" s="168"/>
      <c r="Q118" s="168"/>
      <c r="R118" s="168"/>
      <c r="S118" s="168"/>
      <c r="T118" s="169"/>
      <c r="AT118" s="164" t="s">
        <v>193</v>
      </c>
      <c r="AU118" s="164" t="s">
        <v>83</v>
      </c>
      <c r="AV118" s="13" t="s">
        <v>22</v>
      </c>
      <c r="AW118" s="13" t="s">
        <v>36</v>
      </c>
      <c r="AX118" s="13" t="s">
        <v>74</v>
      </c>
      <c r="AY118" s="164" t="s">
        <v>123</v>
      </c>
    </row>
    <row r="119" spans="1:65" s="14" customFormat="1" ht="11.25">
      <c r="B119" s="170"/>
      <c r="D119" s="151" t="s">
        <v>193</v>
      </c>
      <c r="E119" s="171" t="s">
        <v>3</v>
      </c>
      <c r="F119" s="172" t="s">
        <v>647</v>
      </c>
      <c r="H119" s="173">
        <v>189</v>
      </c>
      <c r="I119" s="174"/>
      <c r="L119" s="170"/>
      <c r="M119" s="175"/>
      <c r="N119" s="176"/>
      <c r="O119" s="176"/>
      <c r="P119" s="176"/>
      <c r="Q119" s="176"/>
      <c r="R119" s="176"/>
      <c r="S119" s="176"/>
      <c r="T119" s="177"/>
      <c r="AT119" s="171" t="s">
        <v>193</v>
      </c>
      <c r="AU119" s="171" t="s">
        <v>83</v>
      </c>
      <c r="AV119" s="14" t="s">
        <v>83</v>
      </c>
      <c r="AW119" s="14" t="s">
        <v>36</v>
      </c>
      <c r="AX119" s="14" t="s">
        <v>22</v>
      </c>
      <c r="AY119" s="171" t="s">
        <v>123</v>
      </c>
    </row>
    <row r="120" spans="1:65" s="2" customFormat="1" ht="16.5" customHeight="1">
      <c r="A120" s="32"/>
      <c r="B120" s="137"/>
      <c r="C120" s="186" t="s">
        <v>263</v>
      </c>
      <c r="D120" s="186" t="s">
        <v>249</v>
      </c>
      <c r="E120" s="187" t="s">
        <v>648</v>
      </c>
      <c r="F120" s="188" t="s">
        <v>649</v>
      </c>
      <c r="G120" s="189" t="s">
        <v>563</v>
      </c>
      <c r="H120" s="190">
        <v>189</v>
      </c>
      <c r="I120" s="191"/>
      <c r="J120" s="192">
        <f>ROUND(I120*H120,2)</f>
        <v>0</v>
      </c>
      <c r="K120" s="188" t="s">
        <v>3</v>
      </c>
      <c r="L120" s="193"/>
      <c r="M120" s="194" t="s">
        <v>3</v>
      </c>
      <c r="N120" s="195" t="s">
        <v>45</v>
      </c>
      <c r="O120" s="53"/>
      <c r="P120" s="147">
        <f>O120*H120</f>
        <v>0</v>
      </c>
      <c r="Q120" s="147">
        <v>3.5400000000000002E-3</v>
      </c>
      <c r="R120" s="147">
        <f>Q120*H120</f>
        <v>0.66905999999999999</v>
      </c>
      <c r="S120" s="147">
        <v>0</v>
      </c>
      <c r="T120" s="14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49" t="s">
        <v>173</v>
      </c>
      <c r="AT120" s="149" t="s">
        <v>249</v>
      </c>
      <c r="AU120" s="149" t="s">
        <v>83</v>
      </c>
      <c r="AY120" s="17" t="s">
        <v>123</v>
      </c>
      <c r="BE120" s="150">
        <f>IF(N120="základní",J120,0)</f>
        <v>0</v>
      </c>
      <c r="BF120" s="150">
        <f>IF(N120="snížená",J120,0)</f>
        <v>0</v>
      </c>
      <c r="BG120" s="150">
        <f>IF(N120="zákl. přenesená",J120,0)</f>
        <v>0</v>
      </c>
      <c r="BH120" s="150">
        <f>IF(N120="sníž. přenesená",J120,0)</f>
        <v>0</v>
      </c>
      <c r="BI120" s="150">
        <f>IF(N120="nulová",J120,0)</f>
        <v>0</v>
      </c>
      <c r="BJ120" s="17" t="s">
        <v>22</v>
      </c>
      <c r="BK120" s="150">
        <f>ROUND(I120*H120,2)</f>
        <v>0</v>
      </c>
      <c r="BL120" s="17" t="s">
        <v>151</v>
      </c>
      <c r="BM120" s="149" t="s">
        <v>650</v>
      </c>
    </row>
    <row r="121" spans="1:65" s="13" customFormat="1" ht="11.25">
      <c r="B121" s="163"/>
      <c r="D121" s="151" t="s">
        <v>193</v>
      </c>
      <c r="E121" s="164" t="s">
        <v>3</v>
      </c>
      <c r="F121" s="165" t="s">
        <v>651</v>
      </c>
      <c r="H121" s="164" t="s">
        <v>3</v>
      </c>
      <c r="I121" s="166"/>
      <c r="L121" s="163"/>
      <c r="M121" s="167"/>
      <c r="N121" s="168"/>
      <c r="O121" s="168"/>
      <c r="P121" s="168"/>
      <c r="Q121" s="168"/>
      <c r="R121" s="168"/>
      <c r="S121" s="168"/>
      <c r="T121" s="169"/>
      <c r="AT121" s="164" t="s">
        <v>193</v>
      </c>
      <c r="AU121" s="164" t="s">
        <v>83</v>
      </c>
      <c r="AV121" s="13" t="s">
        <v>22</v>
      </c>
      <c r="AW121" s="13" t="s">
        <v>36</v>
      </c>
      <c r="AX121" s="13" t="s">
        <v>74</v>
      </c>
      <c r="AY121" s="164" t="s">
        <v>123</v>
      </c>
    </row>
    <row r="122" spans="1:65" s="14" customFormat="1" ht="11.25">
      <c r="B122" s="170"/>
      <c r="D122" s="151" t="s">
        <v>193</v>
      </c>
      <c r="E122" s="171" t="s">
        <v>3</v>
      </c>
      <c r="F122" s="172" t="s">
        <v>647</v>
      </c>
      <c r="H122" s="173">
        <v>189</v>
      </c>
      <c r="I122" s="174"/>
      <c r="L122" s="170"/>
      <c r="M122" s="175"/>
      <c r="N122" s="176"/>
      <c r="O122" s="176"/>
      <c r="P122" s="176"/>
      <c r="Q122" s="176"/>
      <c r="R122" s="176"/>
      <c r="S122" s="176"/>
      <c r="T122" s="177"/>
      <c r="AT122" s="171" t="s">
        <v>193</v>
      </c>
      <c r="AU122" s="171" t="s">
        <v>83</v>
      </c>
      <c r="AV122" s="14" t="s">
        <v>83</v>
      </c>
      <c r="AW122" s="14" t="s">
        <v>36</v>
      </c>
      <c r="AX122" s="14" t="s">
        <v>22</v>
      </c>
      <c r="AY122" s="171" t="s">
        <v>123</v>
      </c>
    </row>
    <row r="123" spans="1:65" s="2" customFormat="1" ht="16.5" customHeight="1">
      <c r="A123" s="32"/>
      <c r="B123" s="137"/>
      <c r="C123" s="138" t="s">
        <v>280</v>
      </c>
      <c r="D123" s="138" t="s">
        <v>126</v>
      </c>
      <c r="E123" s="139" t="s">
        <v>652</v>
      </c>
      <c r="F123" s="140" t="s">
        <v>653</v>
      </c>
      <c r="G123" s="141" t="s">
        <v>563</v>
      </c>
      <c r="H123" s="142">
        <v>63</v>
      </c>
      <c r="I123" s="143"/>
      <c r="J123" s="144">
        <f>ROUND(I123*H123,2)</f>
        <v>0</v>
      </c>
      <c r="K123" s="140" t="s">
        <v>130</v>
      </c>
      <c r="L123" s="33"/>
      <c r="M123" s="145" t="s">
        <v>3</v>
      </c>
      <c r="N123" s="146" t="s">
        <v>45</v>
      </c>
      <c r="O123" s="53"/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49" t="s">
        <v>151</v>
      </c>
      <c r="AT123" s="149" t="s">
        <v>126</v>
      </c>
      <c r="AU123" s="149" t="s">
        <v>83</v>
      </c>
      <c r="AY123" s="17" t="s">
        <v>123</v>
      </c>
      <c r="BE123" s="150">
        <f>IF(N123="základní",J123,0)</f>
        <v>0</v>
      </c>
      <c r="BF123" s="150">
        <f>IF(N123="snížená",J123,0)</f>
        <v>0</v>
      </c>
      <c r="BG123" s="150">
        <f>IF(N123="zákl. přenesená",J123,0)</f>
        <v>0</v>
      </c>
      <c r="BH123" s="150">
        <f>IF(N123="sníž. přenesená",J123,0)</f>
        <v>0</v>
      </c>
      <c r="BI123" s="150">
        <f>IF(N123="nulová",J123,0)</f>
        <v>0</v>
      </c>
      <c r="BJ123" s="17" t="s">
        <v>22</v>
      </c>
      <c r="BK123" s="150">
        <f>ROUND(I123*H123,2)</f>
        <v>0</v>
      </c>
      <c r="BL123" s="17" t="s">
        <v>151</v>
      </c>
      <c r="BM123" s="149" t="s">
        <v>654</v>
      </c>
    </row>
    <row r="124" spans="1:65" s="2" customFormat="1" ht="11.25">
      <c r="A124" s="32"/>
      <c r="B124" s="33"/>
      <c r="C124" s="32"/>
      <c r="D124" s="151" t="s">
        <v>133</v>
      </c>
      <c r="E124" s="32"/>
      <c r="F124" s="152" t="s">
        <v>655</v>
      </c>
      <c r="G124" s="32"/>
      <c r="H124" s="32"/>
      <c r="I124" s="153"/>
      <c r="J124" s="32"/>
      <c r="K124" s="32"/>
      <c r="L124" s="33"/>
      <c r="M124" s="154"/>
      <c r="N124" s="155"/>
      <c r="O124" s="53"/>
      <c r="P124" s="53"/>
      <c r="Q124" s="53"/>
      <c r="R124" s="53"/>
      <c r="S124" s="53"/>
      <c r="T124" s="54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133</v>
      </c>
      <c r="AU124" s="17" t="s">
        <v>83</v>
      </c>
    </row>
    <row r="125" spans="1:65" s="2" customFormat="1" ht="11.25">
      <c r="A125" s="32"/>
      <c r="B125" s="33"/>
      <c r="C125" s="32"/>
      <c r="D125" s="156" t="s">
        <v>134</v>
      </c>
      <c r="E125" s="32"/>
      <c r="F125" s="157" t="s">
        <v>656</v>
      </c>
      <c r="G125" s="32"/>
      <c r="H125" s="32"/>
      <c r="I125" s="153"/>
      <c r="J125" s="32"/>
      <c r="K125" s="32"/>
      <c r="L125" s="33"/>
      <c r="M125" s="154"/>
      <c r="N125" s="155"/>
      <c r="O125" s="53"/>
      <c r="P125" s="53"/>
      <c r="Q125" s="53"/>
      <c r="R125" s="53"/>
      <c r="S125" s="53"/>
      <c r="T125" s="54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134</v>
      </c>
      <c r="AU125" s="17" t="s">
        <v>83</v>
      </c>
    </row>
    <row r="126" spans="1:65" s="13" customFormat="1" ht="11.25">
      <c r="B126" s="163"/>
      <c r="D126" s="151" t="s">
        <v>193</v>
      </c>
      <c r="E126" s="164" t="s">
        <v>3</v>
      </c>
      <c r="F126" s="165" t="s">
        <v>609</v>
      </c>
      <c r="H126" s="164" t="s">
        <v>3</v>
      </c>
      <c r="I126" s="166"/>
      <c r="L126" s="163"/>
      <c r="M126" s="167"/>
      <c r="N126" s="168"/>
      <c r="O126" s="168"/>
      <c r="P126" s="168"/>
      <c r="Q126" s="168"/>
      <c r="R126" s="168"/>
      <c r="S126" s="168"/>
      <c r="T126" s="169"/>
      <c r="AT126" s="164" t="s">
        <v>193</v>
      </c>
      <c r="AU126" s="164" t="s">
        <v>83</v>
      </c>
      <c r="AV126" s="13" t="s">
        <v>22</v>
      </c>
      <c r="AW126" s="13" t="s">
        <v>36</v>
      </c>
      <c r="AX126" s="13" t="s">
        <v>74</v>
      </c>
      <c r="AY126" s="164" t="s">
        <v>123</v>
      </c>
    </row>
    <row r="127" spans="1:65" s="14" customFormat="1" ht="11.25">
      <c r="B127" s="170"/>
      <c r="D127" s="151" t="s">
        <v>193</v>
      </c>
      <c r="E127" s="171" t="s">
        <v>3</v>
      </c>
      <c r="F127" s="172" t="s">
        <v>610</v>
      </c>
      <c r="H127" s="173">
        <v>63</v>
      </c>
      <c r="I127" s="174"/>
      <c r="L127" s="170"/>
      <c r="M127" s="175"/>
      <c r="N127" s="176"/>
      <c r="O127" s="176"/>
      <c r="P127" s="176"/>
      <c r="Q127" s="176"/>
      <c r="R127" s="176"/>
      <c r="S127" s="176"/>
      <c r="T127" s="177"/>
      <c r="AT127" s="171" t="s">
        <v>193</v>
      </c>
      <c r="AU127" s="171" t="s">
        <v>83</v>
      </c>
      <c r="AV127" s="14" t="s">
        <v>83</v>
      </c>
      <c r="AW127" s="14" t="s">
        <v>36</v>
      </c>
      <c r="AX127" s="14" t="s">
        <v>22</v>
      </c>
      <c r="AY127" s="171" t="s">
        <v>123</v>
      </c>
    </row>
    <row r="128" spans="1:65" s="2" customFormat="1" ht="16.5" customHeight="1">
      <c r="A128" s="32"/>
      <c r="B128" s="137"/>
      <c r="C128" s="138" t="s">
        <v>289</v>
      </c>
      <c r="D128" s="138" t="s">
        <v>126</v>
      </c>
      <c r="E128" s="139" t="s">
        <v>657</v>
      </c>
      <c r="F128" s="140" t="s">
        <v>658</v>
      </c>
      <c r="G128" s="141" t="s">
        <v>563</v>
      </c>
      <c r="H128" s="142">
        <v>63</v>
      </c>
      <c r="I128" s="143"/>
      <c r="J128" s="144">
        <f>ROUND(I128*H128,2)</f>
        <v>0</v>
      </c>
      <c r="K128" s="140" t="s">
        <v>130</v>
      </c>
      <c r="L128" s="33"/>
      <c r="M128" s="145" t="s">
        <v>3</v>
      </c>
      <c r="N128" s="146" t="s">
        <v>45</v>
      </c>
      <c r="O128" s="53"/>
      <c r="P128" s="147">
        <f>O128*H128</f>
        <v>0</v>
      </c>
      <c r="Q128" s="147">
        <v>2.0799999999999998E-3</v>
      </c>
      <c r="R128" s="147">
        <f>Q128*H128</f>
        <v>0.13103999999999999</v>
      </c>
      <c r="S128" s="147">
        <v>0</v>
      </c>
      <c r="T128" s="148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49" t="s">
        <v>151</v>
      </c>
      <c r="AT128" s="149" t="s">
        <v>126</v>
      </c>
      <c r="AU128" s="149" t="s">
        <v>83</v>
      </c>
      <c r="AY128" s="17" t="s">
        <v>123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22</v>
      </c>
      <c r="BK128" s="150">
        <f>ROUND(I128*H128,2)</f>
        <v>0</v>
      </c>
      <c r="BL128" s="17" t="s">
        <v>151</v>
      </c>
      <c r="BM128" s="149" t="s">
        <v>659</v>
      </c>
    </row>
    <row r="129" spans="1:65" s="2" customFormat="1" ht="11.25">
      <c r="A129" s="32"/>
      <c r="B129" s="33"/>
      <c r="C129" s="32"/>
      <c r="D129" s="151" t="s">
        <v>133</v>
      </c>
      <c r="E129" s="32"/>
      <c r="F129" s="152" t="s">
        <v>660</v>
      </c>
      <c r="G129" s="32"/>
      <c r="H129" s="32"/>
      <c r="I129" s="153"/>
      <c r="J129" s="32"/>
      <c r="K129" s="32"/>
      <c r="L129" s="33"/>
      <c r="M129" s="154"/>
      <c r="N129" s="155"/>
      <c r="O129" s="53"/>
      <c r="P129" s="53"/>
      <c r="Q129" s="53"/>
      <c r="R129" s="53"/>
      <c r="S129" s="53"/>
      <c r="T129" s="54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133</v>
      </c>
      <c r="AU129" s="17" t="s">
        <v>83</v>
      </c>
    </row>
    <row r="130" spans="1:65" s="2" customFormat="1" ht="11.25">
      <c r="A130" s="32"/>
      <c r="B130" s="33"/>
      <c r="C130" s="32"/>
      <c r="D130" s="156" t="s">
        <v>134</v>
      </c>
      <c r="E130" s="32"/>
      <c r="F130" s="157" t="s">
        <v>661</v>
      </c>
      <c r="G130" s="32"/>
      <c r="H130" s="32"/>
      <c r="I130" s="153"/>
      <c r="J130" s="32"/>
      <c r="K130" s="32"/>
      <c r="L130" s="33"/>
      <c r="M130" s="154"/>
      <c r="N130" s="155"/>
      <c r="O130" s="53"/>
      <c r="P130" s="53"/>
      <c r="Q130" s="53"/>
      <c r="R130" s="53"/>
      <c r="S130" s="53"/>
      <c r="T130" s="54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134</v>
      </c>
      <c r="AU130" s="17" t="s">
        <v>83</v>
      </c>
    </row>
    <row r="131" spans="1:65" s="13" customFormat="1" ht="11.25">
      <c r="B131" s="163"/>
      <c r="D131" s="151" t="s">
        <v>193</v>
      </c>
      <c r="E131" s="164" t="s">
        <v>3</v>
      </c>
      <c r="F131" s="165" t="s">
        <v>609</v>
      </c>
      <c r="H131" s="164" t="s">
        <v>3</v>
      </c>
      <c r="I131" s="166"/>
      <c r="L131" s="163"/>
      <c r="M131" s="167"/>
      <c r="N131" s="168"/>
      <c r="O131" s="168"/>
      <c r="P131" s="168"/>
      <c r="Q131" s="168"/>
      <c r="R131" s="168"/>
      <c r="S131" s="168"/>
      <c r="T131" s="169"/>
      <c r="AT131" s="164" t="s">
        <v>193</v>
      </c>
      <c r="AU131" s="164" t="s">
        <v>83</v>
      </c>
      <c r="AV131" s="13" t="s">
        <v>22</v>
      </c>
      <c r="AW131" s="13" t="s">
        <v>36</v>
      </c>
      <c r="AX131" s="13" t="s">
        <v>74</v>
      </c>
      <c r="AY131" s="164" t="s">
        <v>123</v>
      </c>
    </row>
    <row r="132" spans="1:65" s="14" customFormat="1" ht="11.25">
      <c r="B132" s="170"/>
      <c r="D132" s="151" t="s">
        <v>193</v>
      </c>
      <c r="E132" s="171" t="s">
        <v>3</v>
      </c>
      <c r="F132" s="172" t="s">
        <v>610</v>
      </c>
      <c r="H132" s="173">
        <v>63</v>
      </c>
      <c r="I132" s="174"/>
      <c r="L132" s="170"/>
      <c r="M132" s="175"/>
      <c r="N132" s="176"/>
      <c r="O132" s="176"/>
      <c r="P132" s="176"/>
      <c r="Q132" s="176"/>
      <c r="R132" s="176"/>
      <c r="S132" s="176"/>
      <c r="T132" s="177"/>
      <c r="AT132" s="171" t="s">
        <v>193</v>
      </c>
      <c r="AU132" s="171" t="s">
        <v>83</v>
      </c>
      <c r="AV132" s="14" t="s">
        <v>83</v>
      </c>
      <c r="AW132" s="14" t="s">
        <v>36</v>
      </c>
      <c r="AX132" s="14" t="s">
        <v>22</v>
      </c>
      <c r="AY132" s="171" t="s">
        <v>123</v>
      </c>
    </row>
    <row r="133" spans="1:65" s="2" customFormat="1" ht="16.5" customHeight="1">
      <c r="A133" s="32"/>
      <c r="B133" s="137"/>
      <c r="C133" s="138" t="s">
        <v>296</v>
      </c>
      <c r="D133" s="138" t="s">
        <v>126</v>
      </c>
      <c r="E133" s="139" t="s">
        <v>662</v>
      </c>
      <c r="F133" s="140" t="s">
        <v>663</v>
      </c>
      <c r="G133" s="141" t="s">
        <v>266</v>
      </c>
      <c r="H133" s="142">
        <v>63</v>
      </c>
      <c r="I133" s="143"/>
      <c r="J133" s="144">
        <f>ROUND(I133*H133,2)</f>
        <v>0</v>
      </c>
      <c r="K133" s="140" t="s">
        <v>130</v>
      </c>
      <c r="L133" s="33"/>
      <c r="M133" s="145" t="s">
        <v>3</v>
      </c>
      <c r="N133" s="146" t="s">
        <v>45</v>
      </c>
      <c r="O133" s="53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49" t="s">
        <v>151</v>
      </c>
      <c r="AT133" s="149" t="s">
        <v>126</v>
      </c>
      <c r="AU133" s="149" t="s">
        <v>83</v>
      </c>
      <c r="AY133" s="17" t="s">
        <v>123</v>
      </c>
      <c r="BE133" s="150">
        <f>IF(N133="základní",J133,0)</f>
        <v>0</v>
      </c>
      <c r="BF133" s="150">
        <f>IF(N133="snížená",J133,0)</f>
        <v>0</v>
      </c>
      <c r="BG133" s="150">
        <f>IF(N133="zákl. přenesená",J133,0)</f>
        <v>0</v>
      </c>
      <c r="BH133" s="150">
        <f>IF(N133="sníž. přenesená",J133,0)</f>
        <v>0</v>
      </c>
      <c r="BI133" s="150">
        <f>IF(N133="nulová",J133,0)</f>
        <v>0</v>
      </c>
      <c r="BJ133" s="17" t="s">
        <v>22</v>
      </c>
      <c r="BK133" s="150">
        <f>ROUND(I133*H133,2)</f>
        <v>0</v>
      </c>
      <c r="BL133" s="17" t="s">
        <v>151</v>
      </c>
      <c r="BM133" s="149" t="s">
        <v>664</v>
      </c>
    </row>
    <row r="134" spans="1:65" s="2" customFormat="1" ht="11.25">
      <c r="A134" s="32"/>
      <c r="B134" s="33"/>
      <c r="C134" s="32"/>
      <c r="D134" s="151" t="s">
        <v>133</v>
      </c>
      <c r="E134" s="32"/>
      <c r="F134" s="152" t="s">
        <v>665</v>
      </c>
      <c r="G134" s="32"/>
      <c r="H134" s="32"/>
      <c r="I134" s="153"/>
      <c r="J134" s="32"/>
      <c r="K134" s="32"/>
      <c r="L134" s="33"/>
      <c r="M134" s="154"/>
      <c r="N134" s="155"/>
      <c r="O134" s="53"/>
      <c r="P134" s="53"/>
      <c r="Q134" s="53"/>
      <c r="R134" s="53"/>
      <c r="S134" s="53"/>
      <c r="T134" s="54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133</v>
      </c>
      <c r="AU134" s="17" t="s">
        <v>83</v>
      </c>
    </row>
    <row r="135" spans="1:65" s="2" customFormat="1" ht="11.25">
      <c r="A135" s="32"/>
      <c r="B135" s="33"/>
      <c r="C135" s="32"/>
      <c r="D135" s="156" t="s">
        <v>134</v>
      </c>
      <c r="E135" s="32"/>
      <c r="F135" s="157" t="s">
        <v>666</v>
      </c>
      <c r="G135" s="32"/>
      <c r="H135" s="32"/>
      <c r="I135" s="153"/>
      <c r="J135" s="32"/>
      <c r="K135" s="32"/>
      <c r="L135" s="33"/>
      <c r="M135" s="154"/>
      <c r="N135" s="155"/>
      <c r="O135" s="53"/>
      <c r="P135" s="53"/>
      <c r="Q135" s="53"/>
      <c r="R135" s="53"/>
      <c r="S135" s="53"/>
      <c r="T135" s="54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134</v>
      </c>
      <c r="AU135" s="17" t="s">
        <v>83</v>
      </c>
    </row>
    <row r="136" spans="1:65" s="13" customFormat="1" ht="11.25">
      <c r="B136" s="163"/>
      <c r="D136" s="151" t="s">
        <v>193</v>
      </c>
      <c r="E136" s="164" t="s">
        <v>3</v>
      </c>
      <c r="F136" s="165" t="s">
        <v>667</v>
      </c>
      <c r="H136" s="164" t="s">
        <v>3</v>
      </c>
      <c r="I136" s="166"/>
      <c r="L136" s="163"/>
      <c r="M136" s="167"/>
      <c r="N136" s="168"/>
      <c r="O136" s="168"/>
      <c r="P136" s="168"/>
      <c r="Q136" s="168"/>
      <c r="R136" s="168"/>
      <c r="S136" s="168"/>
      <c r="T136" s="169"/>
      <c r="AT136" s="164" t="s">
        <v>193</v>
      </c>
      <c r="AU136" s="164" t="s">
        <v>83</v>
      </c>
      <c r="AV136" s="13" t="s">
        <v>22</v>
      </c>
      <c r="AW136" s="13" t="s">
        <v>36</v>
      </c>
      <c r="AX136" s="13" t="s">
        <v>74</v>
      </c>
      <c r="AY136" s="164" t="s">
        <v>123</v>
      </c>
    </row>
    <row r="137" spans="1:65" s="14" customFormat="1" ht="11.25">
      <c r="B137" s="170"/>
      <c r="D137" s="151" t="s">
        <v>193</v>
      </c>
      <c r="E137" s="171" t="s">
        <v>3</v>
      </c>
      <c r="F137" s="172" t="s">
        <v>668</v>
      </c>
      <c r="H137" s="173">
        <v>63</v>
      </c>
      <c r="I137" s="174"/>
      <c r="L137" s="170"/>
      <c r="M137" s="175"/>
      <c r="N137" s="176"/>
      <c r="O137" s="176"/>
      <c r="P137" s="176"/>
      <c r="Q137" s="176"/>
      <c r="R137" s="176"/>
      <c r="S137" s="176"/>
      <c r="T137" s="177"/>
      <c r="AT137" s="171" t="s">
        <v>193</v>
      </c>
      <c r="AU137" s="171" t="s">
        <v>83</v>
      </c>
      <c r="AV137" s="14" t="s">
        <v>83</v>
      </c>
      <c r="AW137" s="14" t="s">
        <v>36</v>
      </c>
      <c r="AX137" s="14" t="s">
        <v>22</v>
      </c>
      <c r="AY137" s="171" t="s">
        <v>123</v>
      </c>
    </row>
    <row r="138" spans="1:65" s="2" customFormat="1" ht="16.5" customHeight="1">
      <c r="A138" s="32"/>
      <c r="B138" s="137"/>
      <c r="C138" s="186" t="s">
        <v>9</v>
      </c>
      <c r="D138" s="186" t="s">
        <v>249</v>
      </c>
      <c r="E138" s="187" t="s">
        <v>669</v>
      </c>
      <c r="F138" s="188" t="s">
        <v>670</v>
      </c>
      <c r="G138" s="189" t="s">
        <v>190</v>
      </c>
      <c r="H138" s="190">
        <v>9.4499999999999993</v>
      </c>
      <c r="I138" s="191"/>
      <c r="J138" s="192">
        <f>ROUND(I138*H138,2)</f>
        <v>0</v>
      </c>
      <c r="K138" s="188" t="s">
        <v>130</v>
      </c>
      <c r="L138" s="193"/>
      <c r="M138" s="194" t="s">
        <v>3</v>
      </c>
      <c r="N138" s="195" t="s">
        <v>45</v>
      </c>
      <c r="O138" s="53"/>
      <c r="P138" s="147">
        <f>O138*H138</f>
        <v>0</v>
      </c>
      <c r="Q138" s="147">
        <v>0.2</v>
      </c>
      <c r="R138" s="147">
        <f>Q138*H138</f>
        <v>1.89</v>
      </c>
      <c r="S138" s="147">
        <v>0</v>
      </c>
      <c r="T138" s="148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49" t="s">
        <v>173</v>
      </c>
      <c r="AT138" s="149" t="s">
        <v>249</v>
      </c>
      <c r="AU138" s="149" t="s">
        <v>83</v>
      </c>
      <c r="AY138" s="17" t="s">
        <v>123</v>
      </c>
      <c r="BE138" s="150">
        <f>IF(N138="základní",J138,0)</f>
        <v>0</v>
      </c>
      <c r="BF138" s="150">
        <f>IF(N138="snížená",J138,0)</f>
        <v>0</v>
      </c>
      <c r="BG138" s="150">
        <f>IF(N138="zákl. přenesená",J138,0)</f>
        <v>0</v>
      </c>
      <c r="BH138" s="150">
        <f>IF(N138="sníž. přenesená",J138,0)</f>
        <v>0</v>
      </c>
      <c r="BI138" s="150">
        <f>IF(N138="nulová",J138,0)</f>
        <v>0</v>
      </c>
      <c r="BJ138" s="17" t="s">
        <v>22</v>
      </c>
      <c r="BK138" s="150">
        <f>ROUND(I138*H138,2)</f>
        <v>0</v>
      </c>
      <c r="BL138" s="17" t="s">
        <v>151</v>
      </c>
      <c r="BM138" s="149" t="s">
        <v>671</v>
      </c>
    </row>
    <row r="139" spans="1:65" s="2" customFormat="1" ht="11.25">
      <c r="A139" s="32"/>
      <c r="B139" s="33"/>
      <c r="C139" s="32"/>
      <c r="D139" s="151" t="s">
        <v>133</v>
      </c>
      <c r="E139" s="32"/>
      <c r="F139" s="152" t="s">
        <v>672</v>
      </c>
      <c r="G139" s="32"/>
      <c r="H139" s="32"/>
      <c r="I139" s="153"/>
      <c r="J139" s="32"/>
      <c r="K139" s="32"/>
      <c r="L139" s="33"/>
      <c r="M139" s="154"/>
      <c r="N139" s="155"/>
      <c r="O139" s="53"/>
      <c r="P139" s="53"/>
      <c r="Q139" s="53"/>
      <c r="R139" s="53"/>
      <c r="S139" s="53"/>
      <c r="T139" s="54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133</v>
      </c>
      <c r="AU139" s="17" t="s">
        <v>83</v>
      </c>
    </row>
    <row r="140" spans="1:65" s="2" customFormat="1" ht="11.25">
      <c r="A140" s="32"/>
      <c r="B140" s="33"/>
      <c r="C140" s="32"/>
      <c r="D140" s="156" t="s">
        <v>134</v>
      </c>
      <c r="E140" s="32"/>
      <c r="F140" s="157" t="s">
        <v>673</v>
      </c>
      <c r="G140" s="32"/>
      <c r="H140" s="32"/>
      <c r="I140" s="153"/>
      <c r="J140" s="32"/>
      <c r="K140" s="32"/>
      <c r="L140" s="33"/>
      <c r="M140" s="154"/>
      <c r="N140" s="155"/>
      <c r="O140" s="53"/>
      <c r="P140" s="53"/>
      <c r="Q140" s="53"/>
      <c r="R140" s="53"/>
      <c r="S140" s="53"/>
      <c r="T140" s="54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134</v>
      </c>
      <c r="AU140" s="17" t="s">
        <v>83</v>
      </c>
    </row>
    <row r="141" spans="1:65" s="14" customFormat="1" ht="11.25">
      <c r="B141" s="170"/>
      <c r="D141" s="151" t="s">
        <v>193</v>
      </c>
      <c r="E141" s="171" t="s">
        <v>3</v>
      </c>
      <c r="F141" s="172" t="s">
        <v>674</v>
      </c>
      <c r="H141" s="173">
        <v>9.4499999999999993</v>
      </c>
      <c r="I141" s="174"/>
      <c r="L141" s="170"/>
      <c r="M141" s="175"/>
      <c r="N141" s="176"/>
      <c r="O141" s="176"/>
      <c r="P141" s="176"/>
      <c r="Q141" s="176"/>
      <c r="R141" s="176"/>
      <c r="S141" s="176"/>
      <c r="T141" s="177"/>
      <c r="AT141" s="171" t="s">
        <v>193</v>
      </c>
      <c r="AU141" s="171" t="s">
        <v>83</v>
      </c>
      <c r="AV141" s="14" t="s">
        <v>83</v>
      </c>
      <c r="AW141" s="14" t="s">
        <v>36</v>
      </c>
      <c r="AX141" s="14" t="s">
        <v>22</v>
      </c>
      <c r="AY141" s="171" t="s">
        <v>123</v>
      </c>
    </row>
    <row r="142" spans="1:65" s="2" customFormat="1" ht="16.5" customHeight="1">
      <c r="A142" s="32"/>
      <c r="B142" s="137"/>
      <c r="C142" s="138" t="s">
        <v>309</v>
      </c>
      <c r="D142" s="138" t="s">
        <v>126</v>
      </c>
      <c r="E142" s="139" t="s">
        <v>675</v>
      </c>
      <c r="F142" s="140" t="s">
        <v>676</v>
      </c>
      <c r="G142" s="141" t="s">
        <v>190</v>
      </c>
      <c r="H142" s="142">
        <v>0.63</v>
      </c>
      <c r="I142" s="143"/>
      <c r="J142" s="144">
        <f>ROUND(I142*H142,2)</f>
        <v>0</v>
      </c>
      <c r="K142" s="140" t="s">
        <v>130</v>
      </c>
      <c r="L142" s="33"/>
      <c r="M142" s="145" t="s">
        <v>3</v>
      </c>
      <c r="N142" s="146" t="s">
        <v>45</v>
      </c>
      <c r="O142" s="53"/>
      <c r="P142" s="147">
        <f>O142*H142</f>
        <v>0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49" t="s">
        <v>151</v>
      </c>
      <c r="AT142" s="149" t="s">
        <v>126</v>
      </c>
      <c r="AU142" s="149" t="s">
        <v>83</v>
      </c>
      <c r="AY142" s="17" t="s">
        <v>123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7" t="s">
        <v>22</v>
      </c>
      <c r="BK142" s="150">
        <f>ROUND(I142*H142,2)</f>
        <v>0</v>
      </c>
      <c r="BL142" s="17" t="s">
        <v>151</v>
      </c>
      <c r="BM142" s="149" t="s">
        <v>677</v>
      </c>
    </row>
    <row r="143" spans="1:65" s="2" customFormat="1" ht="11.25">
      <c r="A143" s="32"/>
      <c r="B143" s="33"/>
      <c r="C143" s="32"/>
      <c r="D143" s="151" t="s">
        <v>133</v>
      </c>
      <c r="E143" s="32"/>
      <c r="F143" s="152" t="s">
        <v>678</v>
      </c>
      <c r="G143" s="32"/>
      <c r="H143" s="32"/>
      <c r="I143" s="153"/>
      <c r="J143" s="32"/>
      <c r="K143" s="32"/>
      <c r="L143" s="33"/>
      <c r="M143" s="154"/>
      <c r="N143" s="155"/>
      <c r="O143" s="53"/>
      <c r="P143" s="53"/>
      <c r="Q143" s="53"/>
      <c r="R143" s="53"/>
      <c r="S143" s="53"/>
      <c r="T143" s="54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133</v>
      </c>
      <c r="AU143" s="17" t="s">
        <v>83</v>
      </c>
    </row>
    <row r="144" spans="1:65" s="2" customFormat="1" ht="11.25">
      <c r="A144" s="32"/>
      <c r="B144" s="33"/>
      <c r="C144" s="32"/>
      <c r="D144" s="156" t="s">
        <v>134</v>
      </c>
      <c r="E144" s="32"/>
      <c r="F144" s="157" t="s">
        <v>679</v>
      </c>
      <c r="G144" s="32"/>
      <c r="H144" s="32"/>
      <c r="I144" s="153"/>
      <c r="J144" s="32"/>
      <c r="K144" s="32"/>
      <c r="L144" s="33"/>
      <c r="M144" s="154"/>
      <c r="N144" s="155"/>
      <c r="O144" s="53"/>
      <c r="P144" s="53"/>
      <c r="Q144" s="53"/>
      <c r="R144" s="53"/>
      <c r="S144" s="53"/>
      <c r="T144" s="5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134</v>
      </c>
      <c r="AU144" s="17" t="s">
        <v>83</v>
      </c>
    </row>
    <row r="145" spans="1:65" s="13" customFormat="1" ht="11.25">
      <c r="B145" s="163"/>
      <c r="D145" s="151" t="s">
        <v>193</v>
      </c>
      <c r="E145" s="164" t="s">
        <v>3</v>
      </c>
      <c r="F145" s="165" t="s">
        <v>680</v>
      </c>
      <c r="H145" s="164" t="s">
        <v>3</v>
      </c>
      <c r="I145" s="166"/>
      <c r="L145" s="163"/>
      <c r="M145" s="167"/>
      <c r="N145" s="168"/>
      <c r="O145" s="168"/>
      <c r="P145" s="168"/>
      <c r="Q145" s="168"/>
      <c r="R145" s="168"/>
      <c r="S145" s="168"/>
      <c r="T145" s="169"/>
      <c r="AT145" s="164" t="s">
        <v>193</v>
      </c>
      <c r="AU145" s="164" t="s">
        <v>83</v>
      </c>
      <c r="AV145" s="13" t="s">
        <v>22</v>
      </c>
      <c r="AW145" s="13" t="s">
        <v>36</v>
      </c>
      <c r="AX145" s="13" t="s">
        <v>74</v>
      </c>
      <c r="AY145" s="164" t="s">
        <v>123</v>
      </c>
    </row>
    <row r="146" spans="1:65" s="14" customFormat="1" ht="11.25">
      <c r="B146" s="170"/>
      <c r="D146" s="151" t="s">
        <v>193</v>
      </c>
      <c r="E146" s="171" t="s">
        <v>3</v>
      </c>
      <c r="F146" s="172" t="s">
        <v>681</v>
      </c>
      <c r="H146" s="173">
        <v>0.63</v>
      </c>
      <c r="I146" s="174"/>
      <c r="L146" s="170"/>
      <c r="M146" s="175"/>
      <c r="N146" s="176"/>
      <c r="O146" s="176"/>
      <c r="P146" s="176"/>
      <c r="Q146" s="176"/>
      <c r="R146" s="176"/>
      <c r="S146" s="176"/>
      <c r="T146" s="177"/>
      <c r="AT146" s="171" t="s">
        <v>193</v>
      </c>
      <c r="AU146" s="171" t="s">
        <v>83</v>
      </c>
      <c r="AV146" s="14" t="s">
        <v>83</v>
      </c>
      <c r="AW146" s="14" t="s">
        <v>36</v>
      </c>
      <c r="AX146" s="14" t="s">
        <v>22</v>
      </c>
      <c r="AY146" s="171" t="s">
        <v>123</v>
      </c>
    </row>
    <row r="147" spans="1:65" s="2" customFormat="1" ht="16.5" customHeight="1">
      <c r="A147" s="32"/>
      <c r="B147" s="137"/>
      <c r="C147" s="138" t="s">
        <v>316</v>
      </c>
      <c r="D147" s="138" t="s">
        <v>126</v>
      </c>
      <c r="E147" s="139" t="s">
        <v>682</v>
      </c>
      <c r="F147" s="140" t="s">
        <v>683</v>
      </c>
      <c r="G147" s="141" t="s">
        <v>190</v>
      </c>
      <c r="H147" s="142">
        <v>0.63</v>
      </c>
      <c r="I147" s="143"/>
      <c r="J147" s="144">
        <f>ROUND(I147*H147,2)</f>
        <v>0</v>
      </c>
      <c r="K147" s="140" t="s">
        <v>130</v>
      </c>
      <c r="L147" s="33"/>
      <c r="M147" s="145" t="s">
        <v>3</v>
      </c>
      <c r="N147" s="146" t="s">
        <v>45</v>
      </c>
      <c r="O147" s="53"/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49" t="s">
        <v>151</v>
      </c>
      <c r="AT147" s="149" t="s">
        <v>126</v>
      </c>
      <c r="AU147" s="149" t="s">
        <v>83</v>
      </c>
      <c r="AY147" s="17" t="s">
        <v>123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22</v>
      </c>
      <c r="BK147" s="150">
        <f>ROUND(I147*H147,2)</f>
        <v>0</v>
      </c>
      <c r="BL147" s="17" t="s">
        <v>151</v>
      </c>
      <c r="BM147" s="149" t="s">
        <v>684</v>
      </c>
    </row>
    <row r="148" spans="1:65" s="2" customFormat="1" ht="11.25">
      <c r="A148" s="32"/>
      <c r="B148" s="33"/>
      <c r="C148" s="32"/>
      <c r="D148" s="151" t="s">
        <v>133</v>
      </c>
      <c r="E148" s="32"/>
      <c r="F148" s="152" t="s">
        <v>685</v>
      </c>
      <c r="G148" s="32"/>
      <c r="H148" s="32"/>
      <c r="I148" s="153"/>
      <c r="J148" s="32"/>
      <c r="K148" s="32"/>
      <c r="L148" s="33"/>
      <c r="M148" s="154"/>
      <c r="N148" s="155"/>
      <c r="O148" s="53"/>
      <c r="P148" s="53"/>
      <c r="Q148" s="53"/>
      <c r="R148" s="53"/>
      <c r="S148" s="53"/>
      <c r="T148" s="5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133</v>
      </c>
      <c r="AU148" s="17" t="s">
        <v>83</v>
      </c>
    </row>
    <row r="149" spans="1:65" s="2" customFormat="1" ht="11.25">
      <c r="A149" s="32"/>
      <c r="B149" s="33"/>
      <c r="C149" s="32"/>
      <c r="D149" s="156" t="s">
        <v>134</v>
      </c>
      <c r="E149" s="32"/>
      <c r="F149" s="157" t="s">
        <v>686</v>
      </c>
      <c r="G149" s="32"/>
      <c r="H149" s="32"/>
      <c r="I149" s="153"/>
      <c r="J149" s="32"/>
      <c r="K149" s="32"/>
      <c r="L149" s="33"/>
      <c r="M149" s="154"/>
      <c r="N149" s="155"/>
      <c r="O149" s="53"/>
      <c r="P149" s="53"/>
      <c r="Q149" s="53"/>
      <c r="R149" s="53"/>
      <c r="S149" s="53"/>
      <c r="T149" s="54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134</v>
      </c>
      <c r="AU149" s="17" t="s">
        <v>83</v>
      </c>
    </row>
    <row r="150" spans="1:65" s="14" customFormat="1" ht="11.25">
      <c r="B150" s="170"/>
      <c r="D150" s="151" t="s">
        <v>193</v>
      </c>
      <c r="E150" s="171" t="s">
        <v>3</v>
      </c>
      <c r="F150" s="172" t="s">
        <v>687</v>
      </c>
      <c r="H150" s="173">
        <v>0.63</v>
      </c>
      <c r="I150" s="174"/>
      <c r="L150" s="170"/>
      <c r="M150" s="175"/>
      <c r="N150" s="176"/>
      <c r="O150" s="176"/>
      <c r="P150" s="176"/>
      <c r="Q150" s="176"/>
      <c r="R150" s="176"/>
      <c r="S150" s="176"/>
      <c r="T150" s="177"/>
      <c r="AT150" s="171" t="s">
        <v>193</v>
      </c>
      <c r="AU150" s="171" t="s">
        <v>83</v>
      </c>
      <c r="AV150" s="14" t="s">
        <v>83</v>
      </c>
      <c r="AW150" s="14" t="s">
        <v>36</v>
      </c>
      <c r="AX150" s="14" t="s">
        <v>22</v>
      </c>
      <c r="AY150" s="171" t="s">
        <v>123</v>
      </c>
    </row>
    <row r="151" spans="1:65" s="2" customFormat="1" ht="16.5" customHeight="1">
      <c r="A151" s="32"/>
      <c r="B151" s="137"/>
      <c r="C151" s="138" t="s">
        <v>324</v>
      </c>
      <c r="D151" s="138" t="s">
        <v>126</v>
      </c>
      <c r="E151" s="139" t="s">
        <v>688</v>
      </c>
      <c r="F151" s="140" t="s">
        <v>689</v>
      </c>
      <c r="G151" s="141" t="s">
        <v>190</v>
      </c>
      <c r="H151" s="142">
        <v>5.67</v>
      </c>
      <c r="I151" s="143"/>
      <c r="J151" s="144">
        <f>ROUND(I151*H151,2)</f>
        <v>0</v>
      </c>
      <c r="K151" s="140" t="s">
        <v>130</v>
      </c>
      <c r="L151" s="33"/>
      <c r="M151" s="145" t="s">
        <v>3</v>
      </c>
      <c r="N151" s="146" t="s">
        <v>45</v>
      </c>
      <c r="O151" s="53"/>
      <c r="P151" s="147">
        <f>O151*H151</f>
        <v>0</v>
      </c>
      <c r="Q151" s="147">
        <v>0</v>
      </c>
      <c r="R151" s="147">
        <f>Q151*H151</f>
        <v>0</v>
      </c>
      <c r="S151" s="147">
        <v>0</v>
      </c>
      <c r="T151" s="148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49" t="s">
        <v>151</v>
      </c>
      <c r="AT151" s="149" t="s">
        <v>126</v>
      </c>
      <c r="AU151" s="149" t="s">
        <v>83</v>
      </c>
      <c r="AY151" s="17" t="s">
        <v>123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7" t="s">
        <v>22</v>
      </c>
      <c r="BK151" s="150">
        <f>ROUND(I151*H151,2)</f>
        <v>0</v>
      </c>
      <c r="BL151" s="17" t="s">
        <v>151</v>
      </c>
      <c r="BM151" s="149" t="s">
        <v>690</v>
      </c>
    </row>
    <row r="152" spans="1:65" s="2" customFormat="1" ht="11.25">
      <c r="A152" s="32"/>
      <c r="B152" s="33"/>
      <c r="C152" s="32"/>
      <c r="D152" s="151" t="s">
        <v>133</v>
      </c>
      <c r="E152" s="32"/>
      <c r="F152" s="152" t="s">
        <v>691</v>
      </c>
      <c r="G152" s="32"/>
      <c r="H152" s="32"/>
      <c r="I152" s="153"/>
      <c r="J152" s="32"/>
      <c r="K152" s="32"/>
      <c r="L152" s="33"/>
      <c r="M152" s="154"/>
      <c r="N152" s="155"/>
      <c r="O152" s="53"/>
      <c r="P152" s="53"/>
      <c r="Q152" s="53"/>
      <c r="R152" s="53"/>
      <c r="S152" s="53"/>
      <c r="T152" s="54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133</v>
      </c>
      <c r="AU152" s="17" t="s">
        <v>83</v>
      </c>
    </row>
    <row r="153" spans="1:65" s="2" customFormat="1" ht="11.25">
      <c r="A153" s="32"/>
      <c r="B153" s="33"/>
      <c r="C153" s="32"/>
      <c r="D153" s="156" t="s">
        <v>134</v>
      </c>
      <c r="E153" s="32"/>
      <c r="F153" s="157" t="s">
        <v>692</v>
      </c>
      <c r="G153" s="32"/>
      <c r="H153" s="32"/>
      <c r="I153" s="153"/>
      <c r="J153" s="32"/>
      <c r="K153" s="32"/>
      <c r="L153" s="33"/>
      <c r="M153" s="154"/>
      <c r="N153" s="155"/>
      <c r="O153" s="53"/>
      <c r="P153" s="53"/>
      <c r="Q153" s="53"/>
      <c r="R153" s="53"/>
      <c r="S153" s="53"/>
      <c r="T153" s="54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134</v>
      </c>
      <c r="AU153" s="17" t="s">
        <v>83</v>
      </c>
    </row>
    <row r="154" spans="1:65" s="14" customFormat="1" ht="11.25">
      <c r="B154" s="170"/>
      <c r="D154" s="151" t="s">
        <v>193</v>
      </c>
      <c r="E154" s="171" t="s">
        <v>3</v>
      </c>
      <c r="F154" s="172" t="s">
        <v>693</v>
      </c>
      <c r="H154" s="173">
        <v>5.67</v>
      </c>
      <c r="I154" s="174"/>
      <c r="L154" s="170"/>
      <c r="M154" s="175"/>
      <c r="N154" s="176"/>
      <c r="O154" s="176"/>
      <c r="P154" s="176"/>
      <c r="Q154" s="176"/>
      <c r="R154" s="176"/>
      <c r="S154" s="176"/>
      <c r="T154" s="177"/>
      <c r="AT154" s="171" t="s">
        <v>193</v>
      </c>
      <c r="AU154" s="171" t="s">
        <v>83</v>
      </c>
      <c r="AV154" s="14" t="s">
        <v>83</v>
      </c>
      <c r="AW154" s="14" t="s">
        <v>36</v>
      </c>
      <c r="AX154" s="14" t="s">
        <v>22</v>
      </c>
      <c r="AY154" s="171" t="s">
        <v>123</v>
      </c>
    </row>
    <row r="155" spans="1:65" s="12" customFormat="1" ht="22.9" customHeight="1">
      <c r="B155" s="124"/>
      <c r="D155" s="125" t="s">
        <v>73</v>
      </c>
      <c r="E155" s="135" t="s">
        <v>391</v>
      </c>
      <c r="F155" s="135" t="s">
        <v>392</v>
      </c>
      <c r="I155" s="127"/>
      <c r="J155" s="136">
        <f>BK155</f>
        <v>0</v>
      </c>
      <c r="L155" s="124"/>
      <c r="M155" s="129"/>
      <c r="N155" s="130"/>
      <c r="O155" s="130"/>
      <c r="P155" s="131">
        <f>SUM(P156:P158)</f>
        <v>0</v>
      </c>
      <c r="Q155" s="130"/>
      <c r="R155" s="131">
        <f>SUM(R156:R158)</f>
        <v>0</v>
      </c>
      <c r="S155" s="130"/>
      <c r="T155" s="132">
        <f>SUM(T156:T158)</f>
        <v>0</v>
      </c>
      <c r="AR155" s="125" t="s">
        <v>22</v>
      </c>
      <c r="AT155" s="133" t="s">
        <v>73</v>
      </c>
      <c r="AU155" s="133" t="s">
        <v>22</v>
      </c>
      <c r="AY155" s="125" t="s">
        <v>123</v>
      </c>
      <c r="BK155" s="134">
        <f>SUM(BK156:BK158)</f>
        <v>0</v>
      </c>
    </row>
    <row r="156" spans="1:65" s="2" customFormat="1" ht="16.5" customHeight="1">
      <c r="A156" s="32"/>
      <c r="B156" s="137"/>
      <c r="C156" s="138" t="s">
        <v>331</v>
      </c>
      <c r="D156" s="138" t="s">
        <v>126</v>
      </c>
      <c r="E156" s="139" t="s">
        <v>694</v>
      </c>
      <c r="F156" s="140" t="s">
        <v>695</v>
      </c>
      <c r="G156" s="141" t="s">
        <v>242</v>
      </c>
      <c r="H156" s="142">
        <v>11.878</v>
      </c>
      <c r="I156" s="143"/>
      <c r="J156" s="144">
        <f>ROUND(I156*H156,2)</f>
        <v>0</v>
      </c>
      <c r="K156" s="140" t="s">
        <v>130</v>
      </c>
      <c r="L156" s="33"/>
      <c r="M156" s="145" t="s">
        <v>3</v>
      </c>
      <c r="N156" s="146" t="s">
        <v>45</v>
      </c>
      <c r="O156" s="53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49" t="s">
        <v>151</v>
      </c>
      <c r="AT156" s="149" t="s">
        <v>126</v>
      </c>
      <c r="AU156" s="149" t="s">
        <v>83</v>
      </c>
      <c r="AY156" s="17" t="s">
        <v>123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7" t="s">
        <v>22</v>
      </c>
      <c r="BK156" s="150">
        <f>ROUND(I156*H156,2)</f>
        <v>0</v>
      </c>
      <c r="BL156" s="17" t="s">
        <v>151</v>
      </c>
      <c r="BM156" s="149" t="s">
        <v>696</v>
      </c>
    </row>
    <row r="157" spans="1:65" s="2" customFormat="1" ht="11.25">
      <c r="A157" s="32"/>
      <c r="B157" s="33"/>
      <c r="C157" s="32"/>
      <c r="D157" s="151" t="s">
        <v>133</v>
      </c>
      <c r="E157" s="32"/>
      <c r="F157" s="152" t="s">
        <v>697</v>
      </c>
      <c r="G157" s="32"/>
      <c r="H157" s="32"/>
      <c r="I157" s="153"/>
      <c r="J157" s="32"/>
      <c r="K157" s="32"/>
      <c r="L157" s="33"/>
      <c r="M157" s="154"/>
      <c r="N157" s="155"/>
      <c r="O157" s="53"/>
      <c r="P157" s="53"/>
      <c r="Q157" s="53"/>
      <c r="R157" s="53"/>
      <c r="S157" s="53"/>
      <c r="T157" s="54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133</v>
      </c>
      <c r="AU157" s="17" t="s">
        <v>83</v>
      </c>
    </row>
    <row r="158" spans="1:65" s="2" customFormat="1" ht="11.25">
      <c r="A158" s="32"/>
      <c r="B158" s="33"/>
      <c r="C158" s="32"/>
      <c r="D158" s="156" t="s">
        <v>134</v>
      </c>
      <c r="E158" s="32"/>
      <c r="F158" s="157" t="s">
        <v>698</v>
      </c>
      <c r="G158" s="32"/>
      <c r="H158" s="32"/>
      <c r="I158" s="153"/>
      <c r="J158" s="32"/>
      <c r="K158" s="32"/>
      <c r="L158" s="33"/>
      <c r="M158" s="159"/>
      <c r="N158" s="160"/>
      <c r="O158" s="161"/>
      <c r="P158" s="161"/>
      <c r="Q158" s="161"/>
      <c r="R158" s="161"/>
      <c r="S158" s="161"/>
      <c r="T158" s="16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134</v>
      </c>
      <c r="AU158" s="17" t="s">
        <v>83</v>
      </c>
    </row>
    <row r="159" spans="1:65" s="2" customFormat="1" ht="6.95" customHeight="1">
      <c r="A159" s="32"/>
      <c r="B159" s="42"/>
      <c r="C159" s="43"/>
      <c r="D159" s="43"/>
      <c r="E159" s="43"/>
      <c r="F159" s="43"/>
      <c r="G159" s="43"/>
      <c r="H159" s="43"/>
      <c r="I159" s="43"/>
      <c r="J159" s="43"/>
      <c r="K159" s="43"/>
      <c r="L159" s="33"/>
      <c r="M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</row>
  </sheetData>
  <autoFilter ref="C81:K15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2" r:id="rId2"/>
    <hyperlink ref="F96" r:id="rId3"/>
    <hyperlink ref="F100" r:id="rId4"/>
    <hyperlink ref="F108" r:id="rId5"/>
    <hyperlink ref="F113" r:id="rId6"/>
    <hyperlink ref="F125" r:id="rId7"/>
    <hyperlink ref="F130" r:id="rId8"/>
    <hyperlink ref="F135" r:id="rId9"/>
    <hyperlink ref="F140" r:id="rId10"/>
    <hyperlink ref="F144" r:id="rId11"/>
    <hyperlink ref="F149" r:id="rId12"/>
    <hyperlink ref="F153" r:id="rId13"/>
    <hyperlink ref="F158" r:id="rId1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37" t="s">
        <v>6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95</v>
      </c>
      <c r="AZ2" s="196" t="s">
        <v>699</v>
      </c>
      <c r="BA2" s="196" t="s">
        <v>3</v>
      </c>
      <c r="BB2" s="196" t="s">
        <v>3</v>
      </c>
      <c r="BC2" s="196" t="s">
        <v>27</v>
      </c>
      <c r="BD2" s="196" t="s">
        <v>83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56" s="1" customFormat="1" ht="24.95" customHeight="1">
      <c r="B4" s="20"/>
      <c r="D4" s="21" t="s">
        <v>96</v>
      </c>
      <c r="L4" s="20"/>
      <c r="M4" s="88" t="s">
        <v>11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27" t="s">
        <v>17</v>
      </c>
      <c r="L6" s="20"/>
    </row>
    <row r="7" spans="1:56" s="1" customFormat="1" ht="16.5" customHeight="1">
      <c r="B7" s="20"/>
      <c r="E7" s="238" t="str">
        <f>'Rekapitulace stavby'!K6</f>
        <v>Rekonstrukce polní cesty HC 3 v k.ú. Ledčice</v>
      </c>
      <c r="F7" s="239"/>
      <c r="G7" s="239"/>
      <c r="H7" s="239"/>
      <c r="L7" s="20"/>
    </row>
    <row r="8" spans="1:56" s="2" customFormat="1" ht="12" customHeight="1">
      <c r="A8" s="32"/>
      <c r="B8" s="33"/>
      <c r="C8" s="32"/>
      <c r="D8" s="27" t="s">
        <v>97</v>
      </c>
      <c r="E8" s="32"/>
      <c r="F8" s="32"/>
      <c r="G8" s="32"/>
      <c r="H8" s="32"/>
      <c r="I8" s="32"/>
      <c r="J8" s="32"/>
      <c r="K8" s="32"/>
      <c r="L8" s="8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5" customHeight="1">
      <c r="A9" s="32"/>
      <c r="B9" s="33"/>
      <c r="C9" s="32"/>
      <c r="D9" s="32"/>
      <c r="E9" s="200" t="s">
        <v>700</v>
      </c>
      <c r="F9" s="240"/>
      <c r="G9" s="240"/>
      <c r="H9" s="240"/>
      <c r="I9" s="32"/>
      <c r="J9" s="32"/>
      <c r="K9" s="32"/>
      <c r="L9" s="8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20</v>
      </c>
      <c r="E11" s="32"/>
      <c r="F11" s="25" t="s">
        <v>3</v>
      </c>
      <c r="G11" s="32"/>
      <c r="H11" s="32"/>
      <c r="I11" s="27" t="s">
        <v>21</v>
      </c>
      <c r="J11" s="25" t="s">
        <v>3</v>
      </c>
      <c r="K11" s="32"/>
      <c r="L11" s="8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23</v>
      </c>
      <c r="E12" s="32"/>
      <c r="F12" s="25" t="s">
        <v>24</v>
      </c>
      <c r="G12" s="32"/>
      <c r="H12" s="32"/>
      <c r="I12" s="27" t="s">
        <v>25</v>
      </c>
      <c r="J12" s="50" t="str">
        <f>'Rekapitulace stavby'!AN8</f>
        <v>15. 2. 2017</v>
      </c>
      <c r="K12" s="32"/>
      <c r="L12" s="8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29</v>
      </c>
      <c r="E14" s="32"/>
      <c r="F14" s="32"/>
      <c r="G14" s="32"/>
      <c r="H14" s="32"/>
      <c r="I14" s="27" t="s">
        <v>30</v>
      </c>
      <c r="J14" s="25" t="str">
        <f>IF('Rekapitulace stavby'!AN10="","",'Rekapitulace stavby'!AN10)</f>
        <v/>
      </c>
      <c r="K14" s="32"/>
      <c r="L14" s="8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31</v>
      </c>
      <c r="J15" s="25" t="str">
        <f>IF('Rekapitulace stavby'!AN11="","",'Rekapitulace stavby'!AN11)</f>
        <v/>
      </c>
      <c r="K15" s="32"/>
      <c r="L15" s="8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32</v>
      </c>
      <c r="E17" s="32"/>
      <c r="F17" s="32"/>
      <c r="G17" s="32"/>
      <c r="H17" s="32"/>
      <c r="I17" s="27" t="s">
        <v>30</v>
      </c>
      <c r="J17" s="28" t="str">
        <f>'Rekapitulace stavby'!AN13</f>
        <v>Vyplň údaj</v>
      </c>
      <c r="K17" s="32"/>
      <c r="L17" s="8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1" t="str">
        <f>'Rekapitulace stavby'!E14</f>
        <v>Vyplň údaj</v>
      </c>
      <c r="F18" s="221"/>
      <c r="G18" s="221"/>
      <c r="H18" s="221"/>
      <c r="I18" s="27" t="s">
        <v>31</v>
      </c>
      <c r="J18" s="28" t="str">
        <f>'Rekapitulace stavby'!AN14</f>
        <v>Vyplň údaj</v>
      </c>
      <c r="K18" s="32"/>
      <c r="L18" s="8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34</v>
      </c>
      <c r="E20" s="32"/>
      <c r="F20" s="32"/>
      <c r="G20" s="32"/>
      <c r="H20" s="32"/>
      <c r="I20" s="27" t="s">
        <v>30</v>
      </c>
      <c r="J20" s="25" t="s">
        <v>3</v>
      </c>
      <c r="K20" s="32"/>
      <c r="L20" s="8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35</v>
      </c>
      <c r="F21" s="32"/>
      <c r="G21" s="32"/>
      <c r="H21" s="32"/>
      <c r="I21" s="27" t="s">
        <v>31</v>
      </c>
      <c r="J21" s="25" t="s">
        <v>3</v>
      </c>
      <c r="K21" s="32"/>
      <c r="L21" s="8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30</v>
      </c>
      <c r="J23" s="25" t="s">
        <v>3</v>
      </c>
      <c r="K23" s="32"/>
      <c r="L23" s="8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31</v>
      </c>
      <c r="J24" s="25" t="s">
        <v>3</v>
      </c>
      <c r="K24" s="32"/>
      <c r="L24" s="8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38</v>
      </c>
      <c r="E26" s="32"/>
      <c r="F26" s="32"/>
      <c r="G26" s="32"/>
      <c r="H26" s="32"/>
      <c r="I26" s="32"/>
      <c r="J26" s="32"/>
      <c r="K26" s="32"/>
      <c r="L26" s="8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0"/>
      <c r="B27" s="91"/>
      <c r="C27" s="90"/>
      <c r="D27" s="90"/>
      <c r="E27" s="226" t="s">
        <v>3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3" t="s">
        <v>40</v>
      </c>
      <c r="E30" s="32"/>
      <c r="F30" s="32"/>
      <c r="G30" s="32"/>
      <c r="H30" s="32"/>
      <c r="I30" s="32"/>
      <c r="J30" s="66">
        <f>ROUND(J83, 2)</f>
        <v>0</v>
      </c>
      <c r="K30" s="32"/>
      <c r="L30" s="8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8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4" t="s">
        <v>44</v>
      </c>
      <c r="E33" s="27" t="s">
        <v>45</v>
      </c>
      <c r="F33" s="95">
        <f>ROUND((SUM(BE83:BE149)),  2)</f>
        <v>0</v>
      </c>
      <c r="G33" s="32"/>
      <c r="H33" s="32"/>
      <c r="I33" s="96">
        <v>0.21</v>
      </c>
      <c r="J33" s="95">
        <f>ROUND(((SUM(BE83:BE149))*I33),  2)</f>
        <v>0</v>
      </c>
      <c r="K33" s="32"/>
      <c r="L33" s="8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46</v>
      </c>
      <c r="F34" s="95">
        <f>ROUND((SUM(BF83:BF149)),  2)</f>
        <v>0</v>
      </c>
      <c r="G34" s="32"/>
      <c r="H34" s="32"/>
      <c r="I34" s="96">
        <v>0.15</v>
      </c>
      <c r="J34" s="95">
        <f>ROUND(((SUM(BF83:BF149))*I34),  2)</f>
        <v>0</v>
      </c>
      <c r="K34" s="32"/>
      <c r="L34" s="8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5">
        <f>ROUND((SUM(BG83:BG149)),  2)</f>
        <v>0</v>
      </c>
      <c r="G35" s="32"/>
      <c r="H35" s="32"/>
      <c r="I35" s="96">
        <v>0.21</v>
      </c>
      <c r="J35" s="95">
        <f>0</f>
        <v>0</v>
      </c>
      <c r="K35" s="32"/>
      <c r="L35" s="8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5">
        <f>ROUND((SUM(BH83:BH149)),  2)</f>
        <v>0</v>
      </c>
      <c r="G36" s="32"/>
      <c r="H36" s="32"/>
      <c r="I36" s="96">
        <v>0.15</v>
      </c>
      <c r="J36" s="95">
        <f>0</f>
        <v>0</v>
      </c>
      <c r="K36" s="32"/>
      <c r="L36" s="8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5">
        <f>ROUND((SUM(BI83:BI149)),  2)</f>
        <v>0</v>
      </c>
      <c r="G37" s="32"/>
      <c r="H37" s="32"/>
      <c r="I37" s="96">
        <v>0</v>
      </c>
      <c r="J37" s="95">
        <f>0</f>
        <v>0</v>
      </c>
      <c r="K37" s="32"/>
      <c r="L37" s="8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97"/>
      <c r="D39" s="98" t="s">
        <v>50</v>
      </c>
      <c r="E39" s="55"/>
      <c r="F39" s="55"/>
      <c r="G39" s="99" t="s">
        <v>51</v>
      </c>
      <c r="H39" s="100" t="s">
        <v>52</v>
      </c>
      <c r="I39" s="55"/>
      <c r="J39" s="101">
        <f>SUM(J30:J37)</f>
        <v>0</v>
      </c>
      <c r="K39" s="102"/>
      <c r="L39" s="8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99</v>
      </c>
      <c r="D45" s="32"/>
      <c r="E45" s="32"/>
      <c r="F45" s="32"/>
      <c r="G45" s="32"/>
      <c r="H45" s="32"/>
      <c r="I45" s="32"/>
      <c r="J45" s="32"/>
      <c r="K45" s="32"/>
      <c r="L45" s="8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2"/>
      <c r="D48" s="32"/>
      <c r="E48" s="238" t="str">
        <f>E7</f>
        <v>Rekonstrukce polní cesty HC 3 v k.ú. Ledčice</v>
      </c>
      <c r="F48" s="239"/>
      <c r="G48" s="239"/>
      <c r="H48" s="239"/>
      <c r="I48" s="32"/>
      <c r="J48" s="32"/>
      <c r="K48" s="32"/>
      <c r="L48" s="8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97</v>
      </c>
      <c r="D49" s="32"/>
      <c r="E49" s="32"/>
      <c r="F49" s="32"/>
      <c r="G49" s="32"/>
      <c r="H49" s="32"/>
      <c r="I49" s="32"/>
      <c r="J49" s="32"/>
      <c r="K49" s="32"/>
      <c r="L49" s="8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2"/>
      <c r="D50" s="32"/>
      <c r="E50" s="200" t="str">
        <f>E9</f>
        <v>494/16-4 - SO 801 Výsadba - následná 3 letá péče</v>
      </c>
      <c r="F50" s="240"/>
      <c r="G50" s="240"/>
      <c r="H50" s="240"/>
      <c r="I50" s="32"/>
      <c r="J50" s="32"/>
      <c r="K50" s="32"/>
      <c r="L50" s="8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23</v>
      </c>
      <c r="D52" s="32"/>
      <c r="E52" s="32"/>
      <c r="F52" s="25" t="str">
        <f>F12</f>
        <v xml:space="preserve"> </v>
      </c>
      <c r="G52" s="32"/>
      <c r="H52" s="32"/>
      <c r="I52" s="27" t="s">
        <v>25</v>
      </c>
      <c r="J52" s="50" t="str">
        <f>IF(J12="","",J12)</f>
        <v>15. 2. 2017</v>
      </c>
      <c r="K52" s="32"/>
      <c r="L52" s="8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29</v>
      </c>
      <c r="D54" s="32"/>
      <c r="E54" s="32"/>
      <c r="F54" s="25" t="str">
        <f>E15</f>
        <v xml:space="preserve"> </v>
      </c>
      <c r="G54" s="32"/>
      <c r="H54" s="32"/>
      <c r="I54" s="27" t="s">
        <v>34</v>
      </c>
      <c r="J54" s="30" t="str">
        <f>E21</f>
        <v>NDCon s.r.o.</v>
      </c>
      <c r="K54" s="32"/>
      <c r="L54" s="8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32</v>
      </c>
      <c r="D55" s="32"/>
      <c r="E55" s="32"/>
      <c r="F55" s="25" t="str">
        <f>IF(E18="","",E18)</f>
        <v>Vyplň údaj</v>
      </c>
      <c r="G55" s="32"/>
      <c r="H55" s="32"/>
      <c r="I55" s="27" t="s">
        <v>37</v>
      </c>
      <c r="J55" s="30" t="str">
        <f>E24</f>
        <v>NDCon s.r.o.</v>
      </c>
      <c r="K55" s="32"/>
      <c r="L55" s="8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9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03" t="s">
        <v>100</v>
      </c>
      <c r="D57" s="97"/>
      <c r="E57" s="97"/>
      <c r="F57" s="97"/>
      <c r="G57" s="97"/>
      <c r="H57" s="97"/>
      <c r="I57" s="97"/>
      <c r="J57" s="104" t="s">
        <v>101</v>
      </c>
      <c r="K57" s="97"/>
      <c r="L57" s="89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05" t="s">
        <v>72</v>
      </c>
      <c r="D59" s="32"/>
      <c r="E59" s="32"/>
      <c r="F59" s="32"/>
      <c r="G59" s="32"/>
      <c r="H59" s="32"/>
      <c r="I59" s="32"/>
      <c r="J59" s="66">
        <f>J83</f>
        <v>0</v>
      </c>
      <c r="K59" s="32"/>
      <c r="L59" s="8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102</v>
      </c>
    </row>
    <row r="60" spans="1:47" s="9" customFormat="1" ht="24.95" customHeight="1">
      <c r="B60" s="106"/>
      <c r="D60" s="107" t="s">
        <v>179</v>
      </c>
      <c r="E60" s="108"/>
      <c r="F60" s="108"/>
      <c r="G60" s="108"/>
      <c r="H60" s="108"/>
      <c r="I60" s="108"/>
      <c r="J60" s="109">
        <f>J84</f>
        <v>0</v>
      </c>
      <c r="L60" s="106"/>
    </row>
    <row r="61" spans="1:47" s="10" customFormat="1" ht="19.899999999999999" customHeight="1">
      <c r="B61" s="110"/>
      <c r="D61" s="111" t="s">
        <v>701</v>
      </c>
      <c r="E61" s="112"/>
      <c r="F61" s="112"/>
      <c r="G61" s="112"/>
      <c r="H61" s="112"/>
      <c r="I61" s="112"/>
      <c r="J61" s="113">
        <f>J85</f>
        <v>0</v>
      </c>
      <c r="L61" s="110"/>
    </row>
    <row r="62" spans="1:47" s="10" customFormat="1" ht="19.899999999999999" customHeight="1">
      <c r="B62" s="110"/>
      <c r="D62" s="111" t="s">
        <v>702</v>
      </c>
      <c r="E62" s="112"/>
      <c r="F62" s="112"/>
      <c r="G62" s="112"/>
      <c r="H62" s="112"/>
      <c r="I62" s="112"/>
      <c r="J62" s="113">
        <f>J104</f>
        <v>0</v>
      </c>
      <c r="L62" s="110"/>
    </row>
    <row r="63" spans="1:47" s="10" customFormat="1" ht="19.899999999999999" customHeight="1">
      <c r="B63" s="110"/>
      <c r="D63" s="111" t="s">
        <v>703</v>
      </c>
      <c r="E63" s="112"/>
      <c r="F63" s="112"/>
      <c r="G63" s="112"/>
      <c r="H63" s="112"/>
      <c r="I63" s="112"/>
      <c r="J63" s="113">
        <f>J128</f>
        <v>0</v>
      </c>
      <c r="L63" s="110"/>
    </row>
    <row r="64" spans="1:47" s="2" customFormat="1" ht="21.75" customHeight="1">
      <c r="A64" s="32"/>
      <c r="B64" s="33"/>
      <c r="C64" s="32"/>
      <c r="D64" s="32"/>
      <c r="E64" s="32"/>
      <c r="F64" s="32"/>
      <c r="G64" s="32"/>
      <c r="H64" s="32"/>
      <c r="I64" s="32"/>
      <c r="J64" s="32"/>
      <c r="K64" s="32"/>
      <c r="L64" s="89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customHeight="1">
      <c r="A65" s="32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8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5" customHeight="1">
      <c r="A69" s="32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8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107</v>
      </c>
      <c r="D70" s="32"/>
      <c r="E70" s="32"/>
      <c r="F70" s="32"/>
      <c r="G70" s="32"/>
      <c r="H70" s="32"/>
      <c r="I70" s="32"/>
      <c r="J70" s="32"/>
      <c r="K70" s="32"/>
      <c r="L70" s="8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2"/>
      <c r="D71" s="32"/>
      <c r="E71" s="32"/>
      <c r="F71" s="32"/>
      <c r="G71" s="32"/>
      <c r="H71" s="32"/>
      <c r="I71" s="32"/>
      <c r="J71" s="32"/>
      <c r="K71" s="32"/>
      <c r="L71" s="8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17</v>
      </c>
      <c r="D72" s="32"/>
      <c r="E72" s="32"/>
      <c r="F72" s="32"/>
      <c r="G72" s="32"/>
      <c r="H72" s="32"/>
      <c r="I72" s="32"/>
      <c r="J72" s="32"/>
      <c r="K72" s="32"/>
      <c r="L72" s="8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2"/>
      <c r="D73" s="32"/>
      <c r="E73" s="238" t="str">
        <f>E7</f>
        <v>Rekonstrukce polní cesty HC 3 v k.ú. Ledčice</v>
      </c>
      <c r="F73" s="239"/>
      <c r="G73" s="239"/>
      <c r="H73" s="239"/>
      <c r="I73" s="32"/>
      <c r="J73" s="32"/>
      <c r="K73" s="32"/>
      <c r="L73" s="8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97</v>
      </c>
      <c r="D74" s="32"/>
      <c r="E74" s="32"/>
      <c r="F74" s="32"/>
      <c r="G74" s="32"/>
      <c r="H74" s="32"/>
      <c r="I74" s="32"/>
      <c r="J74" s="32"/>
      <c r="K74" s="32"/>
      <c r="L74" s="8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2"/>
      <c r="D75" s="32"/>
      <c r="E75" s="200" t="str">
        <f>E9</f>
        <v>494/16-4 - SO 801 Výsadba - následná 3 letá péče</v>
      </c>
      <c r="F75" s="240"/>
      <c r="G75" s="240"/>
      <c r="H75" s="240"/>
      <c r="I75" s="32"/>
      <c r="J75" s="32"/>
      <c r="K75" s="32"/>
      <c r="L75" s="8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8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23</v>
      </c>
      <c r="D77" s="32"/>
      <c r="E77" s="32"/>
      <c r="F77" s="25" t="str">
        <f>F12</f>
        <v xml:space="preserve"> </v>
      </c>
      <c r="G77" s="32"/>
      <c r="H77" s="32"/>
      <c r="I77" s="27" t="s">
        <v>25</v>
      </c>
      <c r="J77" s="50" t="str">
        <f>IF(J12="","",J12)</f>
        <v>15. 2. 2017</v>
      </c>
      <c r="K77" s="32"/>
      <c r="L77" s="8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2"/>
      <c r="D78" s="32"/>
      <c r="E78" s="32"/>
      <c r="F78" s="32"/>
      <c r="G78" s="32"/>
      <c r="H78" s="32"/>
      <c r="I78" s="32"/>
      <c r="J78" s="32"/>
      <c r="K78" s="32"/>
      <c r="L78" s="8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29</v>
      </c>
      <c r="D79" s="32"/>
      <c r="E79" s="32"/>
      <c r="F79" s="25" t="str">
        <f>E15</f>
        <v xml:space="preserve"> </v>
      </c>
      <c r="G79" s="32"/>
      <c r="H79" s="32"/>
      <c r="I79" s="27" t="s">
        <v>34</v>
      </c>
      <c r="J79" s="30" t="str">
        <f>E21</f>
        <v>NDCon s.r.o.</v>
      </c>
      <c r="K79" s="32"/>
      <c r="L79" s="8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2" customHeight="1">
      <c r="A80" s="32"/>
      <c r="B80" s="33"/>
      <c r="C80" s="27" t="s">
        <v>32</v>
      </c>
      <c r="D80" s="32"/>
      <c r="E80" s="32"/>
      <c r="F80" s="25" t="str">
        <f>IF(E18="","",E18)</f>
        <v>Vyplň údaj</v>
      </c>
      <c r="G80" s="32"/>
      <c r="H80" s="32"/>
      <c r="I80" s="27" t="s">
        <v>37</v>
      </c>
      <c r="J80" s="30" t="str">
        <f>E24</f>
        <v>NDCon s.r.o.</v>
      </c>
      <c r="K80" s="32"/>
      <c r="L80" s="8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2"/>
      <c r="D81" s="32"/>
      <c r="E81" s="32"/>
      <c r="F81" s="32"/>
      <c r="G81" s="32"/>
      <c r="H81" s="32"/>
      <c r="I81" s="32"/>
      <c r="J81" s="32"/>
      <c r="K81" s="32"/>
      <c r="L81" s="8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14"/>
      <c r="B82" s="115"/>
      <c r="C82" s="116" t="s">
        <v>108</v>
      </c>
      <c r="D82" s="117" t="s">
        <v>59</v>
      </c>
      <c r="E82" s="117" t="s">
        <v>55</v>
      </c>
      <c r="F82" s="117" t="s">
        <v>56</v>
      </c>
      <c r="G82" s="117" t="s">
        <v>109</v>
      </c>
      <c r="H82" s="117" t="s">
        <v>110</v>
      </c>
      <c r="I82" s="117" t="s">
        <v>111</v>
      </c>
      <c r="J82" s="117" t="s">
        <v>101</v>
      </c>
      <c r="K82" s="118" t="s">
        <v>112</v>
      </c>
      <c r="L82" s="119"/>
      <c r="M82" s="57" t="s">
        <v>3</v>
      </c>
      <c r="N82" s="58" t="s">
        <v>44</v>
      </c>
      <c r="O82" s="58" t="s">
        <v>113</v>
      </c>
      <c r="P82" s="58" t="s">
        <v>114</v>
      </c>
      <c r="Q82" s="58" t="s">
        <v>115</v>
      </c>
      <c r="R82" s="58" t="s">
        <v>116</v>
      </c>
      <c r="S82" s="58" t="s">
        <v>117</v>
      </c>
      <c r="T82" s="59" t="s">
        <v>118</v>
      </c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14"/>
    </row>
    <row r="83" spans="1:65" s="2" customFormat="1" ht="22.9" customHeight="1">
      <c r="A83" s="32"/>
      <c r="B83" s="33"/>
      <c r="C83" s="64" t="s">
        <v>119</v>
      </c>
      <c r="D83" s="32"/>
      <c r="E83" s="32"/>
      <c r="F83" s="32"/>
      <c r="G83" s="32"/>
      <c r="H83" s="32"/>
      <c r="I83" s="32"/>
      <c r="J83" s="120">
        <f>BK83</f>
        <v>0</v>
      </c>
      <c r="K83" s="32"/>
      <c r="L83" s="33"/>
      <c r="M83" s="60"/>
      <c r="N83" s="51"/>
      <c r="O83" s="61"/>
      <c r="P83" s="121">
        <f>P84</f>
        <v>0</v>
      </c>
      <c r="Q83" s="61"/>
      <c r="R83" s="121">
        <f>R84</f>
        <v>4.2000000000000002E-4</v>
      </c>
      <c r="S83" s="61"/>
      <c r="T83" s="122">
        <f>T84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7" t="s">
        <v>73</v>
      </c>
      <c r="AU83" s="17" t="s">
        <v>102</v>
      </c>
      <c r="BK83" s="123">
        <f>BK84</f>
        <v>0</v>
      </c>
    </row>
    <row r="84" spans="1:65" s="12" customFormat="1" ht="25.9" customHeight="1">
      <c r="B84" s="124"/>
      <c r="D84" s="125" t="s">
        <v>73</v>
      </c>
      <c r="E84" s="126" t="s">
        <v>185</v>
      </c>
      <c r="F84" s="126" t="s">
        <v>186</v>
      </c>
      <c r="I84" s="127"/>
      <c r="J84" s="128">
        <f>BK84</f>
        <v>0</v>
      </c>
      <c r="L84" s="124"/>
      <c r="M84" s="129"/>
      <c r="N84" s="130"/>
      <c r="O84" s="130"/>
      <c r="P84" s="131">
        <f>P85+P104+P128</f>
        <v>0</v>
      </c>
      <c r="Q84" s="130"/>
      <c r="R84" s="131">
        <f>R85+R104+R128</f>
        <v>4.2000000000000002E-4</v>
      </c>
      <c r="S84" s="130"/>
      <c r="T84" s="132">
        <f>T85+T104+T128</f>
        <v>0</v>
      </c>
      <c r="AR84" s="125" t="s">
        <v>22</v>
      </c>
      <c r="AT84" s="133" t="s">
        <v>73</v>
      </c>
      <c r="AU84" s="133" t="s">
        <v>74</v>
      </c>
      <c r="AY84" s="125" t="s">
        <v>123</v>
      </c>
      <c r="BK84" s="134">
        <f>BK85+BK104+BK128</f>
        <v>0</v>
      </c>
    </row>
    <row r="85" spans="1:65" s="12" customFormat="1" ht="22.9" customHeight="1">
      <c r="B85" s="124"/>
      <c r="D85" s="125" t="s">
        <v>73</v>
      </c>
      <c r="E85" s="135" t="s">
        <v>22</v>
      </c>
      <c r="F85" s="135" t="s">
        <v>704</v>
      </c>
      <c r="I85" s="127"/>
      <c r="J85" s="136">
        <f>BK85</f>
        <v>0</v>
      </c>
      <c r="L85" s="124"/>
      <c r="M85" s="129"/>
      <c r="N85" s="130"/>
      <c r="O85" s="130"/>
      <c r="P85" s="131">
        <f>SUM(P86:P103)</f>
        <v>0</v>
      </c>
      <c r="Q85" s="130"/>
      <c r="R85" s="131">
        <f>SUM(R86:R103)</f>
        <v>0</v>
      </c>
      <c r="S85" s="130"/>
      <c r="T85" s="132">
        <f>SUM(T86:T103)</f>
        <v>0</v>
      </c>
      <c r="AR85" s="125" t="s">
        <v>22</v>
      </c>
      <c r="AT85" s="133" t="s">
        <v>73</v>
      </c>
      <c r="AU85" s="133" t="s">
        <v>22</v>
      </c>
      <c r="AY85" s="125" t="s">
        <v>123</v>
      </c>
      <c r="BK85" s="134">
        <f>SUM(BK86:BK103)</f>
        <v>0</v>
      </c>
    </row>
    <row r="86" spans="1:65" s="2" customFormat="1" ht="16.5" customHeight="1">
      <c r="A86" s="32"/>
      <c r="B86" s="137"/>
      <c r="C86" s="138" t="s">
        <v>22</v>
      </c>
      <c r="D86" s="138" t="s">
        <v>126</v>
      </c>
      <c r="E86" s="139" t="s">
        <v>705</v>
      </c>
      <c r="F86" s="140" t="s">
        <v>706</v>
      </c>
      <c r="G86" s="141" t="s">
        <v>266</v>
      </c>
      <c r="H86" s="142">
        <v>252</v>
      </c>
      <c r="I86" s="143"/>
      <c r="J86" s="144">
        <f>ROUND(I86*H86,2)</f>
        <v>0</v>
      </c>
      <c r="K86" s="140" t="s">
        <v>130</v>
      </c>
      <c r="L86" s="33"/>
      <c r="M86" s="145" t="s">
        <v>3</v>
      </c>
      <c r="N86" s="146" t="s">
        <v>45</v>
      </c>
      <c r="O86" s="53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49" t="s">
        <v>151</v>
      </c>
      <c r="AT86" s="149" t="s">
        <v>126</v>
      </c>
      <c r="AU86" s="149" t="s">
        <v>83</v>
      </c>
      <c r="AY86" s="17" t="s">
        <v>123</v>
      </c>
      <c r="BE86" s="150">
        <f>IF(N86="základní",J86,0)</f>
        <v>0</v>
      </c>
      <c r="BF86" s="150">
        <f>IF(N86="snížená",J86,0)</f>
        <v>0</v>
      </c>
      <c r="BG86" s="150">
        <f>IF(N86="zákl. přenesená",J86,0)</f>
        <v>0</v>
      </c>
      <c r="BH86" s="150">
        <f>IF(N86="sníž. přenesená",J86,0)</f>
        <v>0</v>
      </c>
      <c r="BI86" s="150">
        <f>IF(N86="nulová",J86,0)</f>
        <v>0</v>
      </c>
      <c r="BJ86" s="17" t="s">
        <v>22</v>
      </c>
      <c r="BK86" s="150">
        <f>ROUND(I86*H86,2)</f>
        <v>0</v>
      </c>
      <c r="BL86" s="17" t="s">
        <v>151</v>
      </c>
      <c r="BM86" s="149" t="s">
        <v>707</v>
      </c>
    </row>
    <row r="87" spans="1:65" s="2" customFormat="1" ht="11.25">
      <c r="A87" s="32"/>
      <c r="B87" s="33"/>
      <c r="C87" s="32"/>
      <c r="D87" s="151" t="s">
        <v>133</v>
      </c>
      <c r="E87" s="32"/>
      <c r="F87" s="152" t="s">
        <v>708</v>
      </c>
      <c r="G87" s="32"/>
      <c r="H87" s="32"/>
      <c r="I87" s="153"/>
      <c r="J87" s="32"/>
      <c r="K87" s="32"/>
      <c r="L87" s="33"/>
      <c r="M87" s="154"/>
      <c r="N87" s="155"/>
      <c r="O87" s="53"/>
      <c r="P87" s="53"/>
      <c r="Q87" s="53"/>
      <c r="R87" s="53"/>
      <c r="S87" s="53"/>
      <c r="T87" s="54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7" t="s">
        <v>133</v>
      </c>
      <c r="AU87" s="17" t="s">
        <v>83</v>
      </c>
    </row>
    <row r="88" spans="1:65" s="2" customFormat="1" ht="11.25">
      <c r="A88" s="32"/>
      <c r="B88" s="33"/>
      <c r="C88" s="32"/>
      <c r="D88" s="156" t="s">
        <v>134</v>
      </c>
      <c r="E88" s="32"/>
      <c r="F88" s="157" t="s">
        <v>709</v>
      </c>
      <c r="G88" s="32"/>
      <c r="H88" s="32"/>
      <c r="I88" s="153"/>
      <c r="J88" s="32"/>
      <c r="K88" s="32"/>
      <c r="L88" s="33"/>
      <c r="M88" s="154"/>
      <c r="N88" s="155"/>
      <c r="O88" s="53"/>
      <c r="P88" s="53"/>
      <c r="Q88" s="53"/>
      <c r="R88" s="53"/>
      <c r="S88" s="53"/>
      <c r="T88" s="54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7" t="s">
        <v>134</v>
      </c>
      <c r="AU88" s="17" t="s">
        <v>83</v>
      </c>
    </row>
    <row r="89" spans="1:65" s="13" customFormat="1" ht="11.25">
      <c r="B89" s="163"/>
      <c r="D89" s="151" t="s">
        <v>193</v>
      </c>
      <c r="E89" s="164" t="s">
        <v>3</v>
      </c>
      <c r="F89" s="165" t="s">
        <v>710</v>
      </c>
      <c r="H89" s="164" t="s">
        <v>3</v>
      </c>
      <c r="I89" s="166"/>
      <c r="L89" s="163"/>
      <c r="M89" s="167"/>
      <c r="N89" s="168"/>
      <c r="O89" s="168"/>
      <c r="P89" s="168"/>
      <c r="Q89" s="168"/>
      <c r="R89" s="168"/>
      <c r="S89" s="168"/>
      <c r="T89" s="169"/>
      <c r="AT89" s="164" t="s">
        <v>193</v>
      </c>
      <c r="AU89" s="164" t="s">
        <v>83</v>
      </c>
      <c r="AV89" s="13" t="s">
        <v>22</v>
      </c>
      <c r="AW89" s="13" t="s">
        <v>36</v>
      </c>
      <c r="AX89" s="13" t="s">
        <v>74</v>
      </c>
      <c r="AY89" s="164" t="s">
        <v>123</v>
      </c>
    </row>
    <row r="90" spans="1:65" s="14" customFormat="1" ht="11.25">
      <c r="B90" s="170"/>
      <c r="D90" s="151" t="s">
        <v>193</v>
      </c>
      <c r="E90" s="171" t="s">
        <v>3</v>
      </c>
      <c r="F90" s="172" t="s">
        <v>711</v>
      </c>
      <c r="H90" s="173">
        <v>252</v>
      </c>
      <c r="I90" s="174"/>
      <c r="L90" s="170"/>
      <c r="M90" s="175"/>
      <c r="N90" s="176"/>
      <c r="O90" s="176"/>
      <c r="P90" s="176"/>
      <c r="Q90" s="176"/>
      <c r="R90" s="176"/>
      <c r="S90" s="176"/>
      <c r="T90" s="177"/>
      <c r="AT90" s="171" t="s">
        <v>193</v>
      </c>
      <c r="AU90" s="171" t="s">
        <v>83</v>
      </c>
      <c r="AV90" s="14" t="s">
        <v>83</v>
      </c>
      <c r="AW90" s="14" t="s">
        <v>36</v>
      </c>
      <c r="AX90" s="14" t="s">
        <v>22</v>
      </c>
      <c r="AY90" s="171" t="s">
        <v>123</v>
      </c>
    </row>
    <row r="91" spans="1:65" s="2" customFormat="1" ht="16.5" customHeight="1">
      <c r="A91" s="32"/>
      <c r="B91" s="137"/>
      <c r="C91" s="138" t="s">
        <v>83</v>
      </c>
      <c r="D91" s="138" t="s">
        <v>126</v>
      </c>
      <c r="E91" s="139" t="s">
        <v>712</v>
      </c>
      <c r="F91" s="140" t="s">
        <v>713</v>
      </c>
      <c r="G91" s="141" t="s">
        <v>190</v>
      </c>
      <c r="H91" s="142">
        <v>55.44</v>
      </c>
      <c r="I91" s="143"/>
      <c r="J91" s="144">
        <f>ROUND(I91*H91,2)</f>
        <v>0</v>
      </c>
      <c r="K91" s="140" t="s">
        <v>130</v>
      </c>
      <c r="L91" s="33"/>
      <c r="M91" s="145" t="s">
        <v>3</v>
      </c>
      <c r="N91" s="146" t="s">
        <v>45</v>
      </c>
      <c r="O91" s="53"/>
      <c r="P91" s="147">
        <f>O91*H91</f>
        <v>0</v>
      </c>
      <c r="Q91" s="147">
        <v>0</v>
      </c>
      <c r="R91" s="147">
        <f>Q91*H91</f>
        <v>0</v>
      </c>
      <c r="S91" s="147">
        <v>0</v>
      </c>
      <c r="T91" s="148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49" t="s">
        <v>151</v>
      </c>
      <c r="AT91" s="149" t="s">
        <v>126</v>
      </c>
      <c r="AU91" s="149" t="s">
        <v>83</v>
      </c>
      <c r="AY91" s="17" t="s">
        <v>123</v>
      </c>
      <c r="BE91" s="150">
        <f>IF(N91="základní",J91,0)</f>
        <v>0</v>
      </c>
      <c r="BF91" s="150">
        <f>IF(N91="snížená",J91,0)</f>
        <v>0</v>
      </c>
      <c r="BG91" s="150">
        <f>IF(N91="zákl. přenesená",J91,0)</f>
        <v>0</v>
      </c>
      <c r="BH91" s="150">
        <f>IF(N91="sníž. přenesená",J91,0)</f>
        <v>0</v>
      </c>
      <c r="BI91" s="150">
        <f>IF(N91="nulová",J91,0)</f>
        <v>0</v>
      </c>
      <c r="BJ91" s="17" t="s">
        <v>22</v>
      </c>
      <c r="BK91" s="150">
        <f>ROUND(I91*H91,2)</f>
        <v>0</v>
      </c>
      <c r="BL91" s="17" t="s">
        <v>151</v>
      </c>
      <c r="BM91" s="149" t="s">
        <v>714</v>
      </c>
    </row>
    <row r="92" spans="1:65" s="2" customFormat="1" ht="11.25">
      <c r="A92" s="32"/>
      <c r="B92" s="33"/>
      <c r="C92" s="32"/>
      <c r="D92" s="151" t="s">
        <v>133</v>
      </c>
      <c r="E92" s="32"/>
      <c r="F92" s="152" t="s">
        <v>715</v>
      </c>
      <c r="G92" s="32"/>
      <c r="H92" s="32"/>
      <c r="I92" s="153"/>
      <c r="J92" s="32"/>
      <c r="K92" s="32"/>
      <c r="L92" s="33"/>
      <c r="M92" s="154"/>
      <c r="N92" s="155"/>
      <c r="O92" s="53"/>
      <c r="P92" s="53"/>
      <c r="Q92" s="53"/>
      <c r="R92" s="53"/>
      <c r="S92" s="53"/>
      <c r="T92" s="54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7" t="s">
        <v>133</v>
      </c>
      <c r="AU92" s="17" t="s">
        <v>83</v>
      </c>
    </row>
    <row r="93" spans="1:65" s="2" customFormat="1" ht="11.25">
      <c r="A93" s="32"/>
      <c r="B93" s="33"/>
      <c r="C93" s="32"/>
      <c r="D93" s="156" t="s">
        <v>134</v>
      </c>
      <c r="E93" s="32"/>
      <c r="F93" s="157" t="s">
        <v>716</v>
      </c>
      <c r="G93" s="32"/>
      <c r="H93" s="32"/>
      <c r="I93" s="153"/>
      <c r="J93" s="32"/>
      <c r="K93" s="32"/>
      <c r="L93" s="33"/>
      <c r="M93" s="154"/>
      <c r="N93" s="155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134</v>
      </c>
      <c r="AU93" s="17" t="s">
        <v>83</v>
      </c>
    </row>
    <row r="94" spans="1:65" s="13" customFormat="1" ht="11.25">
      <c r="B94" s="163"/>
      <c r="D94" s="151" t="s">
        <v>193</v>
      </c>
      <c r="E94" s="164" t="s">
        <v>3</v>
      </c>
      <c r="F94" s="165" t="s">
        <v>717</v>
      </c>
      <c r="H94" s="164" t="s">
        <v>3</v>
      </c>
      <c r="I94" s="166"/>
      <c r="L94" s="163"/>
      <c r="M94" s="167"/>
      <c r="N94" s="168"/>
      <c r="O94" s="168"/>
      <c r="P94" s="168"/>
      <c r="Q94" s="168"/>
      <c r="R94" s="168"/>
      <c r="S94" s="168"/>
      <c r="T94" s="169"/>
      <c r="AT94" s="164" t="s">
        <v>193</v>
      </c>
      <c r="AU94" s="164" t="s">
        <v>83</v>
      </c>
      <c r="AV94" s="13" t="s">
        <v>22</v>
      </c>
      <c r="AW94" s="13" t="s">
        <v>36</v>
      </c>
      <c r="AX94" s="13" t="s">
        <v>74</v>
      </c>
      <c r="AY94" s="164" t="s">
        <v>123</v>
      </c>
    </row>
    <row r="95" spans="1:65" s="14" customFormat="1" ht="11.25">
      <c r="B95" s="170"/>
      <c r="D95" s="151" t="s">
        <v>193</v>
      </c>
      <c r="E95" s="171" t="s">
        <v>3</v>
      </c>
      <c r="F95" s="172" t="s">
        <v>718</v>
      </c>
      <c r="H95" s="173">
        <v>55.44</v>
      </c>
      <c r="I95" s="174"/>
      <c r="L95" s="170"/>
      <c r="M95" s="175"/>
      <c r="N95" s="176"/>
      <c r="O95" s="176"/>
      <c r="P95" s="176"/>
      <c r="Q95" s="176"/>
      <c r="R95" s="176"/>
      <c r="S95" s="176"/>
      <c r="T95" s="177"/>
      <c r="AT95" s="171" t="s">
        <v>193</v>
      </c>
      <c r="AU95" s="171" t="s">
        <v>83</v>
      </c>
      <c r="AV95" s="14" t="s">
        <v>83</v>
      </c>
      <c r="AW95" s="14" t="s">
        <v>36</v>
      </c>
      <c r="AX95" s="14" t="s">
        <v>22</v>
      </c>
      <c r="AY95" s="171" t="s">
        <v>123</v>
      </c>
    </row>
    <row r="96" spans="1:65" s="2" customFormat="1" ht="16.5" customHeight="1">
      <c r="A96" s="32"/>
      <c r="B96" s="137"/>
      <c r="C96" s="138" t="s">
        <v>143</v>
      </c>
      <c r="D96" s="138" t="s">
        <v>126</v>
      </c>
      <c r="E96" s="139" t="s">
        <v>719</v>
      </c>
      <c r="F96" s="140" t="s">
        <v>683</v>
      </c>
      <c r="G96" s="141" t="s">
        <v>190</v>
      </c>
      <c r="H96" s="142">
        <v>55.44</v>
      </c>
      <c r="I96" s="143"/>
      <c r="J96" s="144">
        <f>ROUND(I96*H96,2)</f>
        <v>0</v>
      </c>
      <c r="K96" s="140" t="s">
        <v>130</v>
      </c>
      <c r="L96" s="33"/>
      <c r="M96" s="145" t="s">
        <v>3</v>
      </c>
      <c r="N96" s="146" t="s">
        <v>45</v>
      </c>
      <c r="O96" s="53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49" t="s">
        <v>151</v>
      </c>
      <c r="AT96" s="149" t="s">
        <v>126</v>
      </c>
      <c r="AU96" s="149" t="s">
        <v>83</v>
      </c>
      <c r="AY96" s="17" t="s">
        <v>123</v>
      </c>
      <c r="BE96" s="150">
        <f>IF(N96="základní",J96,0)</f>
        <v>0</v>
      </c>
      <c r="BF96" s="150">
        <f>IF(N96="snížená",J96,0)</f>
        <v>0</v>
      </c>
      <c r="BG96" s="150">
        <f>IF(N96="zákl. přenesená",J96,0)</f>
        <v>0</v>
      </c>
      <c r="BH96" s="150">
        <f>IF(N96="sníž. přenesená",J96,0)</f>
        <v>0</v>
      </c>
      <c r="BI96" s="150">
        <f>IF(N96="nulová",J96,0)</f>
        <v>0</v>
      </c>
      <c r="BJ96" s="17" t="s">
        <v>22</v>
      </c>
      <c r="BK96" s="150">
        <f>ROUND(I96*H96,2)</f>
        <v>0</v>
      </c>
      <c r="BL96" s="17" t="s">
        <v>151</v>
      </c>
      <c r="BM96" s="149" t="s">
        <v>720</v>
      </c>
    </row>
    <row r="97" spans="1:65" s="2" customFormat="1" ht="11.25">
      <c r="A97" s="32"/>
      <c r="B97" s="33"/>
      <c r="C97" s="32"/>
      <c r="D97" s="151" t="s">
        <v>133</v>
      </c>
      <c r="E97" s="32"/>
      <c r="F97" s="152" t="s">
        <v>685</v>
      </c>
      <c r="G97" s="32"/>
      <c r="H97" s="32"/>
      <c r="I97" s="153"/>
      <c r="J97" s="32"/>
      <c r="K97" s="32"/>
      <c r="L97" s="33"/>
      <c r="M97" s="154"/>
      <c r="N97" s="155"/>
      <c r="O97" s="53"/>
      <c r="P97" s="53"/>
      <c r="Q97" s="53"/>
      <c r="R97" s="53"/>
      <c r="S97" s="53"/>
      <c r="T97" s="54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133</v>
      </c>
      <c r="AU97" s="17" t="s">
        <v>83</v>
      </c>
    </row>
    <row r="98" spans="1:65" s="2" customFormat="1" ht="11.25">
      <c r="A98" s="32"/>
      <c r="B98" s="33"/>
      <c r="C98" s="32"/>
      <c r="D98" s="156" t="s">
        <v>134</v>
      </c>
      <c r="E98" s="32"/>
      <c r="F98" s="157" t="s">
        <v>721</v>
      </c>
      <c r="G98" s="32"/>
      <c r="H98" s="32"/>
      <c r="I98" s="153"/>
      <c r="J98" s="32"/>
      <c r="K98" s="32"/>
      <c r="L98" s="33"/>
      <c r="M98" s="154"/>
      <c r="N98" s="155"/>
      <c r="O98" s="53"/>
      <c r="P98" s="53"/>
      <c r="Q98" s="53"/>
      <c r="R98" s="53"/>
      <c r="S98" s="53"/>
      <c r="T98" s="54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7" t="s">
        <v>134</v>
      </c>
      <c r="AU98" s="17" t="s">
        <v>83</v>
      </c>
    </row>
    <row r="99" spans="1:65" s="14" customFormat="1" ht="11.25">
      <c r="B99" s="170"/>
      <c r="D99" s="151" t="s">
        <v>193</v>
      </c>
      <c r="E99" s="171" t="s">
        <v>3</v>
      </c>
      <c r="F99" s="172" t="s">
        <v>722</v>
      </c>
      <c r="H99" s="173">
        <v>55.44</v>
      </c>
      <c r="I99" s="174"/>
      <c r="L99" s="170"/>
      <c r="M99" s="175"/>
      <c r="N99" s="176"/>
      <c r="O99" s="176"/>
      <c r="P99" s="176"/>
      <c r="Q99" s="176"/>
      <c r="R99" s="176"/>
      <c r="S99" s="176"/>
      <c r="T99" s="177"/>
      <c r="AT99" s="171" t="s">
        <v>193</v>
      </c>
      <c r="AU99" s="171" t="s">
        <v>83</v>
      </c>
      <c r="AV99" s="14" t="s">
        <v>83</v>
      </c>
      <c r="AW99" s="14" t="s">
        <v>36</v>
      </c>
      <c r="AX99" s="14" t="s">
        <v>22</v>
      </c>
      <c r="AY99" s="171" t="s">
        <v>123</v>
      </c>
    </row>
    <row r="100" spans="1:65" s="2" customFormat="1" ht="16.5" customHeight="1">
      <c r="A100" s="32"/>
      <c r="B100" s="137"/>
      <c r="C100" s="138" t="s">
        <v>151</v>
      </c>
      <c r="D100" s="138" t="s">
        <v>126</v>
      </c>
      <c r="E100" s="139" t="s">
        <v>723</v>
      </c>
      <c r="F100" s="140" t="s">
        <v>689</v>
      </c>
      <c r="G100" s="141" t="s">
        <v>190</v>
      </c>
      <c r="H100" s="142">
        <v>498.6</v>
      </c>
      <c r="I100" s="143"/>
      <c r="J100" s="144">
        <f>ROUND(I100*H100,2)</f>
        <v>0</v>
      </c>
      <c r="K100" s="140" t="s">
        <v>130</v>
      </c>
      <c r="L100" s="33"/>
      <c r="M100" s="145" t="s">
        <v>3</v>
      </c>
      <c r="N100" s="146" t="s">
        <v>45</v>
      </c>
      <c r="O100" s="53"/>
      <c r="P100" s="147">
        <f>O100*H100</f>
        <v>0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49" t="s">
        <v>151</v>
      </c>
      <c r="AT100" s="149" t="s">
        <v>126</v>
      </c>
      <c r="AU100" s="149" t="s">
        <v>83</v>
      </c>
      <c r="AY100" s="17" t="s">
        <v>123</v>
      </c>
      <c r="BE100" s="150">
        <f>IF(N100="základní",J100,0)</f>
        <v>0</v>
      </c>
      <c r="BF100" s="150">
        <f>IF(N100="snížená",J100,0)</f>
        <v>0</v>
      </c>
      <c r="BG100" s="150">
        <f>IF(N100="zákl. přenesená",J100,0)</f>
        <v>0</v>
      </c>
      <c r="BH100" s="150">
        <f>IF(N100="sníž. přenesená",J100,0)</f>
        <v>0</v>
      </c>
      <c r="BI100" s="150">
        <f>IF(N100="nulová",J100,0)</f>
        <v>0</v>
      </c>
      <c r="BJ100" s="17" t="s">
        <v>22</v>
      </c>
      <c r="BK100" s="150">
        <f>ROUND(I100*H100,2)</f>
        <v>0</v>
      </c>
      <c r="BL100" s="17" t="s">
        <v>151</v>
      </c>
      <c r="BM100" s="149" t="s">
        <v>724</v>
      </c>
    </row>
    <row r="101" spans="1:65" s="2" customFormat="1" ht="11.25">
      <c r="A101" s="32"/>
      <c r="B101" s="33"/>
      <c r="C101" s="32"/>
      <c r="D101" s="151" t="s">
        <v>133</v>
      </c>
      <c r="E101" s="32"/>
      <c r="F101" s="152" t="s">
        <v>691</v>
      </c>
      <c r="G101" s="32"/>
      <c r="H101" s="32"/>
      <c r="I101" s="153"/>
      <c r="J101" s="32"/>
      <c r="K101" s="32"/>
      <c r="L101" s="33"/>
      <c r="M101" s="154"/>
      <c r="N101" s="155"/>
      <c r="O101" s="53"/>
      <c r="P101" s="53"/>
      <c r="Q101" s="53"/>
      <c r="R101" s="53"/>
      <c r="S101" s="53"/>
      <c r="T101" s="54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7" t="s">
        <v>133</v>
      </c>
      <c r="AU101" s="17" t="s">
        <v>83</v>
      </c>
    </row>
    <row r="102" spans="1:65" s="2" customFormat="1" ht="11.25">
      <c r="A102" s="32"/>
      <c r="B102" s="33"/>
      <c r="C102" s="32"/>
      <c r="D102" s="156" t="s">
        <v>134</v>
      </c>
      <c r="E102" s="32"/>
      <c r="F102" s="157" t="s">
        <v>725</v>
      </c>
      <c r="G102" s="32"/>
      <c r="H102" s="32"/>
      <c r="I102" s="153"/>
      <c r="J102" s="32"/>
      <c r="K102" s="32"/>
      <c r="L102" s="33"/>
      <c r="M102" s="154"/>
      <c r="N102" s="155"/>
      <c r="O102" s="53"/>
      <c r="P102" s="53"/>
      <c r="Q102" s="53"/>
      <c r="R102" s="53"/>
      <c r="S102" s="53"/>
      <c r="T102" s="54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7" t="s">
        <v>134</v>
      </c>
      <c r="AU102" s="17" t="s">
        <v>83</v>
      </c>
    </row>
    <row r="103" spans="1:65" s="14" customFormat="1" ht="11.25">
      <c r="B103" s="170"/>
      <c r="D103" s="151" t="s">
        <v>193</v>
      </c>
      <c r="E103" s="171" t="s">
        <v>3</v>
      </c>
      <c r="F103" s="172" t="s">
        <v>726</v>
      </c>
      <c r="H103" s="173">
        <v>498.6</v>
      </c>
      <c r="I103" s="174"/>
      <c r="L103" s="170"/>
      <c r="M103" s="175"/>
      <c r="N103" s="176"/>
      <c r="O103" s="176"/>
      <c r="P103" s="176"/>
      <c r="Q103" s="176"/>
      <c r="R103" s="176"/>
      <c r="S103" s="176"/>
      <c r="T103" s="177"/>
      <c r="AT103" s="171" t="s">
        <v>193</v>
      </c>
      <c r="AU103" s="171" t="s">
        <v>83</v>
      </c>
      <c r="AV103" s="14" t="s">
        <v>83</v>
      </c>
      <c r="AW103" s="14" t="s">
        <v>36</v>
      </c>
      <c r="AX103" s="14" t="s">
        <v>22</v>
      </c>
      <c r="AY103" s="171" t="s">
        <v>123</v>
      </c>
    </row>
    <row r="104" spans="1:65" s="12" customFormat="1" ht="22.9" customHeight="1">
      <c r="B104" s="124"/>
      <c r="D104" s="125" t="s">
        <v>73</v>
      </c>
      <c r="E104" s="135" t="s">
        <v>83</v>
      </c>
      <c r="F104" s="135" t="s">
        <v>727</v>
      </c>
      <c r="I104" s="127"/>
      <c r="J104" s="136">
        <f>BK104</f>
        <v>0</v>
      </c>
      <c r="L104" s="124"/>
      <c r="M104" s="129"/>
      <c r="N104" s="130"/>
      <c r="O104" s="130"/>
      <c r="P104" s="131">
        <f>SUM(P105:P127)</f>
        <v>0</v>
      </c>
      <c r="Q104" s="130"/>
      <c r="R104" s="131">
        <f>SUM(R105:R127)</f>
        <v>0</v>
      </c>
      <c r="S104" s="130"/>
      <c r="T104" s="132">
        <f>SUM(T105:T127)</f>
        <v>0</v>
      </c>
      <c r="AR104" s="125" t="s">
        <v>22</v>
      </c>
      <c r="AT104" s="133" t="s">
        <v>73</v>
      </c>
      <c r="AU104" s="133" t="s">
        <v>22</v>
      </c>
      <c r="AY104" s="125" t="s">
        <v>123</v>
      </c>
      <c r="BK104" s="134">
        <f>SUM(BK105:BK127)</f>
        <v>0</v>
      </c>
    </row>
    <row r="105" spans="1:65" s="2" customFormat="1" ht="16.5" customHeight="1">
      <c r="A105" s="32"/>
      <c r="B105" s="137"/>
      <c r="C105" s="138" t="s">
        <v>122</v>
      </c>
      <c r="D105" s="138" t="s">
        <v>126</v>
      </c>
      <c r="E105" s="139" t="s">
        <v>728</v>
      </c>
      <c r="F105" s="140" t="s">
        <v>729</v>
      </c>
      <c r="G105" s="141" t="s">
        <v>563</v>
      </c>
      <c r="H105" s="142">
        <v>63</v>
      </c>
      <c r="I105" s="143"/>
      <c r="J105" s="144">
        <f>ROUND(I105*H105,2)</f>
        <v>0</v>
      </c>
      <c r="K105" s="140" t="s">
        <v>130</v>
      </c>
      <c r="L105" s="33"/>
      <c r="M105" s="145" t="s">
        <v>3</v>
      </c>
      <c r="N105" s="146" t="s">
        <v>45</v>
      </c>
      <c r="O105" s="53"/>
      <c r="P105" s="147">
        <f>O105*H105</f>
        <v>0</v>
      </c>
      <c r="Q105" s="147">
        <v>0</v>
      </c>
      <c r="R105" s="147">
        <f>Q105*H105</f>
        <v>0</v>
      </c>
      <c r="S105" s="147">
        <v>0</v>
      </c>
      <c r="T105" s="148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49" t="s">
        <v>151</v>
      </c>
      <c r="AT105" s="149" t="s">
        <v>126</v>
      </c>
      <c r="AU105" s="149" t="s">
        <v>83</v>
      </c>
      <c r="AY105" s="17" t="s">
        <v>123</v>
      </c>
      <c r="BE105" s="150">
        <f>IF(N105="základní",J105,0)</f>
        <v>0</v>
      </c>
      <c r="BF105" s="150">
        <f>IF(N105="snížená",J105,0)</f>
        <v>0</v>
      </c>
      <c r="BG105" s="150">
        <f>IF(N105="zákl. přenesená",J105,0)</f>
        <v>0</v>
      </c>
      <c r="BH105" s="150">
        <f>IF(N105="sníž. přenesená",J105,0)</f>
        <v>0</v>
      </c>
      <c r="BI105" s="150">
        <f>IF(N105="nulová",J105,0)</f>
        <v>0</v>
      </c>
      <c r="BJ105" s="17" t="s">
        <v>22</v>
      </c>
      <c r="BK105" s="150">
        <f>ROUND(I105*H105,2)</f>
        <v>0</v>
      </c>
      <c r="BL105" s="17" t="s">
        <v>151</v>
      </c>
      <c r="BM105" s="149" t="s">
        <v>730</v>
      </c>
    </row>
    <row r="106" spans="1:65" s="2" customFormat="1" ht="11.25">
      <c r="A106" s="32"/>
      <c r="B106" s="33"/>
      <c r="C106" s="32"/>
      <c r="D106" s="151" t="s">
        <v>133</v>
      </c>
      <c r="E106" s="32"/>
      <c r="F106" s="152" t="s">
        <v>731</v>
      </c>
      <c r="G106" s="32"/>
      <c r="H106" s="32"/>
      <c r="I106" s="153"/>
      <c r="J106" s="32"/>
      <c r="K106" s="32"/>
      <c r="L106" s="33"/>
      <c r="M106" s="154"/>
      <c r="N106" s="155"/>
      <c r="O106" s="53"/>
      <c r="P106" s="53"/>
      <c r="Q106" s="53"/>
      <c r="R106" s="53"/>
      <c r="S106" s="53"/>
      <c r="T106" s="54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7" t="s">
        <v>133</v>
      </c>
      <c r="AU106" s="17" t="s">
        <v>83</v>
      </c>
    </row>
    <row r="107" spans="1:65" s="2" customFormat="1" ht="11.25">
      <c r="A107" s="32"/>
      <c r="B107" s="33"/>
      <c r="C107" s="32"/>
      <c r="D107" s="156" t="s">
        <v>134</v>
      </c>
      <c r="E107" s="32"/>
      <c r="F107" s="157" t="s">
        <v>732</v>
      </c>
      <c r="G107" s="32"/>
      <c r="H107" s="32"/>
      <c r="I107" s="153"/>
      <c r="J107" s="32"/>
      <c r="K107" s="32"/>
      <c r="L107" s="33"/>
      <c r="M107" s="154"/>
      <c r="N107" s="155"/>
      <c r="O107" s="53"/>
      <c r="P107" s="53"/>
      <c r="Q107" s="53"/>
      <c r="R107" s="53"/>
      <c r="S107" s="53"/>
      <c r="T107" s="54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7" t="s">
        <v>134</v>
      </c>
      <c r="AU107" s="17" t="s">
        <v>83</v>
      </c>
    </row>
    <row r="108" spans="1:65" s="13" customFormat="1" ht="11.25">
      <c r="B108" s="163"/>
      <c r="D108" s="151" t="s">
        <v>193</v>
      </c>
      <c r="E108" s="164" t="s">
        <v>3</v>
      </c>
      <c r="F108" s="165" t="s">
        <v>733</v>
      </c>
      <c r="H108" s="164" t="s">
        <v>3</v>
      </c>
      <c r="I108" s="166"/>
      <c r="L108" s="163"/>
      <c r="M108" s="167"/>
      <c r="N108" s="168"/>
      <c r="O108" s="168"/>
      <c r="P108" s="168"/>
      <c r="Q108" s="168"/>
      <c r="R108" s="168"/>
      <c r="S108" s="168"/>
      <c r="T108" s="169"/>
      <c r="AT108" s="164" t="s">
        <v>193</v>
      </c>
      <c r="AU108" s="164" t="s">
        <v>83</v>
      </c>
      <c r="AV108" s="13" t="s">
        <v>22</v>
      </c>
      <c r="AW108" s="13" t="s">
        <v>36</v>
      </c>
      <c r="AX108" s="13" t="s">
        <v>74</v>
      </c>
      <c r="AY108" s="164" t="s">
        <v>123</v>
      </c>
    </row>
    <row r="109" spans="1:65" s="14" customFormat="1" ht="11.25">
      <c r="B109" s="170"/>
      <c r="D109" s="151" t="s">
        <v>193</v>
      </c>
      <c r="E109" s="171" t="s">
        <v>3</v>
      </c>
      <c r="F109" s="172" t="s">
        <v>668</v>
      </c>
      <c r="H109" s="173">
        <v>63</v>
      </c>
      <c r="I109" s="174"/>
      <c r="L109" s="170"/>
      <c r="M109" s="175"/>
      <c r="N109" s="176"/>
      <c r="O109" s="176"/>
      <c r="P109" s="176"/>
      <c r="Q109" s="176"/>
      <c r="R109" s="176"/>
      <c r="S109" s="176"/>
      <c r="T109" s="177"/>
      <c r="AT109" s="171" t="s">
        <v>193</v>
      </c>
      <c r="AU109" s="171" t="s">
        <v>83</v>
      </c>
      <c r="AV109" s="14" t="s">
        <v>83</v>
      </c>
      <c r="AW109" s="14" t="s">
        <v>36</v>
      </c>
      <c r="AX109" s="14" t="s">
        <v>22</v>
      </c>
      <c r="AY109" s="171" t="s">
        <v>123</v>
      </c>
    </row>
    <row r="110" spans="1:65" s="2" customFormat="1" ht="16.5" customHeight="1">
      <c r="A110" s="32"/>
      <c r="B110" s="137"/>
      <c r="C110" s="138" t="s">
        <v>161</v>
      </c>
      <c r="D110" s="138" t="s">
        <v>126</v>
      </c>
      <c r="E110" s="139" t="s">
        <v>705</v>
      </c>
      <c r="F110" s="140" t="s">
        <v>706</v>
      </c>
      <c r="G110" s="141" t="s">
        <v>266</v>
      </c>
      <c r="H110" s="142">
        <v>252</v>
      </c>
      <c r="I110" s="143"/>
      <c r="J110" s="144">
        <f>ROUND(I110*H110,2)</f>
        <v>0</v>
      </c>
      <c r="K110" s="140" t="s">
        <v>130</v>
      </c>
      <c r="L110" s="33"/>
      <c r="M110" s="145" t="s">
        <v>3</v>
      </c>
      <c r="N110" s="146" t="s">
        <v>45</v>
      </c>
      <c r="O110" s="53"/>
      <c r="P110" s="147">
        <f>O110*H110</f>
        <v>0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49" t="s">
        <v>151</v>
      </c>
      <c r="AT110" s="149" t="s">
        <v>126</v>
      </c>
      <c r="AU110" s="149" t="s">
        <v>83</v>
      </c>
      <c r="AY110" s="17" t="s">
        <v>123</v>
      </c>
      <c r="BE110" s="150">
        <f>IF(N110="základní",J110,0)</f>
        <v>0</v>
      </c>
      <c r="BF110" s="150">
        <f>IF(N110="snížená",J110,0)</f>
        <v>0</v>
      </c>
      <c r="BG110" s="150">
        <f>IF(N110="zákl. přenesená",J110,0)</f>
        <v>0</v>
      </c>
      <c r="BH110" s="150">
        <f>IF(N110="sníž. přenesená",J110,0)</f>
        <v>0</v>
      </c>
      <c r="BI110" s="150">
        <f>IF(N110="nulová",J110,0)</f>
        <v>0</v>
      </c>
      <c r="BJ110" s="17" t="s">
        <v>22</v>
      </c>
      <c r="BK110" s="150">
        <f>ROUND(I110*H110,2)</f>
        <v>0</v>
      </c>
      <c r="BL110" s="17" t="s">
        <v>151</v>
      </c>
      <c r="BM110" s="149" t="s">
        <v>734</v>
      </c>
    </row>
    <row r="111" spans="1:65" s="2" customFormat="1" ht="11.25">
      <c r="A111" s="32"/>
      <c r="B111" s="33"/>
      <c r="C111" s="32"/>
      <c r="D111" s="151" t="s">
        <v>133</v>
      </c>
      <c r="E111" s="32"/>
      <c r="F111" s="152" t="s">
        <v>708</v>
      </c>
      <c r="G111" s="32"/>
      <c r="H111" s="32"/>
      <c r="I111" s="153"/>
      <c r="J111" s="32"/>
      <c r="K111" s="32"/>
      <c r="L111" s="33"/>
      <c r="M111" s="154"/>
      <c r="N111" s="155"/>
      <c r="O111" s="53"/>
      <c r="P111" s="53"/>
      <c r="Q111" s="53"/>
      <c r="R111" s="53"/>
      <c r="S111" s="53"/>
      <c r="T111" s="54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7" t="s">
        <v>133</v>
      </c>
      <c r="AU111" s="17" t="s">
        <v>83</v>
      </c>
    </row>
    <row r="112" spans="1:65" s="2" customFormat="1" ht="11.25">
      <c r="A112" s="32"/>
      <c r="B112" s="33"/>
      <c r="C112" s="32"/>
      <c r="D112" s="156" t="s">
        <v>134</v>
      </c>
      <c r="E112" s="32"/>
      <c r="F112" s="157" t="s">
        <v>709</v>
      </c>
      <c r="G112" s="32"/>
      <c r="H112" s="32"/>
      <c r="I112" s="153"/>
      <c r="J112" s="32"/>
      <c r="K112" s="32"/>
      <c r="L112" s="33"/>
      <c r="M112" s="154"/>
      <c r="N112" s="155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134</v>
      </c>
      <c r="AU112" s="17" t="s">
        <v>83</v>
      </c>
    </row>
    <row r="113" spans="1:65" s="13" customFormat="1" ht="11.25">
      <c r="B113" s="163"/>
      <c r="D113" s="151" t="s">
        <v>193</v>
      </c>
      <c r="E113" s="164" t="s">
        <v>3</v>
      </c>
      <c r="F113" s="165" t="s">
        <v>710</v>
      </c>
      <c r="H113" s="164" t="s">
        <v>3</v>
      </c>
      <c r="I113" s="166"/>
      <c r="L113" s="163"/>
      <c r="M113" s="167"/>
      <c r="N113" s="168"/>
      <c r="O113" s="168"/>
      <c r="P113" s="168"/>
      <c r="Q113" s="168"/>
      <c r="R113" s="168"/>
      <c r="S113" s="168"/>
      <c r="T113" s="169"/>
      <c r="AT113" s="164" t="s">
        <v>193</v>
      </c>
      <c r="AU113" s="164" t="s">
        <v>83</v>
      </c>
      <c r="AV113" s="13" t="s">
        <v>22</v>
      </c>
      <c r="AW113" s="13" t="s">
        <v>36</v>
      </c>
      <c r="AX113" s="13" t="s">
        <v>74</v>
      </c>
      <c r="AY113" s="164" t="s">
        <v>123</v>
      </c>
    </row>
    <row r="114" spans="1:65" s="14" customFormat="1" ht="11.25">
      <c r="B114" s="170"/>
      <c r="D114" s="151" t="s">
        <v>193</v>
      </c>
      <c r="E114" s="171" t="s">
        <v>3</v>
      </c>
      <c r="F114" s="172" t="s">
        <v>711</v>
      </c>
      <c r="H114" s="173">
        <v>252</v>
      </c>
      <c r="I114" s="174"/>
      <c r="L114" s="170"/>
      <c r="M114" s="175"/>
      <c r="N114" s="176"/>
      <c r="O114" s="176"/>
      <c r="P114" s="176"/>
      <c r="Q114" s="176"/>
      <c r="R114" s="176"/>
      <c r="S114" s="176"/>
      <c r="T114" s="177"/>
      <c r="AT114" s="171" t="s">
        <v>193</v>
      </c>
      <c r="AU114" s="171" t="s">
        <v>83</v>
      </c>
      <c r="AV114" s="14" t="s">
        <v>83</v>
      </c>
      <c r="AW114" s="14" t="s">
        <v>36</v>
      </c>
      <c r="AX114" s="14" t="s">
        <v>22</v>
      </c>
      <c r="AY114" s="171" t="s">
        <v>123</v>
      </c>
    </row>
    <row r="115" spans="1:65" s="2" customFormat="1" ht="16.5" customHeight="1">
      <c r="A115" s="32"/>
      <c r="B115" s="137"/>
      <c r="C115" s="138" t="s">
        <v>167</v>
      </c>
      <c r="D115" s="138" t="s">
        <v>126</v>
      </c>
      <c r="E115" s="139" t="s">
        <v>712</v>
      </c>
      <c r="F115" s="140" t="s">
        <v>713</v>
      </c>
      <c r="G115" s="141" t="s">
        <v>190</v>
      </c>
      <c r="H115" s="142">
        <v>15.12</v>
      </c>
      <c r="I115" s="143"/>
      <c r="J115" s="144">
        <f>ROUND(I115*H115,2)</f>
        <v>0</v>
      </c>
      <c r="K115" s="140" t="s">
        <v>130</v>
      </c>
      <c r="L115" s="33"/>
      <c r="M115" s="145" t="s">
        <v>3</v>
      </c>
      <c r="N115" s="146" t="s">
        <v>45</v>
      </c>
      <c r="O115" s="53"/>
      <c r="P115" s="147">
        <f>O115*H115</f>
        <v>0</v>
      </c>
      <c r="Q115" s="147">
        <v>0</v>
      </c>
      <c r="R115" s="147">
        <f>Q115*H115</f>
        <v>0</v>
      </c>
      <c r="S115" s="147">
        <v>0</v>
      </c>
      <c r="T115" s="148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49" t="s">
        <v>151</v>
      </c>
      <c r="AT115" s="149" t="s">
        <v>126</v>
      </c>
      <c r="AU115" s="149" t="s">
        <v>83</v>
      </c>
      <c r="AY115" s="17" t="s">
        <v>123</v>
      </c>
      <c r="BE115" s="150">
        <f>IF(N115="základní",J115,0)</f>
        <v>0</v>
      </c>
      <c r="BF115" s="150">
        <f>IF(N115="snížená",J115,0)</f>
        <v>0</v>
      </c>
      <c r="BG115" s="150">
        <f>IF(N115="zákl. přenesená",J115,0)</f>
        <v>0</v>
      </c>
      <c r="BH115" s="150">
        <f>IF(N115="sníž. přenesená",J115,0)</f>
        <v>0</v>
      </c>
      <c r="BI115" s="150">
        <f>IF(N115="nulová",J115,0)</f>
        <v>0</v>
      </c>
      <c r="BJ115" s="17" t="s">
        <v>22</v>
      </c>
      <c r="BK115" s="150">
        <f>ROUND(I115*H115,2)</f>
        <v>0</v>
      </c>
      <c r="BL115" s="17" t="s">
        <v>151</v>
      </c>
      <c r="BM115" s="149" t="s">
        <v>735</v>
      </c>
    </row>
    <row r="116" spans="1:65" s="2" customFormat="1" ht="11.25">
      <c r="A116" s="32"/>
      <c r="B116" s="33"/>
      <c r="C116" s="32"/>
      <c r="D116" s="151" t="s">
        <v>133</v>
      </c>
      <c r="E116" s="32"/>
      <c r="F116" s="152" t="s">
        <v>715</v>
      </c>
      <c r="G116" s="32"/>
      <c r="H116" s="32"/>
      <c r="I116" s="153"/>
      <c r="J116" s="32"/>
      <c r="K116" s="32"/>
      <c r="L116" s="33"/>
      <c r="M116" s="154"/>
      <c r="N116" s="155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133</v>
      </c>
      <c r="AU116" s="17" t="s">
        <v>83</v>
      </c>
    </row>
    <row r="117" spans="1:65" s="2" customFormat="1" ht="11.25">
      <c r="A117" s="32"/>
      <c r="B117" s="33"/>
      <c r="C117" s="32"/>
      <c r="D117" s="156" t="s">
        <v>134</v>
      </c>
      <c r="E117" s="32"/>
      <c r="F117" s="157" t="s">
        <v>716</v>
      </c>
      <c r="G117" s="32"/>
      <c r="H117" s="32"/>
      <c r="I117" s="153"/>
      <c r="J117" s="32"/>
      <c r="K117" s="32"/>
      <c r="L117" s="33"/>
      <c r="M117" s="154"/>
      <c r="N117" s="155"/>
      <c r="O117" s="53"/>
      <c r="P117" s="53"/>
      <c r="Q117" s="53"/>
      <c r="R117" s="53"/>
      <c r="S117" s="53"/>
      <c r="T117" s="54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134</v>
      </c>
      <c r="AU117" s="17" t="s">
        <v>83</v>
      </c>
    </row>
    <row r="118" spans="1:65" s="13" customFormat="1" ht="11.25">
      <c r="B118" s="163"/>
      <c r="D118" s="151" t="s">
        <v>193</v>
      </c>
      <c r="E118" s="164" t="s">
        <v>3</v>
      </c>
      <c r="F118" s="165" t="s">
        <v>736</v>
      </c>
      <c r="H118" s="164" t="s">
        <v>3</v>
      </c>
      <c r="I118" s="166"/>
      <c r="L118" s="163"/>
      <c r="M118" s="167"/>
      <c r="N118" s="168"/>
      <c r="O118" s="168"/>
      <c r="P118" s="168"/>
      <c r="Q118" s="168"/>
      <c r="R118" s="168"/>
      <c r="S118" s="168"/>
      <c r="T118" s="169"/>
      <c r="AT118" s="164" t="s">
        <v>193</v>
      </c>
      <c r="AU118" s="164" t="s">
        <v>83</v>
      </c>
      <c r="AV118" s="13" t="s">
        <v>22</v>
      </c>
      <c r="AW118" s="13" t="s">
        <v>36</v>
      </c>
      <c r="AX118" s="13" t="s">
        <v>74</v>
      </c>
      <c r="AY118" s="164" t="s">
        <v>123</v>
      </c>
    </row>
    <row r="119" spans="1:65" s="14" customFormat="1" ht="11.25">
      <c r="B119" s="170"/>
      <c r="D119" s="151" t="s">
        <v>193</v>
      </c>
      <c r="E119" s="171" t="s">
        <v>3</v>
      </c>
      <c r="F119" s="172" t="s">
        <v>737</v>
      </c>
      <c r="H119" s="173">
        <v>15.12</v>
      </c>
      <c r="I119" s="174"/>
      <c r="L119" s="170"/>
      <c r="M119" s="175"/>
      <c r="N119" s="176"/>
      <c r="O119" s="176"/>
      <c r="P119" s="176"/>
      <c r="Q119" s="176"/>
      <c r="R119" s="176"/>
      <c r="S119" s="176"/>
      <c r="T119" s="177"/>
      <c r="AT119" s="171" t="s">
        <v>193</v>
      </c>
      <c r="AU119" s="171" t="s">
        <v>83</v>
      </c>
      <c r="AV119" s="14" t="s">
        <v>83</v>
      </c>
      <c r="AW119" s="14" t="s">
        <v>36</v>
      </c>
      <c r="AX119" s="14" t="s">
        <v>22</v>
      </c>
      <c r="AY119" s="171" t="s">
        <v>123</v>
      </c>
    </row>
    <row r="120" spans="1:65" s="2" customFormat="1" ht="16.5" customHeight="1">
      <c r="A120" s="32"/>
      <c r="B120" s="137"/>
      <c r="C120" s="138" t="s">
        <v>173</v>
      </c>
      <c r="D120" s="138" t="s">
        <v>126</v>
      </c>
      <c r="E120" s="139" t="s">
        <v>719</v>
      </c>
      <c r="F120" s="140" t="s">
        <v>683</v>
      </c>
      <c r="G120" s="141" t="s">
        <v>190</v>
      </c>
      <c r="H120" s="142">
        <v>15.12</v>
      </c>
      <c r="I120" s="143"/>
      <c r="J120" s="144">
        <f>ROUND(I120*H120,2)</f>
        <v>0</v>
      </c>
      <c r="K120" s="140" t="s">
        <v>130</v>
      </c>
      <c r="L120" s="33"/>
      <c r="M120" s="145" t="s">
        <v>3</v>
      </c>
      <c r="N120" s="146" t="s">
        <v>45</v>
      </c>
      <c r="O120" s="53"/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49" t="s">
        <v>151</v>
      </c>
      <c r="AT120" s="149" t="s">
        <v>126</v>
      </c>
      <c r="AU120" s="149" t="s">
        <v>83</v>
      </c>
      <c r="AY120" s="17" t="s">
        <v>123</v>
      </c>
      <c r="BE120" s="150">
        <f>IF(N120="základní",J120,0)</f>
        <v>0</v>
      </c>
      <c r="BF120" s="150">
        <f>IF(N120="snížená",J120,0)</f>
        <v>0</v>
      </c>
      <c r="BG120" s="150">
        <f>IF(N120="zákl. přenesená",J120,0)</f>
        <v>0</v>
      </c>
      <c r="BH120" s="150">
        <f>IF(N120="sníž. přenesená",J120,0)</f>
        <v>0</v>
      </c>
      <c r="BI120" s="150">
        <f>IF(N120="nulová",J120,0)</f>
        <v>0</v>
      </c>
      <c r="BJ120" s="17" t="s">
        <v>22</v>
      </c>
      <c r="BK120" s="150">
        <f>ROUND(I120*H120,2)</f>
        <v>0</v>
      </c>
      <c r="BL120" s="17" t="s">
        <v>151</v>
      </c>
      <c r="BM120" s="149" t="s">
        <v>738</v>
      </c>
    </row>
    <row r="121" spans="1:65" s="2" customFormat="1" ht="11.25">
      <c r="A121" s="32"/>
      <c r="B121" s="33"/>
      <c r="C121" s="32"/>
      <c r="D121" s="151" t="s">
        <v>133</v>
      </c>
      <c r="E121" s="32"/>
      <c r="F121" s="152" t="s">
        <v>685</v>
      </c>
      <c r="G121" s="32"/>
      <c r="H121" s="32"/>
      <c r="I121" s="153"/>
      <c r="J121" s="32"/>
      <c r="K121" s="32"/>
      <c r="L121" s="33"/>
      <c r="M121" s="154"/>
      <c r="N121" s="155"/>
      <c r="O121" s="53"/>
      <c r="P121" s="53"/>
      <c r="Q121" s="53"/>
      <c r="R121" s="53"/>
      <c r="S121" s="53"/>
      <c r="T121" s="54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133</v>
      </c>
      <c r="AU121" s="17" t="s">
        <v>83</v>
      </c>
    </row>
    <row r="122" spans="1:65" s="2" customFormat="1" ht="11.25">
      <c r="A122" s="32"/>
      <c r="B122" s="33"/>
      <c r="C122" s="32"/>
      <c r="D122" s="156" t="s">
        <v>134</v>
      </c>
      <c r="E122" s="32"/>
      <c r="F122" s="157" t="s">
        <v>721</v>
      </c>
      <c r="G122" s="32"/>
      <c r="H122" s="32"/>
      <c r="I122" s="153"/>
      <c r="J122" s="32"/>
      <c r="K122" s="32"/>
      <c r="L122" s="33"/>
      <c r="M122" s="154"/>
      <c r="N122" s="155"/>
      <c r="O122" s="53"/>
      <c r="P122" s="53"/>
      <c r="Q122" s="53"/>
      <c r="R122" s="53"/>
      <c r="S122" s="53"/>
      <c r="T122" s="54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134</v>
      </c>
      <c r="AU122" s="17" t="s">
        <v>83</v>
      </c>
    </row>
    <row r="123" spans="1:65" s="14" customFormat="1" ht="11.25">
      <c r="B123" s="170"/>
      <c r="D123" s="151" t="s">
        <v>193</v>
      </c>
      <c r="E123" s="171" t="s">
        <v>3</v>
      </c>
      <c r="F123" s="172" t="s">
        <v>739</v>
      </c>
      <c r="H123" s="173">
        <v>15.12</v>
      </c>
      <c r="I123" s="174"/>
      <c r="L123" s="170"/>
      <c r="M123" s="175"/>
      <c r="N123" s="176"/>
      <c r="O123" s="176"/>
      <c r="P123" s="176"/>
      <c r="Q123" s="176"/>
      <c r="R123" s="176"/>
      <c r="S123" s="176"/>
      <c r="T123" s="177"/>
      <c r="AT123" s="171" t="s">
        <v>193</v>
      </c>
      <c r="AU123" s="171" t="s">
        <v>83</v>
      </c>
      <c r="AV123" s="14" t="s">
        <v>83</v>
      </c>
      <c r="AW123" s="14" t="s">
        <v>36</v>
      </c>
      <c r="AX123" s="14" t="s">
        <v>22</v>
      </c>
      <c r="AY123" s="171" t="s">
        <v>123</v>
      </c>
    </row>
    <row r="124" spans="1:65" s="2" customFormat="1" ht="16.5" customHeight="1">
      <c r="A124" s="32"/>
      <c r="B124" s="137"/>
      <c r="C124" s="138" t="s">
        <v>248</v>
      </c>
      <c r="D124" s="138" t="s">
        <v>126</v>
      </c>
      <c r="E124" s="139" t="s">
        <v>723</v>
      </c>
      <c r="F124" s="140" t="s">
        <v>689</v>
      </c>
      <c r="G124" s="141" t="s">
        <v>190</v>
      </c>
      <c r="H124" s="142">
        <v>136.08000000000001</v>
      </c>
      <c r="I124" s="143"/>
      <c r="J124" s="144">
        <f>ROUND(I124*H124,2)</f>
        <v>0</v>
      </c>
      <c r="K124" s="140" t="s">
        <v>130</v>
      </c>
      <c r="L124" s="33"/>
      <c r="M124" s="145" t="s">
        <v>3</v>
      </c>
      <c r="N124" s="146" t="s">
        <v>45</v>
      </c>
      <c r="O124" s="53"/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49" t="s">
        <v>151</v>
      </c>
      <c r="AT124" s="149" t="s">
        <v>126</v>
      </c>
      <c r="AU124" s="149" t="s">
        <v>83</v>
      </c>
      <c r="AY124" s="17" t="s">
        <v>123</v>
      </c>
      <c r="BE124" s="150">
        <f>IF(N124="základní",J124,0)</f>
        <v>0</v>
      </c>
      <c r="BF124" s="150">
        <f>IF(N124="snížená",J124,0)</f>
        <v>0</v>
      </c>
      <c r="BG124" s="150">
        <f>IF(N124="zákl. přenesená",J124,0)</f>
        <v>0</v>
      </c>
      <c r="BH124" s="150">
        <f>IF(N124="sníž. přenesená",J124,0)</f>
        <v>0</v>
      </c>
      <c r="BI124" s="150">
        <f>IF(N124="nulová",J124,0)</f>
        <v>0</v>
      </c>
      <c r="BJ124" s="17" t="s">
        <v>22</v>
      </c>
      <c r="BK124" s="150">
        <f>ROUND(I124*H124,2)</f>
        <v>0</v>
      </c>
      <c r="BL124" s="17" t="s">
        <v>151</v>
      </c>
      <c r="BM124" s="149" t="s">
        <v>740</v>
      </c>
    </row>
    <row r="125" spans="1:65" s="2" customFormat="1" ht="11.25">
      <c r="A125" s="32"/>
      <c r="B125" s="33"/>
      <c r="C125" s="32"/>
      <c r="D125" s="151" t="s">
        <v>133</v>
      </c>
      <c r="E125" s="32"/>
      <c r="F125" s="152" t="s">
        <v>691</v>
      </c>
      <c r="G125" s="32"/>
      <c r="H125" s="32"/>
      <c r="I125" s="153"/>
      <c r="J125" s="32"/>
      <c r="K125" s="32"/>
      <c r="L125" s="33"/>
      <c r="M125" s="154"/>
      <c r="N125" s="155"/>
      <c r="O125" s="53"/>
      <c r="P125" s="53"/>
      <c r="Q125" s="53"/>
      <c r="R125" s="53"/>
      <c r="S125" s="53"/>
      <c r="T125" s="54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133</v>
      </c>
      <c r="AU125" s="17" t="s">
        <v>83</v>
      </c>
    </row>
    <row r="126" spans="1:65" s="2" customFormat="1" ht="11.25">
      <c r="A126" s="32"/>
      <c r="B126" s="33"/>
      <c r="C126" s="32"/>
      <c r="D126" s="156" t="s">
        <v>134</v>
      </c>
      <c r="E126" s="32"/>
      <c r="F126" s="157" t="s">
        <v>725</v>
      </c>
      <c r="G126" s="32"/>
      <c r="H126" s="32"/>
      <c r="I126" s="153"/>
      <c r="J126" s="32"/>
      <c r="K126" s="32"/>
      <c r="L126" s="33"/>
      <c r="M126" s="154"/>
      <c r="N126" s="155"/>
      <c r="O126" s="53"/>
      <c r="P126" s="53"/>
      <c r="Q126" s="53"/>
      <c r="R126" s="53"/>
      <c r="S126" s="53"/>
      <c r="T126" s="54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134</v>
      </c>
      <c r="AU126" s="17" t="s">
        <v>83</v>
      </c>
    </row>
    <row r="127" spans="1:65" s="14" customFormat="1" ht="11.25">
      <c r="B127" s="170"/>
      <c r="D127" s="151" t="s">
        <v>193</v>
      </c>
      <c r="E127" s="171" t="s">
        <v>3</v>
      </c>
      <c r="F127" s="172" t="s">
        <v>741</v>
      </c>
      <c r="H127" s="173">
        <v>136.08000000000001</v>
      </c>
      <c r="I127" s="174"/>
      <c r="L127" s="170"/>
      <c r="M127" s="175"/>
      <c r="N127" s="176"/>
      <c r="O127" s="176"/>
      <c r="P127" s="176"/>
      <c r="Q127" s="176"/>
      <c r="R127" s="176"/>
      <c r="S127" s="176"/>
      <c r="T127" s="177"/>
      <c r="AT127" s="171" t="s">
        <v>193</v>
      </c>
      <c r="AU127" s="171" t="s">
        <v>83</v>
      </c>
      <c r="AV127" s="14" t="s">
        <v>83</v>
      </c>
      <c r="AW127" s="14" t="s">
        <v>36</v>
      </c>
      <c r="AX127" s="14" t="s">
        <v>22</v>
      </c>
      <c r="AY127" s="171" t="s">
        <v>123</v>
      </c>
    </row>
    <row r="128" spans="1:65" s="12" customFormat="1" ht="22.9" customHeight="1">
      <c r="B128" s="124"/>
      <c r="D128" s="125" t="s">
        <v>73</v>
      </c>
      <c r="E128" s="135" t="s">
        <v>143</v>
      </c>
      <c r="F128" s="135" t="s">
        <v>742</v>
      </c>
      <c r="I128" s="127"/>
      <c r="J128" s="136">
        <f>BK128</f>
        <v>0</v>
      </c>
      <c r="L128" s="124"/>
      <c r="M128" s="129"/>
      <c r="N128" s="130"/>
      <c r="O128" s="130"/>
      <c r="P128" s="131">
        <f>SUM(P129:P149)</f>
        <v>0</v>
      </c>
      <c r="Q128" s="130"/>
      <c r="R128" s="131">
        <f>SUM(R129:R149)</f>
        <v>4.2000000000000002E-4</v>
      </c>
      <c r="S128" s="130"/>
      <c r="T128" s="132">
        <f>SUM(T129:T149)</f>
        <v>0</v>
      </c>
      <c r="AR128" s="125" t="s">
        <v>22</v>
      </c>
      <c r="AT128" s="133" t="s">
        <v>73</v>
      </c>
      <c r="AU128" s="133" t="s">
        <v>22</v>
      </c>
      <c r="AY128" s="125" t="s">
        <v>123</v>
      </c>
      <c r="BK128" s="134">
        <f>SUM(BK129:BK149)</f>
        <v>0</v>
      </c>
    </row>
    <row r="129" spans="1:65" s="2" customFormat="1" ht="16.5" customHeight="1">
      <c r="A129" s="32"/>
      <c r="B129" s="137"/>
      <c r="C129" s="138" t="s">
        <v>27</v>
      </c>
      <c r="D129" s="138" t="s">
        <v>126</v>
      </c>
      <c r="E129" s="139" t="s">
        <v>705</v>
      </c>
      <c r="F129" s="140" t="s">
        <v>706</v>
      </c>
      <c r="G129" s="141" t="s">
        <v>266</v>
      </c>
      <c r="H129" s="142">
        <v>252</v>
      </c>
      <c r="I129" s="143"/>
      <c r="J129" s="144">
        <f>ROUND(I129*H129,2)</f>
        <v>0</v>
      </c>
      <c r="K129" s="140" t="s">
        <v>130</v>
      </c>
      <c r="L129" s="33"/>
      <c r="M129" s="145" t="s">
        <v>3</v>
      </c>
      <c r="N129" s="146" t="s">
        <v>45</v>
      </c>
      <c r="O129" s="53"/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49" t="s">
        <v>151</v>
      </c>
      <c r="AT129" s="149" t="s">
        <v>126</v>
      </c>
      <c r="AU129" s="149" t="s">
        <v>83</v>
      </c>
      <c r="AY129" s="17" t="s">
        <v>123</v>
      </c>
      <c r="BE129" s="150">
        <f>IF(N129="základní",J129,0)</f>
        <v>0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7" t="s">
        <v>22</v>
      </c>
      <c r="BK129" s="150">
        <f>ROUND(I129*H129,2)</f>
        <v>0</v>
      </c>
      <c r="BL129" s="17" t="s">
        <v>151</v>
      </c>
      <c r="BM129" s="149" t="s">
        <v>743</v>
      </c>
    </row>
    <row r="130" spans="1:65" s="2" customFormat="1" ht="11.25">
      <c r="A130" s="32"/>
      <c r="B130" s="33"/>
      <c r="C130" s="32"/>
      <c r="D130" s="151" t="s">
        <v>133</v>
      </c>
      <c r="E130" s="32"/>
      <c r="F130" s="152" t="s">
        <v>708</v>
      </c>
      <c r="G130" s="32"/>
      <c r="H130" s="32"/>
      <c r="I130" s="153"/>
      <c r="J130" s="32"/>
      <c r="K130" s="32"/>
      <c r="L130" s="33"/>
      <c r="M130" s="154"/>
      <c r="N130" s="155"/>
      <c r="O130" s="53"/>
      <c r="P130" s="53"/>
      <c r="Q130" s="53"/>
      <c r="R130" s="53"/>
      <c r="S130" s="53"/>
      <c r="T130" s="54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133</v>
      </c>
      <c r="AU130" s="17" t="s">
        <v>83</v>
      </c>
    </row>
    <row r="131" spans="1:65" s="2" customFormat="1" ht="11.25">
      <c r="A131" s="32"/>
      <c r="B131" s="33"/>
      <c r="C131" s="32"/>
      <c r="D131" s="156" t="s">
        <v>134</v>
      </c>
      <c r="E131" s="32"/>
      <c r="F131" s="157" t="s">
        <v>709</v>
      </c>
      <c r="G131" s="32"/>
      <c r="H131" s="32"/>
      <c r="I131" s="153"/>
      <c r="J131" s="32"/>
      <c r="K131" s="32"/>
      <c r="L131" s="33"/>
      <c r="M131" s="154"/>
      <c r="N131" s="155"/>
      <c r="O131" s="53"/>
      <c r="P131" s="53"/>
      <c r="Q131" s="53"/>
      <c r="R131" s="53"/>
      <c r="S131" s="53"/>
      <c r="T131" s="54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134</v>
      </c>
      <c r="AU131" s="17" t="s">
        <v>83</v>
      </c>
    </row>
    <row r="132" spans="1:65" s="13" customFormat="1" ht="11.25">
      <c r="B132" s="163"/>
      <c r="D132" s="151" t="s">
        <v>193</v>
      </c>
      <c r="E132" s="164" t="s">
        <v>3</v>
      </c>
      <c r="F132" s="165" t="s">
        <v>710</v>
      </c>
      <c r="H132" s="164" t="s">
        <v>3</v>
      </c>
      <c r="I132" s="166"/>
      <c r="L132" s="163"/>
      <c r="M132" s="167"/>
      <c r="N132" s="168"/>
      <c r="O132" s="168"/>
      <c r="P132" s="168"/>
      <c r="Q132" s="168"/>
      <c r="R132" s="168"/>
      <c r="S132" s="168"/>
      <c r="T132" s="169"/>
      <c r="AT132" s="164" t="s">
        <v>193</v>
      </c>
      <c r="AU132" s="164" t="s">
        <v>83</v>
      </c>
      <c r="AV132" s="13" t="s">
        <v>22</v>
      </c>
      <c r="AW132" s="13" t="s">
        <v>36</v>
      </c>
      <c r="AX132" s="13" t="s">
        <v>74</v>
      </c>
      <c r="AY132" s="164" t="s">
        <v>123</v>
      </c>
    </row>
    <row r="133" spans="1:65" s="14" customFormat="1" ht="11.25">
      <c r="B133" s="170"/>
      <c r="D133" s="151" t="s">
        <v>193</v>
      </c>
      <c r="E133" s="171" t="s">
        <v>3</v>
      </c>
      <c r="F133" s="172" t="s">
        <v>711</v>
      </c>
      <c r="H133" s="173">
        <v>252</v>
      </c>
      <c r="I133" s="174"/>
      <c r="L133" s="170"/>
      <c r="M133" s="175"/>
      <c r="N133" s="176"/>
      <c r="O133" s="176"/>
      <c r="P133" s="176"/>
      <c r="Q133" s="176"/>
      <c r="R133" s="176"/>
      <c r="S133" s="176"/>
      <c r="T133" s="177"/>
      <c r="AT133" s="171" t="s">
        <v>193</v>
      </c>
      <c r="AU133" s="171" t="s">
        <v>83</v>
      </c>
      <c r="AV133" s="14" t="s">
        <v>83</v>
      </c>
      <c r="AW133" s="14" t="s">
        <v>36</v>
      </c>
      <c r="AX133" s="14" t="s">
        <v>22</v>
      </c>
      <c r="AY133" s="171" t="s">
        <v>123</v>
      </c>
    </row>
    <row r="134" spans="1:65" s="2" customFormat="1" ht="16.5" customHeight="1">
      <c r="A134" s="32"/>
      <c r="B134" s="137"/>
      <c r="C134" s="138" t="s">
        <v>263</v>
      </c>
      <c r="D134" s="138" t="s">
        <v>126</v>
      </c>
      <c r="E134" s="139" t="s">
        <v>712</v>
      </c>
      <c r="F134" s="140" t="s">
        <v>713</v>
      </c>
      <c r="G134" s="141" t="s">
        <v>190</v>
      </c>
      <c r="H134" s="142">
        <v>15.12</v>
      </c>
      <c r="I134" s="143"/>
      <c r="J134" s="144">
        <f>ROUND(I134*H134,2)</f>
        <v>0</v>
      </c>
      <c r="K134" s="140" t="s">
        <v>130</v>
      </c>
      <c r="L134" s="33"/>
      <c r="M134" s="145" t="s">
        <v>3</v>
      </c>
      <c r="N134" s="146" t="s">
        <v>45</v>
      </c>
      <c r="O134" s="53"/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49" t="s">
        <v>151</v>
      </c>
      <c r="AT134" s="149" t="s">
        <v>126</v>
      </c>
      <c r="AU134" s="149" t="s">
        <v>83</v>
      </c>
      <c r="AY134" s="17" t="s">
        <v>123</v>
      </c>
      <c r="BE134" s="150">
        <f>IF(N134="základní",J134,0)</f>
        <v>0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7" t="s">
        <v>22</v>
      </c>
      <c r="BK134" s="150">
        <f>ROUND(I134*H134,2)</f>
        <v>0</v>
      </c>
      <c r="BL134" s="17" t="s">
        <v>151</v>
      </c>
      <c r="BM134" s="149" t="s">
        <v>744</v>
      </c>
    </row>
    <row r="135" spans="1:65" s="2" customFormat="1" ht="11.25">
      <c r="A135" s="32"/>
      <c r="B135" s="33"/>
      <c r="C135" s="32"/>
      <c r="D135" s="151" t="s">
        <v>133</v>
      </c>
      <c r="E135" s="32"/>
      <c r="F135" s="152" t="s">
        <v>715</v>
      </c>
      <c r="G135" s="32"/>
      <c r="H135" s="32"/>
      <c r="I135" s="153"/>
      <c r="J135" s="32"/>
      <c r="K135" s="32"/>
      <c r="L135" s="33"/>
      <c r="M135" s="154"/>
      <c r="N135" s="155"/>
      <c r="O135" s="53"/>
      <c r="P135" s="53"/>
      <c r="Q135" s="53"/>
      <c r="R135" s="53"/>
      <c r="S135" s="53"/>
      <c r="T135" s="54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133</v>
      </c>
      <c r="AU135" s="17" t="s">
        <v>83</v>
      </c>
    </row>
    <row r="136" spans="1:65" s="2" customFormat="1" ht="11.25">
      <c r="A136" s="32"/>
      <c r="B136" s="33"/>
      <c r="C136" s="32"/>
      <c r="D136" s="156" t="s">
        <v>134</v>
      </c>
      <c r="E136" s="32"/>
      <c r="F136" s="157" t="s">
        <v>716</v>
      </c>
      <c r="G136" s="32"/>
      <c r="H136" s="32"/>
      <c r="I136" s="153"/>
      <c r="J136" s="32"/>
      <c r="K136" s="32"/>
      <c r="L136" s="33"/>
      <c r="M136" s="154"/>
      <c r="N136" s="155"/>
      <c r="O136" s="53"/>
      <c r="P136" s="53"/>
      <c r="Q136" s="53"/>
      <c r="R136" s="53"/>
      <c r="S136" s="53"/>
      <c r="T136" s="54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134</v>
      </c>
      <c r="AU136" s="17" t="s">
        <v>83</v>
      </c>
    </row>
    <row r="137" spans="1:65" s="13" customFormat="1" ht="11.25">
      <c r="B137" s="163"/>
      <c r="D137" s="151" t="s">
        <v>193</v>
      </c>
      <c r="E137" s="164" t="s">
        <v>3</v>
      </c>
      <c r="F137" s="165" t="s">
        <v>745</v>
      </c>
      <c r="H137" s="164" t="s">
        <v>3</v>
      </c>
      <c r="I137" s="166"/>
      <c r="L137" s="163"/>
      <c r="M137" s="167"/>
      <c r="N137" s="168"/>
      <c r="O137" s="168"/>
      <c r="P137" s="168"/>
      <c r="Q137" s="168"/>
      <c r="R137" s="168"/>
      <c r="S137" s="168"/>
      <c r="T137" s="169"/>
      <c r="AT137" s="164" t="s">
        <v>193</v>
      </c>
      <c r="AU137" s="164" t="s">
        <v>83</v>
      </c>
      <c r="AV137" s="13" t="s">
        <v>22</v>
      </c>
      <c r="AW137" s="13" t="s">
        <v>36</v>
      </c>
      <c r="AX137" s="13" t="s">
        <v>74</v>
      </c>
      <c r="AY137" s="164" t="s">
        <v>123</v>
      </c>
    </row>
    <row r="138" spans="1:65" s="14" customFormat="1" ht="11.25">
      <c r="B138" s="170"/>
      <c r="D138" s="151" t="s">
        <v>193</v>
      </c>
      <c r="E138" s="171" t="s">
        <v>3</v>
      </c>
      <c r="F138" s="172" t="s">
        <v>737</v>
      </c>
      <c r="H138" s="173">
        <v>15.12</v>
      </c>
      <c r="I138" s="174"/>
      <c r="L138" s="170"/>
      <c r="M138" s="175"/>
      <c r="N138" s="176"/>
      <c r="O138" s="176"/>
      <c r="P138" s="176"/>
      <c r="Q138" s="176"/>
      <c r="R138" s="176"/>
      <c r="S138" s="176"/>
      <c r="T138" s="177"/>
      <c r="AT138" s="171" t="s">
        <v>193</v>
      </c>
      <c r="AU138" s="171" t="s">
        <v>83</v>
      </c>
      <c r="AV138" s="14" t="s">
        <v>83</v>
      </c>
      <c r="AW138" s="14" t="s">
        <v>36</v>
      </c>
      <c r="AX138" s="14" t="s">
        <v>22</v>
      </c>
      <c r="AY138" s="171" t="s">
        <v>123</v>
      </c>
    </row>
    <row r="139" spans="1:65" s="2" customFormat="1" ht="16.5" customHeight="1">
      <c r="A139" s="32"/>
      <c r="B139" s="137"/>
      <c r="C139" s="138" t="s">
        <v>280</v>
      </c>
      <c r="D139" s="138" t="s">
        <v>126</v>
      </c>
      <c r="E139" s="139" t="s">
        <v>719</v>
      </c>
      <c r="F139" s="140" t="s">
        <v>683</v>
      </c>
      <c r="G139" s="141" t="s">
        <v>190</v>
      </c>
      <c r="H139" s="142">
        <v>7.35</v>
      </c>
      <c r="I139" s="143"/>
      <c r="J139" s="144">
        <f>ROUND(I139*H139,2)</f>
        <v>0</v>
      </c>
      <c r="K139" s="140" t="s">
        <v>130</v>
      </c>
      <c r="L139" s="33"/>
      <c r="M139" s="145" t="s">
        <v>3</v>
      </c>
      <c r="N139" s="146" t="s">
        <v>45</v>
      </c>
      <c r="O139" s="53"/>
      <c r="P139" s="147">
        <f>O139*H139</f>
        <v>0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49" t="s">
        <v>151</v>
      </c>
      <c r="AT139" s="149" t="s">
        <v>126</v>
      </c>
      <c r="AU139" s="149" t="s">
        <v>83</v>
      </c>
      <c r="AY139" s="17" t="s">
        <v>123</v>
      </c>
      <c r="BE139" s="150">
        <f>IF(N139="základní",J139,0)</f>
        <v>0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7" t="s">
        <v>22</v>
      </c>
      <c r="BK139" s="150">
        <f>ROUND(I139*H139,2)</f>
        <v>0</v>
      </c>
      <c r="BL139" s="17" t="s">
        <v>151</v>
      </c>
      <c r="BM139" s="149" t="s">
        <v>746</v>
      </c>
    </row>
    <row r="140" spans="1:65" s="2" customFormat="1" ht="11.25">
      <c r="A140" s="32"/>
      <c r="B140" s="33"/>
      <c r="C140" s="32"/>
      <c r="D140" s="151" t="s">
        <v>133</v>
      </c>
      <c r="E140" s="32"/>
      <c r="F140" s="152" t="s">
        <v>685</v>
      </c>
      <c r="G140" s="32"/>
      <c r="H140" s="32"/>
      <c r="I140" s="153"/>
      <c r="J140" s="32"/>
      <c r="K140" s="32"/>
      <c r="L140" s="33"/>
      <c r="M140" s="154"/>
      <c r="N140" s="155"/>
      <c r="O140" s="53"/>
      <c r="P140" s="53"/>
      <c r="Q140" s="53"/>
      <c r="R140" s="53"/>
      <c r="S140" s="53"/>
      <c r="T140" s="54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133</v>
      </c>
      <c r="AU140" s="17" t="s">
        <v>83</v>
      </c>
    </row>
    <row r="141" spans="1:65" s="2" customFormat="1" ht="11.25">
      <c r="A141" s="32"/>
      <c r="B141" s="33"/>
      <c r="C141" s="32"/>
      <c r="D141" s="156" t="s">
        <v>134</v>
      </c>
      <c r="E141" s="32"/>
      <c r="F141" s="157" t="s">
        <v>721</v>
      </c>
      <c r="G141" s="32"/>
      <c r="H141" s="32"/>
      <c r="I141" s="153"/>
      <c r="J141" s="32"/>
      <c r="K141" s="32"/>
      <c r="L141" s="33"/>
      <c r="M141" s="154"/>
      <c r="N141" s="155"/>
      <c r="O141" s="53"/>
      <c r="P141" s="53"/>
      <c r="Q141" s="53"/>
      <c r="R141" s="53"/>
      <c r="S141" s="53"/>
      <c r="T141" s="54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134</v>
      </c>
      <c r="AU141" s="17" t="s">
        <v>83</v>
      </c>
    </row>
    <row r="142" spans="1:65" s="14" customFormat="1" ht="11.25">
      <c r="B142" s="170"/>
      <c r="D142" s="151" t="s">
        <v>193</v>
      </c>
      <c r="E142" s="171" t="s">
        <v>3</v>
      </c>
      <c r="F142" s="172" t="s">
        <v>747</v>
      </c>
      <c r="H142" s="173">
        <v>7.35</v>
      </c>
      <c r="I142" s="174"/>
      <c r="L142" s="170"/>
      <c r="M142" s="175"/>
      <c r="N142" s="176"/>
      <c r="O142" s="176"/>
      <c r="P142" s="176"/>
      <c r="Q142" s="176"/>
      <c r="R142" s="176"/>
      <c r="S142" s="176"/>
      <c r="T142" s="177"/>
      <c r="AT142" s="171" t="s">
        <v>193</v>
      </c>
      <c r="AU142" s="171" t="s">
        <v>83</v>
      </c>
      <c r="AV142" s="14" t="s">
        <v>83</v>
      </c>
      <c r="AW142" s="14" t="s">
        <v>36</v>
      </c>
      <c r="AX142" s="14" t="s">
        <v>22</v>
      </c>
      <c r="AY142" s="171" t="s">
        <v>123</v>
      </c>
    </row>
    <row r="143" spans="1:65" s="2" customFormat="1" ht="16.5" customHeight="1">
      <c r="A143" s="32"/>
      <c r="B143" s="137"/>
      <c r="C143" s="138" t="s">
        <v>289</v>
      </c>
      <c r="D143" s="138" t="s">
        <v>126</v>
      </c>
      <c r="E143" s="139" t="s">
        <v>723</v>
      </c>
      <c r="F143" s="140" t="s">
        <v>689</v>
      </c>
      <c r="G143" s="141" t="s">
        <v>190</v>
      </c>
      <c r="H143" s="142">
        <v>136.08000000000001</v>
      </c>
      <c r="I143" s="143"/>
      <c r="J143" s="144">
        <f>ROUND(I143*H143,2)</f>
        <v>0</v>
      </c>
      <c r="K143" s="140" t="s">
        <v>130</v>
      </c>
      <c r="L143" s="33"/>
      <c r="M143" s="145" t="s">
        <v>3</v>
      </c>
      <c r="N143" s="146" t="s">
        <v>45</v>
      </c>
      <c r="O143" s="53"/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49" t="s">
        <v>151</v>
      </c>
      <c r="AT143" s="149" t="s">
        <v>126</v>
      </c>
      <c r="AU143" s="149" t="s">
        <v>83</v>
      </c>
      <c r="AY143" s="17" t="s">
        <v>123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7" t="s">
        <v>22</v>
      </c>
      <c r="BK143" s="150">
        <f>ROUND(I143*H143,2)</f>
        <v>0</v>
      </c>
      <c r="BL143" s="17" t="s">
        <v>151</v>
      </c>
      <c r="BM143" s="149" t="s">
        <v>748</v>
      </c>
    </row>
    <row r="144" spans="1:65" s="2" customFormat="1" ht="11.25">
      <c r="A144" s="32"/>
      <c r="B144" s="33"/>
      <c r="C144" s="32"/>
      <c r="D144" s="151" t="s">
        <v>133</v>
      </c>
      <c r="E144" s="32"/>
      <c r="F144" s="152" t="s">
        <v>691</v>
      </c>
      <c r="G144" s="32"/>
      <c r="H144" s="32"/>
      <c r="I144" s="153"/>
      <c r="J144" s="32"/>
      <c r="K144" s="32"/>
      <c r="L144" s="33"/>
      <c r="M144" s="154"/>
      <c r="N144" s="155"/>
      <c r="O144" s="53"/>
      <c r="P144" s="53"/>
      <c r="Q144" s="53"/>
      <c r="R144" s="53"/>
      <c r="S144" s="53"/>
      <c r="T144" s="5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133</v>
      </c>
      <c r="AU144" s="17" t="s">
        <v>83</v>
      </c>
    </row>
    <row r="145" spans="1:65" s="2" customFormat="1" ht="11.25">
      <c r="A145" s="32"/>
      <c r="B145" s="33"/>
      <c r="C145" s="32"/>
      <c r="D145" s="156" t="s">
        <v>134</v>
      </c>
      <c r="E145" s="32"/>
      <c r="F145" s="157" t="s">
        <v>725</v>
      </c>
      <c r="G145" s="32"/>
      <c r="H145" s="32"/>
      <c r="I145" s="153"/>
      <c r="J145" s="32"/>
      <c r="K145" s="32"/>
      <c r="L145" s="33"/>
      <c r="M145" s="154"/>
      <c r="N145" s="155"/>
      <c r="O145" s="53"/>
      <c r="P145" s="53"/>
      <c r="Q145" s="53"/>
      <c r="R145" s="53"/>
      <c r="S145" s="53"/>
      <c r="T145" s="54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134</v>
      </c>
      <c r="AU145" s="17" t="s">
        <v>83</v>
      </c>
    </row>
    <row r="146" spans="1:65" s="14" customFormat="1" ht="11.25">
      <c r="B146" s="170"/>
      <c r="D146" s="151" t="s">
        <v>193</v>
      </c>
      <c r="E146" s="171" t="s">
        <v>3</v>
      </c>
      <c r="F146" s="172" t="s">
        <v>741</v>
      </c>
      <c r="H146" s="173">
        <v>136.08000000000001</v>
      </c>
      <c r="I146" s="174"/>
      <c r="L146" s="170"/>
      <c r="M146" s="175"/>
      <c r="N146" s="176"/>
      <c r="O146" s="176"/>
      <c r="P146" s="176"/>
      <c r="Q146" s="176"/>
      <c r="R146" s="176"/>
      <c r="S146" s="176"/>
      <c r="T146" s="177"/>
      <c r="AT146" s="171" t="s">
        <v>193</v>
      </c>
      <c r="AU146" s="171" t="s">
        <v>83</v>
      </c>
      <c r="AV146" s="14" t="s">
        <v>83</v>
      </c>
      <c r="AW146" s="14" t="s">
        <v>36</v>
      </c>
      <c r="AX146" s="14" t="s">
        <v>22</v>
      </c>
      <c r="AY146" s="171" t="s">
        <v>123</v>
      </c>
    </row>
    <row r="147" spans="1:65" s="2" customFormat="1" ht="16.5" customHeight="1">
      <c r="A147" s="32"/>
      <c r="B147" s="137"/>
      <c r="C147" s="138" t="s">
        <v>296</v>
      </c>
      <c r="D147" s="138" t="s">
        <v>126</v>
      </c>
      <c r="E147" s="139" t="s">
        <v>749</v>
      </c>
      <c r="F147" s="140" t="s">
        <v>750</v>
      </c>
      <c r="G147" s="141" t="s">
        <v>563</v>
      </c>
      <c r="H147" s="142">
        <v>21</v>
      </c>
      <c r="I147" s="143"/>
      <c r="J147" s="144">
        <f>ROUND(I147*H147,2)</f>
        <v>0</v>
      </c>
      <c r="K147" s="140" t="s">
        <v>3</v>
      </c>
      <c r="L147" s="33"/>
      <c r="M147" s="145" t="s">
        <v>3</v>
      </c>
      <c r="N147" s="146" t="s">
        <v>45</v>
      </c>
      <c r="O147" s="53"/>
      <c r="P147" s="147">
        <f>O147*H147</f>
        <v>0</v>
      </c>
      <c r="Q147" s="147">
        <v>2.0000000000000002E-5</v>
      </c>
      <c r="R147" s="147">
        <f>Q147*H147</f>
        <v>4.2000000000000002E-4</v>
      </c>
      <c r="S147" s="147">
        <v>0</v>
      </c>
      <c r="T147" s="148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49" t="s">
        <v>151</v>
      </c>
      <c r="AT147" s="149" t="s">
        <v>126</v>
      </c>
      <c r="AU147" s="149" t="s">
        <v>83</v>
      </c>
      <c r="AY147" s="17" t="s">
        <v>123</v>
      </c>
      <c r="BE147" s="150">
        <f>IF(N147="základní",J147,0)</f>
        <v>0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7" t="s">
        <v>22</v>
      </c>
      <c r="BK147" s="150">
        <f>ROUND(I147*H147,2)</f>
        <v>0</v>
      </c>
      <c r="BL147" s="17" t="s">
        <v>151</v>
      </c>
      <c r="BM147" s="149" t="s">
        <v>751</v>
      </c>
    </row>
    <row r="148" spans="1:65" s="2" customFormat="1" ht="11.25">
      <c r="A148" s="32"/>
      <c r="B148" s="33"/>
      <c r="C148" s="32"/>
      <c r="D148" s="151" t="s">
        <v>133</v>
      </c>
      <c r="E148" s="32"/>
      <c r="F148" s="152" t="s">
        <v>752</v>
      </c>
      <c r="G148" s="32"/>
      <c r="H148" s="32"/>
      <c r="I148" s="153"/>
      <c r="J148" s="32"/>
      <c r="K148" s="32"/>
      <c r="L148" s="33"/>
      <c r="M148" s="154"/>
      <c r="N148" s="155"/>
      <c r="O148" s="53"/>
      <c r="P148" s="53"/>
      <c r="Q148" s="53"/>
      <c r="R148" s="53"/>
      <c r="S148" s="53"/>
      <c r="T148" s="5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133</v>
      </c>
      <c r="AU148" s="17" t="s">
        <v>83</v>
      </c>
    </row>
    <row r="149" spans="1:65" s="14" customFormat="1" ht="11.25">
      <c r="B149" s="170"/>
      <c r="D149" s="151" t="s">
        <v>193</v>
      </c>
      <c r="E149" s="171" t="s">
        <v>3</v>
      </c>
      <c r="F149" s="172" t="s">
        <v>753</v>
      </c>
      <c r="H149" s="173">
        <v>21</v>
      </c>
      <c r="I149" s="174"/>
      <c r="L149" s="170"/>
      <c r="M149" s="197"/>
      <c r="N149" s="198"/>
      <c r="O149" s="198"/>
      <c r="P149" s="198"/>
      <c r="Q149" s="198"/>
      <c r="R149" s="198"/>
      <c r="S149" s="198"/>
      <c r="T149" s="199"/>
      <c r="AT149" s="171" t="s">
        <v>193</v>
      </c>
      <c r="AU149" s="171" t="s">
        <v>83</v>
      </c>
      <c r="AV149" s="14" t="s">
        <v>83</v>
      </c>
      <c r="AW149" s="14" t="s">
        <v>36</v>
      </c>
      <c r="AX149" s="14" t="s">
        <v>22</v>
      </c>
      <c r="AY149" s="171" t="s">
        <v>123</v>
      </c>
    </row>
    <row r="150" spans="1:65" s="2" customFormat="1" ht="6.95" customHeight="1">
      <c r="A150" s="32"/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33"/>
      <c r="M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</row>
  </sheetData>
  <autoFilter ref="C82:K14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/>
    <hyperlink ref="F93" r:id="rId2"/>
    <hyperlink ref="F98" r:id="rId3"/>
    <hyperlink ref="F102" r:id="rId4"/>
    <hyperlink ref="F107" r:id="rId5"/>
    <hyperlink ref="F112" r:id="rId6"/>
    <hyperlink ref="F117" r:id="rId7"/>
    <hyperlink ref="F122" r:id="rId8"/>
    <hyperlink ref="F126" r:id="rId9"/>
    <hyperlink ref="F131" r:id="rId10"/>
    <hyperlink ref="F136" r:id="rId11"/>
    <hyperlink ref="F141" r:id="rId12"/>
    <hyperlink ref="F145" r:id="rId1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494-16-0 - Vedlejší a ost...</vt:lpstr>
      <vt:lpstr>494-16-1 - SO 101 Polní c...</vt:lpstr>
      <vt:lpstr>494-16-2 - SO 301 Příkop</vt:lpstr>
      <vt:lpstr>494-16-3 - SO 801 výsadba</vt:lpstr>
      <vt:lpstr>494-16-4 - SO 801 Výsadba...</vt:lpstr>
      <vt:lpstr>'494-16-0 - Vedlejší a ost...'!Názvy_tisku</vt:lpstr>
      <vt:lpstr>'494-16-1 - SO 101 Polní c...'!Názvy_tisku</vt:lpstr>
      <vt:lpstr>'494-16-2 - SO 301 Příkop'!Názvy_tisku</vt:lpstr>
      <vt:lpstr>'494-16-3 - SO 801 výsadba'!Názvy_tisku</vt:lpstr>
      <vt:lpstr>'494-16-4 - SO 801 Výsadba...'!Názvy_tisku</vt:lpstr>
      <vt:lpstr>'Rekapitulace stavby'!Názvy_tisku</vt:lpstr>
      <vt:lpstr>'494-16-0 - Vedlejší a ost...'!Oblast_tisku</vt:lpstr>
      <vt:lpstr>'494-16-1 - SO 101 Polní c...'!Oblast_tisku</vt:lpstr>
      <vt:lpstr>'494-16-2 - SO 301 Příkop'!Oblast_tisku</vt:lpstr>
      <vt:lpstr>'494-16-3 - SO 801 výsadba'!Oblast_tisku</vt:lpstr>
      <vt:lpstr>'494-16-4 - SO 801 Výsadba...'!Oblast_tisku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Ibl</dc:creator>
  <cp:lastModifiedBy>pavel.ibl</cp:lastModifiedBy>
  <dcterms:created xsi:type="dcterms:W3CDTF">2021-11-24T14:42:07Z</dcterms:created>
  <dcterms:modified xsi:type="dcterms:W3CDTF">2021-11-24T14:42:53Z</dcterms:modified>
</cp:coreProperties>
</file>