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28680" yWindow="65416" windowWidth="29040" windowHeight="17640" activeTab="0"/>
  </bookViews>
  <sheets>
    <sheet name="Rekapitulace stavby" sheetId="1" r:id="rId1"/>
    <sheet name="SO 101 - Polní cesta HPC1" sheetId="2" r:id="rId2"/>
    <sheet name="SO 800 - Vedlejší rozpočt..." sheetId="14" r:id="rId3"/>
  </sheets>
  <definedNames>
    <definedName name="_xlnm.Print_Area" localSheetId="0">'Rekapitulace stavby'!$C$4:$AP$69,'Rekapitulace stavby'!$C$75:$AP$91</definedName>
    <definedName name="_xlnm.Print_Area" localSheetId="1">'SO 101 - Polní cesta HPC1'!$C$4:$Q$65,'SO 101 - Polní cesta HPC1'!$C$71:$Q$95,'SO 101 - Polní cesta HPC1'!$C$101:$Q$356</definedName>
    <definedName name="_xlnm.Print_Area" localSheetId="2">'SO 800 - Vedlejší rozpočt...'!$C$4:$Q$70,'SO 800 - Vedlejší rozpočt...'!$C$76:$Q$96,'SO 800 - Vedlejší rozpočt...'!$C$102:$Q$126</definedName>
    <definedName name="_xlnm.Print_Titles" localSheetId="0">'Rekapitulace stavby'!$84:$84</definedName>
    <definedName name="_xlnm.Print_Titles" localSheetId="1">'SO 101 - Polní cesta HPC1'!$111:$111</definedName>
    <definedName name="_xlnm.Print_Titles" localSheetId="2">'SO 800 - Vedlejší rozpočt...'!$112:$112</definedName>
  </definedNames>
  <calcPr calcId="191029"/>
  <extLst/>
</workbook>
</file>

<file path=xl/sharedStrings.xml><?xml version="1.0" encoding="utf-8"?>
<sst xmlns="http://schemas.openxmlformats.org/spreadsheetml/2006/main" count="2889" uniqueCount="478">
  <si>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</si>
  <si>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</si>
  <si>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</si>
  <si>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</si>
  <si>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</si>
  <si>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</si>
  <si>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</si>
  <si>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</si>
  <si>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</si>
  <si>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</si>
  <si>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</si>
  <si>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</si>
  <si>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</si>
  <si>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</si>
  <si>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</si>
  <si>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</si>
  <si>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41_6164_0100</t>
  </si>
  <si>
    <t>Stavba:</t>
  </si>
  <si>
    <t>JKSO:</t>
  </si>
  <si>
    <t>CC-CZ:</t>
  </si>
  <si>
    <t>Místo:</t>
  </si>
  <si>
    <t>Malovice u Netolic</t>
  </si>
  <si>
    <t>Datum:</t>
  </si>
  <si>
    <t>Objednatel:</t>
  </si>
  <si>
    <t>IČ:</t>
  </si>
  <si>
    <t>01312774</t>
  </si>
  <si>
    <t>SPÚ, KPÚ pro JčK, Pobočka Prachatice</t>
  </si>
  <si>
    <t>DIČ:</t>
  </si>
  <si>
    <t>Zhotovitel:</t>
  </si>
  <si>
    <t xml:space="preserve"> </t>
  </si>
  <si>
    <t>Projektant:</t>
  </si>
  <si>
    <t>26475081</t>
  </si>
  <si>
    <t>Michal Pešek, DiS., Sweco Hydroprojekt a.s.</t>
  </si>
  <si>
    <t>True</t>
  </si>
  <si>
    <t>Zpracovatel:</t>
  </si>
  <si>
    <t>Bc. Gabriela Krchová, Sweco Hydroprojekt a.s.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</si>
  <si>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</si>
  <si>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</si>
  <si>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</si>
  <si>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</si>
  <si>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</si>
  <si>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</si>
  <si>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</si>
  <si>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</si>
  <si>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</si>
  <si>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</si>
  <si>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</si>
  <si>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</si>
  <si>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</si>
  <si>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</si>
  <si>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</si>
  <si>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</si>
  <si>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</si>
  <si>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</si>
  <si>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</si>
  <si>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</si>
  <si>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</si>
  <si>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</si>
  <si>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</si>
  <si>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</si>
  <si>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</si>
  <si>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</si>
  <si>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</si>
  <si>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</si>
  <si>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</si>
  <si>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</si>
  <si>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</si>
  <si>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</si>
  <si>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</si>
  <si>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</si>
  <si>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</si>
  <si>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</si>
  <si>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</si>
  <si>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</si>
  <si>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</si>
  <si>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</si>
  <si>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</si>
  <si>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</si>
  <si>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{4834e4c8-6ec4-4561-b2e0-ccd2388e447e}</t>
  </si>
  <si>
    <t>{00000000-0000-0000-0000-000000000000}</t>
  </si>
  <si>
    <t>/</t>
  </si>
  <si>
    <t>SO 101</t>
  </si>
  <si>
    <t>Polní cesta HPC1</t>
  </si>
  <si>
    <t>1</t>
  </si>
  <si>
    <t>{7e879fe4-ae74-4f40-82ce-cdb83980cb78}</t>
  </si>
  <si>
    <t>SO 800</t>
  </si>
  <si>
    <t>Vedlejší rozpočtové náklady</t>
  </si>
  <si>
    <t>{79f8cb33-214e-4c8e-9949-572865471ebe}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</si>
  <si>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</si>
  <si>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</si>
  <si>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</si>
  <si>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</si>
  <si>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</si>
  <si>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</si>
  <si>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</si>
  <si>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</si>
  <si>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</si>
  <si>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101 - Polní cesta HPC1</t>
  </si>
  <si>
    <t>Sweco Hydroprojekt a.s., divize České Budějovice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</si>
  <si>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</si>
  <si>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</si>
  <si>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</si>
  <si>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</si>
  <si>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</si>
  <si>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</si>
  <si>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</si>
  <si>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</si>
  <si>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</si>
  <si>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</si>
  <si>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</si>
  <si>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</si>
  <si>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</si>
  <si>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</si>
  <si>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</si>
  <si>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</si>
  <si>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</si>
  <si>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</si>
  <si>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</si>
  <si>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</si>
  <si>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</si>
  <si>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</si>
  <si>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</si>
  <si>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</si>
  <si>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</si>
  <si>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</si>
  <si>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</si>
  <si>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</si>
  <si>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</si>
  <si>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</si>
  <si>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</si>
  <si>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</si>
  <si>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</si>
  <si>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</si>
  <si>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</si>
  <si>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</si>
  <si>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</si>
  <si>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-600696583</t>
  </si>
  <si>
    <t>111201401</t>
  </si>
  <si>
    <t>Spálení křovin a stromů průměru kmene do 100 mm</t>
  </si>
  <si>
    <t>-717115317</t>
  </si>
  <si>
    <t>3</t>
  </si>
  <si>
    <t>113107223</t>
  </si>
  <si>
    <t>Odstranění podkladu z kameniva drceného tl 300 mm strojně pl přes 200 m2</t>
  </si>
  <si>
    <t>288170988</t>
  </si>
  <si>
    <t>113154335</t>
  </si>
  <si>
    <t>Frézování živičného krytu tl 200 mm pruh š 2 m pl do 10000 m2 bez překážek v trase</t>
  </si>
  <si>
    <t>-1611157170</t>
  </si>
  <si>
    <t>5</t>
  </si>
  <si>
    <t>115101201</t>
  </si>
  <si>
    <t>Čerpání vody na dopravní výšku do 10 m průměrný přítok do 500 l/min</t>
  </si>
  <si>
    <t>hod</t>
  </si>
  <si>
    <t>2087774812</t>
  </si>
  <si>
    <t>119001412</t>
  </si>
  <si>
    <t>Dočasné zajištění potrubí betonového, ŽB nebo kameninového DN do 500</t>
  </si>
  <si>
    <t>m</t>
  </si>
  <si>
    <t>-1345279944</t>
  </si>
  <si>
    <t>případné meliorační sítě</t>
  </si>
  <si>
    <t>VV</t>
  </si>
  <si>
    <t>10,00</t>
  </si>
  <si>
    <t>Součet</t>
  </si>
  <si>
    <t>8</t>
  </si>
  <si>
    <t>120001101</t>
  </si>
  <si>
    <t>Příplatek za ztížení odkopávky nebo prokkopávky v blízkosti inženýrských sítí</t>
  </si>
  <si>
    <t>m3</t>
  </si>
  <si>
    <t>-1820314834</t>
  </si>
  <si>
    <t>10,00*1,5</t>
  </si>
  <si>
    <t>121101101</t>
  </si>
  <si>
    <t>Sejmutí ornice s přemístěním na vzdálenost do 50 m</t>
  </si>
  <si>
    <t>1667554115</t>
  </si>
  <si>
    <t>dle kub. listu</t>
  </si>
  <si>
    <t>122202204</t>
  </si>
  <si>
    <t>Odkopávky a prokopávky nezapažené pro silnice objemu přes 5000 m3 v hornině tř. 3</t>
  </si>
  <si>
    <t>1768571798</t>
  </si>
  <si>
    <t>výkop dle kub. listu</t>
  </si>
  <si>
    <t>122202209</t>
  </si>
  <si>
    <t>Příplatek k odkopávkám a prokopávkám pro silnice v hornině tř. 3 za lepivost</t>
  </si>
  <si>
    <t>-1674698078</t>
  </si>
  <si>
    <t>131201102</t>
  </si>
  <si>
    <t>Hloubení jam nezapažených v hornině tř. 3 objemu do 1000 m3</t>
  </si>
  <si>
    <t>255494648</t>
  </si>
  <si>
    <t>vsakovací jámy</t>
  </si>
  <si>
    <t>2*9,40</t>
  </si>
  <si>
    <t>sjezdy</t>
  </si>
  <si>
    <t>591,00*0,47</t>
  </si>
  <si>
    <t>131201109</t>
  </si>
  <si>
    <t>Příplatek za lepivost u hloubení jam nezapažených v hornině tř. 3</t>
  </si>
  <si>
    <t>174438324</t>
  </si>
  <si>
    <t>296,57*0,3</t>
  </si>
  <si>
    <t>132201201</t>
  </si>
  <si>
    <t>Hloubení rýh š do 2000 mm v hornině tř. 3 objemu do 100 m3</t>
  </si>
  <si>
    <t>-1557776594</t>
  </si>
  <si>
    <t>propustky</t>
  </si>
  <si>
    <t>(8,00*0,70*1,00*3)+(2,00*1,60*1,00*2*3)+(0,40*2,20*0,50*2*3)</t>
  </si>
  <si>
    <t>dlažba</t>
  </si>
  <si>
    <t>(2,00*2,20*0,35*2*3)+(1,66*0,35*2*3)</t>
  </si>
  <si>
    <t>132201209</t>
  </si>
  <si>
    <t>Příplatek za lepivost k hloubení rýh š do 2000 mm v hornině tř. 3</t>
  </si>
  <si>
    <t>890356742</t>
  </si>
  <si>
    <t>51,37*0,3</t>
  </si>
  <si>
    <t>162601102</t>
  </si>
  <si>
    <t>Vodorovné přemístění do 5000 m výkopku/sypaniny z horniny tř. 1 až 4</t>
  </si>
  <si>
    <t>352092634</t>
  </si>
  <si>
    <t xml:space="preserve">ornice na MZDP </t>
  </si>
  <si>
    <t xml:space="preserve">ornice zpět </t>
  </si>
  <si>
    <t>2557,54*0,15+4,00*0,15*2</t>
  </si>
  <si>
    <t>175175412</t>
  </si>
  <si>
    <t xml:space="preserve">přebytečná zemina z výkopu </t>
  </si>
  <si>
    <t xml:space="preserve">ze vsakovacích jam </t>
  </si>
  <si>
    <t>ze sjezdů</t>
  </si>
  <si>
    <t>z propustků vč. dlažby</t>
  </si>
  <si>
    <t>51,366</t>
  </si>
  <si>
    <t>skládka 20 km</t>
  </si>
  <si>
    <t>167101102</t>
  </si>
  <si>
    <t>Nakládání výkopku z hornin tř. 1 až 4 přes 100 m3</t>
  </si>
  <si>
    <t>1547600702</t>
  </si>
  <si>
    <t>171201201</t>
  </si>
  <si>
    <t>Uložení sypaniny na skládky</t>
  </si>
  <si>
    <t>-973381058</t>
  </si>
  <si>
    <t>přebytečná ornice</t>
  </si>
  <si>
    <t xml:space="preserve">přebytečná zemina </t>
  </si>
  <si>
    <t>t</t>
  </si>
  <si>
    <t>174101101</t>
  </si>
  <si>
    <t>Zásyp jam, šachet rýh nebo kolem objektů sypaninou se zhutněním</t>
  </si>
  <si>
    <t>1097583222</t>
  </si>
  <si>
    <t>220,71</t>
  </si>
  <si>
    <t>M</t>
  </si>
  <si>
    <t>5834419R</t>
  </si>
  <si>
    <t>štěrkodrť 32/63</t>
  </si>
  <si>
    <t>-2130271932</t>
  </si>
  <si>
    <t>2*9,40*2</t>
  </si>
  <si>
    <t>181301112</t>
  </si>
  <si>
    <t>Rozprostření ornice tl vrstvy do 150 mm pl přes 500 m2 v rovině nebo ve svahu do 1:5</t>
  </si>
  <si>
    <t>1968416387</t>
  </si>
  <si>
    <t>2557,54</t>
  </si>
  <si>
    <t>2*4,00</t>
  </si>
  <si>
    <t>181451121</t>
  </si>
  <si>
    <t>Založení lučního trávníku výsevem plochy přes 1000 m2 v rovině a ve svahu do 1:5</t>
  </si>
  <si>
    <t>-1680238731</t>
  </si>
  <si>
    <t>00572470</t>
  </si>
  <si>
    <t>osivo směs travní univerzál</t>
  </si>
  <si>
    <t>kg</t>
  </si>
  <si>
    <t>1390643948</t>
  </si>
  <si>
    <t>181951102</t>
  </si>
  <si>
    <t>Úprava pláně v hornině tř. 1 až 4 se zhutněním</t>
  </si>
  <si>
    <t>-2134585247</t>
  </si>
  <si>
    <t>cesta</t>
  </si>
  <si>
    <t>9727,76</t>
  </si>
  <si>
    <t>591,00</t>
  </si>
  <si>
    <t>182101101</t>
  </si>
  <si>
    <t>Svahování v zářezech v hornině tř. 1 až 4</t>
  </si>
  <si>
    <t>1061199455</t>
  </si>
  <si>
    <t>1457,82</t>
  </si>
  <si>
    <t>183151113</t>
  </si>
  <si>
    <t>Hloubení jam pro výsadbu dřevin strojně v rovině nebo ve svahu do 1:5 objem jamky do 0,50 m3</t>
  </si>
  <si>
    <t>kus</t>
  </si>
  <si>
    <t>-766037647</t>
  </si>
  <si>
    <t>75</t>
  </si>
  <si>
    <t>76</t>
  </si>
  <si>
    <t>184102113</t>
  </si>
  <si>
    <t>Výsadba dřeviny s balem D do 0,4 m do jamky se zalitím v rovině a svahu do 1:5</t>
  </si>
  <si>
    <t>-1986967407</t>
  </si>
  <si>
    <t>151</t>
  </si>
  <si>
    <t>0265048R1</t>
  </si>
  <si>
    <t>-1492654918</t>
  </si>
  <si>
    <t>0265048R2</t>
  </si>
  <si>
    <t>1439628995</t>
  </si>
  <si>
    <t>184215132</t>
  </si>
  <si>
    <t>Ukotvení kmene dřevin třemi kůly D do 0,1 m délky do 2 m</t>
  </si>
  <si>
    <t>-1495555114</t>
  </si>
  <si>
    <t>60591253</t>
  </si>
  <si>
    <t>kůl vyvazovací dřevěný impregnovaný D 8cm dl 2m</t>
  </si>
  <si>
    <t>323734661</t>
  </si>
  <si>
    <t>151*3</t>
  </si>
  <si>
    <t>100 kus</t>
  </si>
  <si>
    <t>-1405146185</t>
  </si>
  <si>
    <t>184816111</t>
  </si>
  <si>
    <t>Hnojení sazenic průmyslovými hnojivy do 0,25 kg k jedné sazenici</t>
  </si>
  <si>
    <t>833020852</t>
  </si>
  <si>
    <t>25191155R</t>
  </si>
  <si>
    <t xml:space="preserve">hnojivo průmyslové </t>
  </si>
  <si>
    <t>986222076</t>
  </si>
  <si>
    <t>184852311</t>
  </si>
  <si>
    <t>Řez stromu výchovný špičáků a keřových stromů výšky do 4m</t>
  </si>
  <si>
    <t>-1953674456</t>
  </si>
  <si>
    <t>1*151</t>
  </si>
  <si>
    <t>185804233</t>
  </si>
  <si>
    <t>Vypletí záhonu dřevin soliterních s naložením a odvozem odpadu do 20 km ve svahu do 1:2</t>
  </si>
  <si>
    <t>-1159492262</t>
  </si>
  <si>
    <t>185804312</t>
  </si>
  <si>
    <t>Zalití rostlin vodou plocha přes 20 m2</t>
  </si>
  <si>
    <t>1173430488</t>
  </si>
  <si>
    <t>15*(0,05*151)</t>
  </si>
  <si>
    <t>21275221R</t>
  </si>
  <si>
    <t>Trativod - celoperforovaná drenážní trubka PE DN 100 včetně lože a obsypu otevřený výkop</t>
  </si>
  <si>
    <t>541827860</t>
  </si>
  <si>
    <t>1400,00</t>
  </si>
  <si>
    <t>213141112</t>
  </si>
  <si>
    <t>Zřízení vrstvy z geotextilie v rovině nebo ve sklonu do 1:5 š do 6 m</t>
  </si>
  <si>
    <t>-449907317</t>
  </si>
  <si>
    <t>1811,64*5,40</t>
  </si>
  <si>
    <t>hrdla potrubí propustků</t>
  </si>
  <si>
    <t>3*2,14*3</t>
  </si>
  <si>
    <t>69311202</t>
  </si>
  <si>
    <t>geotextilie netkaná PES+PP 500 g/m2</t>
  </si>
  <si>
    <t>437491341</t>
  </si>
  <si>
    <t>213311142</t>
  </si>
  <si>
    <t>Polštáře zhutněné pod základy ze štěrkopísku netříděného</t>
  </si>
  <si>
    <t>1118553896</t>
  </si>
  <si>
    <t>2,00*0,60*1,10*2*3</t>
  </si>
  <si>
    <t>215901101</t>
  </si>
  <si>
    <t>Zhutnění podloží z hornin soudržných do 92% PS nebo nesoudržných sypkých I(d) do 0,8</t>
  </si>
  <si>
    <t>-898681497</t>
  </si>
  <si>
    <t>10,42*1,00*3+2,20*3,30*2*3</t>
  </si>
  <si>
    <t>451573111</t>
  </si>
  <si>
    <t>Lože pod potrubí otevřený výkop ze štěrkopísku</t>
  </si>
  <si>
    <t>-1015791917</t>
  </si>
  <si>
    <t>8,00*1,00*0,10*3</t>
  </si>
  <si>
    <t>452313141</t>
  </si>
  <si>
    <t>Podkladní bloky z betonu prostého tř. C 16/20 otevřený výkop</t>
  </si>
  <si>
    <t>-149307164</t>
  </si>
  <si>
    <t>vyústění trativodu</t>
  </si>
  <si>
    <t>0,60*0,80*0,50*5</t>
  </si>
  <si>
    <t>0,80*1,21*1,00*2*3+0,50*0,50*1,00*3</t>
  </si>
  <si>
    <t>452313161</t>
  </si>
  <si>
    <t>Podkladní bloky z betonu prostého tř. C 25/30 otevřený výkop</t>
  </si>
  <si>
    <t>-128311430</t>
  </si>
  <si>
    <t>0,40*0,50*2,20*2*3</t>
  </si>
  <si>
    <t>452353101</t>
  </si>
  <si>
    <t>Bednění podkladních bloků otevřený výkop</t>
  </si>
  <si>
    <t>2015031664</t>
  </si>
  <si>
    <t>(0,60+0,50)*0,80*5*2</t>
  </si>
  <si>
    <t>(2,20+0,40)*0,50*3*2*2</t>
  </si>
  <si>
    <t>(1,21+1,00)*0,80*3*2*2</t>
  </si>
  <si>
    <t>452368211</t>
  </si>
  <si>
    <t>Výztuž podkladních desek nebo bloků nebo pražců otevřený výkop ze svařovaných sítí Kari</t>
  </si>
  <si>
    <t>-993605369</t>
  </si>
  <si>
    <t>8,00*1,00*3*1,25*3,02*2/1000</t>
  </si>
  <si>
    <t>564851111</t>
  </si>
  <si>
    <t>Podklad ze štěrkodrtě ŠD tl 150 mm</t>
  </si>
  <si>
    <t>-1969354638</t>
  </si>
  <si>
    <t>1811,64*4,80</t>
  </si>
  <si>
    <t>564861111</t>
  </si>
  <si>
    <t>Podklad ze štěrkodrtě ŠD tl 200 mm</t>
  </si>
  <si>
    <t>1826826011</t>
  </si>
  <si>
    <t>565165121</t>
  </si>
  <si>
    <t>Asfaltový beton vrstva podkladní ACP 16 (obalované kamenivo OKS) tl 80 mm š přes 3 m</t>
  </si>
  <si>
    <t>-1691222071</t>
  </si>
  <si>
    <t>8500,00</t>
  </si>
  <si>
    <t>57311111R</t>
  </si>
  <si>
    <t>Postřik živičný infiltrační PI - A z asfaltu množství 1,5 kg/m2</t>
  </si>
  <si>
    <t>1739753041</t>
  </si>
  <si>
    <t>57321110R</t>
  </si>
  <si>
    <t>Postřik živičný spojovací PS - A z asfaltu v množství 0,25 kg/m2</t>
  </si>
  <si>
    <t>-1392138689</t>
  </si>
  <si>
    <t>577134111</t>
  </si>
  <si>
    <t>Asfaltový beton vrstva obrusná ACO 11 (ABS) tř. I tl 40 mm š do 3 m z nemodifikovaného asfaltu</t>
  </si>
  <si>
    <t>-553963482</t>
  </si>
  <si>
    <t>594511111</t>
  </si>
  <si>
    <t>Dlažba z lomového kamene s provedením lože z betonu</t>
  </si>
  <si>
    <t>-1740392770</t>
  </si>
  <si>
    <t>3,21*2,20*2*3</t>
  </si>
  <si>
    <t>599632111</t>
  </si>
  <si>
    <t>Vyplnění spár dlažby z lomového kamene MC se zatřením</t>
  </si>
  <si>
    <t>-298376784</t>
  </si>
  <si>
    <t>89962111R</t>
  </si>
  <si>
    <t xml:space="preserve">Obetonování potrubí </t>
  </si>
  <si>
    <t>469721134</t>
  </si>
  <si>
    <t>912211111</t>
  </si>
  <si>
    <t>Montáž směrového sloupku silničního plastového prosté uložení bez betonového základu</t>
  </si>
  <si>
    <t>1551536734</t>
  </si>
  <si>
    <t>40445150R</t>
  </si>
  <si>
    <t xml:space="preserve">sloupek silniční plastový </t>
  </si>
  <si>
    <t>-1342759739</t>
  </si>
  <si>
    <t>914111111</t>
  </si>
  <si>
    <t>Montáž svislé dopravní značky do velikosti 1 m2 objímkami na sloupek nebo konzolu</t>
  </si>
  <si>
    <t>1341558407</t>
  </si>
  <si>
    <t>40444010R</t>
  </si>
  <si>
    <t>značka svislá  B20a - 30km/hod</t>
  </si>
  <si>
    <t>1500773956</t>
  </si>
  <si>
    <t>40445230R</t>
  </si>
  <si>
    <t xml:space="preserve">sloupek </t>
  </si>
  <si>
    <t>-540481215</t>
  </si>
  <si>
    <t>40445241R</t>
  </si>
  <si>
    <t xml:space="preserve">patka hliníková </t>
  </si>
  <si>
    <t>-507320127</t>
  </si>
  <si>
    <t>40445254R</t>
  </si>
  <si>
    <t xml:space="preserve">víčko plastové na sloupek </t>
  </si>
  <si>
    <t>1640668585</t>
  </si>
  <si>
    <t>40445257R</t>
  </si>
  <si>
    <t xml:space="preserve">upínací svorka na sloupek </t>
  </si>
  <si>
    <t>-56336418</t>
  </si>
  <si>
    <t>919535557</t>
  </si>
  <si>
    <t>Obetonování trubního propustku betonem prostým tř. C 16/20</t>
  </si>
  <si>
    <t>1601965923</t>
  </si>
  <si>
    <t>8,00*0,70*1,00*3-1,00*3</t>
  </si>
  <si>
    <t>91955111R</t>
  </si>
  <si>
    <t>Zřízení propustku z trub plastových PP SN 10 DN 400 mm</t>
  </si>
  <si>
    <t>1321481328</t>
  </si>
  <si>
    <t>2861702R</t>
  </si>
  <si>
    <t>trubka kanalizační PP SN 10 DN 400 mm</t>
  </si>
  <si>
    <t>168250216</t>
  </si>
  <si>
    <t>919731122</t>
  </si>
  <si>
    <t>Zarovnání styčné plochy podkladu nebo krytu živičného tl do 100 mm</t>
  </si>
  <si>
    <t>1937528495</t>
  </si>
  <si>
    <t>919735112</t>
  </si>
  <si>
    <t>Řezání stávajícího živičného krytu hl do 100 mm</t>
  </si>
  <si>
    <t>1362855790</t>
  </si>
  <si>
    <t>938908411</t>
  </si>
  <si>
    <t>Čištění vozovek splachováním vodou</t>
  </si>
  <si>
    <t>646864510</t>
  </si>
  <si>
    <t>8500,00+591,00</t>
  </si>
  <si>
    <t>997221551</t>
  </si>
  <si>
    <t>Vodorovná doprava suti ze sypkých materiálů do 1 km</t>
  </si>
  <si>
    <t>1002055931</t>
  </si>
  <si>
    <t>495,00+576,00+181,82</t>
  </si>
  <si>
    <t>997221559</t>
  </si>
  <si>
    <t>Příplatek ZKD 1 km u vodorovné dopravy suti ze sypkých materiálů</t>
  </si>
  <si>
    <t>139984922</t>
  </si>
  <si>
    <t>1252,82*19</t>
  </si>
  <si>
    <t>997221611</t>
  </si>
  <si>
    <t>Nakládání suti na dopravní prostředky pro vodorovnou dopravu</t>
  </si>
  <si>
    <t>162887757</t>
  </si>
  <si>
    <t>997221845</t>
  </si>
  <si>
    <t>Poplatek za uložení na skládce (skládkovné) odpadu asfaltového bez dehtu kód odpadu 170 302</t>
  </si>
  <si>
    <t>2089354862</t>
  </si>
  <si>
    <t>997221855</t>
  </si>
  <si>
    <t>Poplatek za uložení na skládce (skládkovné) zeminy a kameniva kód odpadu 170 504</t>
  </si>
  <si>
    <t>-30930953</t>
  </si>
  <si>
    <t>495,00+181,82</t>
  </si>
  <si>
    <t>998225111</t>
  </si>
  <si>
    <t>Přesun hmot pro pozemní komunikace s krytem z kamene, monolitickým betonovým nebo živičným</t>
  </si>
  <si>
    <t>513035405</t>
  </si>
  <si>
    <t>SO 800 -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</si>
  <si>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</si>
  <si>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</si>
  <si>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</si>
  <si>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</si>
  <si>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</si>
  <si>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>Geodetické práce před výstavbou</t>
  </si>
  <si>
    <t>soub</t>
  </si>
  <si>
    <t>1024</t>
  </si>
  <si>
    <t>1096340613</t>
  </si>
  <si>
    <t>012203000</t>
  </si>
  <si>
    <t>Geodetické práce při provádění stavby</t>
  </si>
  <si>
    <t>541023633</t>
  </si>
  <si>
    <t>012303000</t>
  </si>
  <si>
    <t>Geodetické práce po výstavbě</t>
  </si>
  <si>
    <t>-1844551045</t>
  </si>
  <si>
    <t>0131940R2</t>
  </si>
  <si>
    <t>Geotechnické práce</t>
  </si>
  <si>
    <t>-880996275</t>
  </si>
  <si>
    <t>013254000</t>
  </si>
  <si>
    <t>Dokumentace skutečného provedení stavby</t>
  </si>
  <si>
    <t>-1526459473</t>
  </si>
  <si>
    <t>030001000</t>
  </si>
  <si>
    <t>Zařízení staveniště - komplet</t>
  </si>
  <si>
    <t>1140862343</t>
  </si>
  <si>
    <t>0431340R1</t>
  </si>
  <si>
    <t>Vytýčení inženýrských sítí</t>
  </si>
  <si>
    <t>-1939985921</t>
  </si>
  <si>
    <t>043134000</t>
  </si>
  <si>
    <t>Zkoušky zatěžovací</t>
  </si>
  <si>
    <t>1851754476</t>
  </si>
  <si>
    <t>0431340R2</t>
  </si>
  <si>
    <t>Ekotoxikologický test výkopové zeminy</t>
  </si>
  <si>
    <t>1067497619</t>
  </si>
  <si>
    <t>Polní cesta HPC 1 - KoPÚ Malovice u Netolic</t>
  </si>
  <si>
    <t xml:space="preserve">Celkové náklady za stavbu </t>
  </si>
  <si>
    <t>Celkové náklady za stavbu</t>
  </si>
  <si>
    <t>Slivoň švestka (Prunus domestica)</t>
  </si>
  <si>
    <t>Javor mléč (Acer platanoides)</t>
  </si>
  <si>
    <t>10373,856*0,20</t>
  </si>
  <si>
    <t>591*0,27</t>
  </si>
  <si>
    <t>2074,77 - 384,831</t>
  </si>
  <si>
    <t>9782,856*0,27</t>
  </si>
  <si>
    <t>2871,107*0,3</t>
  </si>
  <si>
    <t>184813121</t>
  </si>
  <si>
    <t>Ochrana dřevin před okusem mechanicky pletivem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</si>
</sst>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5" fillId="2" borderId="0" xfId="20" applyFont="1" applyFill="1" applyAlignment="1" applyProtection="1">
      <alignment horizontal="center" vertical="center"/>
      <protection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2"/>
  <sheetViews>
    <sheetView showGridLines="0" tabSelected="1" workbookViewId="0" topLeftCell="A1">
      <pane ySplit="1" topLeftCell="A2" activePane="bottomLeft" state="frozen"/>
      <selection pane="bottomLeft" activeCell="AN8" sqref="AN8"/>
    </sheetView>
  </sheetViews>
  <sheetFormatPr defaultColWidth="9.33203125" defaultRowHeight="13.5"/>
  <cols>
    <col min="1" max="1" width="7.16015625" style="0" customWidth="1"/>
    <col min="2" max="2" width="1.3359375" style="0" customWidth="1"/>
    <col min="3" max="3" width="3.66015625" style="0" customWidth="1"/>
    <col min="4" max="4" width="2.16015625" style="0" customWidth="1"/>
    <col min="5" max="5" width="27.5" style="0" customWidth="1"/>
    <col min="6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5.83203125" style="0" customWidth="1"/>
    <col min="40" max="40" width="11.33203125" style="0" customWidth="1"/>
    <col min="41" max="41" width="6.33203125" style="0" customWidth="1"/>
    <col min="42" max="42" width="3.66015625" style="0" customWidth="1"/>
    <col min="43" max="43" width="1.3359375" style="0" customWidth="1"/>
    <col min="44" max="44" width="11.66015625" style="0" customWidth="1"/>
    <col min="45" max="46" width="22.16015625" style="0" hidden="1" customWidth="1"/>
    <col min="47" max="47" width="21.33203125" style="0" hidden="1" customWidth="1"/>
    <col min="48" max="52" width="18.66015625" style="0" hidden="1" customWidth="1"/>
    <col min="53" max="53" width="16.33203125" style="0" hidden="1" customWidth="1"/>
    <col min="54" max="54" width="21.33203125" style="0" hidden="1" customWidth="1"/>
    <col min="55" max="56" width="16.3320312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7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R2" s="184" t="s">
        <v>8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21" t="s">
        <v>9</v>
      </c>
      <c r="BT2" s="21" t="s">
        <v>10</v>
      </c>
    </row>
    <row r="3" spans="2:72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7" customHeight="1">
      <c r="B4" s="25"/>
      <c r="C4" s="209" t="s">
        <v>12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6"/>
      <c r="AS4" s="20" t="s">
        <v>13</v>
      </c>
      <c r="BS4" s="21" t="s">
        <v>14</v>
      </c>
    </row>
    <row r="5" spans="2:71" ht="14.5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218" t="s">
        <v>16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27"/>
      <c r="AQ5" s="26"/>
      <c r="BS5" s="21" t="s">
        <v>9</v>
      </c>
    </row>
    <row r="6" spans="2:71" ht="37" customHeight="1">
      <c r="B6" s="25"/>
      <c r="C6" s="27"/>
      <c r="D6" s="30" t="s">
        <v>17</v>
      </c>
      <c r="E6" s="27"/>
      <c r="F6" s="27"/>
      <c r="G6" s="27"/>
      <c r="H6" s="27"/>
      <c r="I6" s="27"/>
      <c r="J6" s="27"/>
      <c r="K6" s="219" t="s">
        <v>466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27"/>
      <c r="AQ6" s="26"/>
      <c r="BS6" s="21" t="s">
        <v>9</v>
      </c>
    </row>
    <row r="7" spans="2:71" ht="14.5" customHeight="1">
      <c r="B7" s="25"/>
      <c r="C7" s="27"/>
      <c r="D7" s="31" t="s">
        <v>18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19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2:71" ht="14.5" customHeight="1">
      <c r="B8" s="25"/>
      <c r="C8" s="27"/>
      <c r="D8" s="31" t="s">
        <v>20</v>
      </c>
      <c r="E8" s="27"/>
      <c r="F8" s="27"/>
      <c r="G8" s="27"/>
      <c r="H8" s="27"/>
      <c r="I8" s="27"/>
      <c r="J8" s="27"/>
      <c r="K8" s="29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22</v>
      </c>
      <c r="AL8" s="27"/>
      <c r="AM8" s="27"/>
      <c r="AN8" s="29"/>
      <c r="AO8" s="27"/>
      <c r="AP8" s="27"/>
      <c r="AQ8" s="26"/>
      <c r="BS8" s="21" t="s">
        <v>9</v>
      </c>
    </row>
    <row r="9" spans="2:71" ht="14.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2:71" ht="14.5" customHeight="1">
      <c r="B10" s="25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25</v>
      </c>
      <c r="AO10" s="27"/>
      <c r="AP10" s="27"/>
      <c r="AQ10" s="26"/>
      <c r="BS10" s="21" t="s">
        <v>9</v>
      </c>
    </row>
    <row r="11" spans="2:71" ht="18.65" customHeight="1">
      <c r="B11" s="25"/>
      <c r="C11" s="27"/>
      <c r="D11" s="27"/>
      <c r="E11" s="29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2:71" ht="7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2:71" ht="14.5" customHeight="1">
      <c r="B13" s="25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2:71" ht="13.5">
      <c r="B14" s="25"/>
      <c r="C14" s="27"/>
      <c r="D14" s="27"/>
      <c r="E14" s="29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2:71" ht="7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2:71" ht="14.5" customHeight="1">
      <c r="B16" s="25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31</v>
      </c>
      <c r="AO16" s="27"/>
      <c r="AP16" s="27"/>
      <c r="AQ16" s="26"/>
      <c r="BS16" s="21" t="s">
        <v>6</v>
      </c>
    </row>
    <row r="17" spans="2:71" ht="18.65" customHeight="1">
      <c r="B17" s="25"/>
      <c r="C17" s="27"/>
      <c r="D17" s="27"/>
      <c r="E17" s="29" t="s">
        <v>32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6"/>
      <c r="BS17" s="21" t="s">
        <v>33</v>
      </c>
    </row>
    <row r="18" spans="2:71" ht="7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5" customHeight="1">
      <c r="B19" s="25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31</v>
      </c>
      <c r="AO19" s="27"/>
      <c r="AP19" s="27"/>
      <c r="AQ19" s="26"/>
      <c r="BS19" s="21" t="s">
        <v>9</v>
      </c>
    </row>
    <row r="20" spans="2:43" ht="18.65" customHeight="1">
      <c r="B20" s="25"/>
      <c r="C20" s="27"/>
      <c r="D20" s="27"/>
      <c r="E20" s="29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6"/>
    </row>
    <row r="21" spans="2:43" ht="7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43" ht="13.5">
      <c r="B22" s="25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43" ht="75.65" customHeight="1">
      <c r="B23" s="25"/>
      <c r="C23" s="27"/>
      <c r="D23" s="27"/>
      <c r="E23" s="220" t="s">
        <v>37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7"/>
      <c r="AP23" s="27"/>
      <c r="AQ23" s="26"/>
    </row>
    <row r="24" spans="2:43" ht="7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43" ht="7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43" ht="14.5" customHeight="1">
      <c r="B26" s="25"/>
      <c r="C26" s="27"/>
      <c r="D26" s="33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5">
        <f>ROUND(AG86,2)</f>
        <v>0</v>
      </c>
      <c r="AL26" s="196"/>
      <c r="AM26" s="196"/>
      <c r="AN26" s="196"/>
      <c r="AO26" s="196"/>
      <c r="AP26" s="27"/>
      <c r="AQ26" s="26"/>
    </row>
    <row r="27" spans="2:43" s="1" customFormat="1" ht="7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6"/>
    </row>
    <row r="28" spans="2:43" s="1" customFormat="1" ht="25.9" customHeight="1">
      <c r="B28" s="34"/>
      <c r="C28" s="35"/>
      <c r="D28" s="37" t="s">
        <v>39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97">
        <f>ROUND(AK26,2)</f>
        <v>0</v>
      </c>
      <c r="AL28" s="198"/>
      <c r="AM28" s="198"/>
      <c r="AN28" s="198"/>
      <c r="AO28" s="198"/>
      <c r="AP28" s="35"/>
      <c r="AQ28" s="36"/>
    </row>
    <row r="29" spans="2:43" s="1" customFormat="1" ht="7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6"/>
    </row>
    <row r="30" spans="2:43" s="2" customFormat="1" ht="14.5" customHeight="1">
      <c r="B30" s="39"/>
      <c r="C30" s="40"/>
      <c r="D30" s="41" t="s">
        <v>40</v>
      </c>
      <c r="E30" s="40"/>
      <c r="F30" s="41" t="s">
        <v>41</v>
      </c>
      <c r="G30" s="40"/>
      <c r="H30" s="40"/>
      <c r="I30" s="40"/>
      <c r="J30" s="40"/>
      <c r="K30" s="40"/>
      <c r="L30" s="213">
        <v>0.21</v>
      </c>
      <c r="M30" s="214"/>
      <c r="N30" s="214"/>
      <c r="O30" s="214"/>
      <c r="P30" s="40"/>
      <c r="Q30" s="40"/>
      <c r="R30" s="40"/>
      <c r="S30" s="40"/>
      <c r="T30" s="43" t="s">
        <v>42</v>
      </c>
      <c r="U30" s="40"/>
      <c r="V30" s="40"/>
      <c r="W30" s="215">
        <f>ROUND(AZ86+SUM(CD90),2)</f>
        <v>0</v>
      </c>
      <c r="X30" s="214"/>
      <c r="Y30" s="214"/>
      <c r="Z30" s="214"/>
      <c r="AA30" s="214"/>
      <c r="AB30" s="214"/>
      <c r="AC30" s="214"/>
      <c r="AD30" s="214"/>
      <c r="AE30" s="214"/>
      <c r="AF30" s="40"/>
      <c r="AG30" s="40"/>
      <c r="AH30" s="40"/>
      <c r="AI30" s="40"/>
      <c r="AJ30" s="40"/>
      <c r="AK30" s="215">
        <f>ROUND(AV86+SUM(BY90),2)</f>
        <v>0</v>
      </c>
      <c r="AL30" s="214"/>
      <c r="AM30" s="214"/>
      <c r="AN30" s="214"/>
      <c r="AO30" s="214"/>
      <c r="AP30" s="40"/>
      <c r="AQ30" s="44"/>
    </row>
    <row r="31" spans="2:43" s="2" customFormat="1" ht="14.5" customHeight="1">
      <c r="B31" s="39"/>
      <c r="C31" s="40"/>
      <c r="D31" s="40"/>
      <c r="E31" s="40"/>
      <c r="F31" s="41" t="s">
        <v>43</v>
      </c>
      <c r="G31" s="40"/>
      <c r="H31" s="40"/>
      <c r="I31" s="40"/>
      <c r="J31" s="40"/>
      <c r="K31" s="40"/>
      <c r="L31" s="213">
        <v>0.15</v>
      </c>
      <c r="M31" s="214"/>
      <c r="N31" s="214"/>
      <c r="O31" s="214"/>
      <c r="P31" s="40"/>
      <c r="Q31" s="40"/>
      <c r="R31" s="40"/>
      <c r="S31" s="40"/>
      <c r="T31" s="43" t="s">
        <v>42</v>
      </c>
      <c r="U31" s="40"/>
      <c r="V31" s="40"/>
      <c r="W31" s="215">
        <f>ROUND(BA86+SUM(CE90),2)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0"/>
      <c r="AG31" s="40"/>
      <c r="AH31" s="40"/>
      <c r="AI31" s="40"/>
      <c r="AJ31" s="40"/>
      <c r="AK31" s="215">
        <f>ROUND(AW86+SUM(BZ90),2)</f>
        <v>0</v>
      </c>
      <c r="AL31" s="214"/>
      <c r="AM31" s="214"/>
      <c r="AN31" s="214"/>
      <c r="AO31" s="214"/>
      <c r="AP31" s="40"/>
      <c r="AQ31" s="44"/>
    </row>
    <row r="32" spans="2:43" s="2" customFormat="1" ht="14.5" customHeight="1" hidden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213">
        <v>0.21</v>
      </c>
      <c r="M32" s="214"/>
      <c r="N32" s="214"/>
      <c r="O32" s="214"/>
      <c r="P32" s="40"/>
      <c r="Q32" s="40"/>
      <c r="R32" s="40"/>
      <c r="S32" s="40"/>
      <c r="T32" s="43" t="s">
        <v>42</v>
      </c>
      <c r="U32" s="40"/>
      <c r="V32" s="40"/>
      <c r="W32" s="215">
        <f>ROUND(BB86+SUM(CF90),2)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0"/>
      <c r="AG32" s="40"/>
      <c r="AH32" s="40"/>
      <c r="AI32" s="40"/>
      <c r="AJ32" s="40"/>
      <c r="AK32" s="215">
        <v>0</v>
      </c>
      <c r="AL32" s="214"/>
      <c r="AM32" s="214"/>
      <c r="AN32" s="214"/>
      <c r="AO32" s="214"/>
      <c r="AP32" s="40"/>
      <c r="AQ32" s="44"/>
    </row>
    <row r="33" spans="2:43" s="2" customFormat="1" ht="14.5" customHeight="1" hidden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213">
        <v>0.15</v>
      </c>
      <c r="M33" s="214"/>
      <c r="N33" s="214"/>
      <c r="O33" s="214"/>
      <c r="P33" s="40"/>
      <c r="Q33" s="40"/>
      <c r="R33" s="40"/>
      <c r="S33" s="40"/>
      <c r="T33" s="43" t="s">
        <v>42</v>
      </c>
      <c r="U33" s="40"/>
      <c r="V33" s="40"/>
      <c r="W33" s="215">
        <f>ROUND(BC86+SUM(CG90),2)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0"/>
      <c r="AG33" s="40"/>
      <c r="AH33" s="40"/>
      <c r="AI33" s="40"/>
      <c r="AJ33" s="40"/>
      <c r="AK33" s="215">
        <v>0</v>
      </c>
      <c r="AL33" s="214"/>
      <c r="AM33" s="214"/>
      <c r="AN33" s="214"/>
      <c r="AO33" s="214"/>
      <c r="AP33" s="40"/>
      <c r="AQ33" s="44"/>
    </row>
    <row r="34" spans="2:43" s="2" customFormat="1" ht="14.5" customHeight="1" hidden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213">
        <v>0</v>
      </c>
      <c r="M34" s="214"/>
      <c r="N34" s="214"/>
      <c r="O34" s="214"/>
      <c r="P34" s="40"/>
      <c r="Q34" s="40"/>
      <c r="R34" s="40"/>
      <c r="S34" s="40"/>
      <c r="T34" s="43" t="s">
        <v>42</v>
      </c>
      <c r="U34" s="40"/>
      <c r="V34" s="40"/>
      <c r="W34" s="215">
        <f>ROUND(BD86+SUM(CH90),2)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0"/>
      <c r="AG34" s="40"/>
      <c r="AH34" s="40"/>
      <c r="AI34" s="40"/>
      <c r="AJ34" s="40"/>
      <c r="AK34" s="215">
        <v>0</v>
      </c>
      <c r="AL34" s="214"/>
      <c r="AM34" s="214"/>
      <c r="AN34" s="214"/>
      <c r="AO34" s="214"/>
      <c r="AP34" s="40"/>
      <c r="AQ34" s="44"/>
    </row>
    <row r="35" spans="2:43" s="1" customFormat="1" ht="7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6"/>
    </row>
    <row r="36" spans="2:43" s="1" customFormat="1" ht="25.9" customHeight="1">
      <c r="B36" s="34"/>
      <c r="C36" s="45"/>
      <c r="D36" s="46" t="s">
        <v>47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 t="s">
        <v>48</v>
      </c>
      <c r="U36" s="47"/>
      <c r="V36" s="47"/>
      <c r="W36" s="47"/>
      <c r="X36" s="205" t="s">
        <v>49</v>
      </c>
      <c r="Y36" s="206"/>
      <c r="Z36" s="206"/>
      <c r="AA36" s="206"/>
      <c r="AB36" s="206"/>
      <c r="AC36" s="47"/>
      <c r="AD36" s="47"/>
      <c r="AE36" s="47"/>
      <c r="AF36" s="47"/>
      <c r="AG36" s="47"/>
      <c r="AH36" s="47"/>
      <c r="AI36" s="47"/>
      <c r="AJ36" s="47"/>
      <c r="AK36" s="207">
        <f>SUM(AK28:AK34)</f>
        <v>0</v>
      </c>
      <c r="AL36" s="206"/>
      <c r="AM36" s="206"/>
      <c r="AN36" s="206"/>
      <c r="AO36" s="208"/>
      <c r="AP36" s="45"/>
      <c r="AQ36" s="36"/>
    </row>
    <row r="37" spans="2:43" s="1" customFormat="1" ht="14.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6"/>
    </row>
    <row r="38" spans="2:43" ht="13.5">
      <c r="B38" s="2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6"/>
    </row>
    <row r="39" spans="2:43" ht="13.5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s="1" customFormat="1" ht="13.5">
      <c r="B48" s="34"/>
      <c r="C48" s="35"/>
      <c r="D48" s="49" t="s">
        <v>50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  <c r="AA48" s="35"/>
      <c r="AB48" s="35"/>
      <c r="AC48" s="49" t="s">
        <v>51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35"/>
      <c r="AQ48" s="36"/>
    </row>
    <row r="49" spans="2:43" ht="13.5">
      <c r="B49" s="25"/>
      <c r="C49" s="27"/>
      <c r="D49" s="5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53"/>
      <c r="AA49" s="27"/>
      <c r="AB49" s="27"/>
      <c r="AC49" s="52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53"/>
      <c r="AP49" s="27"/>
      <c r="AQ49" s="26"/>
    </row>
    <row r="50" spans="2:43" ht="13.5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ht="13.5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ht="13.5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ht="13.5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ht="13.5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ht="13.5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ht="13.5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s="1" customFormat="1" ht="13.5">
      <c r="B57" s="34"/>
      <c r="C57" s="35"/>
      <c r="D57" s="54" t="s">
        <v>52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 t="s">
        <v>53</v>
      </c>
      <c r="S57" s="55"/>
      <c r="T57" s="55"/>
      <c r="U57" s="55"/>
      <c r="V57" s="55"/>
      <c r="W57" s="55"/>
      <c r="X57" s="55"/>
      <c r="Y57" s="55"/>
      <c r="Z57" s="57"/>
      <c r="AA57" s="35"/>
      <c r="AB57" s="35"/>
      <c r="AC57" s="54" t="s">
        <v>52</v>
      </c>
      <c r="AD57" s="55"/>
      <c r="AE57" s="55"/>
      <c r="AF57" s="55"/>
      <c r="AG57" s="55"/>
      <c r="AH57" s="55"/>
      <c r="AI57" s="55"/>
      <c r="AJ57" s="55"/>
      <c r="AK57" s="55"/>
      <c r="AL57" s="55"/>
      <c r="AM57" s="56" t="s">
        <v>53</v>
      </c>
      <c r="AN57" s="55"/>
      <c r="AO57" s="57"/>
      <c r="AP57" s="35"/>
      <c r="AQ57" s="36"/>
    </row>
    <row r="58" spans="2:43" ht="13.5">
      <c r="B58" s="25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6"/>
    </row>
    <row r="59" spans="2:43" s="1" customFormat="1" ht="13.5">
      <c r="B59" s="34"/>
      <c r="C59" s="35"/>
      <c r="D59" s="49" t="s">
        <v>54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35"/>
      <c r="AB59" s="35"/>
      <c r="AC59" s="49" t="s">
        <v>55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1"/>
      <c r="AP59" s="35"/>
      <c r="AQ59" s="36"/>
    </row>
    <row r="60" spans="2:43" ht="13.5">
      <c r="B60" s="25"/>
      <c r="C60" s="27"/>
      <c r="D60" s="5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53"/>
      <c r="AA60" s="27"/>
      <c r="AB60" s="27"/>
      <c r="AC60" s="52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53"/>
      <c r="AP60" s="27"/>
      <c r="AQ60" s="26"/>
    </row>
    <row r="61" spans="2:43" ht="13.5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ht="13.5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ht="13.5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ht="13.5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ht="13.5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ht="13.5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ht="13.5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s="1" customFormat="1" ht="13.5">
      <c r="B68" s="34"/>
      <c r="C68" s="35"/>
      <c r="D68" s="54" t="s">
        <v>52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6" t="s">
        <v>53</v>
      </c>
      <c r="S68" s="55"/>
      <c r="T68" s="55"/>
      <c r="U68" s="55"/>
      <c r="V68" s="55"/>
      <c r="W68" s="55"/>
      <c r="X68" s="55"/>
      <c r="Y68" s="55"/>
      <c r="Z68" s="57"/>
      <c r="AA68" s="35"/>
      <c r="AB68" s="35"/>
      <c r="AC68" s="54" t="s">
        <v>52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6" t="s">
        <v>53</v>
      </c>
      <c r="AN68" s="55"/>
      <c r="AO68" s="57"/>
      <c r="AP68" s="35"/>
      <c r="AQ68" s="36"/>
    </row>
    <row r="69" spans="2:43" s="1" customFormat="1" ht="7" customHeight="1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6"/>
    </row>
    <row r="70" spans="2:43" s="1" customFormat="1" ht="7" customHeight="1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60"/>
    </row>
    <row r="74" spans="2:43" s="1" customFormat="1" ht="7" customHeigh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3"/>
    </row>
    <row r="75" spans="2:43" s="1" customFormat="1" ht="37" customHeight="1">
      <c r="B75" s="34"/>
      <c r="C75" s="209" t="s">
        <v>56</v>
      </c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36"/>
    </row>
    <row r="76" spans="2:43" s="3" customFormat="1" ht="14.5" customHeight="1">
      <c r="B76" s="64"/>
      <c r="C76" s="31" t="s">
        <v>15</v>
      </c>
      <c r="D76" s="65"/>
      <c r="E76" s="65"/>
      <c r="F76" s="65"/>
      <c r="G76" s="65"/>
      <c r="H76" s="65"/>
      <c r="I76" s="65"/>
      <c r="J76" s="65"/>
      <c r="K76" s="65"/>
      <c r="L76" s="65" t="str">
        <f>K5</f>
        <v>41_6164_0100</v>
      </c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6"/>
    </row>
    <row r="77" spans="2:43" s="4" customFormat="1" ht="37" customHeight="1">
      <c r="B77" s="67"/>
      <c r="C77" s="68" t="s">
        <v>17</v>
      </c>
      <c r="D77" s="69"/>
      <c r="E77" s="69"/>
      <c r="F77" s="69"/>
      <c r="G77" s="69"/>
      <c r="H77" s="69"/>
      <c r="I77" s="69"/>
      <c r="J77" s="69"/>
      <c r="K77" s="69"/>
      <c r="L77" s="211" t="str">
        <f>K6</f>
        <v>Polní cesta HPC 1 - KoPÚ Malovice u Netolic</v>
      </c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69"/>
      <c r="AQ77" s="70"/>
    </row>
    <row r="78" spans="2:43" s="1" customFormat="1" ht="7" customHeigh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6"/>
    </row>
    <row r="79" spans="2:43" s="1" customFormat="1" ht="13.5">
      <c r="B79" s="34"/>
      <c r="C79" s="31" t="s">
        <v>20</v>
      </c>
      <c r="D79" s="35"/>
      <c r="E79" s="35"/>
      <c r="F79" s="35"/>
      <c r="G79" s="35"/>
      <c r="H79" s="35"/>
      <c r="I79" s="35"/>
      <c r="J79" s="35"/>
      <c r="K79" s="35"/>
      <c r="L79" s="71" t="str">
        <f>IF(K8="","",K8)</f>
        <v>Malovice u Netolic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1" t="s">
        <v>22</v>
      </c>
      <c r="AJ79" s="35"/>
      <c r="AK79" s="35"/>
      <c r="AL79" s="35"/>
      <c r="AM79" s="72" t="str">
        <f>IF(AN8="","",AN8)</f>
        <v/>
      </c>
      <c r="AN79" s="35"/>
      <c r="AO79" s="35"/>
      <c r="AP79" s="35"/>
      <c r="AQ79" s="36"/>
    </row>
    <row r="80" spans="2:43" s="1" customFormat="1" ht="7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6"/>
    </row>
    <row r="81" spans="2:56" s="1" customFormat="1" ht="13.5">
      <c r="B81" s="34"/>
      <c r="C81" s="31" t="s">
        <v>23</v>
      </c>
      <c r="D81" s="35"/>
      <c r="E81" s="35"/>
      <c r="F81" s="35"/>
      <c r="G81" s="35"/>
      <c r="H81" s="35"/>
      <c r="I81" s="35"/>
      <c r="J81" s="35"/>
      <c r="K81" s="35"/>
      <c r="L81" s="65" t="str">
        <f>IF(E11="","",E11)</f>
        <v>SPÚ, KPÚ pro JčK, Pobočka Prachatice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1" t="s">
        <v>30</v>
      </c>
      <c r="AJ81" s="35"/>
      <c r="AK81" s="35"/>
      <c r="AL81" s="35"/>
      <c r="AM81" s="194" t="str">
        <f>IF(E17="","",E17)</f>
        <v>Michal Pešek, DiS., Sweco Hydroprojekt a.s.</v>
      </c>
      <c r="AN81" s="194"/>
      <c r="AO81" s="194"/>
      <c r="AP81" s="194"/>
      <c r="AQ81" s="36"/>
      <c r="AS81" s="188" t="s">
        <v>57</v>
      </c>
      <c r="AT81" s="189"/>
      <c r="AU81" s="50"/>
      <c r="AV81" s="50"/>
      <c r="AW81" s="50"/>
      <c r="AX81" s="50"/>
      <c r="AY81" s="50"/>
      <c r="AZ81" s="50"/>
      <c r="BA81" s="50"/>
      <c r="BB81" s="50"/>
      <c r="BC81" s="50"/>
      <c r="BD81" s="51"/>
    </row>
    <row r="82" spans="2:56" s="1" customFormat="1" ht="13.5">
      <c r="B82" s="34"/>
      <c r="C82" s="31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IF(E14="","",E14)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34</v>
      </c>
      <c r="AJ82" s="35"/>
      <c r="AK82" s="35"/>
      <c r="AL82" s="35"/>
      <c r="AM82" s="194" t="str">
        <f>IF(E20="","",E20)</f>
        <v>Bc. Gabriela Krchová, Sweco Hydroprojekt a.s.</v>
      </c>
      <c r="AN82" s="194"/>
      <c r="AO82" s="194"/>
      <c r="AP82" s="194"/>
      <c r="AQ82" s="36"/>
      <c r="AS82" s="190"/>
      <c r="AT82" s="191"/>
      <c r="AU82" s="35"/>
      <c r="AV82" s="35"/>
      <c r="AW82" s="35"/>
      <c r="AX82" s="35"/>
      <c r="AY82" s="35"/>
      <c r="AZ82" s="35"/>
      <c r="BA82" s="35"/>
      <c r="BB82" s="35"/>
      <c r="BC82" s="35"/>
      <c r="BD82" s="73"/>
    </row>
    <row r="83" spans="2:56" s="1" customFormat="1" ht="10.7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6"/>
      <c r="AS83" s="190"/>
      <c r="AT83" s="191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29.25" customHeight="1">
      <c r="B84" s="34"/>
      <c r="C84" s="201" t="s">
        <v>58</v>
      </c>
      <c r="D84" s="202"/>
      <c r="E84" s="202"/>
      <c r="F84" s="202"/>
      <c r="G84" s="202"/>
      <c r="H84" s="74"/>
      <c r="I84" s="203" t="s">
        <v>59</v>
      </c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3" t="s">
        <v>60</v>
      </c>
      <c r="AH84" s="202"/>
      <c r="AI84" s="202"/>
      <c r="AJ84" s="202"/>
      <c r="AK84" s="202"/>
      <c r="AL84" s="202"/>
      <c r="AM84" s="202"/>
      <c r="AN84" s="203" t="s">
        <v>61</v>
      </c>
      <c r="AO84" s="202"/>
      <c r="AP84" s="204"/>
      <c r="AQ84" s="36"/>
      <c r="AS84" s="75" t="s">
        <v>62</v>
      </c>
      <c r="AT84" s="76" t="s">
        <v>63</v>
      </c>
      <c r="AU84" s="76" t="s">
        <v>64</v>
      </c>
      <c r="AV84" s="76" t="s">
        <v>65</v>
      </c>
      <c r="AW84" s="76" t="s">
        <v>66</v>
      </c>
      <c r="AX84" s="76" t="s">
        <v>67</v>
      </c>
      <c r="AY84" s="76" t="s">
        <v>68</v>
      </c>
      <c r="AZ84" s="76" t="s">
        <v>69</v>
      </c>
      <c r="BA84" s="76" t="s">
        <v>70</v>
      </c>
      <c r="BB84" s="76" t="s">
        <v>71</v>
      </c>
      <c r="BC84" s="76" t="s">
        <v>72</v>
      </c>
      <c r="BD84" s="77" t="s">
        <v>73</v>
      </c>
    </row>
    <row r="85" spans="2:56" s="1" customFormat="1" ht="10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6"/>
      <c r="AS85" s="78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1"/>
    </row>
    <row r="86" spans="2:76" s="4" customFormat="1" ht="32.5" customHeight="1">
      <c r="B86" s="67"/>
      <c r="C86" s="79" t="s">
        <v>38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193">
        <f>ROUND(SUM(AG87:AG88),2)</f>
        <v>0</v>
      </c>
      <c r="AH86" s="193"/>
      <c r="AI86" s="193"/>
      <c r="AJ86" s="193"/>
      <c r="AK86" s="193"/>
      <c r="AL86" s="193"/>
      <c r="AM86" s="193"/>
      <c r="AN86" s="192">
        <f aca="true" t="shared" si="0" ref="AN86:AN88">SUM(AG86,AT86)</f>
        <v>0</v>
      </c>
      <c r="AO86" s="192"/>
      <c r="AP86" s="192"/>
      <c r="AQ86" s="70"/>
      <c r="AS86" s="81" t="e">
        <f>ROUND(SUM(AS87:AS88),2)</f>
        <v>#REF!</v>
      </c>
      <c r="AT86" s="82">
        <f aca="true" t="shared" si="1" ref="AT86:AT88">ROUND(SUM(AV86:AW86),2)</f>
        <v>0</v>
      </c>
      <c r="AU86" s="83">
        <f>ROUND(SUM(AU87:AU88),5)</f>
        <v>5513.85202</v>
      </c>
      <c r="AV86" s="82">
        <f>ROUND(AZ86*L30,2)</f>
        <v>0</v>
      </c>
      <c r="AW86" s="82">
        <f>ROUND(BA86*L31,2)</f>
        <v>0</v>
      </c>
      <c r="AX86" s="82">
        <f>ROUND(BB86*L30,2)</f>
        <v>0</v>
      </c>
      <c r="AY86" s="82">
        <f>ROUND(BC86*L31,2)</f>
        <v>0</v>
      </c>
      <c r="AZ86" s="82">
        <f>ROUND(SUM(AZ87:AZ88),2)</f>
        <v>0</v>
      </c>
      <c r="BA86" s="82">
        <f>ROUND(SUM(BA87:BA88),2)</f>
        <v>0</v>
      </c>
      <c r="BB86" s="82">
        <f>ROUND(SUM(BB87:BB88),2)</f>
        <v>0</v>
      </c>
      <c r="BC86" s="82">
        <f>ROUND(SUM(BC87:BC88),2)</f>
        <v>0</v>
      </c>
      <c r="BD86" s="84">
        <f>ROUND(SUM(BD87:BD88),2)</f>
        <v>0</v>
      </c>
      <c r="BS86" s="85" t="s">
        <v>74</v>
      </c>
      <c r="BT86" s="85" t="s">
        <v>75</v>
      </c>
      <c r="BU86" s="86" t="s">
        <v>76</v>
      </c>
      <c r="BV86" s="85" t="s">
        <v>77</v>
      </c>
      <c r="BW86" s="85" t="s">
        <v>78</v>
      </c>
      <c r="BX86" s="85" t="s">
        <v>79</v>
      </c>
    </row>
    <row r="87" spans="1:76" s="5" customFormat="1" ht="28.75" customHeight="1">
      <c r="A87" s="87" t="s">
        <v>80</v>
      </c>
      <c r="B87" s="88"/>
      <c r="C87" s="89"/>
      <c r="D87" s="200" t="s">
        <v>81</v>
      </c>
      <c r="E87" s="200"/>
      <c r="F87" s="200"/>
      <c r="G87" s="200"/>
      <c r="H87" s="200"/>
      <c r="I87" s="90"/>
      <c r="J87" s="200" t="s">
        <v>82</v>
      </c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186">
        <f>'SO 101 - Polní cesta HPC1'!M29</f>
        <v>0</v>
      </c>
      <c r="AH87" s="187"/>
      <c r="AI87" s="187"/>
      <c r="AJ87" s="187"/>
      <c r="AK87" s="187"/>
      <c r="AL87" s="187"/>
      <c r="AM87" s="187"/>
      <c r="AN87" s="186">
        <f t="shared" si="0"/>
        <v>0</v>
      </c>
      <c r="AO87" s="187"/>
      <c r="AP87" s="187"/>
      <c r="AQ87" s="91"/>
      <c r="AS87" s="92" t="e">
        <f>#REF!</f>
        <v>#REF!</v>
      </c>
      <c r="AT87" s="93">
        <f t="shared" si="1"/>
        <v>0</v>
      </c>
      <c r="AU87" s="94">
        <f>'SO 101 - Polní cesta HPC1'!W112</f>
        <v>5513.852015</v>
      </c>
      <c r="AV87" s="93">
        <f>'SO 101 - Polní cesta HPC1'!M31</f>
        <v>0</v>
      </c>
      <c r="AW87" s="93">
        <f>'SO 101 - Polní cesta HPC1'!M32</f>
        <v>0</v>
      </c>
      <c r="AX87" s="93">
        <f>'SO 101 - Polní cesta HPC1'!M33</f>
        <v>0</v>
      </c>
      <c r="AY87" s="93">
        <f>'SO 101 - Polní cesta HPC1'!M34</f>
        <v>0</v>
      </c>
      <c r="AZ87" s="93">
        <f>'SO 101 - Polní cesta HPC1'!H31</f>
        <v>0</v>
      </c>
      <c r="BA87" s="93">
        <f>'SO 101 - Polní cesta HPC1'!H32</f>
        <v>0</v>
      </c>
      <c r="BB87" s="93">
        <f>'SO 101 - Polní cesta HPC1'!H33</f>
        <v>0</v>
      </c>
      <c r="BC87" s="93">
        <f>'SO 101 - Polní cesta HPC1'!H34</f>
        <v>0</v>
      </c>
      <c r="BD87" s="95">
        <f>'SO 101 - Polní cesta HPC1'!H35</f>
        <v>0</v>
      </c>
      <c r="BT87" s="96" t="s">
        <v>83</v>
      </c>
      <c r="BV87" s="96" t="s">
        <v>77</v>
      </c>
      <c r="BW87" s="96" t="s">
        <v>84</v>
      </c>
      <c r="BX87" s="96" t="s">
        <v>78</v>
      </c>
    </row>
    <row r="88" spans="1:76" s="5" customFormat="1" ht="28.75" customHeight="1">
      <c r="A88" s="87" t="s">
        <v>80</v>
      </c>
      <c r="B88" s="88"/>
      <c r="C88" s="89"/>
      <c r="D88" s="200" t="s">
        <v>85</v>
      </c>
      <c r="E88" s="200"/>
      <c r="F88" s="200"/>
      <c r="G88" s="200"/>
      <c r="H88" s="200"/>
      <c r="I88" s="90"/>
      <c r="J88" s="200" t="s">
        <v>86</v>
      </c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186">
        <f>'SO 800 - Vedlejší rozpočt...'!M30</f>
        <v>0</v>
      </c>
      <c r="AH88" s="187"/>
      <c r="AI88" s="187"/>
      <c r="AJ88" s="187"/>
      <c r="AK88" s="187"/>
      <c r="AL88" s="187"/>
      <c r="AM88" s="187"/>
      <c r="AN88" s="186">
        <f t="shared" si="0"/>
        <v>0</v>
      </c>
      <c r="AO88" s="187"/>
      <c r="AP88" s="187"/>
      <c r="AQ88" s="91"/>
      <c r="AS88" s="97">
        <f>'SO 800 - Vedlejší rozpočt...'!M28</f>
        <v>0</v>
      </c>
      <c r="AT88" s="98">
        <f t="shared" si="1"/>
        <v>0</v>
      </c>
      <c r="AU88" s="99">
        <f>'SO 800 - Vedlejší rozpočt...'!W113</f>
        <v>0</v>
      </c>
      <c r="AV88" s="98">
        <f>'SO 800 - Vedlejší rozpočt...'!M32</f>
        <v>0</v>
      </c>
      <c r="AW88" s="98">
        <f>'SO 800 - Vedlejší rozpočt...'!M33</f>
        <v>0</v>
      </c>
      <c r="AX88" s="98">
        <f>'SO 800 - Vedlejší rozpočt...'!M34</f>
        <v>0</v>
      </c>
      <c r="AY88" s="98">
        <f>'SO 800 - Vedlejší rozpočt...'!M35</f>
        <v>0</v>
      </c>
      <c r="AZ88" s="98">
        <f>'SO 800 - Vedlejší rozpočt...'!H32</f>
        <v>0</v>
      </c>
      <c r="BA88" s="98">
        <f>'SO 800 - Vedlejší rozpočt...'!H33</f>
        <v>0</v>
      </c>
      <c r="BB88" s="98">
        <f>'SO 800 - Vedlejší rozpočt...'!H34</f>
        <v>0</v>
      </c>
      <c r="BC88" s="98">
        <f>'SO 800 - Vedlejší rozpočt...'!H35</f>
        <v>0</v>
      </c>
      <c r="BD88" s="100">
        <f>'SO 800 - Vedlejší rozpočt...'!H36</f>
        <v>0</v>
      </c>
      <c r="BT88" s="96" t="s">
        <v>83</v>
      </c>
      <c r="BV88" s="96" t="s">
        <v>77</v>
      </c>
      <c r="BW88" s="96" t="s">
        <v>87</v>
      </c>
      <c r="BX88" s="96" t="s">
        <v>78</v>
      </c>
    </row>
    <row r="89" spans="2:43" ht="13.5">
      <c r="B89" s="2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6"/>
    </row>
    <row r="90" spans="2:48" s="1" customFormat="1" ht="10.7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6"/>
      <c r="AS90" s="101"/>
      <c r="AT90" s="55"/>
      <c r="AU90" s="55"/>
      <c r="AV90" s="57"/>
    </row>
    <row r="91" spans="2:43" s="1" customFormat="1" ht="30" customHeight="1">
      <c r="B91" s="34"/>
      <c r="C91" s="102" t="s">
        <v>467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99">
        <f>ROUND(AG86,2)</f>
        <v>0</v>
      </c>
      <c r="AH91" s="199"/>
      <c r="AI91" s="199"/>
      <c r="AJ91" s="199"/>
      <c r="AK91" s="199"/>
      <c r="AL91" s="199"/>
      <c r="AM91" s="199"/>
      <c r="AN91" s="199">
        <f>AN86</f>
        <v>0</v>
      </c>
      <c r="AO91" s="199"/>
      <c r="AP91" s="199"/>
      <c r="AQ91" s="36"/>
    </row>
    <row r="92" spans="2:43" s="1" customFormat="1" ht="7" customHeight="1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60"/>
    </row>
  </sheetData>
  <mergeCells count="46">
    <mergeCell ref="L30:O30"/>
    <mergeCell ref="W30:AE30"/>
    <mergeCell ref="AK30:AO30"/>
    <mergeCell ref="C2:AP2"/>
    <mergeCell ref="C4:AP4"/>
    <mergeCell ref="K5:AO5"/>
    <mergeCell ref="K6:AO6"/>
    <mergeCell ref="E23:AN2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C84:G84"/>
    <mergeCell ref="I84:AF84"/>
    <mergeCell ref="AG84:AM84"/>
    <mergeCell ref="AN84:AP84"/>
    <mergeCell ref="X36:AB36"/>
    <mergeCell ref="AK36:AO36"/>
    <mergeCell ref="C75:AP75"/>
    <mergeCell ref="L77:AO77"/>
    <mergeCell ref="AM81:AP81"/>
    <mergeCell ref="AG91:AM91"/>
    <mergeCell ref="AN91:AP91"/>
    <mergeCell ref="D87:H87"/>
    <mergeCell ref="J87:AF87"/>
    <mergeCell ref="D88:H88"/>
    <mergeCell ref="J88:AF88"/>
    <mergeCell ref="AR2:BE2"/>
    <mergeCell ref="AN88:AP88"/>
    <mergeCell ref="AG88:AM88"/>
    <mergeCell ref="AN87:AP87"/>
    <mergeCell ref="AG87:AM87"/>
    <mergeCell ref="AS81:AT83"/>
    <mergeCell ref="AN86:AP86"/>
    <mergeCell ref="AG86:AM86"/>
    <mergeCell ref="AM82:AP82"/>
    <mergeCell ref="AK26:AO26"/>
    <mergeCell ref="AK28:AO28"/>
  </mergeCells>
  <hyperlinks>
    <hyperlink ref="K1:S1" location="C2" display="1) Souhrnný list stavby"/>
    <hyperlink ref="W1:AF1" location="C87" display="2) Rekapitulace objektů"/>
    <hyperlink ref="A87" location="'SO 101 - Polní cesta HPC1'!C2" display="/"/>
    <hyperlink ref="A88" location="'SO 800 - Vedlejší rozpoč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57"/>
  <sheetViews>
    <sheetView showGridLines="0" workbookViewId="0" topLeftCell="A1">
      <pane ySplit="1" topLeftCell="A2" activePane="bottomLeft" state="frozen"/>
      <selection pane="bottomLeft" activeCell="J8" sqref="J8"/>
    </sheetView>
  </sheetViews>
  <sheetFormatPr defaultColWidth="9.33203125" defaultRowHeight="13.5"/>
  <cols>
    <col min="1" max="1" width="7.16015625" style="0" customWidth="1"/>
    <col min="2" max="2" width="1.3359375" style="0" customWidth="1"/>
    <col min="3" max="4" width="3.66015625" style="0" customWidth="1"/>
    <col min="5" max="5" width="14.66015625" style="0" customWidth="1"/>
    <col min="6" max="6" width="54.66015625" style="0" bestFit="1" customWidth="1"/>
    <col min="7" max="7" width="9.66015625" style="0" customWidth="1"/>
    <col min="8" max="8" width="7.16015625" style="0" bestFit="1" customWidth="1"/>
    <col min="9" max="9" width="6" style="0" customWidth="1"/>
    <col min="10" max="10" width="19.66015625" style="0" bestFit="1" customWidth="1"/>
    <col min="11" max="11" width="14.16015625" style="0" bestFit="1" customWidth="1"/>
    <col min="12" max="12" width="10.160156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5.16015625" style="0" customWidth="1"/>
    <col min="18" max="18" width="1.3359375" style="0" customWidth="1"/>
    <col min="19" max="19" width="7" style="0" customWidth="1"/>
    <col min="20" max="20" width="25.33203125" style="0" hidden="1" customWidth="1"/>
    <col min="21" max="21" width="14" style="0" hidden="1" customWidth="1"/>
    <col min="22" max="22" width="10.66015625" style="0" hidden="1" customWidth="1"/>
    <col min="23" max="23" width="14" style="0" hidden="1" customWidth="1"/>
    <col min="24" max="24" width="10.33203125" style="0" hidden="1" customWidth="1"/>
    <col min="25" max="25" width="12.83203125" style="0" hidden="1" customWidth="1"/>
    <col min="26" max="26" width="9.33203125" style="0" hidden="1" customWidth="1"/>
    <col min="27" max="27" width="12.83203125" style="0" hidden="1" customWidth="1"/>
    <col min="28" max="28" width="14" style="0" hidden="1" customWidth="1"/>
    <col min="29" max="29" width="9.3320312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89</v>
      </c>
      <c r="G1" s="16"/>
      <c r="H1" s="221" t="s">
        <v>90</v>
      </c>
      <c r="I1" s="221"/>
      <c r="J1" s="221"/>
      <c r="K1" s="221"/>
      <c r="L1" s="16" t="s">
        <v>91</v>
      </c>
      <c r="M1" s="14"/>
      <c r="N1" s="14"/>
      <c r="O1" s="15" t="s">
        <v>92</v>
      </c>
      <c r="P1" s="14"/>
      <c r="Q1" s="14"/>
      <c r="R1" s="14"/>
      <c r="S1" s="16" t="s">
        <v>93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7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84</v>
      </c>
    </row>
    <row r="3" spans="2:4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94</v>
      </c>
    </row>
    <row r="4" spans="2:46" ht="37" customHeight="1">
      <c r="B4" s="25"/>
      <c r="C4" s="209" t="s">
        <v>95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6"/>
      <c r="T4" s="20" t="s">
        <v>13</v>
      </c>
      <c r="AT4" s="21" t="s">
        <v>6</v>
      </c>
    </row>
    <row r="5" spans="2:18" ht="7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4" customHeight="1">
      <c r="B6" s="25"/>
      <c r="C6" s="27"/>
      <c r="D6" s="31" t="s">
        <v>17</v>
      </c>
      <c r="E6" s="27"/>
      <c r="F6" s="245" t="str">
        <f>'Rekapitulace stavby'!K6</f>
        <v>Polní cesta HPC 1 - KoPÚ Malovice u Netolic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7"/>
      <c r="R6" s="26"/>
    </row>
    <row r="7" spans="2:18" s="1" customFormat="1" ht="32.9" customHeight="1">
      <c r="B7" s="34"/>
      <c r="C7" s="35"/>
      <c r="D7" s="30" t="s">
        <v>96</v>
      </c>
      <c r="E7" s="35"/>
      <c r="F7" s="219" t="s">
        <v>97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35"/>
      <c r="R7" s="36"/>
    </row>
    <row r="8" spans="2:18" s="1" customFormat="1" ht="14.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47"/>
      <c r="P9" s="247"/>
      <c r="Q9" s="35"/>
      <c r="R9" s="36"/>
    </row>
    <row r="10" spans="2:18" s="1" customFormat="1" ht="10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8" t="s">
        <v>25</v>
      </c>
      <c r="P11" s="218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2:18" s="1" customFormat="1" ht="7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8" t="s">
        <v>31</v>
      </c>
      <c r="P14" s="218"/>
      <c r="Q14" s="35"/>
      <c r="R14" s="36"/>
    </row>
    <row r="15" spans="2:18" s="1" customFormat="1" ht="18" customHeight="1">
      <c r="B15" s="34"/>
      <c r="C15" s="35"/>
      <c r="D15" s="35"/>
      <c r="E15" s="29" t="s">
        <v>98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2:18" s="1" customFormat="1" ht="7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8" t="s">
        <v>31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32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7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5" customHeight="1">
      <c r="B20" s="34"/>
      <c r="C20" s="35"/>
      <c r="D20" s="31" t="s">
        <v>34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8" t="s">
        <v>31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35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7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5" customHeight="1">
      <c r="B23" s="34"/>
      <c r="C23" s="35"/>
      <c r="D23" s="31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88.4" customHeight="1">
      <c r="B24" s="34"/>
      <c r="C24" s="35"/>
      <c r="D24" s="35"/>
      <c r="E24" s="220" t="s">
        <v>37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7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5" customHeight="1">
      <c r="B27" s="34"/>
      <c r="C27" s="35"/>
      <c r="D27" s="105" t="s">
        <v>99</v>
      </c>
      <c r="E27" s="35"/>
      <c r="F27" s="35"/>
      <c r="G27" s="35"/>
      <c r="H27" s="35"/>
      <c r="I27" s="35"/>
      <c r="J27" s="35"/>
      <c r="K27" s="35"/>
      <c r="L27" s="35"/>
      <c r="M27" s="195">
        <f>N83</f>
        <v>0</v>
      </c>
      <c r="N27" s="195"/>
      <c r="O27" s="195"/>
      <c r="P27" s="195"/>
      <c r="Q27" s="35"/>
      <c r="R27" s="36"/>
    </row>
    <row r="28" spans="2:18" s="1" customFormat="1" ht="7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4" customHeight="1">
      <c r="B29" s="34"/>
      <c r="C29" s="35"/>
      <c r="D29" s="106" t="s">
        <v>39</v>
      </c>
      <c r="E29" s="35"/>
      <c r="F29" s="35"/>
      <c r="G29" s="35"/>
      <c r="H29" s="35"/>
      <c r="I29" s="35"/>
      <c r="J29" s="35"/>
      <c r="K29" s="35"/>
      <c r="L29" s="35"/>
      <c r="M29" s="259">
        <f>ROUND(M27,2)</f>
        <v>0</v>
      </c>
      <c r="N29" s="244"/>
      <c r="O29" s="244"/>
      <c r="P29" s="244"/>
      <c r="Q29" s="35"/>
      <c r="R29" s="36"/>
    </row>
    <row r="30" spans="2:18" s="1" customFormat="1" ht="7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5" customHeight="1">
      <c r="B31" s="34"/>
      <c r="C31" s="35"/>
      <c r="D31" s="41" t="s">
        <v>40</v>
      </c>
      <c r="E31" s="41" t="s">
        <v>41</v>
      </c>
      <c r="F31" s="42">
        <v>0.21</v>
      </c>
      <c r="G31" s="107" t="s">
        <v>42</v>
      </c>
      <c r="H31" s="256">
        <f>ROUND((SUM(BE94:BE94)+SUM(BE112:BE356)),2)</f>
        <v>0</v>
      </c>
      <c r="I31" s="244"/>
      <c r="J31" s="244"/>
      <c r="K31" s="35"/>
      <c r="L31" s="35"/>
      <c r="M31" s="256">
        <f>ROUND(ROUND((SUM(BE94:BE94)+SUM(BE112:BE356)),2)*F31,2)</f>
        <v>0</v>
      </c>
      <c r="N31" s="244"/>
      <c r="O31" s="244"/>
      <c r="P31" s="244"/>
      <c r="Q31" s="35"/>
      <c r="R31" s="36"/>
    </row>
    <row r="32" spans="2:18" s="1" customFormat="1" ht="14.5" customHeight="1">
      <c r="B32" s="34"/>
      <c r="C32" s="35"/>
      <c r="D32" s="35"/>
      <c r="E32" s="41" t="s">
        <v>43</v>
      </c>
      <c r="F32" s="42">
        <v>0.15</v>
      </c>
      <c r="G32" s="107" t="s">
        <v>42</v>
      </c>
      <c r="H32" s="256">
        <f>ROUND((SUM(BF94:BF94)+SUM(BF112:BF356)),2)</f>
        <v>0</v>
      </c>
      <c r="I32" s="244"/>
      <c r="J32" s="244"/>
      <c r="K32" s="35"/>
      <c r="L32" s="35"/>
      <c r="M32" s="256">
        <f>ROUND(ROUND((SUM(BF94:BF94)+SUM(BF112:BF356)),2)*F32,2)</f>
        <v>0</v>
      </c>
      <c r="N32" s="244"/>
      <c r="O32" s="244"/>
      <c r="P32" s="244"/>
      <c r="Q32" s="35"/>
      <c r="R32" s="36"/>
    </row>
    <row r="33" spans="2:18" s="1" customFormat="1" ht="14.5" customHeight="1" hidden="1">
      <c r="B33" s="34"/>
      <c r="C33" s="35"/>
      <c r="D33" s="35"/>
      <c r="E33" s="41" t="s">
        <v>44</v>
      </c>
      <c r="F33" s="42">
        <v>0.21</v>
      </c>
      <c r="G33" s="107" t="s">
        <v>42</v>
      </c>
      <c r="H33" s="256">
        <f>ROUND((SUM(BG94:BG94)+SUM(BG112:BG356)),2)</f>
        <v>0</v>
      </c>
      <c r="I33" s="244"/>
      <c r="J33" s="244"/>
      <c r="K33" s="35"/>
      <c r="L33" s="35"/>
      <c r="M33" s="256">
        <v>0</v>
      </c>
      <c r="N33" s="244"/>
      <c r="O33" s="244"/>
      <c r="P33" s="244"/>
      <c r="Q33" s="35"/>
      <c r="R33" s="36"/>
    </row>
    <row r="34" spans="2:18" s="1" customFormat="1" ht="14.5" customHeight="1" hidden="1">
      <c r="B34" s="34"/>
      <c r="C34" s="35"/>
      <c r="D34" s="35"/>
      <c r="E34" s="41" t="s">
        <v>45</v>
      </c>
      <c r="F34" s="42">
        <v>0.15</v>
      </c>
      <c r="G34" s="107" t="s">
        <v>42</v>
      </c>
      <c r="H34" s="256">
        <f>ROUND((SUM(BH94:BH94)+SUM(BH112:BH356)),2)</f>
        <v>0</v>
      </c>
      <c r="I34" s="244"/>
      <c r="J34" s="244"/>
      <c r="K34" s="35"/>
      <c r="L34" s="35"/>
      <c r="M34" s="256">
        <v>0</v>
      </c>
      <c r="N34" s="244"/>
      <c r="O34" s="244"/>
      <c r="P34" s="244"/>
      <c r="Q34" s="35"/>
      <c r="R34" s="36"/>
    </row>
    <row r="35" spans="2:18" s="1" customFormat="1" ht="14.5" customHeight="1" hidden="1">
      <c r="B35" s="34"/>
      <c r="C35" s="35"/>
      <c r="D35" s="35"/>
      <c r="E35" s="41" t="s">
        <v>46</v>
      </c>
      <c r="F35" s="42">
        <v>0</v>
      </c>
      <c r="G35" s="107" t="s">
        <v>42</v>
      </c>
      <c r="H35" s="256">
        <f>ROUND((SUM(BI94:BI94)+SUM(BI112:BI356)),2)</f>
        <v>0</v>
      </c>
      <c r="I35" s="244"/>
      <c r="J35" s="244"/>
      <c r="K35" s="35"/>
      <c r="L35" s="35"/>
      <c r="M35" s="256">
        <v>0</v>
      </c>
      <c r="N35" s="244"/>
      <c r="O35" s="244"/>
      <c r="P35" s="244"/>
      <c r="Q35" s="35"/>
      <c r="R35" s="36"/>
    </row>
    <row r="36" spans="2:18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4" customHeight="1">
      <c r="B37" s="34"/>
      <c r="C37" s="103"/>
      <c r="D37" s="108" t="s">
        <v>47</v>
      </c>
      <c r="E37" s="74"/>
      <c r="F37" s="74"/>
      <c r="G37" s="109" t="s">
        <v>48</v>
      </c>
      <c r="H37" s="110" t="s">
        <v>49</v>
      </c>
      <c r="I37" s="74"/>
      <c r="J37" s="74"/>
      <c r="K37" s="74"/>
      <c r="L37" s="257">
        <f>SUM(M29:M35)</f>
        <v>0</v>
      </c>
      <c r="M37" s="257"/>
      <c r="N37" s="257"/>
      <c r="O37" s="257"/>
      <c r="P37" s="258"/>
      <c r="Q37" s="103"/>
      <c r="R37" s="36"/>
    </row>
    <row r="38" spans="2:18" s="1" customFormat="1" ht="14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s="1" customFormat="1" ht="13.5">
      <c r="B45" s="34"/>
      <c r="C45" s="35"/>
      <c r="D45" s="49" t="s">
        <v>50</v>
      </c>
      <c r="E45" s="50"/>
      <c r="F45" s="50"/>
      <c r="G45" s="50"/>
      <c r="H45" s="51"/>
      <c r="I45" s="35"/>
      <c r="J45" s="49" t="s">
        <v>51</v>
      </c>
      <c r="K45" s="50"/>
      <c r="L45" s="50"/>
      <c r="M45" s="50"/>
      <c r="N45" s="50"/>
      <c r="O45" s="50"/>
      <c r="P45" s="51"/>
      <c r="Q45" s="35"/>
      <c r="R45" s="36"/>
    </row>
    <row r="46" spans="2:18" ht="13.5">
      <c r="B46" s="25"/>
      <c r="C46" s="27"/>
      <c r="D46" s="52"/>
      <c r="E46" s="27"/>
      <c r="F46" s="27"/>
      <c r="G46" s="27"/>
      <c r="H46" s="53"/>
      <c r="I46" s="27"/>
      <c r="J46" s="52"/>
      <c r="K46" s="27"/>
      <c r="L46" s="27"/>
      <c r="M46" s="27"/>
      <c r="N46" s="27"/>
      <c r="O46" s="27"/>
      <c r="P46" s="53"/>
      <c r="Q46" s="27"/>
      <c r="R46" s="26"/>
    </row>
    <row r="47" spans="2:18" ht="13.5">
      <c r="B47" s="25"/>
      <c r="C47" s="27"/>
      <c r="D47" s="52"/>
      <c r="E47" s="27"/>
      <c r="F47" s="27"/>
      <c r="G47" s="27"/>
      <c r="H47" s="53"/>
      <c r="I47" s="27"/>
      <c r="J47" s="52"/>
      <c r="K47" s="27"/>
      <c r="L47" s="27"/>
      <c r="M47" s="27"/>
      <c r="N47" s="27"/>
      <c r="O47" s="27"/>
      <c r="P47" s="53"/>
      <c r="Q47" s="27"/>
      <c r="R47" s="26"/>
    </row>
    <row r="48" spans="2:18" ht="13.5">
      <c r="B48" s="25"/>
      <c r="C48" s="27"/>
      <c r="D48" s="52"/>
      <c r="E48" s="27"/>
      <c r="F48" s="27"/>
      <c r="G48" s="27"/>
      <c r="H48" s="53"/>
      <c r="I48" s="27"/>
      <c r="J48" s="52"/>
      <c r="K48" s="27"/>
      <c r="L48" s="27"/>
      <c r="M48" s="27"/>
      <c r="N48" s="27"/>
      <c r="O48" s="27"/>
      <c r="P48" s="53"/>
      <c r="Q48" s="27"/>
      <c r="R48" s="26"/>
    </row>
    <row r="49" spans="2:18" ht="13.5">
      <c r="B49" s="25"/>
      <c r="C49" s="27"/>
      <c r="D49" s="52"/>
      <c r="E49" s="27"/>
      <c r="F49" s="27"/>
      <c r="G49" s="27"/>
      <c r="H49" s="53"/>
      <c r="I49" s="27"/>
      <c r="J49" s="52"/>
      <c r="K49" s="27"/>
      <c r="L49" s="27"/>
      <c r="M49" s="27"/>
      <c r="N49" s="27"/>
      <c r="O49" s="27"/>
      <c r="P49" s="53"/>
      <c r="Q49" s="27"/>
      <c r="R49" s="26"/>
    </row>
    <row r="50" spans="2:18" ht="13.5">
      <c r="B50" s="25"/>
      <c r="C50" s="27"/>
      <c r="D50" s="52"/>
      <c r="E50" s="27"/>
      <c r="F50" s="27"/>
      <c r="G50" s="27"/>
      <c r="H50" s="53"/>
      <c r="I50" s="27"/>
      <c r="J50" s="52"/>
      <c r="K50" s="27"/>
      <c r="L50" s="27"/>
      <c r="M50" s="27"/>
      <c r="N50" s="27"/>
      <c r="O50" s="27"/>
      <c r="P50" s="53"/>
      <c r="Q50" s="27"/>
      <c r="R50" s="2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s="1" customFormat="1" ht="13.5">
      <c r="B54" s="34"/>
      <c r="C54" s="35"/>
      <c r="D54" s="54" t="s">
        <v>52</v>
      </c>
      <c r="E54" s="55"/>
      <c r="F54" s="55"/>
      <c r="G54" s="56" t="s">
        <v>53</v>
      </c>
      <c r="H54" s="57"/>
      <c r="I54" s="35"/>
      <c r="J54" s="54" t="s">
        <v>52</v>
      </c>
      <c r="K54" s="55"/>
      <c r="L54" s="55"/>
      <c r="M54" s="55"/>
      <c r="N54" s="56" t="s">
        <v>53</v>
      </c>
      <c r="O54" s="55"/>
      <c r="P54" s="57"/>
      <c r="Q54" s="35"/>
      <c r="R54" s="36"/>
    </row>
    <row r="55" spans="2:18" ht="13.5">
      <c r="B55" s="2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</row>
    <row r="56" spans="2:18" s="1" customFormat="1" ht="13.5">
      <c r="B56" s="34"/>
      <c r="C56" s="35"/>
      <c r="D56" s="49" t="s">
        <v>54</v>
      </c>
      <c r="E56" s="50"/>
      <c r="F56" s="50"/>
      <c r="G56" s="50"/>
      <c r="H56" s="51"/>
      <c r="I56" s="35"/>
      <c r="J56" s="49" t="s">
        <v>55</v>
      </c>
      <c r="K56" s="50"/>
      <c r="L56" s="50"/>
      <c r="M56" s="50"/>
      <c r="N56" s="50"/>
      <c r="O56" s="50"/>
      <c r="P56" s="51"/>
      <c r="Q56" s="35"/>
      <c r="R56" s="3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ht="13.5">
      <c r="B59" s="25"/>
      <c r="C59" s="27"/>
      <c r="D59" s="52"/>
      <c r="E59" s="27"/>
      <c r="F59" s="27"/>
      <c r="G59" s="27"/>
      <c r="H59" s="53"/>
      <c r="I59" s="27"/>
      <c r="J59" s="52"/>
      <c r="K59" s="27"/>
      <c r="L59" s="27"/>
      <c r="M59" s="27"/>
      <c r="N59" s="27"/>
      <c r="O59" s="27"/>
      <c r="P59" s="53"/>
      <c r="Q59" s="27"/>
      <c r="R59" s="26"/>
    </row>
    <row r="60" spans="2:18" ht="13.5">
      <c r="B60" s="25"/>
      <c r="C60" s="27"/>
      <c r="D60" s="52"/>
      <c r="E60" s="27"/>
      <c r="F60" s="27"/>
      <c r="G60" s="27"/>
      <c r="H60" s="53"/>
      <c r="I60" s="27"/>
      <c r="J60" s="52"/>
      <c r="K60" s="27"/>
      <c r="L60" s="27"/>
      <c r="M60" s="27"/>
      <c r="N60" s="27"/>
      <c r="O60" s="27"/>
      <c r="P60" s="53"/>
      <c r="Q60" s="27"/>
      <c r="R60" s="26"/>
    </row>
    <row r="61" spans="2:18" ht="13.5">
      <c r="B61" s="25"/>
      <c r="C61" s="27"/>
      <c r="D61" s="52"/>
      <c r="E61" s="27"/>
      <c r="F61" s="27"/>
      <c r="G61" s="27"/>
      <c r="H61" s="53"/>
      <c r="I61" s="27"/>
      <c r="J61" s="52"/>
      <c r="K61" s="27"/>
      <c r="L61" s="27"/>
      <c r="M61" s="27"/>
      <c r="N61" s="27"/>
      <c r="O61" s="27"/>
      <c r="P61" s="53"/>
      <c r="Q61" s="27"/>
      <c r="R61" s="2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s="1" customFormat="1" ht="13.5">
      <c r="B65" s="34"/>
      <c r="C65" s="35"/>
      <c r="D65" s="54" t="s">
        <v>52</v>
      </c>
      <c r="E65" s="55"/>
      <c r="F65" s="55"/>
      <c r="G65" s="56" t="s">
        <v>53</v>
      </c>
      <c r="H65" s="57"/>
      <c r="I65" s="35"/>
      <c r="J65" s="54" t="s">
        <v>52</v>
      </c>
      <c r="K65" s="55"/>
      <c r="L65" s="55"/>
      <c r="M65" s="55"/>
      <c r="N65" s="56" t="s">
        <v>53</v>
      </c>
      <c r="O65" s="55"/>
      <c r="P65" s="57"/>
      <c r="Q65" s="35"/>
      <c r="R65" s="36"/>
    </row>
    <row r="66" spans="2:18" s="1" customFormat="1" ht="14.5" customHeight="1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60"/>
    </row>
    <row r="70" spans="2:18" s="1" customFormat="1" ht="7" customHeight="1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</row>
    <row r="71" spans="2:18" s="1" customFormat="1" ht="37" customHeight="1">
      <c r="B71" s="34"/>
      <c r="C71" s="209" t="s">
        <v>101</v>
      </c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36"/>
    </row>
    <row r="72" spans="2:18" s="1" customFormat="1" ht="7" customHeight="1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</row>
    <row r="73" spans="2:18" s="1" customFormat="1" ht="30" customHeight="1">
      <c r="B73" s="34"/>
      <c r="C73" s="31" t="s">
        <v>17</v>
      </c>
      <c r="D73" s="35"/>
      <c r="E73" s="35"/>
      <c r="F73" s="245" t="str">
        <f>F6</f>
        <v>Polní cesta HPC 1 - KoPÚ Malovice u Netolic</v>
      </c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35"/>
      <c r="R73" s="36"/>
    </row>
    <row r="74" spans="2:18" s="1" customFormat="1" ht="37" customHeight="1">
      <c r="B74" s="34"/>
      <c r="C74" s="68" t="s">
        <v>96</v>
      </c>
      <c r="D74" s="35"/>
      <c r="E74" s="35"/>
      <c r="F74" s="211" t="str">
        <f>F7</f>
        <v>SO 101 - Polní cesta HPC1</v>
      </c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35"/>
      <c r="R74" s="36"/>
    </row>
    <row r="75" spans="2:18" s="1" customFormat="1" ht="7" customHeigh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</row>
    <row r="76" spans="2:18" s="1" customFormat="1" ht="18" customHeight="1">
      <c r="B76" s="34"/>
      <c r="C76" s="31" t="s">
        <v>20</v>
      </c>
      <c r="D76" s="35"/>
      <c r="E76" s="35"/>
      <c r="F76" s="29" t="str">
        <f>F9</f>
        <v>Malovice u Netolic</v>
      </c>
      <c r="G76" s="35"/>
      <c r="H76" s="35"/>
      <c r="I76" s="35"/>
      <c r="J76" s="35"/>
      <c r="K76" s="31" t="s">
        <v>22</v>
      </c>
      <c r="L76" s="35"/>
      <c r="M76" s="247" t="str">
        <f>IF(O9="","",O9)</f>
        <v/>
      </c>
      <c r="N76" s="247"/>
      <c r="O76" s="247"/>
      <c r="P76" s="247"/>
      <c r="Q76" s="35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13.5">
      <c r="B78" s="34"/>
      <c r="C78" s="31" t="s">
        <v>23</v>
      </c>
      <c r="D78" s="35"/>
      <c r="E78" s="35"/>
      <c r="F78" s="29" t="str">
        <f>E12</f>
        <v>SPÚ, KPÚ pro JčK, Pobočka Prachatice</v>
      </c>
      <c r="G78" s="35"/>
      <c r="H78" s="35"/>
      <c r="I78" s="35"/>
      <c r="J78" s="35"/>
      <c r="K78" s="31" t="s">
        <v>30</v>
      </c>
      <c r="L78" s="35"/>
      <c r="M78" s="218" t="str">
        <f>E18</f>
        <v>Michal Pešek, DiS., Sweco Hydroprojekt a.s.</v>
      </c>
      <c r="N78" s="218"/>
      <c r="O78" s="218"/>
      <c r="P78" s="218"/>
      <c r="Q78" s="218"/>
      <c r="R78" s="36"/>
    </row>
    <row r="79" spans="2:18" s="1" customFormat="1" ht="14.5" customHeight="1">
      <c r="B79" s="34"/>
      <c r="C79" s="31" t="s">
        <v>28</v>
      </c>
      <c r="D79" s="35"/>
      <c r="E79" s="35"/>
      <c r="F79" s="29" t="str">
        <f>IF(E15="","",E15)</f>
        <v>Sweco Hydroprojekt a.s., divize České Budějovice</v>
      </c>
      <c r="G79" s="35"/>
      <c r="H79" s="35"/>
      <c r="I79" s="35"/>
      <c r="J79" s="35"/>
      <c r="K79" s="31" t="s">
        <v>34</v>
      </c>
      <c r="L79" s="35"/>
      <c r="M79" s="218" t="str">
        <f>E21</f>
        <v>Bc. Gabriela Krchová, Sweco Hydroprojekt a.s.</v>
      </c>
      <c r="N79" s="218"/>
      <c r="O79" s="218"/>
      <c r="P79" s="218"/>
      <c r="Q79" s="218"/>
      <c r="R79" s="36"/>
    </row>
    <row r="80" spans="2:18" s="1" customFormat="1" ht="10.4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29.25" customHeight="1">
      <c r="B81" s="34"/>
      <c r="C81" s="253" t="s">
        <v>102</v>
      </c>
      <c r="D81" s="254"/>
      <c r="E81" s="254"/>
      <c r="F81" s="254"/>
      <c r="G81" s="254"/>
      <c r="H81" s="103"/>
      <c r="I81" s="103"/>
      <c r="J81" s="103"/>
      <c r="K81" s="103"/>
      <c r="L81" s="103"/>
      <c r="M81" s="103"/>
      <c r="N81" s="253" t="s">
        <v>103</v>
      </c>
      <c r="O81" s="254"/>
      <c r="P81" s="254"/>
      <c r="Q81" s="254"/>
      <c r="R81" s="36"/>
    </row>
    <row r="82" spans="2:18" s="1" customFormat="1" ht="10.4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29.25" customHeight="1">
      <c r="B83" s="34"/>
      <c r="C83" s="111" t="s">
        <v>99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92">
        <f>N112</f>
        <v>0</v>
      </c>
      <c r="O83" s="255"/>
      <c r="P83" s="255"/>
      <c r="Q83" s="255"/>
      <c r="R83" s="36"/>
      <c r="AU83" s="21" t="s">
        <v>105</v>
      </c>
    </row>
    <row r="84" spans="2:18" s="6" customFormat="1" ht="25" customHeight="1">
      <c r="B84" s="112"/>
      <c r="C84" s="113"/>
      <c r="D84" s="114" t="s">
        <v>106</v>
      </c>
      <c r="E84" s="113"/>
      <c r="F84" s="113"/>
      <c r="G84" s="113"/>
      <c r="H84" s="113"/>
      <c r="I84" s="113"/>
      <c r="J84" s="113"/>
      <c r="K84" s="113"/>
      <c r="L84" s="113"/>
      <c r="M84" s="113"/>
      <c r="N84" s="225">
        <f>N113</f>
        <v>0</v>
      </c>
      <c r="O84" s="250"/>
      <c r="P84" s="250"/>
      <c r="Q84" s="250"/>
      <c r="R84" s="115"/>
    </row>
    <row r="85" spans="2:18" s="7" customFormat="1" ht="19.9" customHeight="1">
      <c r="B85" s="116"/>
      <c r="C85" s="117"/>
      <c r="D85" s="118" t="s">
        <v>107</v>
      </c>
      <c r="E85" s="117"/>
      <c r="F85" s="117"/>
      <c r="G85" s="117"/>
      <c r="H85" s="117"/>
      <c r="I85" s="117"/>
      <c r="J85" s="117"/>
      <c r="K85" s="117"/>
      <c r="L85" s="117"/>
      <c r="M85" s="117"/>
      <c r="N85" s="251">
        <f>N114</f>
        <v>0</v>
      </c>
      <c r="O85" s="252"/>
      <c r="P85" s="252"/>
      <c r="Q85" s="252"/>
      <c r="R85" s="119"/>
    </row>
    <row r="86" spans="2:18" s="7" customFormat="1" ht="19.9" customHeight="1">
      <c r="B86" s="116"/>
      <c r="C86" s="117"/>
      <c r="D86" s="118" t="s">
        <v>108</v>
      </c>
      <c r="E86" s="117"/>
      <c r="F86" s="117"/>
      <c r="G86" s="117"/>
      <c r="H86" s="117"/>
      <c r="I86" s="117"/>
      <c r="J86" s="117"/>
      <c r="K86" s="117"/>
      <c r="L86" s="117"/>
      <c r="M86" s="117"/>
      <c r="N86" s="251">
        <f>N247</f>
        <v>0</v>
      </c>
      <c r="O86" s="252"/>
      <c r="P86" s="252"/>
      <c r="Q86" s="252"/>
      <c r="R86" s="119"/>
    </row>
    <row r="87" spans="2:18" s="7" customFormat="1" ht="19.9" customHeight="1">
      <c r="B87" s="116"/>
      <c r="C87" s="117"/>
      <c r="D87" s="118" t="s">
        <v>109</v>
      </c>
      <c r="E87" s="117"/>
      <c r="F87" s="117"/>
      <c r="G87" s="117"/>
      <c r="H87" s="117"/>
      <c r="I87" s="117"/>
      <c r="J87" s="117"/>
      <c r="K87" s="117"/>
      <c r="L87" s="117"/>
      <c r="M87" s="117"/>
      <c r="N87" s="251">
        <f>N271</f>
        <v>0</v>
      </c>
      <c r="O87" s="252"/>
      <c r="P87" s="252"/>
      <c r="Q87" s="252"/>
      <c r="R87" s="119"/>
    </row>
    <row r="88" spans="2:18" s="7" customFormat="1" ht="19.9" customHeight="1">
      <c r="B88" s="116"/>
      <c r="C88" s="117"/>
      <c r="D88" s="118" t="s">
        <v>110</v>
      </c>
      <c r="E88" s="117"/>
      <c r="F88" s="117"/>
      <c r="G88" s="117"/>
      <c r="H88" s="117"/>
      <c r="I88" s="117"/>
      <c r="J88" s="117"/>
      <c r="K88" s="117"/>
      <c r="L88" s="117"/>
      <c r="M88" s="117"/>
      <c r="N88" s="251">
        <f>N292</f>
        <v>0</v>
      </c>
      <c r="O88" s="252"/>
      <c r="P88" s="252"/>
      <c r="Q88" s="252"/>
      <c r="R88" s="119"/>
    </row>
    <row r="89" spans="2:18" s="7" customFormat="1" ht="19.9" customHeight="1">
      <c r="B89" s="116"/>
      <c r="C89" s="117"/>
      <c r="D89" s="118" t="s">
        <v>111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51">
        <f>N318</f>
        <v>0</v>
      </c>
      <c r="O89" s="252"/>
      <c r="P89" s="252"/>
      <c r="Q89" s="252"/>
      <c r="R89" s="119"/>
    </row>
    <row r="90" spans="2:18" s="7" customFormat="1" ht="19.9" customHeight="1">
      <c r="B90" s="116"/>
      <c r="C90" s="117"/>
      <c r="D90" s="118" t="s">
        <v>112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1">
        <f>N323</f>
        <v>0</v>
      </c>
      <c r="O90" s="252"/>
      <c r="P90" s="252"/>
      <c r="Q90" s="252"/>
      <c r="R90" s="119"/>
    </row>
    <row r="91" spans="2:18" s="7" customFormat="1" ht="19.9" customHeight="1">
      <c r="B91" s="116"/>
      <c r="C91" s="117"/>
      <c r="D91" s="118" t="s">
        <v>113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51">
        <f>N342</f>
        <v>0</v>
      </c>
      <c r="O91" s="252"/>
      <c r="P91" s="252"/>
      <c r="Q91" s="252"/>
      <c r="R91" s="119"/>
    </row>
    <row r="92" spans="2:18" s="7" customFormat="1" ht="19.9" customHeight="1">
      <c r="B92" s="116"/>
      <c r="C92" s="117"/>
      <c r="D92" s="118" t="s">
        <v>114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1">
        <f>N355</f>
        <v>0</v>
      </c>
      <c r="O92" s="252"/>
      <c r="P92" s="252"/>
      <c r="Q92" s="252"/>
      <c r="R92" s="119"/>
    </row>
    <row r="93" spans="2:18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18" s="1" customFormat="1" ht="18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18" s="1" customFormat="1" ht="29.25" customHeight="1">
      <c r="B95" s="34"/>
      <c r="C95" s="102" t="s">
        <v>468</v>
      </c>
      <c r="D95" s="103"/>
      <c r="E95" s="103"/>
      <c r="F95" s="103"/>
      <c r="G95" s="103"/>
      <c r="H95" s="103"/>
      <c r="I95" s="103"/>
      <c r="J95" s="103"/>
      <c r="K95" s="103"/>
      <c r="L95" s="199">
        <f>ROUND(SUM(N83),2)</f>
        <v>0</v>
      </c>
      <c r="M95" s="199"/>
      <c r="N95" s="199"/>
      <c r="O95" s="199"/>
      <c r="P95" s="199"/>
      <c r="Q95" s="199"/>
      <c r="R95" s="36"/>
    </row>
    <row r="96" spans="2:18" s="1" customFormat="1" ht="7" customHeight="1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</row>
    <row r="100" spans="2:18" s="1" customFormat="1" ht="7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3"/>
    </row>
    <row r="101" spans="2:18" s="1" customFormat="1" ht="37" customHeight="1">
      <c r="B101" s="34"/>
      <c r="C101" s="209" t="s">
        <v>116</v>
      </c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36"/>
    </row>
    <row r="102" spans="2:18" s="1" customFormat="1" ht="7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30" customHeight="1">
      <c r="B103" s="34"/>
      <c r="C103" s="31" t="s">
        <v>17</v>
      </c>
      <c r="D103" s="35"/>
      <c r="E103" s="35"/>
      <c r="F103" s="245" t="str">
        <f>F6</f>
        <v>Polní cesta HPC 1 - KoPÚ Malovice u Netolic</v>
      </c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35"/>
      <c r="R103" s="36"/>
    </row>
    <row r="104" spans="2:18" s="1" customFormat="1" ht="37" customHeight="1">
      <c r="B104" s="34"/>
      <c r="C104" s="68" t="s">
        <v>96</v>
      </c>
      <c r="D104" s="35"/>
      <c r="E104" s="35"/>
      <c r="F104" s="211" t="str">
        <f>F7</f>
        <v>SO 101 - Polní cesta HPC1</v>
      </c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35"/>
      <c r="R104" s="36"/>
    </row>
    <row r="105" spans="2:18" s="1" customFormat="1" ht="7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18" customHeight="1">
      <c r="B106" s="34"/>
      <c r="C106" s="31" t="s">
        <v>20</v>
      </c>
      <c r="D106" s="35"/>
      <c r="E106" s="35"/>
      <c r="F106" s="29" t="str">
        <f>F9</f>
        <v>Malovice u Netolic</v>
      </c>
      <c r="G106" s="35"/>
      <c r="H106" s="35"/>
      <c r="I106" s="35"/>
      <c r="J106" s="35"/>
      <c r="K106" s="31" t="s">
        <v>22</v>
      </c>
      <c r="L106" s="35"/>
      <c r="M106" s="247" t="str">
        <f>IF(O9="","",O9)</f>
        <v/>
      </c>
      <c r="N106" s="247"/>
      <c r="O106" s="247"/>
      <c r="P106" s="247"/>
      <c r="Q106" s="35"/>
      <c r="R106" s="36"/>
    </row>
    <row r="107" spans="2:18" s="1" customFormat="1" ht="7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3.5">
      <c r="B108" s="34"/>
      <c r="C108" s="31" t="s">
        <v>23</v>
      </c>
      <c r="D108" s="35"/>
      <c r="E108" s="35"/>
      <c r="F108" s="29" t="str">
        <f>E12</f>
        <v>SPÚ, KPÚ pro JčK, Pobočka Prachatice</v>
      </c>
      <c r="G108" s="35"/>
      <c r="H108" s="35"/>
      <c r="I108" s="35"/>
      <c r="J108" s="35"/>
      <c r="K108" s="31" t="s">
        <v>30</v>
      </c>
      <c r="L108" s="35"/>
      <c r="M108" s="218" t="str">
        <f>E18</f>
        <v>Michal Pešek, DiS., Sweco Hydroprojekt a.s.</v>
      </c>
      <c r="N108" s="218"/>
      <c r="O108" s="218"/>
      <c r="P108" s="218"/>
      <c r="Q108" s="218"/>
      <c r="R108" s="36"/>
    </row>
    <row r="109" spans="2:18" s="1" customFormat="1" ht="14.5" customHeight="1">
      <c r="B109" s="34"/>
      <c r="C109" s="31" t="s">
        <v>28</v>
      </c>
      <c r="D109" s="35"/>
      <c r="E109" s="35"/>
      <c r="F109" s="29" t="str">
        <f>IF(E15="","",E15)</f>
        <v>Sweco Hydroprojekt a.s., divize České Budějovice</v>
      </c>
      <c r="G109" s="35"/>
      <c r="H109" s="35"/>
      <c r="I109" s="35"/>
      <c r="J109" s="35"/>
      <c r="K109" s="31" t="s">
        <v>34</v>
      </c>
      <c r="L109" s="35"/>
      <c r="M109" s="218" t="str">
        <f>E21</f>
        <v>Bc. Gabriela Krchová, Sweco Hydroprojekt a.s.</v>
      </c>
      <c r="N109" s="218"/>
      <c r="O109" s="218"/>
      <c r="P109" s="218"/>
      <c r="Q109" s="218"/>
      <c r="R109" s="36"/>
    </row>
    <row r="110" spans="2:18" s="1" customFormat="1" ht="10.4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7" s="8" customFormat="1" ht="29.25" customHeight="1">
      <c r="B111" s="122"/>
      <c r="C111" s="123" t="s">
        <v>117</v>
      </c>
      <c r="D111" s="124" t="s">
        <v>118</v>
      </c>
      <c r="E111" s="124" t="s">
        <v>58</v>
      </c>
      <c r="F111" s="248" t="s">
        <v>119</v>
      </c>
      <c r="G111" s="248"/>
      <c r="H111" s="248"/>
      <c r="I111" s="248"/>
      <c r="J111" s="124" t="s">
        <v>120</v>
      </c>
      <c r="K111" s="124" t="s">
        <v>121</v>
      </c>
      <c r="L111" s="248" t="s">
        <v>122</v>
      </c>
      <c r="M111" s="248"/>
      <c r="N111" s="248" t="s">
        <v>103</v>
      </c>
      <c r="O111" s="248"/>
      <c r="P111" s="248"/>
      <c r="Q111" s="249"/>
      <c r="R111" s="125"/>
      <c r="T111" s="75" t="s">
        <v>123</v>
      </c>
      <c r="U111" s="76" t="s">
        <v>40</v>
      </c>
      <c r="V111" s="76" t="s">
        <v>124</v>
      </c>
      <c r="W111" s="76" t="s">
        <v>125</v>
      </c>
      <c r="X111" s="76" t="s">
        <v>126</v>
      </c>
      <c r="Y111" s="76" t="s">
        <v>127</v>
      </c>
      <c r="Z111" s="76" t="s">
        <v>128</v>
      </c>
      <c r="AA111" s="77" t="s">
        <v>129</v>
      </c>
    </row>
    <row r="112" spans="2:63" s="1" customFormat="1" ht="29.25" customHeight="1">
      <c r="B112" s="34"/>
      <c r="C112" s="79" t="s">
        <v>99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22">
        <f>BK112</f>
        <v>0</v>
      </c>
      <c r="O112" s="223"/>
      <c r="P112" s="223"/>
      <c r="Q112" s="223"/>
      <c r="R112" s="36"/>
      <c r="T112" s="78"/>
      <c r="U112" s="50"/>
      <c r="V112" s="50"/>
      <c r="W112" s="126">
        <f>W113</f>
        <v>5513.852015</v>
      </c>
      <c r="X112" s="50"/>
      <c r="Y112" s="126">
        <f>Y113</f>
        <v>452.56052275999997</v>
      </c>
      <c r="Z112" s="50"/>
      <c r="AA112" s="127">
        <f>AA113</f>
        <v>1252.82</v>
      </c>
      <c r="AT112" s="21" t="s">
        <v>74</v>
      </c>
      <c r="AU112" s="21" t="s">
        <v>105</v>
      </c>
      <c r="BK112" s="128">
        <f>BK113</f>
        <v>0</v>
      </c>
    </row>
    <row r="113" spans="2:63" s="9" customFormat="1" ht="37.4" customHeight="1">
      <c r="B113" s="129"/>
      <c r="C113" s="130"/>
      <c r="D113" s="131" t="s">
        <v>106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224">
        <f>BK113</f>
        <v>0</v>
      </c>
      <c r="O113" s="225"/>
      <c r="P113" s="225"/>
      <c r="Q113" s="225"/>
      <c r="R113" s="132"/>
      <c r="T113" s="133"/>
      <c r="U113" s="130"/>
      <c r="V113" s="130"/>
      <c r="W113" s="134">
        <f>W114+W247+W271+W292+W318+W323+W342+W355</f>
        <v>5513.852015</v>
      </c>
      <c r="X113" s="130"/>
      <c r="Y113" s="134">
        <f>Y114+Y247+Y271+Y292+Y318+Y323+Y342+Y355</f>
        <v>452.56052275999997</v>
      </c>
      <c r="Z113" s="130"/>
      <c r="AA113" s="135">
        <f>AA114+AA247+AA271+AA292+AA318+AA323+AA342+AA355</f>
        <v>1252.82</v>
      </c>
      <c r="AR113" s="136" t="s">
        <v>83</v>
      </c>
      <c r="AT113" s="137" t="s">
        <v>74</v>
      </c>
      <c r="AU113" s="137" t="s">
        <v>75</v>
      </c>
      <c r="AY113" s="136" t="s">
        <v>130</v>
      </c>
      <c r="BK113" s="138">
        <f>BK114+BK247+BK271+BK292+BK318+BK323+BK342+BK355</f>
        <v>0</v>
      </c>
    </row>
    <row r="114" spans="2:63" s="9" customFormat="1" ht="19.9" customHeight="1">
      <c r="B114" s="129"/>
      <c r="C114" s="130"/>
      <c r="D114" s="139" t="s">
        <v>107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226">
        <f>BK114</f>
        <v>0</v>
      </c>
      <c r="O114" s="227"/>
      <c r="P114" s="227"/>
      <c r="Q114" s="227"/>
      <c r="R114" s="132"/>
      <c r="T114" s="133"/>
      <c r="U114" s="130"/>
      <c r="V114" s="130"/>
      <c r="W114" s="134">
        <f>SUM(W115:W246)</f>
        <v>2509.7513699999995</v>
      </c>
      <c r="X114" s="130"/>
      <c r="Y114" s="134">
        <f>SUM(Y115:Y246)</f>
        <v>44.379326</v>
      </c>
      <c r="Z114" s="130"/>
      <c r="AA114" s="135">
        <f>SUM(AA115:AA246)</f>
        <v>1071</v>
      </c>
      <c r="AR114" s="136" t="s">
        <v>83</v>
      </c>
      <c r="AT114" s="137" t="s">
        <v>74</v>
      </c>
      <c r="AU114" s="137" t="s">
        <v>83</v>
      </c>
      <c r="AY114" s="136" t="s">
        <v>130</v>
      </c>
      <c r="BK114" s="138">
        <f>SUM(BK115:BK246)</f>
        <v>0</v>
      </c>
    </row>
    <row r="115" spans="2:65" s="1" customFormat="1" ht="45.65" customHeight="1">
      <c r="B115" s="140"/>
      <c r="C115" s="141" t="s">
        <v>83</v>
      </c>
      <c r="D115" s="141" t="s">
        <v>131</v>
      </c>
      <c r="E115" s="142" t="s">
        <v>132</v>
      </c>
      <c r="F115" s="234" t="s">
        <v>133</v>
      </c>
      <c r="G115" s="234"/>
      <c r="H115" s="234"/>
      <c r="I115" s="234"/>
      <c r="J115" s="143" t="s">
        <v>134</v>
      </c>
      <c r="K115" s="144">
        <v>250</v>
      </c>
      <c r="L115" s="235"/>
      <c r="M115" s="235"/>
      <c r="N115" s="235">
        <f aca="true" t="shared" si="0" ref="N115:N120">ROUND(L115*K115,2)</f>
        <v>0</v>
      </c>
      <c r="O115" s="235"/>
      <c r="P115" s="235"/>
      <c r="Q115" s="235"/>
      <c r="R115" s="145"/>
      <c r="T115" s="146" t="s">
        <v>5</v>
      </c>
      <c r="U115" s="43" t="s">
        <v>41</v>
      </c>
      <c r="V115" s="147">
        <v>0.172</v>
      </c>
      <c r="W115" s="147">
        <f aca="true" t="shared" si="1" ref="W115:W120">V115*K115</f>
        <v>43</v>
      </c>
      <c r="X115" s="147">
        <v>0</v>
      </c>
      <c r="Y115" s="147">
        <f aca="true" t="shared" si="2" ref="Y115:Y120">X115*K115</f>
        <v>0</v>
      </c>
      <c r="Z115" s="147">
        <v>0</v>
      </c>
      <c r="AA115" s="148">
        <f aca="true" t="shared" si="3" ref="AA115:AA120">Z115*K115</f>
        <v>0</v>
      </c>
      <c r="AR115" s="21" t="s">
        <v>135</v>
      </c>
      <c r="AT115" s="21" t="s">
        <v>131</v>
      </c>
      <c r="AU115" s="21" t="s">
        <v>94</v>
      </c>
      <c r="AY115" s="21" t="s">
        <v>130</v>
      </c>
      <c r="BE115" s="149">
        <f aca="true" t="shared" si="4" ref="BE115:BE120">IF(U115="základní",N115,0)</f>
        <v>0</v>
      </c>
      <c r="BF115" s="149">
        <f aca="true" t="shared" si="5" ref="BF115:BF120">IF(U115="snížená",N115,0)</f>
        <v>0</v>
      </c>
      <c r="BG115" s="149">
        <f aca="true" t="shared" si="6" ref="BG115:BG120">IF(U115="zákl. přenesená",N115,0)</f>
        <v>0</v>
      </c>
      <c r="BH115" s="149">
        <f aca="true" t="shared" si="7" ref="BH115:BH120">IF(U115="sníž. přenesená",N115,0)</f>
        <v>0</v>
      </c>
      <c r="BI115" s="149">
        <f aca="true" t="shared" si="8" ref="BI115:BI120">IF(U115="nulová",N115,0)</f>
        <v>0</v>
      </c>
      <c r="BJ115" s="21" t="s">
        <v>83</v>
      </c>
      <c r="BK115" s="149">
        <f aca="true" t="shared" si="9" ref="BK115:BK120">ROUND(L115*K115,2)</f>
        <v>0</v>
      </c>
      <c r="BL115" s="21" t="s">
        <v>135</v>
      </c>
      <c r="BM115" s="21" t="s">
        <v>136</v>
      </c>
    </row>
    <row r="116" spans="2:65" s="1" customFormat="1" ht="22.75" customHeight="1">
      <c r="B116" s="140"/>
      <c r="C116" s="141" t="s">
        <v>94</v>
      </c>
      <c r="D116" s="141" t="s">
        <v>131</v>
      </c>
      <c r="E116" s="142" t="s">
        <v>137</v>
      </c>
      <c r="F116" s="234" t="s">
        <v>138</v>
      </c>
      <c r="G116" s="234"/>
      <c r="H116" s="234"/>
      <c r="I116" s="234"/>
      <c r="J116" s="143" t="s">
        <v>134</v>
      </c>
      <c r="K116" s="144">
        <v>250</v>
      </c>
      <c r="L116" s="235"/>
      <c r="M116" s="235"/>
      <c r="N116" s="235">
        <f t="shared" si="0"/>
        <v>0</v>
      </c>
      <c r="O116" s="235"/>
      <c r="P116" s="235"/>
      <c r="Q116" s="235"/>
      <c r="R116" s="145"/>
      <c r="T116" s="146" t="s">
        <v>5</v>
      </c>
      <c r="U116" s="43" t="s">
        <v>41</v>
      </c>
      <c r="V116" s="147">
        <v>0.07</v>
      </c>
      <c r="W116" s="147">
        <f t="shared" si="1"/>
        <v>17.5</v>
      </c>
      <c r="X116" s="147">
        <v>0.00018</v>
      </c>
      <c r="Y116" s="147">
        <f t="shared" si="2"/>
        <v>0.045000000000000005</v>
      </c>
      <c r="Z116" s="147">
        <v>0</v>
      </c>
      <c r="AA116" s="148">
        <f t="shared" si="3"/>
        <v>0</v>
      </c>
      <c r="AR116" s="21" t="s">
        <v>135</v>
      </c>
      <c r="AT116" s="21" t="s">
        <v>131</v>
      </c>
      <c r="AU116" s="21" t="s">
        <v>94</v>
      </c>
      <c r="AY116" s="21" t="s">
        <v>130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21" t="s">
        <v>83</v>
      </c>
      <c r="BK116" s="149">
        <f t="shared" si="9"/>
        <v>0</v>
      </c>
      <c r="BL116" s="21" t="s">
        <v>135</v>
      </c>
      <c r="BM116" s="21" t="s">
        <v>139</v>
      </c>
    </row>
    <row r="117" spans="2:65" s="1" customFormat="1" ht="34.4" customHeight="1">
      <c r="B117" s="140"/>
      <c r="C117" s="141" t="s">
        <v>140</v>
      </c>
      <c r="D117" s="141" t="s">
        <v>131</v>
      </c>
      <c r="E117" s="142" t="s">
        <v>141</v>
      </c>
      <c r="F117" s="234" t="s">
        <v>142</v>
      </c>
      <c r="G117" s="234"/>
      <c r="H117" s="234"/>
      <c r="I117" s="234"/>
      <c r="J117" s="143" t="s">
        <v>134</v>
      </c>
      <c r="K117" s="144">
        <v>1125</v>
      </c>
      <c r="L117" s="235"/>
      <c r="M117" s="235"/>
      <c r="N117" s="235">
        <f t="shared" si="0"/>
        <v>0</v>
      </c>
      <c r="O117" s="235"/>
      <c r="P117" s="235"/>
      <c r="Q117" s="235"/>
      <c r="R117" s="145"/>
      <c r="T117" s="146" t="s">
        <v>5</v>
      </c>
      <c r="U117" s="43" t="s">
        <v>41</v>
      </c>
      <c r="V117" s="147">
        <v>0.119</v>
      </c>
      <c r="W117" s="147">
        <f t="shared" si="1"/>
        <v>133.875</v>
      </c>
      <c r="X117" s="147">
        <v>0</v>
      </c>
      <c r="Y117" s="147">
        <f t="shared" si="2"/>
        <v>0</v>
      </c>
      <c r="Z117" s="147">
        <v>0.44</v>
      </c>
      <c r="AA117" s="148">
        <f t="shared" si="3"/>
        <v>495</v>
      </c>
      <c r="AR117" s="21" t="s">
        <v>135</v>
      </c>
      <c r="AT117" s="21" t="s">
        <v>131</v>
      </c>
      <c r="AU117" s="21" t="s">
        <v>94</v>
      </c>
      <c r="AY117" s="21" t="s">
        <v>130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1" t="s">
        <v>83</v>
      </c>
      <c r="BK117" s="149">
        <f t="shared" si="9"/>
        <v>0</v>
      </c>
      <c r="BL117" s="21" t="s">
        <v>135</v>
      </c>
      <c r="BM117" s="21" t="s">
        <v>143</v>
      </c>
    </row>
    <row r="118" spans="2:65" s="1" customFormat="1" ht="34.4" customHeight="1">
      <c r="B118" s="140"/>
      <c r="C118" s="141" t="s">
        <v>135</v>
      </c>
      <c r="D118" s="141" t="s">
        <v>131</v>
      </c>
      <c r="E118" s="142" t="s">
        <v>144</v>
      </c>
      <c r="F118" s="234" t="s">
        <v>145</v>
      </c>
      <c r="G118" s="234"/>
      <c r="H118" s="234"/>
      <c r="I118" s="234"/>
      <c r="J118" s="143" t="s">
        <v>134</v>
      </c>
      <c r="K118" s="144">
        <v>1125</v>
      </c>
      <c r="L118" s="235"/>
      <c r="M118" s="235"/>
      <c r="N118" s="235">
        <f t="shared" si="0"/>
        <v>0</v>
      </c>
      <c r="O118" s="235"/>
      <c r="P118" s="235"/>
      <c r="Q118" s="235"/>
      <c r="R118" s="145"/>
      <c r="T118" s="146" t="s">
        <v>5</v>
      </c>
      <c r="U118" s="43" t="s">
        <v>41</v>
      </c>
      <c r="V118" s="147">
        <v>0.018</v>
      </c>
      <c r="W118" s="147">
        <f t="shared" si="1"/>
        <v>20.25</v>
      </c>
      <c r="X118" s="147">
        <v>0.00024</v>
      </c>
      <c r="Y118" s="147">
        <f t="shared" si="2"/>
        <v>0.27</v>
      </c>
      <c r="Z118" s="147">
        <v>0.512</v>
      </c>
      <c r="AA118" s="148">
        <f t="shared" si="3"/>
        <v>576</v>
      </c>
      <c r="AR118" s="21" t="s">
        <v>135</v>
      </c>
      <c r="AT118" s="21" t="s">
        <v>131</v>
      </c>
      <c r="AU118" s="21" t="s">
        <v>94</v>
      </c>
      <c r="AY118" s="21" t="s">
        <v>130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1" t="s">
        <v>83</v>
      </c>
      <c r="BK118" s="149">
        <f t="shared" si="9"/>
        <v>0</v>
      </c>
      <c r="BL118" s="21" t="s">
        <v>135</v>
      </c>
      <c r="BM118" s="21" t="s">
        <v>146</v>
      </c>
    </row>
    <row r="119" spans="2:65" s="1" customFormat="1" ht="34.4" customHeight="1">
      <c r="B119" s="140"/>
      <c r="C119" s="141" t="s">
        <v>147</v>
      </c>
      <c r="D119" s="141" t="s">
        <v>131</v>
      </c>
      <c r="E119" s="142" t="s">
        <v>148</v>
      </c>
      <c r="F119" s="234" t="s">
        <v>149</v>
      </c>
      <c r="G119" s="234"/>
      <c r="H119" s="234"/>
      <c r="I119" s="234"/>
      <c r="J119" s="143" t="s">
        <v>150</v>
      </c>
      <c r="K119" s="144">
        <v>300</v>
      </c>
      <c r="L119" s="235"/>
      <c r="M119" s="235"/>
      <c r="N119" s="235">
        <f t="shared" si="0"/>
        <v>0</v>
      </c>
      <c r="O119" s="235"/>
      <c r="P119" s="235"/>
      <c r="Q119" s="235"/>
      <c r="R119" s="145"/>
      <c r="T119" s="146" t="s">
        <v>5</v>
      </c>
      <c r="U119" s="43" t="s">
        <v>41</v>
      </c>
      <c r="V119" s="147">
        <v>0.2</v>
      </c>
      <c r="W119" s="147">
        <f t="shared" si="1"/>
        <v>60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1" t="s">
        <v>135</v>
      </c>
      <c r="AT119" s="21" t="s">
        <v>131</v>
      </c>
      <c r="AU119" s="21" t="s">
        <v>94</v>
      </c>
      <c r="AY119" s="21" t="s">
        <v>130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1" t="s">
        <v>83</v>
      </c>
      <c r="BK119" s="149">
        <f t="shared" si="9"/>
        <v>0</v>
      </c>
      <c r="BL119" s="21" t="s">
        <v>135</v>
      </c>
      <c r="BM119" s="21" t="s">
        <v>151</v>
      </c>
    </row>
    <row r="120" spans="2:65" s="1" customFormat="1" ht="34.4" customHeight="1">
      <c r="B120" s="140"/>
      <c r="C120" s="141">
        <v>6</v>
      </c>
      <c r="D120" s="141" t="s">
        <v>131</v>
      </c>
      <c r="E120" s="142" t="s">
        <v>152</v>
      </c>
      <c r="F120" s="234" t="s">
        <v>153</v>
      </c>
      <c r="G120" s="234"/>
      <c r="H120" s="234"/>
      <c r="I120" s="234"/>
      <c r="J120" s="143" t="s">
        <v>154</v>
      </c>
      <c r="K120" s="144">
        <v>10</v>
      </c>
      <c r="L120" s="235"/>
      <c r="M120" s="235"/>
      <c r="N120" s="235">
        <f t="shared" si="0"/>
        <v>0</v>
      </c>
      <c r="O120" s="235"/>
      <c r="P120" s="235"/>
      <c r="Q120" s="235"/>
      <c r="R120" s="145"/>
      <c r="T120" s="146" t="s">
        <v>5</v>
      </c>
      <c r="U120" s="43" t="s">
        <v>41</v>
      </c>
      <c r="V120" s="147">
        <v>1.153</v>
      </c>
      <c r="W120" s="147">
        <f t="shared" si="1"/>
        <v>11.530000000000001</v>
      </c>
      <c r="X120" s="147">
        <v>0.01269</v>
      </c>
      <c r="Y120" s="147">
        <f t="shared" si="2"/>
        <v>0.1269</v>
      </c>
      <c r="Z120" s="147">
        <v>0</v>
      </c>
      <c r="AA120" s="148">
        <f t="shared" si="3"/>
        <v>0</v>
      </c>
      <c r="AR120" s="21" t="s">
        <v>135</v>
      </c>
      <c r="AT120" s="21" t="s">
        <v>131</v>
      </c>
      <c r="AU120" s="21" t="s">
        <v>94</v>
      </c>
      <c r="AY120" s="21" t="s">
        <v>130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1" t="s">
        <v>83</v>
      </c>
      <c r="BK120" s="149">
        <f t="shared" si="9"/>
        <v>0</v>
      </c>
      <c r="BL120" s="21" t="s">
        <v>135</v>
      </c>
      <c r="BM120" s="21" t="s">
        <v>155</v>
      </c>
    </row>
    <row r="121" spans="2:51" s="10" customFormat="1" ht="14.5" customHeight="1">
      <c r="B121" s="150"/>
      <c r="C121" s="151"/>
      <c r="D121" s="151"/>
      <c r="E121" s="152" t="s">
        <v>5</v>
      </c>
      <c r="F121" s="236" t="s">
        <v>156</v>
      </c>
      <c r="G121" s="237"/>
      <c r="H121" s="237"/>
      <c r="I121" s="237"/>
      <c r="J121" s="151"/>
      <c r="K121" s="152" t="s">
        <v>5</v>
      </c>
      <c r="L121" s="151"/>
      <c r="M121" s="151"/>
      <c r="N121" s="151"/>
      <c r="O121" s="151"/>
      <c r="P121" s="151"/>
      <c r="Q121" s="151"/>
      <c r="R121" s="153"/>
      <c r="T121" s="154"/>
      <c r="U121" s="151"/>
      <c r="V121" s="151"/>
      <c r="W121" s="151"/>
      <c r="X121" s="151"/>
      <c r="Y121" s="151"/>
      <c r="Z121" s="151"/>
      <c r="AA121" s="155"/>
      <c r="AT121" s="156" t="s">
        <v>157</v>
      </c>
      <c r="AU121" s="156" t="s">
        <v>94</v>
      </c>
      <c r="AV121" s="10" t="s">
        <v>83</v>
      </c>
      <c r="AW121" s="10" t="s">
        <v>33</v>
      </c>
      <c r="AX121" s="10" t="s">
        <v>75</v>
      </c>
      <c r="AY121" s="156" t="s">
        <v>130</v>
      </c>
    </row>
    <row r="122" spans="2:51" s="11" customFormat="1" ht="14.5" customHeight="1">
      <c r="B122" s="157"/>
      <c r="C122" s="158"/>
      <c r="D122" s="158"/>
      <c r="E122" s="159" t="s">
        <v>5</v>
      </c>
      <c r="F122" s="238" t="s">
        <v>158</v>
      </c>
      <c r="G122" s="239"/>
      <c r="H122" s="239"/>
      <c r="I122" s="239"/>
      <c r="J122" s="158"/>
      <c r="K122" s="160">
        <v>10</v>
      </c>
      <c r="L122" s="158"/>
      <c r="M122" s="158"/>
      <c r="N122" s="158"/>
      <c r="O122" s="158"/>
      <c r="P122" s="158"/>
      <c r="Q122" s="158"/>
      <c r="R122" s="161"/>
      <c r="T122" s="162"/>
      <c r="U122" s="158"/>
      <c r="V122" s="158"/>
      <c r="W122" s="158"/>
      <c r="X122" s="158"/>
      <c r="Y122" s="158"/>
      <c r="Z122" s="158"/>
      <c r="AA122" s="163"/>
      <c r="AT122" s="164" t="s">
        <v>157</v>
      </c>
      <c r="AU122" s="164" t="s">
        <v>94</v>
      </c>
      <c r="AV122" s="11" t="s">
        <v>94</v>
      </c>
      <c r="AW122" s="11" t="s">
        <v>33</v>
      </c>
      <c r="AX122" s="11" t="s">
        <v>75</v>
      </c>
      <c r="AY122" s="164" t="s">
        <v>130</v>
      </c>
    </row>
    <row r="123" spans="2:51" s="12" customFormat="1" ht="14.5" customHeight="1">
      <c r="B123" s="165"/>
      <c r="C123" s="166"/>
      <c r="D123" s="166"/>
      <c r="E123" s="167" t="s">
        <v>5</v>
      </c>
      <c r="F123" s="232" t="s">
        <v>159</v>
      </c>
      <c r="G123" s="233"/>
      <c r="H123" s="233"/>
      <c r="I123" s="233"/>
      <c r="J123" s="166"/>
      <c r="K123" s="168">
        <v>10</v>
      </c>
      <c r="L123" s="166"/>
      <c r="M123" s="166"/>
      <c r="N123" s="166"/>
      <c r="O123" s="166"/>
      <c r="P123" s="166"/>
      <c r="Q123" s="166"/>
      <c r="R123" s="169"/>
      <c r="T123" s="170"/>
      <c r="U123" s="166"/>
      <c r="V123" s="166"/>
      <c r="W123" s="166"/>
      <c r="X123" s="166"/>
      <c r="Y123" s="166"/>
      <c r="Z123" s="166"/>
      <c r="AA123" s="171"/>
      <c r="AT123" s="172" t="s">
        <v>157</v>
      </c>
      <c r="AU123" s="172" t="s">
        <v>94</v>
      </c>
      <c r="AV123" s="12" t="s">
        <v>135</v>
      </c>
      <c r="AW123" s="12" t="s">
        <v>33</v>
      </c>
      <c r="AX123" s="12" t="s">
        <v>83</v>
      </c>
      <c r="AY123" s="172" t="s">
        <v>130</v>
      </c>
    </row>
    <row r="124" spans="2:65" s="1" customFormat="1" ht="34.4" customHeight="1">
      <c r="B124" s="140"/>
      <c r="C124" s="141">
        <v>7</v>
      </c>
      <c r="D124" s="141" t="s">
        <v>131</v>
      </c>
      <c r="E124" s="142" t="s">
        <v>161</v>
      </c>
      <c r="F124" s="234" t="s">
        <v>162</v>
      </c>
      <c r="G124" s="234"/>
      <c r="H124" s="234"/>
      <c r="I124" s="234"/>
      <c r="J124" s="143" t="s">
        <v>163</v>
      </c>
      <c r="K124" s="144">
        <v>15</v>
      </c>
      <c r="L124" s="235"/>
      <c r="M124" s="235"/>
      <c r="N124" s="235">
        <f>ROUND(L124*K124,2)</f>
        <v>0</v>
      </c>
      <c r="O124" s="235"/>
      <c r="P124" s="235"/>
      <c r="Q124" s="235"/>
      <c r="R124" s="145"/>
      <c r="T124" s="146" t="s">
        <v>5</v>
      </c>
      <c r="U124" s="43" t="s">
        <v>41</v>
      </c>
      <c r="V124" s="147">
        <v>1.548</v>
      </c>
      <c r="W124" s="147">
        <f>V124*K124</f>
        <v>23.22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135</v>
      </c>
      <c r="AT124" s="21" t="s">
        <v>131</v>
      </c>
      <c r="AU124" s="21" t="s">
        <v>94</v>
      </c>
      <c r="AY124" s="21" t="s">
        <v>130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83</v>
      </c>
      <c r="BK124" s="149">
        <f>ROUND(L124*K124,2)</f>
        <v>0</v>
      </c>
      <c r="BL124" s="21" t="s">
        <v>135</v>
      </c>
      <c r="BM124" s="21" t="s">
        <v>164</v>
      </c>
    </row>
    <row r="125" spans="2:51" s="10" customFormat="1" ht="14.5" customHeight="1">
      <c r="B125" s="150"/>
      <c r="C125" s="151"/>
      <c r="D125" s="151"/>
      <c r="E125" s="152" t="s">
        <v>5</v>
      </c>
      <c r="F125" s="236" t="s">
        <v>156</v>
      </c>
      <c r="G125" s="237"/>
      <c r="H125" s="237"/>
      <c r="I125" s="237"/>
      <c r="J125" s="151"/>
      <c r="K125" s="152" t="s">
        <v>5</v>
      </c>
      <c r="L125" s="151"/>
      <c r="M125" s="151"/>
      <c r="N125" s="151"/>
      <c r="O125" s="151"/>
      <c r="P125" s="151"/>
      <c r="Q125" s="151"/>
      <c r="R125" s="153"/>
      <c r="T125" s="154"/>
      <c r="U125" s="151"/>
      <c r="V125" s="151"/>
      <c r="W125" s="151"/>
      <c r="X125" s="151"/>
      <c r="Y125" s="151"/>
      <c r="Z125" s="151"/>
      <c r="AA125" s="155"/>
      <c r="AT125" s="156" t="s">
        <v>157</v>
      </c>
      <c r="AU125" s="156" t="s">
        <v>94</v>
      </c>
      <c r="AV125" s="10" t="s">
        <v>83</v>
      </c>
      <c r="AW125" s="10" t="s">
        <v>33</v>
      </c>
      <c r="AX125" s="10" t="s">
        <v>75</v>
      </c>
      <c r="AY125" s="156" t="s">
        <v>130</v>
      </c>
    </row>
    <row r="126" spans="2:51" s="11" customFormat="1" ht="14.5" customHeight="1">
      <c r="B126" s="157"/>
      <c r="C126" s="158"/>
      <c r="D126" s="158"/>
      <c r="E126" s="159" t="s">
        <v>5</v>
      </c>
      <c r="F126" s="238" t="s">
        <v>165</v>
      </c>
      <c r="G126" s="239"/>
      <c r="H126" s="239"/>
      <c r="I126" s="239"/>
      <c r="J126" s="158"/>
      <c r="K126" s="160">
        <v>15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63"/>
      <c r="AT126" s="164" t="s">
        <v>157</v>
      </c>
      <c r="AU126" s="164" t="s">
        <v>94</v>
      </c>
      <c r="AV126" s="11" t="s">
        <v>94</v>
      </c>
      <c r="AW126" s="11" t="s">
        <v>33</v>
      </c>
      <c r="AX126" s="11" t="s">
        <v>75</v>
      </c>
      <c r="AY126" s="164" t="s">
        <v>130</v>
      </c>
    </row>
    <row r="127" spans="2:51" s="12" customFormat="1" ht="14.5" customHeight="1">
      <c r="B127" s="165"/>
      <c r="C127" s="166"/>
      <c r="D127" s="166"/>
      <c r="E127" s="167" t="s">
        <v>5</v>
      </c>
      <c r="F127" s="232" t="s">
        <v>159</v>
      </c>
      <c r="G127" s="233"/>
      <c r="H127" s="233"/>
      <c r="I127" s="233"/>
      <c r="J127" s="166"/>
      <c r="K127" s="168">
        <v>15</v>
      </c>
      <c r="L127" s="166"/>
      <c r="M127" s="166"/>
      <c r="N127" s="166"/>
      <c r="O127" s="166"/>
      <c r="P127" s="166"/>
      <c r="Q127" s="166"/>
      <c r="R127" s="169"/>
      <c r="T127" s="170"/>
      <c r="U127" s="166"/>
      <c r="V127" s="166"/>
      <c r="W127" s="166"/>
      <c r="X127" s="166"/>
      <c r="Y127" s="166"/>
      <c r="Z127" s="166"/>
      <c r="AA127" s="171"/>
      <c r="AT127" s="172" t="s">
        <v>157</v>
      </c>
      <c r="AU127" s="172" t="s">
        <v>94</v>
      </c>
      <c r="AV127" s="12" t="s">
        <v>135</v>
      </c>
      <c r="AW127" s="12" t="s">
        <v>33</v>
      </c>
      <c r="AX127" s="12" t="s">
        <v>83</v>
      </c>
      <c r="AY127" s="172" t="s">
        <v>130</v>
      </c>
    </row>
    <row r="128" spans="2:65" s="1" customFormat="1" ht="22.75" customHeight="1">
      <c r="B128" s="140"/>
      <c r="C128" s="183">
        <v>8</v>
      </c>
      <c r="D128" s="141" t="s">
        <v>131</v>
      </c>
      <c r="E128" s="142" t="s">
        <v>166</v>
      </c>
      <c r="F128" s="234" t="s">
        <v>167</v>
      </c>
      <c r="G128" s="234"/>
      <c r="H128" s="234"/>
      <c r="I128" s="234"/>
      <c r="J128" s="143" t="s">
        <v>163</v>
      </c>
      <c r="K128" s="144">
        <v>2074.77</v>
      </c>
      <c r="L128" s="235"/>
      <c r="M128" s="235"/>
      <c r="N128" s="235">
        <f>ROUND(L128*K128,2)</f>
        <v>0</v>
      </c>
      <c r="O128" s="235"/>
      <c r="P128" s="235"/>
      <c r="Q128" s="235"/>
      <c r="R128" s="145"/>
      <c r="T128" s="146" t="s">
        <v>5</v>
      </c>
      <c r="U128" s="43" t="s">
        <v>41</v>
      </c>
      <c r="V128" s="147">
        <v>0.097</v>
      </c>
      <c r="W128" s="147">
        <f>V128*K128</f>
        <v>201.25269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135</v>
      </c>
      <c r="AT128" s="21" t="s">
        <v>131</v>
      </c>
      <c r="AU128" s="21" t="s">
        <v>94</v>
      </c>
      <c r="AY128" s="21" t="s">
        <v>130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83</v>
      </c>
      <c r="BK128" s="149">
        <f>ROUND(L128*K128,2)</f>
        <v>0</v>
      </c>
      <c r="BL128" s="21" t="s">
        <v>135</v>
      </c>
      <c r="BM128" s="21" t="s">
        <v>168</v>
      </c>
    </row>
    <row r="129" spans="2:51" s="10" customFormat="1" ht="14.5" customHeight="1">
      <c r="B129" s="150"/>
      <c r="C129" s="151"/>
      <c r="D129" s="151"/>
      <c r="E129" s="152" t="s">
        <v>5</v>
      </c>
      <c r="F129" s="236" t="s">
        <v>169</v>
      </c>
      <c r="G129" s="237"/>
      <c r="H129" s="237"/>
      <c r="I129" s="237"/>
      <c r="J129" s="151"/>
      <c r="K129" s="152" t="s">
        <v>5</v>
      </c>
      <c r="L129" s="151"/>
      <c r="M129" s="151"/>
      <c r="N129" s="151"/>
      <c r="O129" s="151"/>
      <c r="P129" s="151"/>
      <c r="Q129" s="151"/>
      <c r="R129" s="153"/>
      <c r="T129" s="154"/>
      <c r="U129" s="151"/>
      <c r="V129" s="151"/>
      <c r="W129" s="151"/>
      <c r="X129" s="151"/>
      <c r="Y129" s="151"/>
      <c r="Z129" s="151"/>
      <c r="AA129" s="155"/>
      <c r="AT129" s="156" t="s">
        <v>157</v>
      </c>
      <c r="AU129" s="156" t="s">
        <v>94</v>
      </c>
      <c r="AV129" s="10" t="s">
        <v>83</v>
      </c>
      <c r="AW129" s="10" t="s">
        <v>33</v>
      </c>
      <c r="AX129" s="10" t="s">
        <v>75</v>
      </c>
      <c r="AY129" s="156" t="s">
        <v>130</v>
      </c>
    </row>
    <row r="130" spans="2:51" s="11" customFormat="1" ht="14.5" customHeight="1">
      <c r="B130" s="157"/>
      <c r="C130" s="158"/>
      <c r="D130" s="158"/>
      <c r="E130" s="159" t="s">
        <v>5</v>
      </c>
      <c r="F130" s="238" t="s">
        <v>471</v>
      </c>
      <c r="G130" s="239"/>
      <c r="H130" s="239"/>
      <c r="I130" s="239"/>
      <c r="J130" s="158"/>
      <c r="K130" s="160">
        <v>2074.77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63"/>
      <c r="AT130" s="164" t="s">
        <v>157</v>
      </c>
      <c r="AU130" s="164" t="s">
        <v>94</v>
      </c>
      <c r="AV130" s="11" t="s">
        <v>94</v>
      </c>
      <c r="AW130" s="11" t="s">
        <v>33</v>
      </c>
      <c r="AX130" s="11" t="s">
        <v>75</v>
      </c>
      <c r="AY130" s="164" t="s">
        <v>130</v>
      </c>
    </row>
    <row r="131" spans="2:51" s="12" customFormat="1" ht="14.5" customHeight="1">
      <c r="B131" s="165"/>
      <c r="C131" s="166"/>
      <c r="D131" s="166"/>
      <c r="E131" s="167" t="s">
        <v>5</v>
      </c>
      <c r="F131" s="232" t="s">
        <v>159</v>
      </c>
      <c r="G131" s="233"/>
      <c r="H131" s="233"/>
      <c r="I131" s="233"/>
      <c r="J131" s="166"/>
      <c r="K131" s="168">
        <v>2074.77</v>
      </c>
      <c r="L131" s="166"/>
      <c r="M131" s="166"/>
      <c r="N131" s="166"/>
      <c r="O131" s="166"/>
      <c r="P131" s="166"/>
      <c r="Q131" s="166"/>
      <c r="R131" s="169"/>
      <c r="T131" s="170"/>
      <c r="U131" s="166"/>
      <c r="V131" s="166"/>
      <c r="W131" s="166"/>
      <c r="X131" s="166"/>
      <c r="Y131" s="166"/>
      <c r="Z131" s="166"/>
      <c r="AA131" s="171"/>
      <c r="AT131" s="172" t="s">
        <v>157</v>
      </c>
      <c r="AU131" s="172" t="s">
        <v>94</v>
      </c>
      <c r="AV131" s="12" t="s">
        <v>135</v>
      </c>
      <c r="AW131" s="12" t="s">
        <v>33</v>
      </c>
      <c r="AX131" s="12" t="s">
        <v>83</v>
      </c>
      <c r="AY131" s="172" t="s">
        <v>130</v>
      </c>
    </row>
    <row r="132" spans="2:65" s="1" customFormat="1" ht="34.4" customHeight="1">
      <c r="B132" s="140"/>
      <c r="C132" s="183">
        <v>9</v>
      </c>
      <c r="D132" s="141" t="s">
        <v>131</v>
      </c>
      <c r="E132" s="142" t="s">
        <v>170</v>
      </c>
      <c r="F132" s="234" t="s">
        <v>171</v>
      </c>
      <c r="G132" s="234"/>
      <c r="H132" s="234"/>
      <c r="I132" s="234"/>
      <c r="J132" s="143" t="s">
        <v>163</v>
      </c>
      <c r="K132" s="144">
        <v>2871.107</v>
      </c>
      <c r="L132" s="235"/>
      <c r="M132" s="235"/>
      <c r="N132" s="235">
        <f>ROUND(L132*K132,2)</f>
        <v>0</v>
      </c>
      <c r="O132" s="235"/>
      <c r="P132" s="235"/>
      <c r="Q132" s="235"/>
      <c r="R132" s="145"/>
      <c r="T132" s="146" t="s">
        <v>5</v>
      </c>
      <c r="U132" s="43" t="s">
        <v>41</v>
      </c>
      <c r="V132" s="147">
        <v>0.06</v>
      </c>
      <c r="W132" s="147">
        <f>V132*K132</f>
        <v>172.26641999999998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135</v>
      </c>
      <c r="AT132" s="21" t="s">
        <v>131</v>
      </c>
      <c r="AU132" s="21" t="s">
        <v>94</v>
      </c>
      <c r="AY132" s="21" t="s">
        <v>130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83</v>
      </c>
      <c r="BK132" s="149">
        <f>ROUND(L132*K132,2)</f>
        <v>0</v>
      </c>
      <c r="BL132" s="21" t="s">
        <v>135</v>
      </c>
      <c r="BM132" s="21" t="s">
        <v>172</v>
      </c>
    </row>
    <row r="133" spans="2:51" s="10" customFormat="1" ht="14.5" customHeight="1">
      <c r="B133" s="150"/>
      <c r="C133" s="151"/>
      <c r="D133" s="151"/>
      <c r="E133" s="152" t="s">
        <v>5</v>
      </c>
      <c r="F133" s="236" t="s">
        <v>173</v>
      </c>
      <c r="G133" s="237"/>
      <c r="H133" s="237"/>
      <c r="I133" s="237"/>
      <c r="J133" s="151"/>
      <c r="K133" s="152" t="s">
        <v>5</v>
      </c>
      <c r="L133" s="151"/>
      <c r="M133" s="151"/>
      <c r="N133" s="151"/>
      <c r="O133" s="151"/>
      <c r="P133" s="151"/>
      <c r="Q133" s="151"/>
      <c r="R133" s="153"/>
      <c r="T133" s="154"/>
      <c r="U133" s="151"/>
      <c r="V133" s="151"/>
      <c r="W133" s="151"/>
      <c r="X133" s="151"/>
      <c r="Y133" s="151"/>
      <c r="Z133" s="151"/>
      <c r="AA133" s="155"/>
      <c r="AT133" s="156" t="s">
        <v>157</v>
      </c>
      <c r="AU133" s="156" t="s">
        <v>94</v>
      </c>
      <c r="AV133" s="10" t="s">
        <v>83</v>
      </c>
      <c r="AW133" s="10" t="s">
        <v>33</v>
      </c>
      <c r="AX133" s="10" t="s">
        <v>75</v>
      </c>
      <c r="AY133" s="156" t="s">
        <v>130</v>
      </c>
    </row>
    <row r="134" spans="2:51" s="11" customFormat="1" ht="14.5" customHeight="1">
      <c r="B134" s="157"/>
      <c r="C134" s="158"/>
      <c r="D134" s="158"/>
      <c r="E134" s="159" t="s">
        <v>5</v>
      </c>
      <c r="F134" s="238">
        <v>2871.107</v>
      </c>
      <c r="G134" s="239"/>
      <c r="H134" s="239"/>
      <c r="I134" s="239"/>
      <c r="J134" s="158"/>
      <c r="K134" s="160">
        <v>2871.107</v>
      </c>
      <c r="L134" s="158"/>
      <c r="M134" s="158"/>
      <c r="N134" s="158"/>
      <c r="O134" s="158"/>
      <c r="P134" s="158"/>
      <c r="Q134" s="158"/>
      <c r="R134" s="161"/>
      <c r="T134" s="162"/>
      <c r="U134" s="158"/>
      <c r="V134" s="158"/>
      <c r="W134" s="158"/>
      <c r="X134" s="158"/>
      <c r="Y134" s="158"/>
      <c r="Z134" s="158"/>
      <c r="AA134" s="163"/>
      <c r="AT134" s="164" t="s">
        <v>157</v>
      </c>
      <c r="AU134" s="164" t="s">
        <v>94</v>
      </c>
      <c r="AV134" s="11" t="s">
        <v>94</v>
      </c>
      <c r="AW134" s="11" t="s">
        <v>33</v>
      </c>
      <c r="AX134" s="11" t="s">
        <v>75</v>
      </c>
      <c r="AY134" s="164" t="s">
        <v>130</v>
      </c>
    </row>
    <row r="135" spans="2:51" s="12" customFormat="1" ht="14.5" customHeight="1">
      <c r="B135" s="165"/>
      <c r="C135" s="166"/>
      <c r="D135" s="166"/>
      <c r="E135" s="167" t="s">
        <v>5</v>
      </c>
      <c r="F135" s="232" t="s">
        <v>159</v>
      </c>
      <c r="G135" s="233"/>
      <c r="H135" s="233"/>
      <c r="I135" s="233"/>
      <c r="J135" s="166"/>
      <c r="K135" s="168">
        <v>2871.107</v>
      </c>
      <c r="L135" s="166"/>
      <c r="M135" s="166"/>
      <c r="N135" s="166"/>
      <c r="O135" s="166"/>
      <c r="P135" s="166"/>
      <c r="Q135" s="166"/>
      <c r="R135" s="169"/>
      <c r="T135" s="170"/>
      <c r="U135" s="166"/>
      <c r="V135" s="166"/>
      <c r="W135" s="166"/>
      <c r="X135" s="166"/>
      <c r="Y135" s="166"/>
      <c r="Z135" s="166"/>
      <c r="AA135" s="171"/>
      <c r="AT135" s="172" t="s">
        <v>157</v>
      </c>
      <c r="AU135" s="172" t="s">
        <v>94</v>
      </c>
      <c r="AV135" s="12" t="s">
        <v>135</v>
      </c>
      <c r="AW135" s="12" t="s">
        <v>33</v>
      </c>
      <c r="AX135" s="12" t="s">
        <v>83</v>
      </c>
      <c r="AY135" s="172" t="s">
        <v>130</v>
      </c>
    </row>
    <row r="136" spans="2:65" s="1" customFormat="1" ht="34.4" customHeight="1">
      <c r="B136" s="140"/>
      <c r="C136" s="183">
        <v>10</v>
      </c>
      <c r="D136" s="141" t="s">
        <v>131</v>
      </c>
      <c r="E136" s="142" t="s">
        <v>174</v>
      </c>
      <c r="F136" s="234" t="s">
        <v>175</v>
      </c>
      <c r="G136" s="234"/>
      <c r="H136" s="234"/>
      <c r="I136" s="234"/>
      <c r="J136" s="143" t="s">
        <v>163</v>
      </c>
      <c r="K136" s="144">
        <v>861.332</v>
      </c>
      <c r="L136" s="235"/>
      <c r="M136" s="235"/>
      <c r="N136" s="235">
        <f>ROUND(L136*K136,2)</f>
        <v>0</v>
      </c>
      <c r="O136" s="235"/>
      <c r="P136" s="235"/>
      <c r="Q136" s="235"/>
      <c r="R136" s="145"/>
      <c r="T136" s="146" t="s">
        <v>5</v>
      </c>
      <c r="U136" s="43" t="s">
        <v>41</v>
      </c>
      <c r="V136" s="147">
        <v>0.083</v>
      </c>
      <c r="W136" s="147">
        <f>V136*K136</f>
        <v>71.490556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1" t="s">
        <v>135</v>
      </c>
      <c r="AT136" s="21" t="s">
        <v>131</v>
      </c>
      <c r="AU136" s="21" t="s">
        <v>94</v>
      </c>
      <c r="AY136" s="21" t="s">
        <v>130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83</v>
      </c>
      <c r="BK136" s="149">
        <f>ROUND(L136*K136,2)</f>
        <v>0</v>
      </c>
      <c r="BL136" s="21" t="s">
        <v>135</v>
      </c>
      <c r="BM136" s="21" t="s">
        <v>176</v>
      </c>
    </row>
    <row r="137" spans="2:51" s="11" customFormat="1" ht="14.5" customHeight="1">
      <c r="B137" s="157"/>
      <c r="C137" s="158"/>
      <c r="D137" s="158"/>
      <c r="E137" s="159" t="s">
        <v>5</v>
      </c>
      <c r="F137" s="230" t="s">
        <v>475</v>
      </c>
      <c r="G137" s="231"/>
      <c r="H137" s="231"/>
      <c r="I137" s="231"/>
      <c r="J137" s="158"/>
      <c r="K137" s="160">
        <v>861.332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157</v>
      </c>
      <c r="AU137" s="164" t="s">
        <v>94</v>
      </c>
      <c r="AV137" s="11" t="s">
        <v>94</v>
      </c>
      <c r="AW137" s="11" t="s">
        <v>33</v>
      </c>
      <c r="AX137" s="11" t="s">
        <v>75</v>
      </c>
      <c r="AY137" s="164" t="s">
        <v>130</v>
      </c>
    </row>
    <row r="138" spans="2:51" s="12" customFormat="1" ht="14.5" customHeight="1">
      <c r="B138" s="165"/>
      <c r="C138" s="166"/>
      <c r="D138" s="166"/>
      <c r="E138" s="167" t="s">
        <v>5</v>
      </c>
      <c r="F138" s="232" t="s">
        <v>159</v>
      </c>
      <c r="G138" s="233"/>
      <c r="H138" s="233"/>
      <c r="I138" s="233"/>
      <c r="J138" s="166"/>
      <c r="K138" s="168">
        <v>861.332</v>
      </c>
      <c r="L138" s="166"/>
      <c r="M138" s="166"/>
      <c r="N138" s="166"/>
      <c r="O138" s="166"/>
      <c r="P138" s="166"/>
      <c r="Q138" s="166"/>
      <c r="R138" s="169"/>
      <c r="T138" s="170"/>
      <c r="U138" s="166"/>
      <c r="V138" s="166"/>
      <c r="W138" s="166"/>
      <c r="X138" s="166"/>
      <c r="Y138" s="166"/>
      <c r="Z138" s="166"/>
      <c r="AA138" s="171"/>
      <c r="AT138" s="172" t="s">
        <v>157</v>
      </c>
      <c r="AU138" s="172" t="s">
        <v>94</v>
      </c>
      <c r="AV138" s="12" t="s">
        <v>135</v>
      </c>
      <c r="AW138" s="12" t="s">
        <v>33</v>
      </c>
      <c r="AX138" s="12" t="s">
        <v>83</v>
      </c>
      <c r="AY138" s="172" t="s">
        <v>130</v>
      </c>
    </row>
    <row r="139" spans="2:65" s="1" customFormat="1" ht="22.75" customHeight="1">
      <c r="B139" s="140"/>
      <c r="C139" s="141">
        <v>11</v>
      </c>
      <c r="D139" s="141" t="s">
        <v>131</v>
      </c>
      <c r="E139" s="142" t="s">
        <v>177</v>
      </c>
      <c r="F139" s="234" t="s">
        <v>178</v>
      </c>
      <c r="G139" s="234"/>
      <c r="H139" s="234"/>
      <c r="I139" s="234"/>
      <c r="J139" s="143" t="s">
        <v>163</v>
      </c>
      <c r="K139" s="144">
        <v>296.57</v>
      </c>
      <c r="L139" s="235"/>
      <c r="M139" s="235"/>
      <c r="N139" s="235">
        <f>ROUND(L139*K139,2)</f>
        <v>0</v>
      </c>
      <c r="O139" s="235"/>
      <c r="P139" s="235"/>
      <c r="Q139" s="235"/>
      <c r="R139" s="145"/>
      <c r="T139" s="146" t="s">
        <v>5</v>
      </c>
      <c r="U139" s="43" t="s">
        <v>41</v>
      </c>
      <c r="V139" s="147">
        <v>0.467</v>
      </c>
      <c r="W139" s="147">
        <f>V139*K139</f>
        <v>138.49819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1" t="s">
        <v>135</v>
      </c>
      <c r="AT139" s="21" t="s">
        <v>131</v>
      </c>
      <c r="AU139" s="21" t="s">
        <v>94</v>
      </c>
      <c r="AY139" s="21" t="s">
        <v>130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1" t="s">
        <v>83</v>
      </c>
      <c r="BK139" s="149">
        <f>ROUND(L139*K139,2)</f>
        <v>0</v>
      </c>
      <c r="BL139" s="21" t="s">
        <v>135</v>
      </c>
      <c r="BM139" s="21" t="s">
        <v>179</v>
      </c>
    </row>
    <row r="140" spans="2:51" s="10" customFormat="1" ht="14.5" customHeight="1">
      <c r="B140" s="150"/>
      <c r="C140" s="151"/>
      <c r="D140" s="151"/>
      <c r="E140" s="152" t="s">
        <v>5</v>
      </c>
      <c r="F140" s="236" t="s">
        <v>180</v>
      </c>
      <c r="G140" s="237"/>
      <c r="H140" s="237"/>
      <c r="I140" s="237"/>
      <c r="J140" s="151"/>
      <c r="K140" s="152" t="s">
        <v>5</v>
      </c>
      <c r="L140" s="151"/>
      <c r="M140" s="151"/>
      <c r="N140" s="151"/>
      <c r="O140" s="151"/>
      <c r="P140" s="151"/>
      <c r="Q140" s="151"/>
      <c r="R140" s="153"/>
      <c r="T140" s="154"/>
      <c r="U140" s="151"/>
      <c r="V140" s="151"/>
      <c r="W140" s="151"/>
      <c r="X140" s="151"/>
      <c r="Y140" s="151"/>
      <c r="Z140" s="151"/>
      <c r="AA140" s="155"/>
      <c r="AT140" s="156" t="s">
        <v>157</v>
      </c>
      <c r="AU140" s="156" t="s">
        <v>94</v>
      </c>
      <c r="AV140" s="10" t="s">
        <v>83</v>
      </c>
      <c r="AW140" s="10" t="s">
        <v>33</v>
      </c>
      <c r="AX140" s="10" t="s">
        <v>75</v>
      </c>
      <c r="AY140" s="156" t="s">
        <v>130</v>
      </c>
    </row>
    <row r="141" spans="2:51" s="11" customFormat="1" ht="14.5" customHeight="1">
      <c r="B141" s="157"/>
      <c r="C141" s="158"/>
      <c r="D141" s="158"/>
      <c r="E141" s="159" t="s">
        <v>5</v>
      </c>
      <c r="F141" s="238" t="s">
        <v>181</v>
      </c>
      <c r="G141" s="239"/>
      <c r="H141" s="239"/>
      <c r="I141" s="239"/>
      <c r="J141" s="158"/>
      <c r="K141" s="160">
        <v>18.8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157</v>
      </c>
      <c r="AU141" s="164" t="s">
        <v>94</v>
      </c>
      <c r="AV141" s="11" t="s">
        <v>94</v>
      </c>
      <c r="AW141" s="11" t="s">
        <v>33</v>
      </c>
      <c r="AX141" s="11" t="s">
        <v>75</v>
      </c>
      <c r="AY141" s="164" t="s">
        <v>130</v>
      </c>
    </row>
    <row r="142" spans="2:51" s="10" customFormat="1" ht="14.5" customHeight="1">
      <c r="B142" s="150"/>
      <c r="C142" s="151"/>
      <c r="D142" s="151"/>
      <c r="E142" s="152" t="s">
        <v>5</v>
      </c>
      <c r="F142" s="240" t="s">
        <v>182</v>
      </c>
      <c r="G142" s="241"/>
      <c r="H142" s="241"/>
      <c r="I142" s="241"/>
      <c r="J142" s="151"/>
      <c r="K142" s="152" t="s">
        <v>5</v>
      </c>
      <c r="L142" s="151"/>
      <c r="M142" s="151"/>
      <c r="N142" s="151"/>
      <c r="O142" s="151"/>
      <c r="P142" s="151"/>
      <c r="Q142" s="151"/>
      <c r="R142" s="153"/>
      <c r="T142" s="154"/>
      <c r="U142" s="151"/>
      <c r="V142" s="151"/>
      <c r="W142" s="151"/>
      <c r="X142" s="151"/>
      <c r="Y142" s="151"/>
      <c r="Z142" s="151"/>
      <c r="AA142" s="155"/>
      <c r="AT142" s="156" t="s">
        <v>157</v>
      </c>
      <c r="AU142" s="156" t="s">
        <v>94</v>
      </c>
      <c r="AV142" s="10" t="s">
        <v>83</v>
      </c>
      <c r="AW142" s="10" t="s">
        <v>33</v>
      </c>
      <c r="AX142" s="10" t="s">
        <v>75</v>
      </c>
      <c r="AY142" s="156" t="s">
        <v>130</v>
      </c>
    </row>
    <row r="143" spans="2:51" s="11" customFormat="1" ht="14.5" customHeight="1">
      <c r="B143" s="157"/>
      <c r="C143" s="158"/>
      <c r="D143" s="158"/>
      <c r="E143" s="159" t="s">
        <v>5</v>
      </c>
      <c r="F143" s="238" t="s">
        <v>183</v>
      </c>
      <c r="G143" s="239"/>
      <c r="H143" s="239"/>
      <c r="I143" s="239"/>
      <c r="J143" s="158"/>
      <c r="K143" s="160">
        <v>277.77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157</v>
      </c>
      <c r="AU143" s="164" t="s">
        <v>94</v>
      </c>
      <c r="AV143" s="11" t="s">
        <v>94</v>
      </c>
      <c r="AW143" s="11" t="s">
        <v>33</v>
      </c>
      <c r="AX143" s="11" t="s">
        <v>75</v>
      </c>
      <c r="AY143" s="164" t="s">
        <v>130</v>
      </c>
    </row>
    <row r="144" spans="2:51" s="12" customFormat="1" ht="14.5" customHeight="1">
      <c r="B144" s="165"/>
      <c r="C144" s="166"/>
      <c r="D144" s="166"/>
      <c r="E144" s="167" t="s">
        <v>5</v>
      </c>
      <c r="F144" s="232" t="s">
        <v>159</v>
      </c>
      <c r="G144" s="233"/>
      <c r="H144" s="233"/>
      <c r="I144" s="233"/>
      <c r="J144" s="166"/>
      <c r="K144" s="168">
        <v>296.57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157</v>
      </c>
      <c r="AU144" s="172" t="s">
        <v>94</v>
      </c>
      <c r="AV144" s="12" t="s">
        <v>135</v>
      </c>
      <c r="AW144" s="12" t="s">
        <v>33</v>
      </c>
      <c r="AX144" s="12" t="s">
        <v>83</v>
      </c>
      <c r="AY144" s="172" t="s">
        <v>130</v>
      </c>
    </row>
    <row r="145" spans="2:65" s="1" customFormat="1" ht="22.75" customHeight="1">
      <c r="B145" s="140"/>
      <c r="C145" s="141">
        <v>12</v>
      </c>
      <c r="D145" s="141" t="s">
        <v>131</v>
      </c>
      <c r="E145" s="142" t="s">
        <v>184</v>
      </c>
      <c r="F145" s="234" t="s">
        <v>185</v>
      </c>
      <c r="G145" s="234"/>
      <c r="H145" s="234"/>
      <c r="I145" s="234"/>
      <c r="J145" s="143" t="s">
        <v>163</v>
      </c>
      <c r="K145" s="144">
        <v>88.971</v>
      </c>
      <c r="L145" s="235"/>
      <c r="M145" s="235"/>
      <c r="N145" s="235">
        <f>ROUND(L145*K145,2)</f>
        <v>0</v>
      </c>
      <c r="O145" s="235"/>
      <c r="P145" s="235"/>
      <c r="Q145" s="235"/>
      <c r="R145" s="145"/>
      <c r="T145" s="146" t="s">
        <v>5</v>
      </c>
      <c r="U145" s="43" t="s">
        <v>41</v>
      </c>
      <c r="V145" s="147">
        <v>0.04</v>
      </c>
      <c r="W145" s="147">
        <f>V145*K145</f>
        <v>3.55884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1" t="s">
        <v>135</v>
      </c>
      <c r="AT145" s="21" t="s">
        <v>131</v>
      </c>
      <c r="AU145" s="21" t="s">
        <v>94</v>
      </c>
      <c r="AY145" s="21" t="s">
        <v>130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83</v>
      </c>
      <c r="BK145" s="149">
        <f>ROUND(L145*K145,2)</f>
        <v>0</v>
      </c>
      <c r="BL145" s="21" t="s">
        <v>135</v>
      </c>
      <c r="BM145" s="21" t="s">
        <v>186</v>
      </c>
    </row>
    <row r="146" spans="2:51" s="11" customFormat="1" ht="14.5" customHeight="1">
      <c r="B146" s="157"/>
      <c r="C146" s="158"/>
      <c r="D146" s="158"/>
      <c r="E146" s="159" t="s">
        <v>5</v>
      </c>
      <c r="F146" s="230" t="s">
        <v>187</v>
      </c>
      <c r="G146" s="231"/>
      <c r="H146" s="231"/>
      <c r="I146" s="231"/>
      <c r="J146" s="158"/>
      <c r="K146" s="160">
        <v>88.971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157</v>
      </c>
      <c r="AU146" s="164" t="s">
        <v>94</v>
      </c>
      <c r="AV146" s="11" t="s">
        <v>94</v>
      </c>
      <c r="AW146" s="11" t="s">
        <v>33</v>
      </c>
      <c r="AX146" s="11" t="s">
        <v>75</v>
      </c>
      <c r="AY146" s="164" t="s">
        <v>130</v>
      </c>
    </row>
    <row r="147" spans="2:51" s="12" customFormat="1" ht="14.5" customHeight="1">
      <c r="B147" s="165"/>
      <c r="C147" s="166"/>
      <c r="D147" s="166"/>
      <c r="E147" s="167" t="s">
        <v>5</v>
      </c>
      <c r="F147" s="232" t="s">
        <v>159</v>
      </c>
      <c r="G147" s="233"/>
      <c r="H147" s="233"/>
      <c r="I147" s="233"/>
      <c r="J147" s="166"/>
      <c r="K147" s="168">
        <v>88.971</v>
      </c>
      <c r="L147" s="166"/>
      <c r="M147" s="166"/>
      <c r="N147" s="166"/>
      <c r="O147" s="166"/>
      <c r="P147" s="166"/>
      <c r="Q147" s="166"/>
      <c r="R147" s="169"/>
      <c r="T147" s="170"/>
      <c r="U147" s="166"/>
      <c r="V147" s="166"/>
      <c r="W147" s="166"/>
      <c r="X147" s="166"/>
      <c r="Y147" s="166"/>
      <c r="Z147" s="166"/>
      <c r="AA147" s="171"/>
      <c r="AT147" s="172" t="s">
        <v>157</v>
      </c>
      <c r="AU147" s="172" t="s">
        <v>94</v>
      </c>
      <c r="AV147" s="12" t="s">
        <v>135</v>
      </c>
      <c r="AW147" s="12" t="s">
        <v>33</v>
      </c>
      <c r="AX147" s="12" t="s">
        <v>83</v>
      </c>
      <c r="AY147" s="172" t="s">
        <v>130</v>
      </c>
    </row>
    <row r="148" spans="2:65" s="1" customFormat="1" ht="22.75" customHeight="1">
      <c r="B148" s="140"/>
      <c r="C148" s="141">
        <v>13</v>
      </c>
      <c r="D148" s="141" t="s">
        <v>131</v>
      </c>
      <c r="E148" s="142" t="s">
        <v>188</v>
      </c>
      <c r="F148" s="234" t="s">
        <v>189</v>
      </c>
      <c r="G148" s="234"/>
      <c r="H148" s="234"/>
      <c r="I148" s="234"/>
      <c r="J148" s="143" t="s">
        <v>163</v>
      </c>
      <c r="K148" s="144">
        <v>51.366</v>
      </c>
      <c r="L148" s="235"/>
      <c r="M148" s="235"/>
      <c r="N148" s="235">
        <f>ROUND(L148*K148,2)</f>
        <v>0</v>
      </c>
      <c r="O148" s="235"/>
      <c r="P148" s="235"/>
      <c r="Q148" s="235"/>
      <c r="R148" s="145"/>
      <c r="T148" s="146" t="s">
        <v>5</v>
      </c>
      <c r="U148" s="43" t="s">
        <v>41</v>
      </c>
      <c r="V148" s="147">
        <v>1.43</v>
      </c>
      <c r="W148" s="147">
        <f>V148*K148</f>
        <v>73.45338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1" t="s">
        <v>135</v>
      </c>
      <c r="AT148" s="21" t="s">
        <v>131</v>
      </c>
      <c r="AU148" s="21" t="s">
        <v>94</v>
      </c>
      <c r="AY148" s="21" t="s">
        <v>130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83</v>
      </c>
      <c r="BK148" s="149">
        <f>ROUND(L148*K148,2)</f>
        <v>0</v>
      </c>
      <c r="BL148" s="21" t="s">
        <v>135</v>
      </c>
      <c r="BM148" s="21" t="s">
        <v>190</v>
      </c>
    </row>
    <row r="149" spans="2:51" s="10" customFormat="1" ht="14.5" customHeight="1">
      <c r="B149" s="150"/>
      <c r="C149" s="151"/>
      <c r="D149" s="151"/>
      <c r="E149" s="152" t="s">
        <v>5</v>
      </c>
      <c r="F149" s="236" t="s">
        <v>191</v>
      </c>
      <c r="G149" s="237"/>
      <c r="H149" s="237"/>
      <c r="I149" s="237"/>
      <c r="J149" s="151"/>
      <c r="K149" s="152" t="s">
        <v>5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157</v>
      </c>
      <c r="AU149" s="156" t="s">
        <v>94</v>
      </c>
      <c r="AV149" s="10" t="s">
        <v>83</v>
      </c>
      <c r="AW149" s="10" t="s">
        <v>33</v>
      </c>
      <c r="AX149" s="10" t="s">
        <v>75</v>
      </c>
      <c r="AY149" s="156" t="s">
        <v>130</v>
      </c>
    </row>
    <row r="150" spans="2:51" s="11" customFormat="1" ht="22.75" customHeight="1">
      <c r="B150" s="157"/>
      <c r="C150" s="158"/>
      <c r="D150" s="158"/>
      <c r="E150" s="159" t="s">
        <v>5</v>
      </c>
      <c r="F150" s="238" t="s">
        <v>192</v>
      </c>
      <c r="G150" s="239"/>
      <c r="H150" s="239"/>
      <c r="I150" s="239"/>
      <c r="J150" s="158"/>
      <c r="K150" s="160">
        <v>38.64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157</v>
      </c>
      <c r="AU150" s="164" t="s">
        <v>94</v>
      </c>
      <c r="AV150" s="11" t="s">
        <v>94</v>
      </c>
      <c r="AW150" s="11" t="s">
        <v>33</v>
      </c>
      <c r="AX150" s="11" t="s">
        <v>75</v>
      </c>
      <c r="AY150" s="164" t="s">
        <v>130</v>
      </c>
    </row>
    <row r="151" spans="2:51" s="10" customFormat="1" ht="14.5" customHeight="1">
      <c r="B151" s="150"/>
      <c r="C151" s="151"/>
      <c r="D151" s="151"/>
      <c r="E151" s="152" t="s">
        <v>5</v>
      </c>
      <c r="F151" s="240" t="s">
        <v>193</v>
      </c>
      <c r="G151" s="241"/>
      <c r="H151" s="241"/>
      <c r="I151" s="241"/>
      <c r="J151" s="151"/>
      <c r="K151" s="152" t="s">
        <v>5</v>
      </c>
      <c r="L151" s="151"/>
      <c r="M151" s="151"/>
      <c r="N151" s="151"/>
      <c r="O151" s="151"/>
      <c r="P151" s="151"/>
      <c r="Q151" s="151"/>
      <c r="R151" s="153"/>
      <c r="T151" s="154"/>
      <c r="U151" s="151"/>
      <c r="V151" s="151"/>
      <c r="W151" s="151"/>
      <c r="X151" s="151"/>
      <c r="Y151" s="151"/>
      <c r="Z151" s="151"/>
      <c r="AA151" s="155"/>
      <c r="AT151" s="156" t="s">
        <v>157</v>
      </c>
      <c r="AU151" s="156" t="s">
        <v>94</v>
      </c>
      <c r="AV151" s="10" t="s">
        <v>83</v>
      </c>
      <c r="AW151" s="10" t="s">
        <v>33</v>
      </c>
      <c r="AX151" s="10" t="s">
        <v>75</v>
      </c>
      <c r="AY151" s="156" t="s">
        <v>130</v>
      </c>
    </row>
    <row r="152" spans="2:51" s="11" customFormat="1" ht="14.5" customHeight="1">
      <c r="B152" s="157"/>
      <c r="C152" s="158"/>
      <c r="D152" s="158"/>
      <c r="E152" s="159" t="s">
        <v>5</v>
      </c>
      <c r="F152" s="238" t="s">
        <v>194</v>
      </c>
      <c r="G152" s="239"/>
      <c r="H152" s="239"/>
      <c r="I152" s="239"/>
      <c r="J152" s="158"/>
      <c r="K152" s="160">
        <v>12.726</v>
      </c>
      <c r="L152" s="158"/>
      <c r="M152" s="158"/>
      <c r="N152" s="158"/>
      <c r="O152" s="158"/>
      <c r="P152" s="158"/>
      <c r="Q152" s="158"/>
      <c r="R152" s="161"/>
      <c r="T152" s="162"/>
      <c r="U152" s="158"/>
      <c r="V152" s="158"/>
      <c r="W152" s="158"/>
      <c r="X152" s="158"/>
      <c r="Y152" s="158"/>
      <c r="Z152" s="158"/>
      <c r="AA152" s="163"/>
      <c r="AT152" s="164" t="s">
        <v>157</v>
      </c>
      <c r="AU152" s="164" t="s">
        <v>94</v>
      </c>
      <c r="AV152" s="11" t="s">
        <v>94</v>
      </c>
      <c r="AW152" s="11" t="s">
        <v>33</v>
      </c>
      <c r="AX152" s="11" t="s">
        <v>75</v>
      </c>
      <c r="AY152" s="164" t="s">
        <v>130</v>
      </c>
    </row>
    <row r="153" spans="2:51" s="12" customFormat="1" ht="14.5" customHeight="1">
      <c r="B153" s="165"/>
      <c r="C153" s="166"/>
      <c r="D153" s="166"/>
      <c r="E153" s="167" t="s">
        <v>5</v>
      </c>
      <c r="F153" s="232" t="s">
        <v>159</v>
      </c>
      <c r="G153" s="233"/>
      <c r="H153" s="233"/>
      <c r="I153" s="233"/>
      <c r="J153" s="166"/>
      <c r="K153" s="168">
        <v>51.366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157</v>
      </c>
      <c r="AU153" s="172" t="s">
        <v>94</v>
      </c>
      <c r="AV153" s="12" t="s">
        <v>135</v>
      </c>
      <c r="AW153" s="12" t="s">
        <v>33</v>
      </c>
      <c r="AX153" s="12" t="s">
        <v>83</v>
      </c>
      <c r="AY153" s="172" t="s">
        <v>130</v>
      </c>
    </row>
    <row r="154" spans="2:65" s="1" customFormat="1" ht="22.75" customHeight="1">
      <c r="B154" s="140"/>
      <c r="C154" s="141">
        <v>14</v>
      </c>
      <c r="D154" s="141" t="s">
        <v>131</v>
      </c>
      <c r="E154" s="142" t="s">
        <v>195</v>
      </c>
      <c r="F154" s="234" t="s">
        <v>196</v>
      </c>
      <c r="G154" s="234"/>
      <c r="H154" s="234"/>
      <c r="I154" s="234"/>
      <c r="J154" s="143" t="s">
        <v>163</v>
      </c>
      <c r="K154" s="144">
        <v>15.411</v>
      </c>
      <c r="L154" s="235"/>
      <c r="M154" s="235"/>
      <c r="N154" s="235">
        <f>ROUND(L154*K154,2)</f>
        <v>0</v>
      </c>
      <c r="O154" s="235"/>
      <c r="P154" s="235"/>
      <c r="Q154" s="235"/>
      <c r="R154" s="145"/>
      <c r="T154" s="146" t="s">
        <v>5</v>
      </c>
      <c r="U154" s="43" t="s">
        <v>41</v>
      </c>
      <c r="V154" s="147">
        <v>0.1</v>
      </c>
      <c r="W154" s="147">
        <f>V154*K154</f>
        <v>1.5411000000000001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1" t="s">
        <v>135</v>
      </c>
      <c r="AT154" s="21" t="s">
        <v>131</v>
      </c>
      <c r="AU154" s="21" t="s">
        <v>94</v>
      </c>
      <c r="AY154" s="21" t="s">
        <v>130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83</v>
      </c>
      <c r="BK154" s="149">
        <f>ROUND(L154*K154,2)</f>
        <v>0</v>
      </c>
      <c r="BL154" s="21" t="s">
        <v>135</v>
      </c>
      <c r="BM154" s="21" t="s">
        <v>197</v>
      </c>
    </row>
    <row r="155" spans="2:51" s="11" customFormat="1" ht="14.5" customHeight="1">
      <c r="B155" s="157"/>
      <c r="C155" s="158"/>
      <c r="D155" s="158"/>
      <c r="E155" s="159" t="s">
        <v>5</v>
      </c>
      <c r="F155" s="230" t="s">
        <v>198</v>
      </c>
      <c r="G155" s="231"/>
      <c r="H155" s="231"/>
      <c r="I155" s="231"/>
      <c r="J155" s="158"/>
      <c r="K155" s="160">
        <v>15.411</v>
      </c>
      <c r="L155" s="158"/>
      <c r="M155" s="158"/>
      <c r="N155" s="158"/>
      <c r="O155" s="158"/>
      <c r="P155" s="158"/>
      <c r="Q155" s="158"/>
      <c r="R155" s="161"/>
      <c r="T155" s="162"/>
      <c r="U155" s="158"/>
      <c r="V155" s="158"/>
      <c r="W155" s="158"/>
      <c r="X155" s="158"/>
      <c r="Y155" s="158"/>
      <c r="Z155" s="158"/>
      <c r="AA155" s="163"/>
      <c r="AT155" s="164" t="s">
        <v>157</v>
      </c>
      <c r="AU155" s="164" t="s">
        <v>94</v>
      </c>
      <c r="AV155" s="11" t="s">
        <v>94</v>
      </c>
      <c r="AW155" s="11" t="s">
        <v>33</v>
      </c>
      <c r="AX155" s="11" t="s">
        <v>75</v>
      </c>
      <c r="AY155" s="164" t="s">
        <v>130</v>
      </c>
    </row>
    <row r="156" spans="2:51" s="12" customFormat="1" ht="14.5" customHeight="1">
      <c r="B156" s="165"/>
      <c r="C156" s="166"/>
      <c r="D156" s="166"/>
      <c r="E156" s="167" t="s">
        <v>5</v>
      </c>
      <c r="F156" s="232" t="s">
        <v>159</v>
      </c>
      <c r="G156" s="233"/>
      <c r="H156" s="233"/>
      <c r="I156" s="233"/>
      <c r="J156" s="166"/>
      <c r="K156" s="168">
        <v>15.411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157</v>
      </c>
      <c r="AU156" s="172" t="s">
        <v>94</v>
      </c>
      <c r="AV156" s="12" t="s">
        <v>135</v>
      </c>
      <c r="AW156" s="12" t="s">
        <v>33</v>
      </c>
      <c r="AX156" s="12" t="s">
        <v>83</v>
      </c>
      <c r="AY156" s="172" t="s">
        <v>130</v>
      </c>
    </row>
    <row r="157" spans="2:65" s="1" customFormat="1" ht="34.4" customHeight="1">
      <c r="B157" s="140"/>
      <c r="C157" s="183">
        <v>15</v>
      </c>
      <c r="D157" s="141" t="s">
        <v>131</v>
      </c>
      <c r="E157" s="142" t="s">
        <v>199</v>
      </c>
      <c r="F157" s="234" t="s">
        <v>200</v>
      </c>
      <c r="G157" s="234"/>
      <c r="H157" s="234"/>
      <c r="I157" s="234"/>
      <c r="J157" s="143" t="s">
        <v>163</v>
      </c>
      <c r="K157" s="144">
        <v>2459.601</v>
      </c>
      <c r="L157" s="235"/>
      <c r="M157" s="235"/>
      <c r="N157" s="235">
        <f>ROUND(L157*K157,2)</f>
        <v>0</v>
      </c>
      <c r="O157" s="235"/>
      <c r="P157" s="235"/>
      <c r="Q157" s="235"/>
      <c r="R157" s="145"/>
      <c r="T157" s="146" t="s">
        <v>5</v>
      </c>
      <c r="U157" s="43" t="s">
        <v>41</v>
      </c>
      <c r="V157" s="147">
        <v>0.062</v>
      </c>
      <c r="W157" s="147">
        <f>V157*K157</f>
        <v>152.495262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1" t="s">
        <v>135</v>
      </c>
      <c r="AT157" s="21" t="s">
        <v>131</v>
      </c>
      <c r="AU157" s="21" t="s">
        <v>94</v>
      </c>
      <c r="AY157" s="21" t="s">
        <v>130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83</v>
      </c>
      <c r="BK157" s="149">
        <f>ROUND(L157*K157,2)</f>
        <v>0</v>
      </c>
      <c r="BL157" s="21" t="s">
        <v>135</v>
      </c>
      <c r="BM157" s="21" t="s">
        <v>201</v>
      </c>
    </row>
    <row r="158" spans="2:51" s="10" customFormat="1" ht="14.5" customHeight="1">
      <c r="B158" s="150"/>
      <c r="C158" s="151"/>
      <c r="D158" s="151"/>
      <c r="E158" s="152" t="s">
        <v>5</v>
      </c>
      <c r="F158" s="236" t="s">
        <v>202</v>
      </c>
      <c r="G158" s="237"/>
      <c r="H158" s="237"/>
      <c r="I158" s="237"/>
      <c r="J158" s="151"/>
      <c r="K158" s="152" t="s">
        <v>5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157</v>
      </c>
      <c r="AU158" s="156" t="s">
        <v>94</v>
      </c>
      <c r="AV158" s="10" t="s">
        <v>83</v>
      </c>
      <c r="AW158" s="10" t="s">
        <v>33</v>
      </c>
      <c r="AX158" s="10" t="s">
        <v>75</v>
      </c>
      <c r="AY158" s="156" t="s">
        <v>130</v>
      </c>
    </row>
    <row r="159" spans="2:51" s="11" customFormat="1" ht="14.5" customHeight="1">
      <c r="B159" s="157"/>
      <c r="C159" s="158"/>
      <c r="D159" s="158"/>
      <c r="E159" s="159" t="s">
        <v>5</v>
      </c>
      <c r="F159" s="238" t="s">
        <v>471</v>
      </c>
      <c r="G159" s="239"/>
      <c r="H159" s="239"/>
      <c r="I159" s="239"/>
      <c r="J159" s="158"/>
      <c r="K159" s="160">
        <v>2074.77</v>
      </c>
      <c r="L159" s="158"/>
      <c r="M159" s="158"/>
      <c r="N159" s="158"/>
      <c r="O159" s="158"/>
      <c r="P159" s="158"/>
      <c r="Q159" s="158"/>
      <c r="R159" s="161"/>
      <c r="T159" s="162"/>
      <c r="U159" s="158"/>
      <c r="V159" s="158"/>
      <c r="W159" s="158"/>
      <c r="X159" s="158"/>
      <c r="Y159" s="158"/>
      <c r="Z159" s="158"/>
      <c r="AA159" s="163"/>
      <c r="AT159" s="164" t="s">
        <v>157</v>
      </c>
      <c r="AU159" s="164" t="s">
        <v>94</v>
      </c>
      <c r="AV159" s="11" t="s">
        <v>94</v>
      </c>
      <c r="AW159" s="11" t="s">
        <v>33</v>
      </c>
      <c r="AX159" s="11" t="s">
        <v>75</v>
      </c>
      <c r="AY159" s="164" t="s">
        <v>130</v>
      </c>
    </row>
    <row r="160" spans="2:51" s="10" customFormat="1" ht="14.5" customHeight="1">
      <c r="B160" s="150"/>
      <c r="C160" s="151"/>
      <c r="D160" s="151"/>
      <c r="E160" s="152" t="s">
        <v>5</v>
      </c>
      <c r="F160" s="240" t="s">
        <v>203</v>
      </c>
      <c r="G160" s="241"/>
      <c r="H160" s="241"/>
      <c r="I160" s="241"/>
      <c r="J160" s="151"/>
      <c r="K160" s="152" t="s">
        <v>5</v>
      </c>
      <c r="L160" s="151"/>
      <c r="M160" s="151"/>
      <c r="N160" s="151"/>
      <c r="O160" s="151"/>
      <c r="P160" s="151"/>
      <c r="Q160" s="151"/>
      <c r="R160" s="153"/>
      <c r="T160" s="154"/>
      <c r="U160" s="151"/>
      <c r="V160" s="151"/>
      <c r="W160" s="151"/>
      <c r="X160" s="151"/>
      <c r="Y160" s="151"/>
      <c r="Z160" s="151"/>
      <c r="AA160" s="155"/>
      <c r="AT160" s="156" t="s">
        <v>157</v>
      </c>
      <c r="AU160" s="156" t="s">
        <v>94</v>
      </c>
      <c r="AV160" s="10" t="s">
        <v>83</v>
      </c>
      <c r="AW160" s="10" t="s">
        <v>33</v>
      </c>
      <c r="AX160" s="10" t="s">
        <v>75</v>
      </c>
      <c r="AY160" s="156" t="s">
        <v>130</v>
      </c>
    </row>
    <row r="161" spans="2:51" s="11" customFormat="1" ht="14.5" customHeight="1">
      <c r="B161" s="157"/>
      <c r="C161" s="158"/>
      <c r="D161" s="158"/>
      <c r="E161" s="159" t="s">
        <v>5</v>
      </c>
      <c r="F161" s="238" t="s">
        <v>204</v>
      </c>
      <c r="G161" s="239"/>
      <c r="H161" s="239"/>
      <c r="I161" s="239"/>
      <c r="J161" s="158"/>
      <c r="K161" s="160">
        <v>384.831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157</v>
      </c>
      <c r="AU161" s="164" t="s">
        <v>94</v>
      </c>
      <c r="AV161" s="11" t="s">
        <v>94</v>
      </c>
      <c r="AW161" s="11" t="s">
        <v>33</v>
      </c>
      <c r="AX161" s="11" t="s">
        <v>75</v>
      </c>
      <c r="AY161" s="164" t="s">
        <v>130</v>
      </c>
    </row>
    <row r="162" spans="2:51" s="12" customFormat="1" ht="14.5" customHeight="1">
      <c r="B162" s="165"/>
      <c r="C162" s="166"/>
      <c r="D162" s="166"/>
      <c r="E162" s="167" t="s">
        <v>5</v>
      </c>
      <c r="F162" s="232" t="s">
        <v>159</v>
      </c>
      <c r="G162" s="233"/>
      <c r="H162" s="233"/>
      <c r="I162" s="233"/>
      <c r="J162" s="166"/>
      <c r="K162" s="168">
        <v>2459.601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157</v>
      </c>
      <c r="AU162" s="172" t="s">
        <v>94</v>
      </c>
      <c r="AV162" s="12" t="s">
        <v>135</v>
      </c>
      <c r="AW162" s="12" t="s">
        <v>33</v>
      </c>
      <c r="AX162" s="12" t="s">
        <v>83</v>
      </c>
      <c r="AY162" s="172" t="s">
        <v>130</v>
      </c>
    </row>
    <row r="163" spans="2:65" s="1" customFormat="1" ht="34.4" customHeight="1">
      <c r="B163" s="140"/>
      <c r="C163" s="183">
        <v>16</v>
      </c>
      <c r="D163" s="141" t="s">
        <v>131</v>
      </c>
      <c r="E163" s="142" t="s">
        <v>199</v>
      </c>
      <c r="F163" s="234" t="s">
        <v>200</v>
      </c>
      <c r="G163" s="234"/>
      <c r="H163" s="234"/>
      <c r="I163" s="234"/>
      <c r="J163" s="143" t="s">
        <v>163</v>
      </c>
      <c r="K163" s="144">
        <v>2871.107</v>
      </c>
      <c r="L163" s="235"/>
      <c r="M163" s="235"/>
      <c r="N163" s="235">
        <f>ROUND(L163*K163,2)</f>
        <v>0</v>
      </c>
      <c r="O163" s="235"/>
      <c r="P163" s="235"/>
      <c r="Q163" s="235"/>
      <c r="R163" s="145"/>
      <c r="T163" s="146" t="s">
        <v>5</v>
      </c>
      <c r="U163" s="43" t="s">
        <v>41</v>
      </c>
      <c r="V163" s="147">
        <v>0.083</v>
      </c>
      <c r="W163" s="147">
        <f>V163*K163</f>
        <v>238.301881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135</v>
      </c>
      <c r="AT163" s="21" t="s">
        <v>131</v>
      </c>
      <c r="AU163" s="21" t="s">
        <v>94</v>
      </c>
      <c r="AY163" s="21" t="s">
        <v>130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83</v>
      </c>
      <c r="BK163" s="149">
        <f>ROUND(L163*K163,2)</f>
        <v>0</v>
      </c>
      <c r="BL163" s="21" t="s">
        <v>135</v>
      </c>
      <c r="BM163" s="21" t="s">
        <v>205</v>
      </c>
    </row>
    <row r="164" spans="2:51" s="10" customFormat="1" ht="14.5" customHeight="1">
      <c r="B164" s="150"/>
      <c r="C164" s="151"/>
      <c r="D164" s="151"/>
      <c r="E164" s="152" t="s">
        <v>5</v>
      </c>
      <c r="F164" s="236" t="s">
        <v>206</v>
      </c>
      <c r="G164" s="237"/>
      <c r="H164" s="237"/>
      <c r="I164" s="237"/>
      <c r="J164" s="151"/>
      <c r="K164" s="152" t="s">
        <v>5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157</v>
      </c>
      <c r="AU164" s="156" t="s">
        <v>94</v>
      </c>
      <c r="AV164" s="10" t="s">
        <v>83</v>
      </c>
      <c r="AW164" s="10" t="s">
        <v>33</v>
      </c>
      <c r="AX164" s="10" t="s">
        <v>75</v>
      </c>
      <c r="AY164" s="156" t="s">
        <v>130</v>
      </c>
    </row>
    <row r="165" spans="2:51" s="11" customFormat="1" ht="14.5" customHeight="1">
      <c r="B165" s="157"/>
      <c r="C165" s="158"/>
      <c r="D165" s="158"/>
      <c r="E165" s="159" t="s">
        <v>5</v>
      </c>
      <c r="F165" s="238" t="s">
        <v>474</v>
      </c>
      <c r="G165" s="239"/>
      <c r="H165" s="239"/>
      <c r="I165" s="239"/>
      <c r="J165" s="158"/>
      <c r="K165" s="160">
        <v>2641.371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157</v>
      </c>
      <c r="AU165" s="164" t="s">
        <v>94</v>
      </c>
      <c r="AV165" s="11" t="s">
        <v>94</v>
      </c>
      <c r="AW165" s="11" t="s">
        <v>33</v>
      </c>
      <c r="AX165" s="11" t="s">
        <v>75</v>
      </c>
      <c r="AY165" s="164" t="s">
        <v>130</v>
      </c>
    </row>
    <row r="166" spans="2:51" s="10" customFormat="1" ht="14.5" customHeight="1">
      <c r="B166" s="150"/>
      <c r="C166" s="151"/>
      <c r="D166" s="151"/>
      <c r="E166" s="152" t="s">
        <v>5</v>
      </c>
      <c r="F166" s="240" t="s">
        <v>207</v>
      </c>
      <c r="G166" s="241"/>
      <c r="H166" s="241"/>
      <c r="I166" s="241"/>
      <c r="J166" s="151"/>
      <c r="K166" s="152" t="s">
        <v>5</v>
      </c>
      <c r="L166" s="151"/>
      <c r="M166" s="151"/>
      <c r="N166" s="151"/>
      <c r="O166" s="151"/>
      <c r="P166" s="151"/>
      <c r="Q166" s="151"/>
      <c r="R166" s="153"/>
      <c r="T166" s="154"/>
      <c r="U166" s="151"/>
      <c r="V166" s="151"/>
      <c r="W166" s="151"/>
      <c r="X166" s="151"/>
      <c r="Y166" s="151"/>
      <c r="Z166" s="151"/>
      <c r="AA166" s="155"/>
      <c r="AT166" s="156" t="s">
        <v>157</v>
      </c>
      <c r="AU166" s="156" t="s">
        <v>94</v>
      </c>
      <c r="AV166" s="10" t="s">
        <v>83</v>
      </c>
      <c r="AW166" s="10" t="s">
        <v>33</v>
      </c>
      <c r="AX166" s="10" t="s">
        <v>75</v>
      </c>
      <c r="AY166" s="156" t="s">
        <v>130</v>
      </c>
    </row>
    <row r="167" spans="2:51" s="11" customFormat="1" ht="14.5" customHeight="1">
      <c r="B167" s="157"/>
      <c r="C167" s="158"/>
      <c r="D167" s="158"/>
      <c r="E167" s="159" t="s">
        <v>5</v>
      </c>
      <c r="F167" s="238" t="s">
        <v>181</v>
      </c>
      <c r="G167" s="239"/>
      <c r="H167" s="239"/>
      <c r="I167" s="239"/>
      <c r="J167" s="158"/>
      <c r="K167" s="160">
        <v>18.8</v>
      </c>
      <c r="L167" s="158"/>
      <c r="M167" s="158"/>
      <c r="N167" s="158"/>
      <c r="O167" s="158"/>
      <c r="P167" s="158"/>
      <c r="Q167" s="158"/>
      <c r="R167" s="161"/>
      <c r="T167" s="162"/>
      <c r="U167" s="158"/>
      <c r="V167" s="158"/>
      <c r="W167" s="158"/>
      <c r="X167" s="158"/>
      <c r="Y167" s="158"/>
      <c r="Z167" s="158"/>
      <c r="AA167" s="163"/>
      <c r="AT167" s="164" t="s">
        <v>157</v>
      </c>
      <c r="AU167" s="164" t="s">
        <v>94</v>
      </c>
      <c r="AV167" s="11" t="s">
        <v>94</v>
      </c>
      <c r="AW167" s="11" t="s">
        <v>33</v>
      </c>
      <c r="AX167" s="11" t="s">
        <v>75</v>
      </c>
      <c r="AY167" s="164" t="s">
        <v>130</v>
      </c>
    </row>
    <row r="168" spans="2:51" s="10" customFormat="1" ht="14.5" customHeight="1">
      <c r="B168" s="150"/>
      <c r="C168" s="151"/>
      <c r="D168" s="151"/>
      <c r="E168" s="152" t="s">
        <v>5</v>
      </c>
      <c r="F168" s="240" t="s">
        <v>208</v>
      </c>
      <c r="G168" s="241"/>
      <c r="H168" s="241"/>
      <c r="I168" s="241"/>
      <c r="J168" s="151"/>
      <c r="K168" s="152" t="s">
        <v>5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157</v>
      </c>
      <c r="AU168" s="156" t="s">
        <v>94</v>
      </c>
      <c r="AV168" s="10" t="s">
        <v>83</v>
      </c>
      <c r="AW168" s="10" t="s">
        <v>33</v>
      </c>
      <c r="AX168" s="10" t="s">
        <v>75</v>
      </c>
      <c r="AY168" s="156" t="s">
        <v>130</v>
      </c>
    </row>
    <row r="169" spans="2:51" s="11" customFormat="1" ht="14.5" customHeight="1">
      <c r="B169" s="157"/>
      <c r="C169" s="158"/>
      <c r="D169" s="158"/>
      <c r="E169" s="159" t="s">
        <v>5</v>
      </c>
      <c r="F169" s="238" t="s">
        <v>472</v>
      </c>
      <c r="G169" s="239"/>
      <c r="H169" s="239"/>
      <c r="I169" s="239"/>
      <c r="J169" s="158"/>
      <c r="K169" s="160">
        <v>159.57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157</v>
      </c>
      <c r="AU169" s="164" t="s">
        <v>94</v>
      </c>
      <c r="AV169" s="11" t="s">
        <v>94</v>
      </c>
      <c r="AW169" s="11" t="s">
        <v>33</v>
      </c>
      <c r="AX169" s="11" t="s">
        <v>75</v>
      </c>
      <c r="AY169" s="164" t="s">
        <v>130</v>
      </c>
    </row>
    <row r="170" spans="2:51" s="10" customFormat="1" ht="14.5" customHeight="1">
      <c r="B170" s="150"/>
      <c r="C170" s="151"/>
      <c r="D170" s="151"/>
      <c r="E170" s="152" t="s">
        <v>5</v>
      </c>
      <c r="F170" s="240" t="s">
        <v>209</v>
      </c>
      <c r="G170" s="241"/>
      <c r="H170" s="241"/>
      <c r="I170" s="241"/>
      <c r="J170" s="151"/>
      <c r="K170" s="152" t="s">
        <v>5</v>
      </c>
      <c r="L170" s="151"/>
      <c r="M170" s="151"/>
      <c r="N170" s="151"/>
      <c r="O170" s="151"/>
      <c r="P170" s="151"/>
      <c r="Q170" s="151"/>
      <c r="R170" s="153"/>
      <c r="T170" s="154"/>
      <c r="U170" s="151"/>
      <c r="V170" s="151"/>
      <c r="W170" s="151"/>
      <c r="X170" s="151"/>
      <c r="Y170" s="151"/>
      <c r="Z170" s="151"/>
      <c r="AA170" s="155"/>
      <c r="AT170" s="156" t="s">
        <v>157</v>
      </c>
      <c r="AU170" s="156" t="s">
        <v>94</v>
      </c>
      <c r="AV170" s="10" t="s">
        <v>83</v>
      </c>
      <c r="AW170" s="10" t="s">
        <v>33</v>
      </c>
      <c r="AX170" s="10" t="s">
        <v>75</v>
      </c>
      <c r="AY170" s="156" t="s">
        <v>130</v>
      </c>
    </row>
    <row r="171" spans="2:51" s="11" customFormat="1" ht="14.5" customHeight="1">
      <c r="B171" s="157"/>
      <c r="C171" s="158"/>
      <c r="D171" s="158"/>
      <c r="E171" s="159" t="s">
        <v>5</v>
      </c>
      <c r="F171" s="238" t="s">
        <v>210</v>
      </c>
      <c r="G171" s="239"/>
      <c r="H171" s="239"/>
      <c r="I171" s="239"/>
      <c r="J171" s="158"/>
      <c r="K171" s="160">
        <v>51.366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157</v>
      </c>
      <c r="AU171" s="164" t="s">
        <v>94</v>
      </c>
      <c r="AV171" s="11" t="s">
        <v>94</v>
      </c>
      <c r="AW171" s="11" t="s">
        <v>33</v>
      </c>
      <c r="AX171" s="11" t="s">
        <v>75</v>
      </c>
      <c r="AY171" s="164" t="s">
        <v>130</v>
      </c>
    </row>
    <row r="172" spans="2:51" s="12" customFormat="1" ht="14.5" customHeight="1">
      <c r="B172" s="165"/>
      <c r="C172" s="166"/>
      <c r="D172" s="166"/>
      <c r="E172" s="167" t="s">
        <v>5</v>
      </c>
      <c r="F172" s="232" t="s">
        <v>159</v>
      </c>
      <c r="G172" s="233"/>
      <c r="H172" s="233"/>
      <c r="I172" s="233"/>
      <c r="J172" s="166"/>
      <c r="K172" s="168">
        <v>2871.107</v>
      </c>
      <c r="L172" s="166"/>
      <c r="M172" s="166"/>
      <c r="N172" s="166"/>
      <c r="O172" s="166"/>
      <c r="P172" s="166"/>
      <c r="Q172" s="166"/>
      <c r="R172" s="169"/>
      <c r="T172" s="170"/>
      <c r="U172" s="166"/>
      <c r="V172" s="166"/>
      <c r="W172" s="166"/>
      <c r="X172" s="166"/>
      <c r="Y172" s="166"/>
      <c r="Z172" s="166"/>
      <c r="AA172" s="171"/>
      <c r="AT172" s="172" t="s">
        <v>157</v>
      </c>
      <c r="AU172" s="172" t="s">
        <v>94</v>
      </c>
      <c r="AV172" s="12" t="s">
        <v>135</v>
      </c>
      <c r="AW172" s="12" t="s">
        <v>33</v>
      </c>
      <c r="AX172" s="12" t="s">
        <v>83</v>
      </c>
      <c r="AY172" s="172" t="s">
        <v>130</v>
      </c>
    </row>
    <row r="173" spans="2:65" s="1" customFormat="1" ht="22.75" customHeight="1">
      <c r="B173" s="140"/>
      <c r="C173" s="183">
        <v>17</v>
      </c>
      <c r="D173" s="141" t="s">
        <v>131</v>
      </c>
      <c r="E173" s="142" t="s">
        <v>212</v>
      </c>
      <c r="F173" s="234" t="s">
        <v>213</v>
      </c>
      <c r="G173" s="234"/>
      <c r="H173" s="234"/>
      <c r="I173" s="234"/>
      <c r="J173" s="143" t="s">
        <v>163</v>
      </c>
      <c r="K173" s="144">
        <v>2459.601</v>
      </c>
      <c r="L173" s="235"/>
      <c r="M173" s="235"/>
      <c r="N173" s="235">
        <f>ROUND(L173*K173,2)</f>
        <v>0</v>
      </c>
      <c r="O173" s="235"/>
      <c r="P173" s="235"/>
      <c r="Q173" s="235"/>
      <c r="R173" s="145"/>
      <c r="T173" s="146" t="s">
        <v>5</v>
      </c>
      <c r="U173" s="43" t="s">
        <v>41</v>
      </c>
      <c r="V173" s="147">
        <v>0.097</v>
      </c>
      <c r="W173" s="147">
        <f>V173*K173</f>
        <v>238.581297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1" t="s">
        <v>135</v>
      </c>
      <c r="AT173" s="21" t="s">
        <v>131</v>
      </c>
      <c r="AU173" s="21" t="s">
        <v>94</v>
      </c>
      <c r="AY173" s="21" t="s">
        <v>130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83</v>
      </c>
      <c r="BK173" s="149">
        <f>ROUND(L173*K173,2)</f>
        <v>0</v>
      </c>
      <c r="BL173" s="21" t="s">
        <v>135</v>
      </c>
      <c r="BM173" s="21" t="s">
        <v>214</v>
      </c>
    </row>
    <row r="174" spans="2:51" s="10" customFormat="1" ht="14.5" customHeight="1">
      <c r="B174" s="150"/>
      <c r="C174" s="151"/>
      <c r="D174" s="151"/>
      <c r="E174" s="152" t="s">
        <v>5</v>
      </c>
      <c r="F174" s="236" t="s">
        <v>202</v>
      </c>
      <c r="G174" s="237"/>
      <c r="H174" s="237"/>
      <c r="I174" s="237"/>
      <c r="J174" s="182"/>
      <c r="K174" s="152" t="s">
        <v>5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5"/>
      <c r="AT174" s="156" t="s">
        <v>157</v>
      </c>
      <c r="AU174" s="156" t="s">
        <v>94</v>
      </c>
      <c r="AV174" s="10" t="s">
        <v>83</v>
      </c>
      <c r="AW174" s="10" t="s">
        <v>33</v>
      </c>
      <c r="AX174" s="10" t="s">
        <v>75</v>
      </c>
      <c r="AY174" s="156" t="s">
        <v>130</v>
      </c>
    </row>
    <row r="175" spans="2:51" s="11" customFormat="1" ht="14.5" customHeight="1">
      <c r="B175" s="157"/>
      <c r="C175" s="158"/>
      <c r="D175" s="158"/>
      <c r="E175" s="159" t="s">
        <v>5</v>
      </c>
      <c r="F175" s="238" t="s">
        <v>471</v>
      </c>
      <c r="G175" s="239"/>
      <c r="H175" s="239"/>
      <c r="I175" s="239"/>
      <c r="J175" s="181"/>
      <c r="K175" s="160">
        <v>2074.77</v>
      </c>
      <c r="L175" s="158"/>
      <c r="M175" s="158"/>
      <c r="N175" s="158"/>
      <c r="O175" s="158"/>
      <c r="P175" s="158"/>
      <c r="Q175" s="158"/>
      <c r="R175" s="161"/>
      <c r="T175" s="162"/>
      <c r="U175" s="158"/>
      <c r="V175" s="158"/>
      <c r="W175" s="158"/>
      <c r="X175" s="158"/>
      <c r="Y175" s="158"/>
      <c r="Z175" s="158"/>
      <c r="AA175" s="163"/>
      <c r="AT175" s="164" t="s">
        <v>157</v>
      </c>
      <c r="AU175" s="164" t="s">
        <v>94</v>
      </c>
      <c r="AV175" s="11" t="s">
        <v>94</v>
      </c>
      <c r="AW175" s="11" t="s">
        <v>33</v>
      </c>
      <c r="AX175" s="11" t="s">
        <v>75</v>
      </c>
      <c r="AY175" s="164" t="s">
        <v>130</v>
      </c>
    </row>
    <row r="176" spans="2:51" s="10" customFormat="1" ht="14.5" customHeight="1">
      <c r="B176" s="150"/>
      <c r="C176" s="151"/>
      <c r="D176" s="151"/>
      <c r="E176" s="152" t="s">
        <v>5</v>
      </c>
      <c r="F176" s="240" t="s">
        <v>203</v>
      </c>
      <c r="G176" s="241"/>
      <c r="H176" s="241"/>
      <c r="I176" s="241"/>
      <c r="J176" s="182"/>
      <c r="K176" s="152" t="s">
        <v>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157</v>
      </c>
      <c r="AU176" s="156" t="s">
        <v>94</v>
      </c>
      <c r="AV176" s="10" t="s">
        <v>83</v>
      </c>
      <c r="AW176" s="10" t="s">
        <v>33</v>
      </c>
      <c r="AX176" s="10" t="s">
        <v>75</v>
      </c>
      <c r="AY176" s="156" t="s">
        <v>130</v>
      </c>
    </row>
    <row r="177" spans="2:51" s="11" customFormat="1" ht="14.5" customHeight="1">
      <c r="B177" s="157"/>
      <c r="C177" s="158"/>
      <c r="D177" s="158"/>
      <c r="E177" s="159" t="s">
        <v>5</v>
      </c>
      <c r="F177" s="238" t="s">
        <v>204</v>
      </c>
      <c r="G177" s="239"/>
      <c r="H177" s="239"/>
      <c r="I177" s="239"/>
      <c r="J177" s="181"/>
      <c r="K177" s="160">
        <v>384.831</v>
      </c>
      <c r="L177" s="158"/>
      <c r="M177" s="158"/>
      <c r="N177" s="158"/>
      <c r="O177" s="158"/>
      <c r="P177" s="158"/>
      <c r="Q177" s="158"/>
      <c r="R177" s="161"/>
      <c r="T177" s="162"/>
      <c r="U177" s="158"/>
      <c r="V177" s="158"/>
      <c r="W177" s="158"/>
      <c r="X177" s="158"/>
      <c r="Y177" s="158"/>
      <c r="Z177" s="158"/>
      <c r="AA177" s="163"/>
      <c r="AT177" s="164" t="s">
        <v>157</v>
      </c>
      <c r="AU177" s="164" t="s">
        <v>94</v>
      </c>
      <c r="AV177" s="11" t="s">
        <v>94</v>
      </c>
      <c r="AW177" s="11" t="s">
        <v>33</v>
      </c>
      <c r="AX177" s="11" t="s">
        <v>75</v>
      </c>
      <c r="AY177" s="164" t="s">
        <v>130</v>
      </c>
    </row>
    <row r="178" spans="2:51" s="12" customFormat="1" ht="14.5" customHeight="1">
      <c r="B178" s="165"/>
      <c r="C178" s="166"/>
      <c r="D178" s="166"/>
      <c r="E178" s="167" t="s">
        <v>5</v>
      </c>
      <c r="F178" s="232" t="s">
        <v>159</v>
      </c>
      <c r="G178" s="233"/>
      <c r="H178" s="233"/>
      <c r="I178" s="233"/>
      <c r="J178" s="180"/>
      <c r="K178" s="168">
        <v>2459.601</v>
      </c>
      <c r="L178" s="166"/>
      <c r="M178" s="166"/>
      <c r="N178" s="166"/>
      <c r="O178" s="166"/>
      <c r="P178" s="166"/>
      <c r="Q178" s="166"/>
      <c r="R178" s="169"/>
      <c r="T178" s="170"/>
      <c r="U178" s="166"/>
      <c r="V178" s="166"/>
      <c r="W178" s="166"/>
      <c r="X178" s="166"/>
      <c r="Y178" s="166"/>
      <c r="Z178" s="166"/>
      <c r="AA178" s="171"/>
      <c r="AT178" s="172" t="s">
        <v>157</v>
      </c>
      <c r="AU178" s="172" t="s">
        <v>94</v>
      </c>
      <c r="AV178" s="12" t="s">
        <v>135</v>
      </c>
      <c r="AW178" s="12" t="s">
        <v>33</v>
      </c>
      <c r="AX178" s="12" t="s">
        <v>83</v>
      </c>
      <c r="AY178" s="172" t="s">
        <v>130</v>
      </c>
    </row>
    <row r="179" spans="2:65" s="1" customFormat="1" ht="14.5" customHeight="1">
      <c r="B179" s="140"/>
      <c r="C179" s="183">
        <v>18</v>
      </c>
      <c r="D179" s="141" t="s">
        <v>131</v>
      </c>
      <c r="E179" s="142" t="s">
        <v>215</v>
      </c>
      <c r="F179" s="234" t="s">
        <v>216</v>
      </c>
      <c r="G179" s="234"/>
      <c r="H179" s="234"/>
      <c r="I179" s="234"/>
      <c r="J179" s="143" t="s">
        <v>163</v>
      </c>
      <c r="K179" s="144">
        <v>4561.046</v>
      </c>
      <c r="L179" s="235"/>
      <c r="M179" s="235"/>
      <c r="N179" s="235">
        <f>ROUND(L179*K179,2)</f>
        <v>0</v>
      </c>
      <c r="O179" s="235"/>
      <c r="P179" s="235"/>
      <c r="Q179" s="235"/>
      <c r="R179" s="145"/>
      <c r="T179" s="146" t="s">
        <v>5</v>
      </c>
      <c r="U179" s="43" t="s">
        <v>41</v>
      </c>
      <c r="V179" s="147">
        <v>0.009</v>
      </c>
      <c r="W179" s="147">
        <f>V179*K179</f>
        <v>41.049414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1" t="s">
        <v>135</v>
      </c>
      <c r="AT179" s="21" t="s">
        <v>131</v>
      </c>
      <c r="AU179" s="21" t="s">
        <v>94</v>
      </c>
      <c r="AY179" s="21" t="s">
        <v>130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83</v>
      </c>
      <c r="BK179" s="149">
        <f>ROUND(L179*K179,2)</f>
        <v>0</v>
      </c>
      <c r="BL179" s="21" t="s">
        <v>135</v>
      </c>
      <c r="BM179" s="21" t="s">
        <v>217</v>
      </c>
    </row>
    <row r="180" spans="2:51" s="10" customFormat="1" ht="14.5" customHeight="1">
      <c r="B180" s="150"/>
      <c r="C180" s="151"/>
      <c r="D180" s="151"/>
      <c r="E180" s="152" t="s">
        <v>5</v>
      </c>
      <c r="F180" s="236" t="s">
        <v>218</v>
      </c>
      <c r="G180" s="237"/>
      <c r="H180" s="237"/>
      <c r="I180" s="237"/>
      <c r="J180" s="151"/>
      <c r="K180" s="152" t="s">
        <v>5</v>
      </c>
      <c r="L180" s="151"/>
      <c r="M180" s="151"/>
      <c r="N180" s="151"/>
      <c r="O180" s="151"/>
      <c r="P180" s="151"/>
      <c r="Q180" s="151"/>
      <c r="R180" s="153"/>
      <c r="T180" s="154"/>
      <c r="U180" s="151"/>
      <c r="V180" s="151"/>
      <c r="W180" s="151"/>
      <c r="X180" s="151"/>
      <c r="Y180" s="151"/>
      <c r="Z180" s="151"/>
      <c r="AA180" s="155"/>
      <c r="AT180" s="156" t="s">
        <v>157</v>
      </c>
      <c r="AU180" s="156" t="s">
        <v>94</v>
      </c>
      <c r="AV180" s="10" t="s">
        <v>83</v>
      </c>
      <c r="AW180" s="10" t="s">
        <v>33</v>
      </c>
      <c r="AX180" s="10" t="s">
        <v>75</v>
      </c>
      <c r="AY180" s="156" t="s">
        <v>130</v>
      </c>
    </row>
    <row r="181" spans="2:51" s="11" customFormat="1" ht="14.5" customHeight="1">
      <c r="B181" s="157"/>
      <c r="C181" s="158"/>
      <c r="D181" s="158"/>
      <c r="E181" s="159" t="s">
        <v>5</v>
      </c>
      <c r="F181" s="238" t="s">
        <v>473</v>
      </c>
      <c r="G181" s="239"/>
      <c r="H181" s="239"/>
      <c r="I181" s="239"/>
      <c r="J181" s="158"/>
      <c r="K181" s="160">
        <v>1689.939</v>
      </c>
      <c r="L181" s="158"/>
      <c r="M181" s="158"/>
      <c r="N181" s="158"/>
      <c r="O181" s="158"/>
      <c r="P181" s="158"/>
      <c r="Q181" s="158"/>
      <c r="R181" s="161"/>
      <c r="T181" s="162"/>
      <c r="U181" s="158"/>
      <c r="V181" s="158"/>
      <c r="W181" s="158"/>
      <c r="X181" s="158"/>
      <c r="Y181" s="158"/>
      <c r="Z181" s="158"/>
      <c r="AA181" s="163"/>
      <c r="AT181" s="164" t="s">
        <v>157</v>
      </c>
      <c r="AU181" s="164" t="s">
        <v>94</v>
      </c>
      <c r="AV181" s="11" t="s">
        <v>94</v>
      </c>
      <c r="AW181" s="11" t="s">
        <v>33</v>
      </c>
      <c r="AX181" s="11" t="s">
        <v>75</v>
      </c>
      <c r="AY181" s="164" t="s">
        <v>130</v>
      </c>
    </row>
    <row r="182" spans="2:51" s="10" customFormat="1" ht="14.5" customHeight="1">
      <c r="B182" s="150"/>
      <c r="C182" s="151"/>
      <c r="D182" s="151"/>
      <c r="E182" s="152" t="s">
        <v>5</v>
      </c>
      <c r="F182" s="240" t="s">
        <v>219</v>
      </c>
      <c r="G182" s="241"/>
      <c r="H182" s="241"/>
      <c r="I182" s="241"/>
      <c r="J182" s="151"/>
      <c r="K182" s="152" t="s">
        <v>5</v>
      </c>
      <c r="L182" s="151"/>
      <c r="M182" s="151"/>
      <c r="N182" s="151"/>
      <c r="O182" s="151"/>
      <c r="P182" s="151"/>
      <c r="Q182" s="151"/>
      <c r="R182" s="153"/>
      <c r="T182" s="154"/>
      <c r="U182" s="151"/>
      <c r="V182" s="151"/>
      <c r="W182" s="151"/>
      <c r="X182" s="151"/>
      <c r="Y182" s="151"/>
      <c r="Z182" s="151"/>
      <c r="AA182" s="155"/>
      <c r="AT182" s="156" t="s">
        <v>157</v>
      </c>
      <c r="AU182" s="156" t="s">
        <v>94</v>
      </c>
      <c r="AV182" s="10" t="s">
        <v>83</v>
      </c>
      <c r="AW182" s="10" t="s">
        <v>33</v>
      </c>
      <c r="AX182" s="10" t="s">
        <v>75</v>
      </c>
      <c r="AY182" s="156" t="s">
        <v>130</v>
      </c>
    </row>
    <row r="183" spans="2:51" s="11" customFormat="1" ht="14.5" customHeight="1">
      <c r="B183" s="157"/>
      <c r="C183" s="158"/>
      <c r="D183" s="158"/>
      <c r="E183" s="159" t="s">
        <v>5</v>
      </c>
      <c r="F183" s="238">
        <v>2871.107</v>
      </c>
      <c r="G183" s="239"/>
      <c r="H183" s="239"/>
      <c r="I183" s="239"/>
      <c r="J183" s="158"/>
      <c r="K183" s="160">
        <v>2871.107</v>
      </c>
      <c r="L183" s="158"/>
      <c r="M183" s="158"/>
      <c r="N183" s="158"/>
      <c r="O183" s="158"/>
      <c r="P183" s="158"/>
      <c r="Q183" s="158"/>
      <c r="R183" s="161"/>
      <c r="T183" s="162"/>
      <c r="U183" s="158"/>
      <c r="V183" s="158"/>
      <c r="W183" s="158"/>
      <c r="X183" s="158"/>
      <c r="Y183" s="158"/>
      <c r="Z183" s="158"/>
      <c r="AA183" s="163"/>
      <c r="AT183" s="164" t="s">
        <v>157</v>
      </c>
      <c r="AU183" s="164" t="s">
        <v>94</v>
      </c>
      <c r="AV183" s="11" t="s">
        <v>94</v>
      </c>
      <c r="AW183" s="11" t="s">
        <v>33</v>
      </c>
      <c r="AX183" s="11" t="s">
        <v>75</v>
      </c>
      <c r="AY183" s="164" t="s">
        <v>130</v>
      </c>
    </row>
    <row r="184" spans="2:51" s="12" customFormat="1" ht="14.5" customHeight="1">
      <c r="B184" s="165"/>
      <c r="C184" s="166"/>
      <c r="D184" s="166"/>
      <c r="E184" s="167" t="s">
        <v>5</v>
      </c>
      <c r="F184" s="232" t="s">
        <v>159</v>
      </c>
      <c r="G184" s="233"/>
      <c r="H184" s="233"/>
      <c r="I184" s="233"/>
      <c r="J184" s="166"/>
      <c r="K184" s="168">
        <v>4561.046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157</v>
      </c>
      <c r="AU184" s="172" t="s">
        <v>94</v>
      </c>
      <c r="AV184" s="12" t="s">
        <v>135</v>
      </c>
      <c r="AW184" s="12" t="s">
        <v>33</v>
      </c>
      <c r="AX184" s="12" t="s">
        <v>83</v>
      </c>
      <c r="AY184" s="172" t="s">
        <v>130</v>
      </c>
    </row>
    <row r="185" spans="2:65" s="1" customFormat="1" ht="22.75" customHeight="1">
      <c r="B185" s="140"/>
      <c r="C185" s="141">
        <v>19</v>
      </c>
      <c r="D185" s="141" t="s">
        <v>131</v>
      </c>
      <c r="E185" s="142" t="s">
        <v>221</v>
      </c>
      <c r="F185" s="234" t="s">
        <v>222</v>
      </c>
      <c r="G185" s="234"/>
      <c r="H185" s="234"/>
      <c r="I185" s="234"/>
      <c r="J185" s="143" t="s">
        <v>163</v>
      </c>
      <c r="K185" s="144">
        <v>239.51</v>
      </c>
      <c r="L185" s="235"/>
      <c r="M185" s="235"/>
      <c r="N185" s="235">
        <f>ROUND(L185*K185,2)</f>
        <v>0</v>
      </c>
      <c r="O185" s="235"/>
      <c r="P185" s="235"/>
      <c r="Q185" s="235"/>
      <c r="R185" s="145"/>
      <c r="T185" s="146" t="s">
        <v>5</v>
      </c>
      <c r="U185" s="43" t="s">
        <v>41</v>
      </c>
      <c r="V185" s="147">
        <v>0.299</v>
      </c>
      <c r="W185" s="147">
        <f>V185*K185</f>
        <v>71.61349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1" t="s">
        <v>135</v>
      </c>
      <c r="AT185" s="21" t="s">
        <v>131</v>
      </c>
      <c r="AU185" s="21" t="s">
        <v>94</v>
      </c>
      <c r="AY185" s="21" t="s">
        <v>130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83</v>
      </c>
      <c r="BK185" s="149">
        <f>ROUND(L185*K185,2)</f>
        <v>0</v>
      </c>
      <c r="BL185" s="21" t="s">
        <v>135</v>
      </c>
      <c r="BM185" s="21" t="s">
        <v>223</v>
      </c>
    </row>
    <row r="186" spans="2:51" s="10" customFormat="1" ht="14.5" customHeight="1">
      <c r="B186" s="150"/>
      <c r="C186" s="151"/>
      <c r="D186" s="151"/>
      <c r="E186" s="152" t="s">
        <v>5</v>
      </c>
      <c r="F186" s="236" t="s">
        <v>169</v>
      </c>
      <c r="G186" s="237"/>
      <c r="H186" s="237"/>
      <c r="I186" s="237"/>
      <c r="J186" s="151"/>
      <c r="K186" s="152" t="s">
        <v>5</v>
      </c>
      <c r="L186" s="151"/>
      <c r="M186" s="151"/>
      <c r="N186" s="151"/>
      <c r="O186" s="151"/>
      <c r="P186" s="151"/>
      <c r="Q186" s="151"/>
      <c r="R186" s="153"/>
      <c r="T186" s="154"/>
      <c r="U186" s="151"/>
      <c r="V186" s="151"/>
      <c r="W186" s="151"/>
      <c r="X186" s="151"/>
      <c r="Y186" s="151"/>
      <c r="Z186" s="151"/>
      <c r="AA186" s="155"/>
      <c r="AT186" s="156" t="s">
        <v>157</v>
      </c>
      <c r="AU186" s="156" t="s">
        <v>94</v>
      </c>
      <c r="AV186" s="10" t="s">
        <v>83</v>
      </c>
      <c r="AW186" s="10" t="s">
        <v>33</v>
      </c>
      <c r="AX186" s="10" t="s">
        <v>75</v>
      </c>
      <c r="AY186" s="156" t="s">
        <v>130</v>
      </c>
    </row>
    <row r="187" spans="2:51" s="11" customFormat="1" ht="14.5" customHeight="1">
      <c r="B187" s="157"/>
      <c r="C187" s="158"/>
      <c r="D187" s="158"/>
      <c r="E187" s="159" t="s">
        <v>5</v>
      </c>
      <c r="F187" s="238" t="s">
        <v>224</v>
      </c>
      <c r="G187" s="239"/>
      <c r="H187" s="239"/>
      <c r="I187" s="239"/>
      <c r="J187" s="158"/>
      <c r="K187" s="160">
        <v>220.71</v>
      </c>
      <c r="L187" s="158"/>
      <c r="M187" s="158"/>
      <c r="N187" s="158"/>
      <c r="O187" s="158"/>
      <c r="P187" s="158"/>
      <c r="Q187" s="158"/>
      <c r="R187" s="161"/>
      <c r="T187" s="162"/>
      <c r="U187" s="158"/>
      <c r="V187" s="158"/>
      <c r="W187" s="158"/>
      <c r="X187" s="158"/>
      <c r="Y187" s="158"/>
      <c r="Z187" s="158"/>
      <c r="AA187" s="163"/>
      <c r="AT187" s="164" t="s">
        <v>157</v>
      </c>
      <c r="AU187" s="164" t="s">
        <v>94</v>
      </c>
      <c r="AV187" s="11" t="s">
        <v>94</v>
      </c>
      <c r="AW187" s="11" t="s">
        <v>33</v>
      </c>
      <c r="AX187" s="11" t="s">
        <v>75</v>
      </c>
      <c r="AY187" s="164" t="s">
        <v>130</v>
      </c>
    </row>
    <row r="188" spans="2:51" s="10" customFormat="1" ht="14.5" customHeight="1">
      <c r="B188" s="150"/>
      <c r="C188" s="151"/>
      <c r="D188" s="151"/>
      <c r="E188" s="152" t="s">
        <v>5</v>
      </c>
      <c r="F188" s="240" t="s">
        <v>180</v>
      </c>
      <c r="G188" s="241"/>
      <c r="H188" s="241"/>
      <c r="I188" s="241"/>
      <c r="J188" s="151"/>
      <c r="K188" s="152" t="s">
        <v>5</v>
      </c>
      <c r="L188" s="151"/>
      <c r="M188" s="151"/>
      <c r="N188" s="151"/>
      <c r="O188" s="151"/>
      <c r="P188" s="151"/>
      <c r="Q188" s="151"/>
      <c r="R188" s="153"/>
      <c r="T188" s="154"/>
      <c r="U188" s="151"/>
      <c r="V188" s="151"/>
      <c r="W188" s="151"/>
      <c r="X188" s="151"/>
      <c r="Y188" s="151"/>
      <c r="Z188" s="151"/>
      <c r="AA188" s="155"/>
      <c r="AT188" s="156" t="s">
        <v>157</v>
      </c>
      <c r="AU188" s="156" t="s">
        <v>94</v>
      </c>
      <c r="AV188" s="10" t="s">
        <v>83</v>
      </c>
      <c r="AW188" s="10" t="s">
        <v>33</v>
      </c>
      <c r="AX188" s="10" t="s">
        <v>75</v>
      </c>
      <c r="AY188" s="156" t="s">
        <v>130</v>
      </c>
    </row>
    <row r="189" spans="2:51" s="11" customFormat="1" ht="14.5" customHeight="1">
      <c r="B189" s="157"/>
      <c r="C189" s="158"/>
      <c r="D189" s="158"/>
      <c r="E189" s="159" t="s">
        <v>5</v>
      </c>
      <c r="F189" s="238" t="s">
        <v>181</v>
      </c>
      <c r="G189" s="239"/>
      <c r="H189" s="239"/>
      <c r="I189" s="239"/>
      <c r="J189" s="158"/>
      <c r="K189" s="160">
        <v>18.8</v>
      </c>
      <c r="L189" s="158"/>
      <c r="M189" s="158"/>
      <c r="N189" s="158"/>
      <c r="O189" s="158"/>
      <c r="P189" s="158"/>
      <c r="Q189" s="158"/>
      <c r="R189" s="161"/>
      <c r="T189" s="162"/>
      <c r="U189" s="158"/>
      <c r="V189" s="158"/>
      <c r="W189" s="158"/>
      <c r="X189" s="158"/>
      <c r="Y189" s="158"/>
      <c r="Z189" s="158"/>
      <c r="AA189" s="163"/>
      <c r="AT189" s="164" t="s">
        <v>157</v>
      </c>
      <c r="AU189" s="164" t="s">
        <v>94</v>
      </c>
      <c r="AV189" s="11" t="s">
        <v>94</v>
      </c>
      <c r="AW189" s="11" t="s">
        <v>33</v>
      </c>
      <c r="AX189" s="11" t="s">
        <v>75</v>
      </c>
      <c r="AY189" s="164" t="s">
        <v>130</v>
      </c>
    </row>
    <row r="190" spans="2:51" s="12" customFormat="1" ht="14.5" customHeight="1">
      <c r="B190" s="165"/>
      <c r="C190" s="166"/>
      <c r="D190" s="166"/>
      <c r="E190" s="167" t="s">
        <v>5</v>
      </c>
      <c r="F190" s="232" t="s">
        <v>159</v>
      </c>
      <c r="G190" s="233"/>
      <c r="H190" s="233"/>
      <c r="I190" s="233"/>
      <c r="J190" s="166"/>
      <c r="K190" s="168">
        <v>239.51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157</v>
      </c>
      <c r="AU190" s="172" t="s">
        <v>94</v>
      </c>
      <c r="AV190" s="12" t="s">
        <v>135</v>
      </c>
      <c r="AW190" s="12" t="s">
        <v>33</v>
      </c>
      <c r="AX190" s="12" t="s">
        <v>83</v>
      </c>
      <c r="AY190" s="172" t="s">
        <v>130</v>
      </c>
    </row>
    <row r="191" spans="2:65" s="1" customFormat="1" ht="14.5" customHeight="1">
      <c r="B191" s="140"/>
      <c r="C191" s="173">
        <v>20</v>
      </c>
      <c r="D191" s="173" t="s">
        <v>225</v>
      </c>
      <c r="E191" s="174" t="s">
        <v>226</v>
      </c>
      <c r="F191" s="242" t="s">
        <v>227</v>
      </c>
      <c r="G191" s="242"/>
      <c r="H191" s="242"/>
      <c r="I191" s="242"/>
      <c r="J191" s="175" t="s">
        <v>220</v>
      </c>
      <c r="K191" s="176">
        <v>37.6</v>
      </c>
      <c r="L191" s="243"/>
      <c r="M191" s="243"/>
      <c r="N191" s="243">
        <f>ROUND(L191*K191,2)</f>
        <v>0</v>
      </c>
      <c r="O191" s="235"/>
      <c r="P191" s="235"/>
      <c r="Q191" s="235"/>
      <c r="R191" s="145"/>
      <c r="T191" s="146" t="s">
        <v>5</v>
      </c>
      <c r="U191" s="43" t="s">
        <v>41</v>
      </c>
      <c r="V191" s="147">
        <v>0</v>
      </c>
      <c r="W191" s="147">
        <f>V191*K191</f>
        <v>0</v>
      </c>
      <c r="X191" s="147">
        <v>1</v>
      </c>
      <c r="Y191" s="147">
        <f>X191*K191</f>
        <v>37.6</v>
      </c>
      <c r="Z191" s="147">
        <v>0</v>
      </c>
      <c r="AA191" s="148">
        <f>Z191*K191</f>
        <v>0</v>
      </c>
      <c r="AR191" s="21" t="s">
        <v>160</v>
      </c>
      <c r="AT191" s="21" t="s">
        <v>225</v>
      </c>
      <c r="AU191" s="21" t="s">
        <v>94</v>
      </c>
      <c r="AY191" s="21" t="s">
        <v>130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83</v>
      </c>
      <c r="BK191" s="149">
        <f>ROUND(L191*K191,2)</f>
        <v>0</v>
      </c>
      <c r="BL191" s="21" t="s">
        <v>135</v>
      </c>
      <c r="BM191" s="21" t="s">
        <v>228</v>
      </c>
    </row>
    <row r="192" spans="2:51" s="10" customFormat="1" ht="14.5" customHeight="1">
      <c r="B192" s="150"/>
      <c r="C192" s="151"/>
      <c r="D192" s="151"/>
      <c r="E192" s="152" t="s">
        <v>5</v>
      </c>
      <c r="F192" s="236" t="s">
        <v>180</v>
      </c>
      <c r="G192" s="237"/>
      <c r="H192" s="237"/>
      <c r="I192" s="237"/>
      <c r="J192" s="151"/>
      <c r="K192" s="152" t="s">
        <v>5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157</v>
      </c>
      <c r="AU192" s="156" t="s">
        <v>94</v>
      </c>
      <c r="AV192" s="10" t="s">
        <v>83</v>
      </c>
      <c r="AW192" s="10" t="s">
        <v>33</v>
      </c>
      <c r="AX192" s="10" t="s">
        <v>75</v>
      </c>
      <c r="AY192" s="156" t="s">
        <v>130</v>
      </c>
    </row>
    <row r="193" spans="2:51" s="11" customFormat="1" ht="14.5" customHeight="1">
      <c r="B193" s="157"/>
      <c r="C193" s="158"/>
      <c r="D193" s="158"/>
      <c r="E193" s="159" t="s">
        <v>5</v>
      </c>
      <c r="F193" s="238" t="s">
        <v>229</v>
      </c>
      <c r="G193" s="239"/>
      <c r="H193" s="239"/>
      <c r="I193" s="239"/>
      <c r="J193" s="158"/>
      <c r="K193" s="160">
        <v>37.6</v>
      </c>
      <c r="L193" s="158"/>
      <c r="M193" s="158"/>
      <c r="N193" s="158"/>
      <c r="O193" s="158"/>
      <c r="P193" s="158"/>
      <c r="Q193" s="158"/>
      <c r="R193" s="161"/>
      <c r="T193" s="162"/>
      <c r="U193" s="158"/>
      <c r="V193" s="158"/>
      <c r="W193" s="158"/>
      <c r="X193" s="158"/>
      <c r="Y193" s="158"/>
      <c r="Z193" s="158"/>
      <c r="AA193" s="163"/>
      <c r="AT193" s="164" t="s">
        <v>157</v>
      </c>
      <c r="AU193" s="164" t="s">
        <v>94</v>
      </c>
      <c r="AV193" s="11" t="s">
        <v>94</v>
      </c>
      <c r="AW193" s="11" t="s">
        <v>33</v>
      </c>
      <c r="AX193" s="11" t="s">
        <v>75</v>
      </c>
      <c r="AY193" s="164" t="s">
        <v>130</v>
      </c>
    </row>
    <row r="194" spans="2:51" s="12" customFormat="1" ht="14.5" customHeight="1">
      <c r="B194" s="165"/>
      <c r="C194" s="166"/>
      <c r="D194" s="166"/>
      <c r="E194" s="167" t="s">
        <v>5</v>
      </c>
      <c r="F194" s="232" t="s">
        <v>159</v>
      </c>
      <c r="G194" s="233"/>
      <c r="H194" s="233"/>
      <c r="I194" s="233"/>
      <c r="J194" s="166"/>
      <c r="K194" s="168">
        <v>37.6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157</v>
      </c>
      <c r="AU194" s="172" t="s">
        <v>94</v>
      </c>
      <c r="AV194" s="12" t="s">
        <v>135</v>
      </c>
      <c r="AW194" s="12" t="s">
        <v>33</v>
      </c>
      <c r="AX194" s="12" t="s">
        <v>83</v>
      </c>
      <c r="AY194" s="172" t="s">
        <v>130</v>
      </c>
    </row>
    <row r="195" spans="2:65" s="1" customFormat="1" ht="34.4" customHeight="1">
      <c r="B195" s="140"/>
      <c r="C195" s="141">
        <v>21</v>
      </c>
      <c r="D195" s="141" t="s">
        <v>131</v>
      </c>
      <c r="E195" s="142" t="s">
        <v>230</v>
      </c>
      <c r="F195" s="234" t="s">
        <v>231</v>
      </c>
      <c r="G195" s="234"/>
      <c r="H195" s="234"/>
      <c r="I195" s="234"/>
      <c r="J195" s="143" t="s">
        <v>134</v>
      </c>
      <c r="K195" s="144">
        <v>2565.54</v>
      </c>
      <c r="L195" s="235"/>
      <c r="M195" s="235"/>
      <c r="N195" s="235">
        <f>ROUND(L195*K195,2)</f>
        <v>0</v>
      </c>
      <c r="O195" s="235"/>
      <c r="P195" s="235"/>
      <c r="Q195" s="235"/>
      <c r="R195" s="145"/>
      <c r="T195" s="146" t="s">
        <v>5</v>
      </c>
      <c r="U195" s="43" t="s">
        <v>41</v>
      </c>
      <c r="V195" s="147">
        <v>0.019</v>
      </c>
      <c r="W195" s="147">
        <f>V195*K195</f>
        <v>48.745259999999995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1" t="s">
        <v>135</v>
      </c>
      <c r="AT195" s="21" t="s">
        <v>131</v>
      </c>
      <c r="AU195" s="21" t="s">
        <v>94</v>
      </c>
      <c r="AY195" s="21" t="s">
        <v>130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1" t="s">
        <v>83</v>
      </c>
      <c r="BK195" s="149">
        <f>ROUND(L195*K195,2)</f>
        <v>0</v>
      </c>
      <c r="BL195" s="21" t="s">
        <v>135</v>
      </c>
      <c r="BM195" s="21" t="s">
        <v>232</v>
      </c>
    </row>
    <row r="196" spans="2:51" s="10" customFormat="1" ht="14.5" customHeight="1">
      <c r="B196" s="150"/>
      <c r="C196" s="151"/>
      <c r="D196" s="151"/>
      <c r="E196" s="152" t="s">
        <v>5</v>
      </c>
      <c r="F196" s="236" t="s">
        <v>169</v>
      </c>
      <c r="G196" s="237"/>
      <c r="H196" s="237"/>
      <c r="I196" s="237"/>
      <c r="J196" s="151"/>
      <c r="K196" s="152" t="s">
        <v>5</v>
      </c>
      <c r="L196" s="151"/>
      <c r="M196" s="151"/>
      <c r="N196" s="151"/>
      <c r="O196" s="151"/>
      <c r="P196" s="151"/>
      <c r="Q196" s="151"/>
      <c r="R196" s="153"/>
      <c r="T196" s="154"/>
      <c r="U196" s="151"/>
      <c r="V196" s="151"/>
      <c r="W196" s="151"/>
      <c r="X196" s="151"/>
      <c r="Y196" s="151"/>
      <c r="Z196" s="151"/>
      <c r="AA196" s="155"/>
      <c r="AT196" s="156" t="s">
        <v>157</v>
      </c>
      <c r="AU196" s="156" t="s">
        <v>94</v>
      </c>
      <c r="AV196" s="10" t="s">
        <v>83</v>
      </c>
      <c r="AW196" s="10" t="s">
        <v>33</v>
      </c>
      <c r="AX196" s="10" t="s">
        <v>75</v>
      </c>
      <c r="AY196" s="156" t="s">
        <v>130</v>
      </c>
    </row>
    <row r="197" spans="2:51" s="11" customFormat="1" ht="14.5" customHeight="1">
      <c r="B197" s="157"/>
      <c r="C197" s="158"/>
      <c r="D197" s="158"/>
      <c r="E197" s="159" t="s">
        <v>5</v>
      </c>
      <c r="F197" s="238" t="s">
        <v>233</v>
      </c>
      <c r="G197" s="239"/>
      <c r="H197" s="239"/>
      <c r="I197" s="239"/>
      <c r="J197" s="158"/>
      <c r="K197" s="160">
        <v>2557.54</v>
      </c>
      <c r="L197" s="158"/>
      <c r="M197" s="158"/>
      <c r="N197" s="158"/>
      <c r="O197" s="158"/>
      <c r="P197" s="158"/>
      <c r="Q197" s="158"/>
      <c r="R197" s="161"/>
      <c r="T197" s="162"/>
      <c r="U197" s="158"/>
      <c r="V197" s="158"/>
      <c r="W197" s="158"/>
      <c r="X197" s="158"/>
      <c r="Y197" s="158"/>
      <c r="Z197" s="158"/>
      <c r="AA197" s="163"/>
      <c r="AT197" s="164" t="s">
        <v>157</v>
      </c>
      <c r="AU197" s="164" t="s">
        <v>94</v>
      </c>
      <c r="AV197" s="11" t="s">
        <v>94</v>
      </c>
      <c r="AW197" s="11" t="s">
        <v>33</v>
      </c>
      <c r="AX197" s="11" t="s">
        <v>75</v>
      </c>
      <c r="AY197" s="164" t="s">
        <v>130</v>
      </c>
    </row>
    <row r="198" spans="2:51" s="10" customFormat="1" ht="14.5" customHeight="1">
      <c r="B198" s="150"/>
      <c r="C198" s="151"/>
      <c r="D198" s="151"/>
      <c r="E198" s="152" t="s">
        <v>5</v>
      </c>
      <c r="F198" s="240" t="s">
        <v>180</v>
      </c>
      <c r="G198" s="241"/>
      <c r="H198" s="241"/>
      <c r="I198" s="241"/>
      <c r="J198" s="151"/>
      <c r="K198" s="152" t="s">
        <v>5</v>
      </c>
      <c r="L198" s="151"/>
      <c r="M198" s="151"/>
      <c r="N198" s="151"/>
      <c r="O198" s="151"/>
      <c r="P198" s="151"/>
      <c r="Q198" s="151"/>
      <c r="R198" s="153"/>
      <c r="T198" s="154"/>
      <c r="U198" s="151"/>
      <c r="V198" s="151"/>
      <c r="W198" s="151"/>
      <c r="X198" s="151"/>
      <c r="Y198" s="151"/>
      <c r="Z198" s="151"/>
      <c r="AA198" s="155"/>
      <c r="AT198" s="156" t="s">
        <v>157</v>
      </c>
      <c r="AU198" s="156" t="s">
        <v>94</v>
      </c>
      <c r="AV198" s="10" t="s">
        <v>83</v>
      </c>
      <c r="AW198" s="10" t="s">
        <v>33</v>
      </c>
      <c r="AX198" s="10" t="s">
        <v>75</v>
      </c>
      <c r="AY198" s="156" t="s">
        <v>130</v>
      </c>
    </row>
    <row r="199" spans="2:51" s="11" customFormat="1" ht="14.5" customHeight="1">
      <c r="B199" s="157"/>
      <c r="C199" s="158"/>
      <c r="D199" s="158"/>
      <c r="E199" s="159" t="s">
        <v>5</v>
      </c>
      <c r="F199" s="238" t="s">
        <v>234</v>
      </c>
      <c r="G199" s="239"/>
      <c r="H199" s="239"/>
      <c r="I199" s="239"/>
      <c r="J199" s="158"/>
      <c r="K199" s="160">
        <v>8</v>
      </c>
      <c r="L199" s="158"/>
      <c r="M199" s="158"/>
      <c r="N199" s="158"/>
      <c r="O199" s="158"/>
      <c r="P199" s="158"/>
      <c r="Q199" s="158"/>
      <c r="R199" s="161"/>
      <c r="T199" s="162"/>
      <c r="U199" s="158"/>
      <c r="V199" s="158"/>
      <c r="W199" s="158"/>
      <c r="X199" s="158"/>
      <c r="Y199" s="158"/>
      <c r="Z199" s="158"/>
      <c r="AA199" s="163"/>
      <c r="AT199" s="164" t="s">
        <v>157</v>
      </c>
      <c r="AU199" s="164" t="s">
        <v>94</v>
      </c>
      <c r="AV199" s="11" t="s">
        <v>94</v>
      </c>
      <c r="AW199" s="11" t="s">
        <v>33</v>
      </c>
      <c r="AX199" s="11" t="s">
        <v>75</v>
      </c>
      <c r="AY199" s="164" t="s">
        <v>130</v>
      </c>
    </row>
    <row r="200" spans="2:51" s="12" customFormat="1" ht="14.5" customHeight="1">
      <c r="B200" s="165"/>
      <c r="C200" s="166"/>
      <c r="D200" s="166"/>
      <c r="E200" s="167" t="s">
        <v>5</v>
      </c>
      <c r="F200" s="232" t="s">
        <v>159</v>
      </c>
      <c r="G200" s="233"/>
      <c r="H200" s="233"/>
      <c r="I200" s="233"/>
      <c r="J200" s="166"/>
      <c r="K200" s="168">
        <v>2565.54</v>
      </c>
      <c r="L200" s="166"/>
      <c r="M200" s="166"/>
      <c r="N200" s="166"/>
      <c r="O200" s="166"/>
      <c r="P200" s="166"/>
      <c r="Q200" s="166"/>
      <c r="R200" s="169"/>
      <c r="T200" s="170"/>
      <c r="U200" s="166"/>
      <c r="V200" s="166"/>
      <c r="W200" s="166"/>
      <c r="X200" s="166"/>
      <c r="Y200" s="166"/>
      <c r="Z200" s="166"/>
      <c r="AA200" s="171"/>
      <c r="AT200" s="172" t="s">
        <v>157</v>
      </c>
      <c r="AU200" s="172" t="s">
        <v>94</v>
      </c>
      <c r="AV200" s="12" t="s">
        <v>135</v>
      </c>
      <c r="AW200" s="12" t="s">
        <v>33</v>
      </c>
      <c r="AX200" s="12" t="s">
        <v>83</v>
      </c>
      <c r="AY200" s="172" t="s">
        <v>130</v>
      </c>
    </row>
    <row r="201" spans="2:65" s="1" customFormat="1" ht="34.4" customHeight="1">
      <c r="B201" s="140"/>
      <c r="C201" s="141">
        <v>22</v>
      </c>
      <c r="D201" s="141" t="s">
        <v>131</v>
      </c>
      <c r="E201" s="142" t="s">
        <v>235</v>
      </c>
      <c r="F201" s="234" t="s">
        <v>236</v>
      </c>
      <c r="G201" s="234"/>
      <c r="H201" s="234"/>
      <c r="I201" s="234"/>
      <c r="J201" s="143" t="s">
        <v>134</v>
      </c>
      <c r="K201" s="144">
        <v>2565.54</v>
      </c>
      <c r="L201" s="235"/>
      <c r="M201" s="235"/>
      <c r="N201" s="235">
        <f>ROUND(L201*K201,2)</f>
        <v>0</v>
      </c>
      <c r="O201" s="235"/>
      <c r="P201" s="235"/>
      <c r="Q201" s="235"/>
      <c r="R201" s="145"/>
      <c r="T201" s="146" t="s">
        <v>5</v>
      </c>
      <c r="U201" s="43" t="s">
        <v>41</v>
      </c>
      <c r="V201" s="147">
        <v>0.005</v>
      </c>
      <c r="W201" s="147">
        <f>V201*K201</f>
        <v>12.8277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1" t="s">
        <v>135</v>
      </c>
      <c r="AT201" s="21" t="s">
        <v>131</v>
      </c>
      <c r="AU201" s="21" t="s">
        <v>94</v>
      </c>
      <c r="AY201" s="21" t="s">
        <v>130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83</v>
      </c>
      <c r="BK201" s="149">
        <f>ROUND(L201*K201,2)</f>
        <v>0</v>
      </c>
      <c r="BL201" s="21" t="s">
        <v>135</v>
      </c>
      <c r="BM201" s="21" t="s">
        <v>237</v>
      </c>
    </row>
    <row r="202" spans="2:65" s="1" customFormat="1" ht="14.5" customHeight="1">
      <c r="B202" s="140"/>
      <c r="C202" s="173">
        <v>23</v>
      </c>
      <c r="D202" s="173" t="s">
        <v>225</v>
      </c>
      <c r="E202" s="174" t="s">
        <v>238</v>
      </c>
      <c r="F202" s="242" t="s">
        <v>239</v>
      </c>
      <c r="G202" s="242"/>
      <c r="H202" s="242"/>
      <c r="I202" s="242"/>
      <c r="J202" s="175" t="s">
        <v>240</v>
      </c>
      <c r="K202" s="176">
        <v>76.966</v>
      </c>
      <c r="L202" s="243"/>
      <c r="M202" s="243"/>
      <c r="N202" s="243">
        <f>ROUND(L202*K202,2)</f>
        <v>0</v>
      </c>
      <c r="O202" s="235"/>
      <c r="P202" s="235"/>
      <c r="Q202" s="235"/>
      <c r="R202" s="145"/>
      <c r="T202" s="146" t="s">
        <v>5</v>
      </c>
      <c r="U202" s="43" t="s">
        <v>41</v>
      </c>
      <c r="V202" s="147">
        <v>0</v>
      </c>
      <c r="W202" s="147">
        <f>V202*K202</f>
        <v>0</v>
      </c>
      <c r="X202" s="147">
        <v>0.001</v>
      </c>
      <c r="Y202" s="147">
        <f>X202*K202</f>
        <v>0.07696599999999999</v>
      </c>
      <c r="Z202" s="147">
        <v>0</v>
      </c>
      <c r="AA202" s="148">
        <f>Z202*K202</f>
        <v>0</v>
      </c>
      <c r="AR202" s="21" t="s">
        <v>160</v>
      </c>
      <c r="AT202" s="21" t="s">
        <v>225</v>
      </c>
      <c r="AU202" s="21" t="s">
        <v>94</v>
      </c>
      <c r="AY202" s="21" t="s">
        <v>130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83</v>
      </c>
      <c r="BK202" s="149">
        <f>ROUND(L202*K202,2)</f>
        <v>0</v>
      </c>
      <c r="BL202" s="21" t="s">
        <v>135</v>
      </c>
      <c r="BM202" s="21" t="s">
        <v>241</v>
      </c>
    </row>
    <row r="203" spans="2:65" s="1" customFormat="1" ht="22.75" customHeight="1">
      <c r="B203" s="140"/>
      <c r="C203" s="141">
        <v>24</v>
      </c>
      <c r="D203" s="141" t="s">
        <v>131</v>
      </c>
      <c r="E203" s="142" t="s">
        <v>242</v>
      </c>
      <c r="F203" s="234" t="s">
        <v>243</v>
      </c>
      <c r="G203" s="234"/>
      <c r="H203" s="234"/>
      <c r="I203" s="234"/>
      <c r="J203" s="143" t="s">
        <v>134</v>
      </c>
      <c r="K203" s="144">
        <v>10318.76</v>
      </c>
      <c r="L203" s="235"/>
      <c r="M203" s="235"/>
      <c r="N203" s="235">
        <f>ROUND(L203*K203,2)</f>
        <v>0</v>
      </c>
      <c r="O203" s="235"/>
      <c r="P203" s="235"/>
      <c r="Q203" s="235"/>
      <c r="R203" s="145"/>
      <c r="T203" s="146" t="s">
        <v>5</v>
      </c>
      <c r="U203" s="43" t="s">
        <v>41</v>
      </c>
      <c r="V203" s="147">
        <v>0.018</v>
      </c>
      <c r="W203" s="147">
        <f>V203*K203</f>
        <v>185.73767999999998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1" t="s">
        <v>135</v>
      </c>
      <c r="AT203" s="21" t="s">
        <v>131</v>
      </c>
      <c r="AU203" s="21" t="s">
        <v>94</v>
      </c>
      <c r="AY203" s="21" t="s">
        <v>130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83</v>
      </c>
      <c r="BK203" s="149">
        <f>ROUND(L203*K203,2)</f>
        <v>0</v>
      </c>
      <c r="BL203" s="21" t="s">
        <v>135</v>
      </c>
      <c r="BM203" s="21" t="s">
        <v>244</v>
      </c>
    </row>
    <row r="204" spans="2:51" s="10" customFormat="1" ht="14.5" customHeight="1">
      <c r="B204" s="150"/>
      <c r="C204" s="151"/>
      <c r="D204" s="151"/>
      <c r="E204" s="152" t="s">
        <v>5</v>
      </c>
      <c r="F204" s="236" t="s">
        <v>169</v>
      </c>
      <c r="G204" s="237"/>
      <c r="H204" s="237"/>
      <c r="I204" s="237"/>
      <c r="J204" s="151"/>
      <c r="K204" s="152" t="s">
        <v>5</v>
      </c>
      <c r="L204" s="151"/>
      <c r="M204" s="151"/>
      <c r="N204" s="151"/>
      <c r="O204" s="151"/>
      <c r="P204" s="151"/>
      <c r="Q204" s="151"/>
      <c r="R204" s="153"/>
      <c r="T204" s="154"/>
      <c r="U204" s="151"/>
      <c r="V204" s="151"/>
      <c r="W204" s="151"/>
      <c r="X204" s="151"/>
      <c r="Y204" s="151"/>
      <c r="Z204" s="151"/>
      <c r="AA204" s="155"/>
      <c r="AT204" s="156" t="s">
        <v>157</v>
      </c>
      <c r="AU204" s="156" t="s">
        <v>94</v>
      </c>
      <c r="AV204" s="10" t="s">
        <v>83</v>
      </c>
      <c r="AW204" s="10" t="s">
        <v>33</v>
      </c>
      <c r="AX204" s="10" t="s">
        <v>75</v>
      </c>
      <c r="AY204" s="156" t="s">
        <v>130</v>
      </c>
    </row>
    <row r="205" spans="2:51" s="10" customFormat="1" ht="14.5" customHeight="1">
      <c r="B205" s="150"/>
      <c r="C205" s="151"/>
      <c r="D205" s="151"/>
      <c r="E205" s="152" t="s">
        <v>5</v>
      </c>
      <c r="F205" s="240" t="s">
        <v>245</v>
      </c>
      <c r="G205" s="241"/>
      <c r="H205" s="241"/>
      <c r="I205" s="241"/>
      <c r="J205" s="151"/>
      <c r="K205" s="152" t="s">
        <v>5</v>
      </c>
      <c r="L205" s="151"/>
      <c r="M205" s="151"/>
      <c r="N205" s="151"/>
      <c r="O205" s="151"/>
      <c r="P205" s="151"/>
      <c r="Q205" s="151"/>
      <c r="R205" s="153"/>
      <c r="T205" s="154"/>
      <c r="U205" s="151"/>
      <c r="V205" s="151"/>
      <c r="W205" s="151"/>
      <c r="X205" s="151"/>
      <c r="Y205" s="151"/>
      <c r="Z205" s="151"/>
      <c r="AA205" s="155"/>
      <c r="AT205" s="156" t="s">
        <v>157</v>
      </c>
      <c r="AU205" s="156" t="s">
        <v>94</v>
      </c>
      <c r="AV205" s="10" t="s">
        <v>83</v>
      </c>
      <c r="AW205" s="10" t="s">
        <v>33</v>
      </c>
      <c r="AX205" s="10" t="s">
        <v>75</v>
      </c>
      <c r="AY205" s="156" t="s">
        <v>130</v>
      </c>
    </row>
    <row r="206" spans="2:51" s="11" customFormat="1" ht="14.5" customHeight="1">
      <c r="B206" s="157"/>
      <c r="C206" s="158"/>
      <c r="D206" s="158"/>
      <c r="E206" s="159" t="s">
        <v>5</v>
      </c>
      <c r="F206" s="238" t="s">
        <v>246</v>
      </c>
      <c r="G206" s="239"/>
      <c r="H206" s="239"/>
      <c r="I206" s="239"/>
      <c r="J206" s="158"/>
      <c r="K206" s="160">
        <v>9727.76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157</v>
      </c>
      <c r="AU206" s="164" t="s">
        <v>94</v>
      </c>
      <c r="AV206" s="11" t="s">
        <v>94</v>
      </c>
      <c r="AW206" s="11" t="s">
        <v>33</v>
      </c>
      <c r="AX206" s="11" t="s">
        <v>75</v>
      </c>
      <c r="AY206" s="164" t="s">
        <v>130</v>
      </c>
    </row>
    <row r="207" spans="2:51" s="10" customFormat="1" ht="14.5" customHeight="1">
      <c r="B207" s="150"/>
      <c r="C207" s="151"/>
      <c r="D207" s="151"/>
      <c r="E207" s="152" t="s">
        <v>5</v>
      </c>
      <c r="F207" s="240" t="s">
        <v>182</v>
      </c>
      <c r="G207" s="241"/>
      <c r="H207" s="241"/>
      <c r="I207" s="241"/>
      <c r="J207" s="151"/>
      <c r="K207" s="152" t="s">
        <v>5</v>
      </c>
      <c r="L207" s="151"/>
      <c r="M207" s="151"/>
      <c r="N207" s="151"/>
      <c r="O207" s="151"/>
      <c r="P207" s="151"/>
      <c r="Q207" s="151"/>
      <c r="R207" s="153"/>
      <c r="T207" s="154"/>
      <c r="U207" s="151"/>
      <c r="V207" s="151"/>
      <c r="W207" s="151"/>
      <c r="X207" s="151"/>
      <c r="Y207" s="151"/>
      <c r="Z207" s="151"/>
      <c r="AA207" s="155"/>
      <c r="AT207" s="156" t="s">
        <v>157</v>
      </c>
      <c r="AU207" s="156" t="s">
        <v>94</v>
      </c>
      <c r="AV207" s="10" t="s">
        <v>83</v>
      </c>
      <c r="AW207" s="10" t="s">
        <v>33</v>
      </c>
      <c r="AX207" s="10" t="s">
        <v>75</v>
      </c>
      <c r="AY207" s="156" t="s">
        <v>130</v>
      </c>
    </row>
    <row r="208" spans="2:51" s="11" customFormat="1" ht="14.5" customHeight="1">
      <c r="B208" s="157"/>
      <c r="C208" s="158"/>
      <c r="D208" s="158"/>
      <c r="E208" s="159" t="s">
        <v>5</v>
      </c>
      <c r="F208" s="238" t="s">
        <v>247</v>
      </c>
      <c r="G208" s="239"/>
      <c r="H208" s="239"/>
      <c r="I208" s="239"/>
      <c r="J208" s="158"/>
      <c r="K208" s="160">
        <v>591</v>
      </c>
      <c r="L208" s="158"/>
      <c r="M208" s="158"/>
      <c r="N208" s="158"/>
      <c r="O208" s="158"/>
      <c r="P208" s="158"/>
      <c r="Q208" s="158"/>
      <c r="R208" s="161"/>
      <c r="T208" s="162"/>
      <c r="U208" s="158"/>
      <c r="V208" s="158"/>
      <c r="W208" s="158"/>
      <c r="X208" s="158"/>
      <c r="Y208" s="158"/>
      <c r="Z208" s="158"/>
      <c r="AA208" s="163"/>
      <c r="AT208" s="164" t="s">
        <v>157</v>
      </c>
      <c r="AU208" s="164" t="s">
        <v>94</v>
      </c>
      <c r="AV208" s="11" t="s">
        <v>94</v>
      </c>
      <c r="AW208" s="11" t="s">
        <v>33</v>
      </c>
      <c r="AX208" s="11" t="s">
        <v>75</v>
      </c>
      <c r="AY208" s="164" t="s">
        <v>130</v>
      </c>
    </row>
    <row r="209" spans="2:51" s="12" customFormat="1" ht="14.5" customHeight="1">
      <c r="B209" s="165"/>
      <c r="C209" s="166"/>
      <c r="D209" s="166"/>
      <c r="E209" s="167" t="s">
        <v>5</v>
      </c>
      <c r="F209" s="232" t="s">
        <v>159</v>
      </c>
      <c r="G209" s="233"/>
      <c r="H209" s="233"/>
      <c r="I209" s="233"/>
      <c r="J209" s="166"/>
      <c r="K209" s="168">
        <v>10318.76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157</v>
      </c>
      <c r="AU209" s="172" t="s">
        <v>94</v>
      </c>
      <c r="AV209" s="12" t="s">
        <v>135</v>
      </c>
      <c r="AW209" s="12" t="s">
        <v>33</v>
      </c>
      <c r="AX209" s="12" t="s">
        <v>83</v>
      </c>
      <c r="AY209" s="172" t="s">
        <v>130</v>
      </c>
    </row>
    <row r="210" spans="2:65" s="1" customFormat="1" ht="22.75" customHeight="1">
      <c r="B210" s="140"/>
      <c r="C210" s="141">
        <v>25</v>
      </c>
      <c r="D210" s="141" t="s">
        <v>131</v>
      </c>
      <c r="E210" s="142" t="s">
        <v>248</v>
      </c>
      <c r="F210" s="234" t="s">
        <v>249</v>
      </c>
      <c r="G210" s="234"/>
      <c r="H210" s="234"/>
      <c r="I210" s="234"/>
      <c r="J210" s="143" t="s">
        <v>134</v>
      </c>
      <c r="K210" s="144">
        <v>1457.82</v>
      </c>
      <c r="L210" s="235"/>
      <c r="M210" s="235"/>
      <c r="N210" s="235">
        <f>ROUND(L210*K210,2)</f>
        <v>0</v>
      </c>
      <c r="O210" s="235"/>
      <c r="P210" s="235"/>
      <c r="Q210" s="235"/>
      <c r="R210" s="145"/>
      <c r="T210" s="146" t="s">
        <v>5</v>
      </c>
      <c r="U210" s="43" t="s">
        <v>41</v>
      </c>
      <c r="V210" s="147">
        <v>0.128</v>
      </c>
      <c r="W210" s="147">
        <f>V210*K210</f>
        <v>186.60096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1" t="s">
        <v>135</v>
      </c>
      <c r="AT210" s="21" t="s">
        <v>131</v>
      </c>
      <c r="AU210" s="21" t="s">
        <v>94</v>
      </c>
      <c r="AY210" s="21" t="s">
        <v>130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83</v>
      </c>
      <c r="BK210" s="149">
        <f>ROUND(L210*K210,2)</f>
        <v>0</v>
      </c>
      <c r="BL210" s="21" t="s">
        <v>135</v>
      </c>
      <c r="BM210" s="21" t="s">
        <v>250</v>
      </c>
    </row>
    <row r="211" spans="2:51" s="10" customFormat="1" ht="14.5" customHeight="1">
      <c r="B211" s="150"/>
      <c r="C211" s="151"/>
      <c r="D211" s="151"/>
      <c r="E211" s="152" t="s">
        <v>5</v>
      </c>
      <c r="F211" s="236" t="s">
        <v>169</v>
      </c>
      <c r="G211" s="237"/>
      <c r="H211" s="237"/>
      <c r="I211" s="237"/>
      <c r="J211" s="151"/>
      <c r="K211" s="152" t="s">
        <v>5</v>
      </c>
      <c r="L211" s="151"/>
      <c r="M211" s="151"/>
      <c r="N211" s="151"/>
      <c r="O211" s="151"/>
      <c r="P211" s="151"/>
      <c r="Q211" s="151"/>
      <c r="R211" s="153"/>
      <c r="T211" s="154"/>
      <c r="U211" s="151"/>
      <c r="V211" s="151"/>
      <c r="W211" s="151"/>
      <c r="X211" s="151"/>
      <c r="Y211" s="151"/>
      <c r="Z211" s="151"/>
      <c r="AA211" s="155"/>
      <c r="AT211" s="156" t="s">
        <v>157</v>
      </c>
      <c r="AU211" s="156" t="s">
        <v>94</v>
      </c>
      <c r="AV211" s="10" t="s">
        <v>83</v>
      </c>
      <c r="AW211" s="10" t="s">
        <v>33</v>
      </c>
      <c r="AX211" s="10" t="s">
        <v>75</v>
      </c>
      <c r="AY211" s="156" t="s">
        <v>130</v>
      </c>
    </row>
    <row r="212" spans="2:51" s="11" customFormat="1" ht="14.5" customHeight="1">
      <c r="B212" s="157"/>
      <c r="C212" s="158"/>
      <c r="D212" s="158"/>
      <c r="E212" s="159" t="s">
        <v>5</v>
      </c>
      <c r="F212" s="238" t="s">
        <v>251</v>
      </c>
      <c r="G212" s="239"/>
      <c r="H212" s="239"/>
      <c r="I212" s="239"/>
      <c r="J212" s="158"/>
      <c r="K212" s="160">
        <v>1457.82</v>
      </c>
      <c r="L212" s="158"/>
      <c r="M212" s="158"/>
      <c r="N212" s="158"/>
      <c r="O212" s="158"/>
      <c r="P212" s="158"/>
      <c r="Q212" s="158"/>
      <c r="R212" s="161"/>
      <c r="T212" s="162"/>
      <c r="U212" s="158"/>
      <c r="V212" s="158"/>
      <c r="W212" s="158"/>
      <c r="X212" s="158"/>
      <c r="Y212" s="158"/>
      <c r="Z212" s="158"/>
      <c r="AA212" s="163"/>
      <c r="AT212" s="164" t="s">
        <v>157</v>
      </c>
      <c r="AU212" s="164" t="s">
        <v>94</v>
      </c>
      <c r="AV212" s="11" t="s">
        <v>94</v>
      </c>
      <c r="AW212" s="11" t="s">
        <v>33</v>
      </c>
      <c r="AX212" s="11" t="s">
        <v>75</v>
      </c>
      <c r="AY212" s="164" t="s">
        <v>130</v>
      </c>
    </row>
    <row r="213" spans="2:51" s="12" customFormat="1" ht="14.5" customHeight="1">
      <c r="B213" s="165"/>
      <c r="C213" s="166"/>
      <c r="D213" s="166"/>
      <c r="E213" s="167" t="s">
        <v>5</v>
      </c>
      <c r="F213" s="232" t="s">
        <v>159</v>
      </c>
      <c r="G213" s="233"/>
      <c r="H213" s="233"/>
      <c r="I213" s="233"/>
      <c r="J213" s="166"/>
      <c r="K213" s="168">
        <v>1457.82</v>
      </c>
      <c r="L213" s="166"/>
      <c r="M213" s="166"/>
      <c r="N213" s="166"/>
      <c r="O213" s="166"/>
      <c r="P213" s="166"/>
      <c r="Q213" s="166"/>
      <c r="R213" s="169"/>
      <c r="T213" s="170"/>
      <c r="U213" s="166"/>
      <c r="V213" s="166"/>
      <c r="W213" s="166"/>
      <c r="X213" s="166"/>
      <c r="Y213" s="166"/>
      <c r="Z213" s="166"/>
      <c r="AA213" s="171"/>
      <c r="AT213" s="172" t="s">
        <v>157</v>
      </c>
      <c r="AU213" s="172" t="s">
        <v>94</v>
      </c>
      <c r="AV213" s="12" t="s">
        <v>135</v>
      </c>
      <c r="AW213" s="12" t="s">
        <v>33</v>
      </c>
      <c r="AX213" s="12" t="s">
        <v>83</v>
      </c>
      <c r="AY213" s="172" t="s">
        <v>130</v>
      </c>
    </row>
    <row r="214" spans="2:65" s="1" customFormat="1" ht="34.4" customHeight="1">
      <c r="B214" s="140"/>
      <c r="C214" s="141">
        <v>26</v>
      </c>
      <c r="D214" s="141" t="s">
        <v>131</v>
      </c>
      <c r="E214" s="142" t="s">
        <v>252</v>
      </c>
      <c r="F214" s="234" t="s">
        <v>253</v>
      </c>
      <c r="G214" s="234"/>
      <c r="H214" s="234"/>
      <c r="I214" s="234"/>
      <c r="J214" s="143" t="s">
        <v>254</v>
      </c>
      <c r="K214" s="144">
        <v>151</v>
      </c>
      <c r="L214" s="235"/>
      <c r="M214" s="235"/>
      <c r="N214" s="235">
        <f>ROUND(L214*K214,2)</f>
        <v>0</v>
      </c>
      <c r="O214" s="235"/>
      <c r="P214" s="235"/>
      <c r="Q214" s="235"/>
      <c r="R214" s="145"/>
      <c r="T214" s="146" t="s">
        <v>5</v>
      </c>
      <c r="U214" s="43" t="s">
        <v>41</v>
      </c>
      <c r="V214" s="147">
        <v>0.221</v>
      </c>
      <c r="W214" s="147">
        <f>V214*K214</f>
        <v>33.371</v>
      </c>
      <c r="X214" s="147">
        <v>0</v>
      </c>
      <c r="Y214" s="147">
        <f>X214*K214</f>
        <v>0</v>
      </c>
      <c r="Z214" s="147">
        <v>0</v>
      </c>
      <c r="AA214" s="148">
        <f>Z214*K214</f>
        <v>0</v>
      </c>
      <c r="AR214" s="21" t="s">
        <v>135</v>
      </c>
      <c r="AT214" s="21" t="s">
        <v>131</v>
      </c>
      <c r="AU214" s="21" t="s">
        <v>94</v>
      </c>
      <c r="AY214" s="21" t="s">
        <v>130</v>
      </c>
      <c r="BE214" s="149">
        <f>IF(U214="základní",N214,0)</f>
        <v>0</v>
      </c>
      <c r="BF214" s="149">
        <f>IF(U214="snížená",N214,0)</f>
        <v>0</v>
      </c>
      <c r="BG214" s="149">
        <f>IF(U214="zákl. přenesená",N214,0)</f>
        <v>0</v>
      </c>
      <c r="BH214" s="149">
        <f>IF(U214="sníž. přenesená",N214,0)</f>
        <v>0</v>
      </c>
      <c r="BI214" s="149">
        <f>IF(U214="nulová",N214,0)</f>
        <v>0</v>
      </c>
      <c r="BJ214" s="21" t="s">
        <v>83</v>
      </c>
      <c r="BK214" s="149">
        <f>ROUND(L214*K214,2)</f>
        <v>0</v>
      </c>
      <c r="BL214" s="21" t="s">
        <v>135</v>
      </c>
      <c r="BM214" s="21" t="s">
        <v>255</v>
      </c>
    </row>
    <row r="215" spans="2:51" s="10" customFormat="1" ht="14.5" customHeight="1">
      <c r="B215" s="150"/>
      <c r="C215" s="151"/>
      <c r="D215" s="151"/>
      <c r="E215" s="152" t="s">
        <v>5</v>
      </c>
      <c r="F215" s="236" t="s">
        <v>469</v>
      </c>
      <c r="G215" s="237"/>
      <c r="H215" s="237"/>
      <c r="I215" s="237"/>
      <c r="J215" s="151"/>
      <c r="K215" s="152" t="s">
        <v>5</v>
      </c>
      <c r="L215" s="151"/>
      <c r="M215" s="151"/>
      <c r="N215" s="151"/>
      <c r="O215" s="151"/>
      <c r="P215" s="151"/>
      <c r="Q215" s="151"/>
      <c r="R215" s="153"/>
      <c r="T215" s="154"/>
      <c r="U215" s="151"/>
      <c r="V215" s="151"/>
      <c r="W215" s="151"/>
      <c r="X215" s="151"/>
      <c r="Y215" s="151"/>
      <c r="Z215" s="151"/>
      <c r="AA215" s="155"/>
      <c r="AT215" s="156" t="s">
        <v>157</v>
      </c>
      <c r="AU215" s="156" t="s">
        <v>94</v>
      </c>
      <c r="AV215" s="10" t="s">
        <v>83</v>
      </c>
      <c r="AW215" s="10" t="s">
        <v>33</v>
      </c>
      <c r="AX215" s="10" t="s">
        <v>75</v>
      </c>
      <c r="AY215" s="156" t="s">
        <v>130</v>
      </c>
    </row>
    <row r="216" spans="2:51" s="11" customFormat="1" ht="14.5" customHeight="1">
      <c r="B216" s="157"/>
      <c r="C216" s="158"/>
      <c r="D216" s="158"/>
      <c r="E216" s="159" t="s">
        <v>5</v>
      </c>
      <c r="F216" s="238" t="s">
        <v>256</v>
      </c>
      <c r="G216" s="239"/>
      <c r="H216" s="239"/>
      <c r="I216" s="239"/>
      <c r="J216" s="158"/>
      <c r="K216" s="160">
        <v>75</v>
      </c>
      <c r="L216" s="158"/>
      <c r="M216" s="158"/>
      <c r="N216" s="158"/>
      <c r="O216" s="158"/>
      <c r="P216" s="158"/>
      <c r="Q216" s="158"/>
      <c r="R216" s="161"/>
      <c r="T216" s="162"/>
      <c r="U216" s="158"/>
      <c r="V216" s="158"/>
      <c r="W216" s="158"/>
      <c r="X216" s="158"/>
      <c r="Y216" s="158"/>
      <c r="Z216" s="158"/>
      <c r="AA216" s="163"/>
      <c r="AT216" s="164" t="s">
        <v>157</v>
      </c>
      <c r="AU216" s="164" t="s">
        <v>94</v>
      </c>
      <c r="AV216" s="11" t="s">
        <v>94</v>
      </c>
      <c r="AW216" s="11" t="s">
        <v>33</v>
      </c>
      <c r="AX216" s="11" t="s">
        <v>75</v>
      </c>
      <c r="AY216" s="164" t="s">
        <v>130</v>
      </c>
    </row>
    <row r="217" spans="2:51" s="10" customFormat="1" ht="14.5" customHeight="1">
      <c r="B217" s="150"/>
      <c r="C217" s="151"/>
      <c r="D217" s="151"/>
      <c r="E217" s="152" t="s">
        <v>5</v>
      </c>
      <c r="F217" s="240" t="s">
        <v>470</v>
      </c>
      <c r="G217" s="241"/>
      <c r="H217" s="241"/>
      <c r="I217" s="241"/>
      <c r="J217" s="151"/>
      <c r="K217" s="152" t="s">
        <v>5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157</v>
      </c>
      <c r="AU217" s="156" t="s">
        <v>94</v>
      </c>
      <c r="AV217" s="10" t="s">
        <v>83</v>
      </c>
      <c r="AW217" s="10" t="s">
        <v>33</v>
      </c>
      <c r="AX217" s="10" t="s">
        <v>75</v>
      </c>
      <c r="AY217" s="156" t="s">
        <v>130</v>
      </c>
    </row>
    <row r="218" spans="2:51" s="11" customFormat="1" ht="14.5" customHeight="1">
      <c r="B218" s="157"/>
      <c r="C218" s="158"/>
      <c r="D218" s="158"/>
      <c r="E218" s="159" t="s">
        <v>5</v>
      </c>
      <c r="F218" s="238" t="s">
        <v>257</v>
      </c>
      <c r="G218" s="239"/>
      <c r="H218" s="239"/>
      <c r="I218" s="239"/>
      <c r="J218" s="158"/>
      <c r="K218" s="160">
        <v>76</v>
      </c>
      <c r="L218" s="158"/>
      <c r="M218" s="158"/>
      <c r="N218" s="158"/>
      <c r="O218" s="158"/>
      <c r="P218" s="158"/>
      <c r="Q218" s="158"/>
      <c r="R218" s="161"/>
      <c r="T218" s="162"/>
      <c r="U218" s="158"/>
      <c r="V218" s="158"/>
      <c r="W218" s="158"/>
      <c r="X218" s="158"/>
      <c r="Y218" s="158"/>
      <c r="Z218" s="158"/>
      <c r="AA218" s="163"/>
      <c r="AT218" s="164" t="s">
        <v>157</v>
      </c>
      <c r="AU218" s="164" t="s">
        <v>94</v>
      </c>
      <c r="AV218" s="11" t="s">
        <v>94</v>
      </c>
      <c r="AW218" s="11" t="s">
        <v>33</v>
      </c>
      <c r="AX218" s="11" t="s">
        <v>75</v>
      </c>
      <c r="AY218" s="164" t="s">
        <v>130</v>
      </c>
    </row>
    <row r="219" spans="2:51" s="12" customFormat="1" ht="14.5" customHeight="1">
      <c r="B219" s="165"/>
      <c r="C219" s="166"/>
      <c r="D219" s="166"/>
      <c r="E219" s="167" t="s">
        <v>5</v>
      </c>
      <c r="F219" s="232" t="s">
        <v>159</v>
      </c>
      <c r="G219" s="233"/>
      <c r="H219" s="233"/>
      <c r="I219" s="233"/>
      <c r="J219" s="166"/>
      <c r="K219" s="168">
        <v>151</v>
      </c>
      <c r="L219" s="166"/>
      <c r="M219" s="166"/>
      <c r="N219" s="166"/>
      <c r="O219" s="166"/>
      <c r="P219" s="166"/>
      <c r="Q219" s="166"/>
      <c r="R219" s="169"/>
      <c r="T219" s="170"/>
      <c r="U219" s="166"/>
      <c r="V219" s="166"/>
      <c r="W219" s="166"/>
      <c r="X219" s="166"/>
      <c r="Y219" s="166"/>
      <c r="Z219" s="166"/>
      <c r="AA219" s="171"/>
      <c r="AT219" s="172" t="s">
        <v>157</v>
      </c>
      <c r="AU219" s="172" t="s">
        <v>94</v>
      </c>
      <c r="AV219" s="12" t="s">
        <v>135</v>
      </c>
      <c r="AW219" s="12" t="s">
        <v>33</v>
      </c>
      <c r="AX219" s="12" t="s">
        <v>83</v>
      </c>
      <c r="AY219" s="172" t="s">
        <v>130</v>
      </c>
    </row>
    <row r="220" spans="2:65" s="1" customFormat="1" ht="34.4" customHeight="1">
      <c r="B220" s="140"/>
      <c r="C220" s="141">
        <v>27</v>
      </c>
      <c r="D220" s="141" t="s">
        <v>131</v>
      </c>
      <c r="E220" s="142" t="s">
        <v>258</v>
      </c>
      <c r="F220" s="234" t="s">
        <v>259</v>
      </c>
      <c r="G220" s="234"/>
      <c r="H220" s="234"/>
      <c r="I220" s="234"/>
      <c r="J220" s="143" t="s">
        <v>254</v>
      </c>
      <c r="K220" s="144">
        <v>151</v>
      </c>
      <c r="L220" s="235"/>
      <c r="M220" s="235"/>
      <c r="N220" s="235">
        <f>ROUND(L220*K220,2)</f>
        <v>0</v>
      </c>
      <c r="O220" s="235"/>
      <c r="P220" s="235"/>
      <c r="Q220" s="235"/>
      <c r="R220" s="145"/>
      <c r="T220" s="146" t="s">
        <v>5</v>
      </c>
      <c r="U220" s="43" t="s">
        <v>41</v>
      </c>
      <c r="V220" s="147">
        <v>0.396</v>
      </c>
      <c r="W220" s="147">
        <f>V220*K220</f>
        <v>59.796</v>
      </c>
      <c r="X220" s="147">
        <v>0</v>
      </c>
      <c r="Y220" s="147">
        <f>X220*K220</f>
        <v>0</v>
      </c>
      <c r="Z220" s="147">
        <v>0</v>
      </c>
      <c r="AA220" s="148">
        <f>Z220*K220</f>
        <v>0</v>
      </c>
      <c r="AR220" s="21" t="s">
        <v>135</v>
      </c>
      <c r="AT220" s="21" t="s">
        <v>131</v>
      </c>
      <c r="AU220" s="21" t="s">
        <v>94</v>
      </c>
      <c r="AY220" s="21" t="s">
        <v>130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83</v>
      </c>
      <c r="BK220" s="149">
        <f>ROUND(L220*K220,2)</f>
        <v>0</v>
      </c>
      <c r="BL220" s="21" t="s">
        <v>135</v>
      </c>
      <c r="BM220" s="21" t="s">
        <v>260</v>
      </c>
    </row>
    <row r="221" spans="2:51" s="11" customFormat="1" ht="14.5" customHeight="1">
      <c r="B221" s="157"/>
      <c r="C221" s="158"/>
      <c r="D221" s="158"/>
      <c r="E221" s="159" t="s">
        <v>5</v>
      </c>
      <c r="F221" s="230" t="s">
        <v>261</v>
      </c>
      <c r="G221" s="231"/>
      <c r="H221" s="231"/>
      <c r="I221" s="231"/>
      <c r="J221" s="158"/>
      <c r="K221" s="160">
        <v>151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157</v>
      </c>
      <c r="AU221" s="164" t="s">
        <v>94</v>
      </c>
      <c r="AV221" s="11" t="s">
        <v>94</v>
      </c>
      <c r="AW221" s="11" t="s">
        <v>33</v>
      </c>
      <c r="AX221" s="11" t="s">
        <v>75</v>
      </c>
      <c r="AY221" s="164" t="s">
        <v>130</v>
      </c>
    </row>
    <row r="222" spans="2:51" s="12" customFormat="1" ht="14.5" customHeight="1">
      <c r="B222" s="165"/>
      <c r="C222" s="166"/>
      <c r="D222" s="166"/>
      <c r="E222" s="167" t="s">
        <v>5</v>
      </c>
      <c r="F222" s="232" t="s">
        <v>159</v>
      </c>
      <c r="G222" s="233"/>
      <c r="H222" s="233"/>
      <c r="I222" s="233"/>
      <c r="J222" s="166"/>
      <c r="K222" s="168">
        <v>151</v>
      </c>
      <c r="L222" s="166"/>
      <c r="M222" s="166"/>
      <c r="N222" s="166"/>
      <c r="O222" s="166"/>
      <c r="P222" s="166"/>
      <c r="Q222" s="166"/>
      <c r="R222" s="169"/>
      <c r="T222" s="170"/>
      <c r="U222" s="166"/>
      <c r="V222" s="166"/>
      <c r="W222" s="166"/>
      <c r="X222" s="166"/>
      <c r="Y222" s="166"/>
      <c r="Z222" s="166"/>
      <c r="AA222" s="171"/>
      <c r="AT222" s="172" t="s">
        <v>157</v>
      </c>
      <c r="AU222" s="172" t="s">
        <v>94</v>
      </c>
      <c r="AV222" s="12" t="s">
        <v>135</v>
      </c>
      <c r="AW222" s="12" t="s">
        <v>33</v>
      </c>
      <c r="AX222" s="12" t="s">
        <v>83</v>
      </c>
      <c r="AY222" s="172" t="s">
        <v>130</v>
      </c>
    </row>
    <row r="223" spans="2:65" s="1" customFormat="1" ht="13.5">
      <c r="B223" s="140"/>
      <c r="C223" s="173">
        <v>28</v>
      </c>
      <c r="D223" s="173" t="s">
        <v>225</v>
      </c>
      <c r="E223" s="174" t="s">
        <v>262</v>
      </c>
      <c r="F223" s="242" t="s">
        <v>469</v>
      </c>
      <c r="G223" s="242"/>
      <c r="H223" s="242"/>
      <c r="I223" s="242"/>
      <c r="J223" s="175" t="s">
        <v>254</v>
      </c>
      <c r="K223" s="176">
        <v>75</v>
      </c>
      <c r="L223" s="243"/>
      <c r="M223" s="243"/>
      <c r="N223" s="243">
        <f>ROUND(L223*K223,2)</f>
        <v>0</v>
      </c>
      <c r="O223" s="235"/>
      <c r="P223" s="235"/>
      <c r="Q223" s="235"/>
      <c r="R223" s="145"/>
      <c r="T223" s="146" t="s">
        <v>5</v>
      </c>
      <c r="U223" s="43" t="s">
        <v>41</v>
      </c>
      <c r="V223" s="147">
        <v>0</v>
      </c>
      <c r="W223" s="147">
        <f>V223*K223</f>
        <v>0</v>
      </c>
      <c r="X223" s="147">
        <v>0.027</v>
      </c>
      <c r="Y223" s="147">
        <f>X223*K223</f>
        <v>2.025</v>
      </c>
      <c r="Z223" s="147">
        <v>0</v>
      </c>
      <c r="AA223" s="148">
        <f>Z223*K223</f>
        <v>0</v>
      </c>
      <c r="AR223" s="21" t="s">
        <v>160</v>
      </c>
      <c r="AT223" s="21" t="s">
        <v>225</v>
      </c>
      <c r="AU223" s="21" t="s">
        <v>94</v>
      </c>
      <c r="AY223" s="21" t="s">
        <v>130</v>
      </c>
      <c r="BE223" s="149">
        <f>IF(U223="základní",N223,0)</f>
        <v>0</v>
      </c>
      <c r="BF223" s="149">
        <f>IF(U223="snížená",N223,0)</f>
        <v>0</v>
      </c>
      <c r="BG223" s="149">
        <f>IF(U223="zákl. přenesená",N223,0)</f>
        <v>0</v>
      </c>
      <c r="BH223" s="149">
        <f>IF(U223="sníž. přenesená",N223,0)</f>
        <v>0</v>
      </c>
      <c r="BI223" s="149">
        <f>IF(U223="nulová",N223,0)</f>
        <v>0</v>
      </c>
      <c r="BJ223" s="21" t="s">
        <v>83</v>
      </c>
      <c r="BK223" s="149">
        <f>ROUND(L223*K223,2)</f>
        <v>0</v>
      </c>
      <c r="BL223" s="21" t="s">
        <v>135</v>
      </c>
      <c r="BM223" s="21" t="s">
        <v>263</v>
      </c>
    </row>
    <row r="224" spans="2:51" s="11" customFormat="1" ht="14.5" customHeight="1">
      <c r="B224" s="157"/>
      <c r="C224" s="158"/>
      <c r="D224" s="158"/>
      <c r="E224" s="159" t="s">
        <v>5</v>
      </c>
      <c r="F224" s="230" t="s">
        <v>256</v>
      </c>
      <c r="G224" s="231"/>
      <c r="H224" s="231"/>
      <c r="I224" s="231"/>
      <c r="J224" s="158"/>
      <c r="K224" s="160">
        <v>75</v>
      </c>
      <c r="L224" s="158"/>
      <c r="M224" s="158"/>
      <c r="N224" s="158"/>
      <c r="O224" s="158"/>
      <c r="P224" s="158"/>
      <c r="Q224" s="158"/>
      <c r="R224" s="161"/>
      <c r="T224" s="162"/>
      <c r="U224" s="158"/>
      <c r="V224" s="158"/>
      <c r="W224" s="158"/>
      <c r="X224" s="158"/>
      <c r="Y224" s="158"/>
      <c r="Z224" s="158"/>
      <c r="AA224" s="163"/>
      <c r="AT224" s="164" t="s">
        <v>157</v>
      </c>
      <c r="AU224" s="164" t="s">
        <v>94</v>
      </c>
      <c r="AV224" s="11" t="s">
        <v>94</v>
      </c>
      <c r="AW224" s="11" t="s">
        <v>33</v>
      </c>
      <c r="AX224" s="11" t="s">
        <v>75</v>
      </c>
      <c r="AY224" s="164" t="s">
        <v>130</v>
      </c>
    </row>
    <row r="225" spans="2:51" s="12" customFormat="1" ht="14.5" customHeight="1">
      <c r="B225" s="165"/>
      <c r="C225" s="166"/>
      <c r="D225" s="166"/>
      <c r="E225" s="167" t="s">
        <v>5</v>
      </c>
      <c r="F225" s="232" t="s">
        <v>159</v>
      </c>
      <c r="G225" s="233"/>
      <c r="H225" s="233"/>
      <c r="I225" s="233"/>
      <c r="J225" s="166"/>
      <c r="K225" s="168">
        <v>75</v>
      </c>
      <c r="L225" s="166"/>
      <c r="M225" s="166"/>
      <c r="N225" s="166"/>
      <c r="O225" s="166"/>
      <c r="P225" s="166"/>
      <c r="Q225" s="166"/>
      <c r="R225" s="169"/>
      <c r="T225" s="170"/>
      <c r="U225" s="166"/>
      <c r="V225" s="166"/>
      <c r="W225" s="166"/>
      <c r="X225" s="166"/>
      <c r="Y225" s="166"/>
      <c r="Z225" s="166"/>
      <c r="AA225" s="171"/>
      <c r="AT225" s="172" t="s">
        <v>157</v>
      </c>
      <c r="AU225" s="172" t="s">
        <v>94</v>
      </c>
      <c r="AV225" s="12" t="s">
        <v>135</v>
      </c>
      <c r="AW225" s="12" t="s">
        <v>33</v>
      </c>
      <c r="AX225" s="12" t="s">
        <v>83</v>
      </c>
      <c r="AY225" s="172" t="s">
        <v>130</v>
      </c>
    </row>
    <row r="226" spans="2:65" s="1" customFormat="1" ht="13.5">
      <c r="B226" s="140"/>
      <c r="C226" s="173">
        <v>29</v>
      </c>
      <c r="D226" s="173" t="s">
        <v>225</v>
      </c>
      <c r="E226" s="174" t="s">
        <v>264</v>
      </c>
      <c r="F226" s="242" t="s">
        <v>470</v>
      </c>
      <c r="G226" s="242"/>
      <c r="H226" s="242"/>
      <c r="I226" s="242"/>
      <c r="J226" s="175" t="s">
        <v>254</v>
      </c>
      <c r="K226" s="176">
        <v>76</v>
      </c>
      <c r="L226" s="243"/>
      <c r="M226" s="243"/>
      <c r="N226" s="243">
        <f>ROUND(L226*K226,2)</f>
        <v>0</v>
      </c>
      <c r="O226" s="235"/>
      <c r="P226" s="235"/>
      <c r="Q226" s="235"/>
      <c r="R226" s="145"/>
      <c r="T226" s="146" t="s">
        <v>5</v>
      </c>
      <c r="U226" s="43" t="s">
        <v>41</v>
      </c>
      <c r="V226" s="147">
        <v>0</v>
      </c>
      <c r="W226" s="147">
        <f>V226*K226</f>
        <v>0</v>
      </c>
      <c r="X226" s="147">
        <v>0.027</v>
      </c>
      <c r="Y226" s="147">
        <f>X226*K226</f>
        <v>2.052</v>
      </c>
      <c r="Z226" s="147">
        <v>0</v>
      </c>
      <c r="AA226" s="148">
        <f>Z226*K226</f>
        <v>0</v>
      </c>
      <c r="AR226" s="21" t="s">
        <v>160</v>
      </c>
      <c r="AT226" s="21" t="s">
        <v>225</v>
      </c>
      <c r="AU226" s="21" t="s">
        <v>94</v>
      </c>
      <c r="AY226" s="21" t="s">
        <v>130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1" t="s">
        <v>83</v>
      </c>
      <c r="BK226" s="149">
        <f>ROUND(L226*K226,2)</f>
        <v>0</v>
      </c>
      <c r="BL226" s="21" t="s">
        <v>135</v>
      </c>
      <c r="BM226" s="21" t="s">
        <v>265</v>
      </c>
    </row>
    <row r="227" spans="2:51" s="11" customFormat="1" ht="14.5" customHeight="1">
      <c r="B227" s="157"/>
      <c r="C227" s="158"/>
      <c r="D227" s="158"/>
      <c r="E227" s="159" t="s">
        <v>5</v>
      </c>
      <c r="F227" s="230" t="s">
        <v>257</v>
      </c>
      <c r="G227" s="231"/>
      <c r="H227" s="231"/>
      <c r="I227" s="231"/>
      <c r="J227" s="158"/>
      <c r="K227" s="160">
        <v>76</v>
      </c>
      <c r="L227" s="158"/>
      <c r="M227" s="158"/>
      <c r="N227" s="158"/>
      <c r="O227" s="158"/>
      <c r="P227" s="158"/>
      <c r="Q227" s="158"/>
      <c r="R227" s="161"/>
      <c r="T227" s="162"/>
      <c r="U227" s="158"/>
      <c r="V227" s="158"/>
      <c r="W227" s="158"/>
      <c r="X227" s="158"/>
      <c r="Y227" s="158"/>
      <c r="Z227" s="158"/>
      <c r="AA227" s="163"/>
      <c r="AT227" s="164" t="s">
        <v>157</v>
      </c>
      <c r="AU227" s="164" t="s">
        <v>94</v>
      </c>
      <c r="AV227" s="11" t="s">
        <v>94</v>
      </c>
      <c r="AW227" s="11" t="s">
        <v>33</v>
      </c>
      <c r="AX227" s="11" t="s">
        <v>75</v>
      </c>
      <c r="AY227" s="164" t="s">
        <v>130</v>
      </c>
    </row>
    <row r="228" spans="2:51" s="12" customFormat="1" ht="14.5" customHeight="1">
      <c r="B228" s="165"/>
      <c r="C228" s="166"/>
      <c r="D228" s="166"/>
      <c r="E228" s="167" t="s">
        <v>5</v>
      </c>
      <c r="F228" s="232" t="s">
        <v>159</v>
      </c>
      <c r="G228" s="233"/>
      <c r="H228" s="233"/>
      <c r="I228" s="233"/>
      <c r="J228" s="166"/>
      <c r="K228" s="168">
        <v>76</v>
      </c>
      <c r="L228" s="166"/>
      <c r="M228" s="166"/>
      <c r="N228" s="166"/>
      <c r="O228" s="166"/>
      <c r="P228" s="166"/>
      <c r="Q228" s="166"/>
      <c r="R228" s="169"/>
      <c r="T228" s="170"/>
      <c r="U228" s="166"/>
      <c r="V228" s="166"/>
      <c r="W228" s="166"/>
      <c r="X228" s="166"/>
      <c r="Y228" s="166"/>
      <c r="Z228" s="166"/>
      <c r="AA228" s="171"/>
      <c r="AT228" s="172" t="s">
        <v>157</v>
      </c>
      <c r="AU228" s="172" t="s">
        <v>94</v>
      </c>
      <c r="AV228" s="12" t="s">
        <v>135</v>
      </c>
      <c r="AW228" s="12" t="s">
        <v>33</v>
      </c>
      <c r="AX228" s="12" t="s">
        <v>83</v>
      </c>
      <c r="AY228" s="172" t="s">
        <v>130</v>
      </c>
    </row>
    <row r="229" spans="2:65" s="1" customFormat="1" ht="22.75" customHeight="1">
      <c r="B229" s="140"/>
      <c r="C229" s="141">
        <v>30</v>
      </c>
      <c r="D229" s="141" t="s">
        <v>131</v>
      </c>
      <c r="E229" s="142" t="s">
        <v>266</v>
      </c>
      <c r="F229" s="234" t="s">
        <v>267</v>
      </c>
      <c r="G229" s="234"/>
      <c r="H229" s="234"/>
      <c r="I229" s="234"/>
      <c r="J229" s="143" t="s">
        <v>254</v>
      </c>
      <c r="K229" s="144">
        <v>151</v>
      </c>
      <c r="L229" s="235"/>
      <c r="M229" s="235"/>
      <c r="N229" s="235">
        <f>ROUND(L229*K229,2)</f>
        <v>0</v>
      </c>
      <c r="O229" s="235"/>
      <c r="P229" s="235"/>
      <c r="Q229" s="235"/>
      <c r="R229" s="145"/>
      <c r="T229" s="146" t="s">
        <v>5</v>
      </c>
      <c r="U229" s="43" t="s">
        <v>41</v>
      </c>
      <c r="V229" s="147">
        <v>0.574</v>
      </c>
      <c r="W229" s="147">
        <f>V229*K229</f>
        <v>86.67399999999999</v>
      </c>
      <c r="X229" s="147">
        <v>5E-05</v>
      </c>
      <c r="Y229" s="147">
        <f>X229*K229</f>
        <v>0.00755</v>
      </c>
      <c r="Z229" s="147">
        <v>0</v>
      </c>
      <c r="AA229" s="148">
        <f>Z229*K229</f>
        <v>0</v>
      </c>
      <c r="AR229" s="21" t="s">
        <v>135</v>
      </c>
      <c r="AT229" s="21" t="s">
        <v>131</v>
      </c>
      <c r="AU229" s="21" t="s">
        <v>94</v>
      </c>
      <c r="AY229" s="21" t="s">
        <v>130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1" t="s">
        <v>83</v>
      </c>
      <c r="BK229" s="149">
        <f>ROUND(L229*K229,2)</f>
        <v>0</v>
      </c>
      <c r="BL229" s="21" t="s">
        <v>135</v>
      </c>
      <c r="BM229" s="21" t="s">
        <v>268</v>
      </c>
    </row>
    <row r="230" spans="2:65" s="1" customFormat="1" ht="22.75" customHeight="1">
      <c r="B230" s="140"/>
      <c r="C230" s="173">
        <v>31</v>
      </c>
      <c r="D230" s="173" t="s">
        <v>225</v>
      </c>
      <c r="E230" s="174" t="s">
        <v>269</v>
      </c>
      <c r="F230" s="242" t="s">
        <v>270</v>
      </c>
      <c r="G230" s="242"/>
      <c r="H230" s="242"/>
      <c r="I230" s="242"/>
      <c r="J230" s="175" t="s">
        <v>254</v>
      </c>
      <c r="K230" s="176">
        <v>453</v>
      </c>
      <c r="L230" s="243"/>
      <c r="M230" s="243"/>
      <c r="N230" s="243">
        <f>ROUND(L230*K230,2)</f>
        <v>0</v>
      </c>
      <c r="O230" s="235"/>
      <c r="P230" s="235"/>
      <c r="Q230" s="235"/>
      <c r="R230" s="145"/>
      <c r="T230" s="146" t="s">
        <v>5</v>
      </c>
      <c r="U230" s="43" t="s">
        <v>41</v>
      </c>
      <c r="V230" s="147">
        <v>0</v>
      </c>
      <c r="W230" s="147">
        <f>V230*K230</f>
        <v>0</v>
      </c>
      <c r="X230" s="147">
        <v>0.00472</v>
      </c>
      <c r="Y230" s="147">
        <f>X230*K230</f>
        <v>2.13816</v>
      </c>
      <c r="Z230" s="147">
        <v>0</v>
      </c>
      <c r="AA230" s="148">
        <f>Z230*K230</f>
        <v>0</v>
      </c>
      <c r="AR230" s="21" t="s">
        <v>160</v>
      </c>
      <c r="AT230" s="21" t="s">
        <v>225</v>
      </c>
      <c r="AU230" s="21" t="s">
        <v>94</v>
      </c>
      <c r="AY230" s="21" t="s">
        <v>130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1" t="s">
        <v>83</v>
      </c>
      <c r="BK230" s="149">
        <f>ROUND(L230*K230,2)</f>
        <v>0</v>
      </c>
      <c r="BL230" s="21" t="s">
        <v>135</v>
      </c>
      <c r="BM230" s="21" t="s">
        <v>271</v>
      </c>
    </row>
    <row r="231" spans="2:51" s="11" customFormat="1" ht="14.5" customHeight="1">
      <c r="B231" s="157"/>
      <c r="C231" s="158"/>
      <c r="D231" s="158"/>
      <c r="E231" s="159" t="s">
        <v>5</v>
      </c>
      <c r="F231" s="230" t="s">
        <v>272</v>
      </c>
      <c r="G231" s="231"/>
      <c r="H231" s="231"/>
      <c r="I231" s="231"/>
      <c r="J231" s="158"/>
      <c r="K231" s="160">
        <v>453</v>
      </c>
      <c r="L231" s="158"/>
      <c r="M231" s="158"/>
      <c r="N231" s="158"/>
      <c r="O231" s="158"/>
      <c r="P231" s="158"/>
      <c r="Q231" s="158"/>
      <c r="R231" s="161"/>
      <c r="T231" s="162"/>
      <c r="U231" s="158"/>
      <c r="V231" s="158"/>
      <c r="W231" s="158"/>
      <c r="X231" s="158"/>
      <c r="Y231" s="158"/>
      <c r="Z231" s="158"/>
      <c r="AA231" s="163"/>
      <c r="AT231" s="164" t="s">
        <v>157</v>
      </c>
      <c r="AU231" s="164" t="s">
        <v>94</v>
      </c>
      <c r="AV231" s="11" t="s">
        <v>94</v>
      </c>
      <c r="AW231" s="11" t="s">
        <v>33</v>
      </c>
      <c r="AX231" s="11" t="s">
        <v>75</v>
      </c>
      <c r="AY231" s="164" t="s">
        <v>130</v>
      </c>
    </row>
    <row r="232" spans="2:51" s="12" customFormat="1" ht="14.5" customHeight="1">
      <c r="B232" s="165"/>
      <c r="C232" s="166"/>
      <c r="D232" s="166"/>
      <c r="E232" s="167" t="s">
        <v>5</v>
      </c>
      <c r="F232" s="232" t="s">
        <v>159</v>
      </c>
      <c r="G232" s="233"/>
      <c r="H232" s="233"/>
      <c r="I232" s="233"/>
      <c r="J232" s="166"/>
      <c r="K232" s="168">
        <v>453</v>
      </c>
      <c r="L232" s="166"/>
      <c r="M232" s="166"/>
      <c r="N232" s="166"/>
      <c r="O232" s="166"/>
      <c r="P232" s="166"/>
      <c r="Q232" s="166"/>
      <c r="R232" s="169"/>
      <c r="T232" s="170"/>
      <c r="U232" s="166"/>
      <c r="V232" s="166"/>
      <c r="W232" s="166"/>
      <c r="X232" s="166"/>
      <c r="Y232" s="166"/>
      <c r="Z232" s="166"/>
      <c r="AA232" s="171"/>
      <c r="AT232" s="172" t="s">
        <v>157</v>
      </c>
      <c r="AU232" s="172" t="s">
        <v>94</v>
      </c>
      <c r="AV232" s="12" t="s">
        <v>135</v>
      </c>
      <c r="AW232" s="12" t="s">
        <v>33</v>
      </c>
      <c r="AX232" s="12" t="s">
        <v>83</v>
      </c>
      <c r="AY232" s="172" t="s">
        <v>130</v>
      </c>
    </row>
    <row r="233" spans="2:65" s="1" customFormat="1" ht="34.4" customHeight="1">
      <c r="B233" s="140"/>
      <c r="C233" s="141">
        <v>32</v>
      </c>
      <c r="D233" s="141" t="s">
        <v>131</v>
      </c>
      <c r="E233" s="142" t="s">
        <v>476</v>
      </c>
      <c r="F233" s="234" t="s">
        <v>477</v>
      </c>
      <c r="G233" s="234"/>
      <c r="H233" s="234"/>
      <c r="I233" s="234"/>
      <c r="J233" s="143" t="s">
        <v>273</v>
      </c>
      <c r="K233" s="144">
        <v>151</v>
      </c>
      <c r="L233" s="235"/>
      <c r="M233" s="235"/>
      <c r="N233" s="235">
        <f>ROUND(L233*K233,2)</f>
        <v>0</v>
      </c>
      <c r="O233" s="235"/>
      <c r="P233" s="235"/>
      <c r="Q233" s="235"/>
      <c r="R233" s="145"/>
      <c r="T233" s="146" t="s">
        <v>5</v>
      </c>
      <c r="U233" s="43" t="s">
        <v>41</v>
      </c>
      <c r="V233" s="147">
        <v>0.27</v>
      </c>
      <c r="W233" s="147">
        <f>V233*K233</f>
        <v>40.77</v>
      </c>
      <c r="X233" s="147">
        <v>0</v>
      </c>
      <c r="Y233" s="147">
        <f>X233*K233</f>
        <v>0</v>
      </c>
      <c r="Z233" s="147">
        <v>0</v>
      </c>
      <c r="AA233" s="148">
        <f>Z233*K233</f>
        <v>0</v>
      </c>
      <c r="AR233" s="21" t="s">
        <v>135</v>
      </c>
      <c r="AT233" s="21" t="s">
        <v>131</v>
      </c>
      <c r="AU233" s="21" t="s">
        <v>94</v>
      </c>
      <c r="AY233" s="21" t="s">
        <v>130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1" t="s">
        <v>83</v>
      </c>
      <c r="BK233" s="149">
        <f>ROUND(L233*K233,2)</f>
        <v>0</v>
      </c>
      <c r="BL233" s="21" t="s">
        <v>135</v>
      </c>
      <c r="BM233" s="21" t="s">
        <v>274</v>
      </c>
    </row>
    <row r="234" spans="2:51" s="11" customFormat="1" ht="14.5" customHeight="1">
      <c r="B234" s="157"/>
      <c r="C234" s="158"/>
      <c r="D234" s="158"/>
      <c r="E234" s="159" t="s">
        <v>5</v>
      </c>
      <c r="F234" s="238" t="s">
        <v>284</v>
      </c>
      <c r="G234" s="239"/>
      <c r="H234" s="239"/>
      <c r="I234" s="239"/>
      <c r="J234" s="158"/>
      <c r="K234" s="160">
        <v>151</v>
      </c>
      <c r="L234" s="158"/>
      <c r="M234" s="158"/>
      <c r="N234" s="158"/>
      <c r="O234" s="158"/>
      <c r="P234" s="158"/>
      <c r="Q234" s="158"/>
      <c r="R234" s="161"/>
      <c r="T234" s="162"/>
      <c r="U234" s="158"/>
      <c r="V234" s="158"/>
      <c r="W234" s="158"/>
      <c r="X234" s="158"/>
      <c r="Y234" s="158"/>
      <c r="Z234" s="158"/>
      <c r="AA234" s="163"/>
      <c r="AT234" s="164" t="s">
        <v>157</v>
      </c>
      <c r="AU234" s="164" t="s">
        <v>94</v>
      </c>
      <c r="AV234" s="11" t="s">
        <v>94</v>
      </c>
      <c r="AW234" s="11" t="s">
        <v>33</v>
      </c>
      <c r="AX234" s="11" t="s">
        <v>75</v>
      </c>
      <c r="AY234" s="164" t="s">
        <v>130</v>
      </c>
    </row>
    <row r="235" spans="2:51" s="12" customFormat="1" ht="14.5" customHeight="1">
      <c r="B235" s="165"/>
      <c r="C235" s="166"/>
      <c r="D235" s="166"/>
      <c r="E235" s="167" t="s">
        <v>5</v>
      </c>
      <c r="F235" s="232" t="s">
        <v>159</v>
      </c>
      <c r="G235" s="233"/>
      <c r="H235" s="233"/>
      <c r="I235" s="233"/>
      <c r="J235" s="166"/>
      <c r="K235" s="168">
        <v>151</v>
      </c>
      <c r="L235" s="166"/>
      <c r="M235" s="166"/>
      <c r="N235" s="166"/>
      <c r="O235" s="166"/>
      <c r="P235" s="166"/>
      <c r="Q235" s="166"/>
      <c r="R235" s="169"/>
      <c r="T235" s="170"/>
      <c r="U235" s="166"/>
      <c r="V235" s="166"/>
      <c r="W235" s="166"/>
      <c r="X235" s="166"/>
      <c r="Y235" s="166"/>
      <c r="Z235" s="166"/>
      <c r="AA235" s="171"/>
      <c r="AT235" s="172" t="s">
        <v>157</v>
      </c>
      <c r="AU235" s="172" t="s">
        <v>94</v>
      </c>
      <c r="AV235" s="12" t="s">
        <v>135</v>
      </c>
      <c r="AW235" s="12" t="s">
        <v>33</v>
      </c>
      <c r="AX235" s="12" t="s">
        <v>83</v>
      </c>
      <c r="AY235" s="172" t="s">
        <v>130</v>
      </c>
    </row>
    <row r="236" spans="2:65" s="1" customFormat="1" ht="34.4" customHeight="1">
      <c r="B236" s="140"/>
      <c r="C236" s="141">
        <v>33</v>
      </c>
      <c r="D236" s="141" t="s">
        <v>131</v>
      </c>
      <c r="E236" s="142" t="s">
        <v>275</v>
      </c>
      <c r="F236" s="234" t="s">
        <v>276</v>
      </c>
      <c r="G236" s="234"/>
      <c r="H236" s="234"/>
      <c r="I236" s="234"/>
      <c r="J236" s="143" t="s">
        <v>254</v>
      </c>
      <c r="K236" s="144">
        <v>151</v>
      </c>
      <c r="L236" s="235"/>
      <c r="M236" s="235"/>
      <c r="N236" s="235">
        <f>ROUND(L236*K236,2)</f>
        <v>0</v>
      </c>
      <c r="O236" s="235"/>
      <c r="P236" s="235"/>
      <c r="Q236" s="235"/>
      <c r="R236" s="145"/>
      <c r="T236" s="146" t="s">
        <v>5</v>
      </c>
      <c r="U236" s="43" t="s">
        <v>41</v>
      </c>
      <c r="V236" s="147">
        <v>0.057</v>
      </c>
      <c r="W236" s="147">
        <f>V236*K236</f>
        <v>8.607000000000001</v>
      </c>
      <c r="X236" s="147">
        <v>0</v>
      </c>
      <c r="Y236" s="147">
        <f>X236*K236</f>
        <v>0</v>
      </c>
      <c r="Z236" s="147">
        <v>0</v>
      </c>
      <c r="AA236" s="148">
        <f>Z236*K236</f>
        <v>0</v>
      </c>
      <c r="AR236" s="21" t="s">
        <v>135</v>
      </c>
      <c r="AT236" s="21" t="s">
        <v>131</v>
      </c>
      <c r="AU236" s="21" t="s">
        <v>94</v>
      </c>
      <c r="AY236" s="21" t="s">
        <v>130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1" t="s">
        <v>83</v>
      </c>
      <c r="BK236" s="149">
        <f>ROUND(L236*K236,2)</f>
        <v>0</v>
      </c>
      <c r="BL236" s="21" t="s">
        <v>135</v>
      </c>
      <c r="BM236" s="21" t="s">
        <v>277</v>
      </c>
    </row>
    <row r="237" spans="2:65" s="1" customFormat="1" ht="14.5" customHeight="1">
      <c r="B237" s="140"/>
      <c r="C237" s="173">
        <v>34</v>
      </c>
      <c r="D237" s="173" t="s">
        <v>225</v>
      </c>
      <c r="E237" s="174" t="s">
        <v>278</v>
      </c>
      <c r="F237" s="242" t="s">
        <v>279</v>
      </c>
      <c r="G237" s="242"/>
      <c r="H237" s="242"/>
      <c r="I237" s="242"/>
      <c r="J237" s="175" t="s">
        <v>240</v>
      </c>
      <c r="K237" s="176">
        <v>37.75</v>
      </c>
      <c r="L237" s="243"/>
      <c r="M237" s="243"/>
      <c r="N237" s="243">
        <f>ROUND(L237*K237,2)</f>
        <v>0</v>
      </c>
      <c r="O237" s="235"/>
      <c r="P237" s="235"/>
      <c r="Q237" s="235"/>
      <c r="R237" s="145"/>
      <c r="T237" s="146" t="s">
        <v>5</v>
      </c>
      <c r="U237" s="43" t="s">
        <v>41</v>
      </c>
      <c r="V237" s="147">
        <v>0</v>
      </c>
      <c r="W237" s="147">
        <f>V237*K237</f>
        <v>0</v>
      </c>
      <c r="X237" s="147">
        <v>0.001</v>
      </c>
      <c r="Y237" s="147">
        <f>X237*K237</f>
        <v>0.03775</v>
      </c>
      <c r="Z237" s="147">
        <v>0</v>
      </c>
      <c r="AA237" s="148">
        <f>Z237*K237</f>
        <v>0</v>
      </c>
      <c r="AR237" s="21" t="s">
        <v>160</v>
      </c>
      <c r="AT237" s="21" t="s">
        <v>225</v>
      </c>
      <c r="AU237" s="21" t="s">
        <v>94</v>
      </c>
      <c r="AY237" s="21" t="s">
        <v>130</v>
      </c>
      <c r="BE237" s="149">
        <f>IF(U237="základní",N237,0)</f>
        <v>0</v>
      </c>
      <c r="BF237" s="149">
        <f>IF(U237="snížená",N237,0)</f>
        <v>0</v>
      </c>
      <c r="BG237" s="149">
        <f>IF(U237="zákl. přenesená",N237,0)</f>
        <v>0</v>
      </c>
      <c r="BH237" s="149">
        <f>IF(U237="sníž. přenesená",N237,0)</f>
        <v>0</v>
      </c>
      <c r="BI237" s="149">
        <f>IF(U237="nulová",N237,0)</f>
        <v>0</v>
      </c>
      <c r="BJ237" s="21" t="s">
        <v>83</v>
      </c>
      <c r="BK237" s="149">
        <f>ROUND(L237*K237,2)</f>
        <v>0</v>
      </c>
      <c r="BL237" s="21" t="s">
        <v>135</v>
      </c>
      <c r="BM237" s="21" t="s">
        <v>280</v>
      </c>
    </row>
    <row r="238" spans="2:65" s="1" customFormat="1" ht="22.75" customHeight="1">
      <c r="B238" s="140"/>
      <c r="C238" s="141">
        <v>35</v>
      </c>
      <c r="D238" s="141" t="s">
        <v>131</v>
      </c>
      <c r="E238" s="142" t="s">
        <v>281</v>
      </c>
      <c r="F238" s="234" t="s">
        <v>282</v>
      </c>
      <c r="G238" s="234"/>
      <c r="H238" s="234"/>
      <c r="I238" s="234"/>
      <c r="J238" s="143" t="s">
        <v>254</v>
      </c>
      <c r="K238" s="144">
        <v>151</v>
      </c>
      <c r="L238" s="235"/>
      <c r="M238" s="235"/>
      <c r="N238" s="235">
        <f>ROUND(L238*K238,2)</f>
        <v>0</v>
      </c>
      <c r="O238" s="235"/>
      <c r="P238" s="235"/>
      <c r="Q238" s="235"/>
      <c r="R238" s="145"/>
      <c r="T238" s="146" t="s">
        <v>5</v>
      </c>
      <c r="U238" s="43" t="s">
        <v>41</v>
      </c>
      <c r="V238" s="147">
        <v>0.464</v>
      </c>
      <c r="W238" s="147">
        <f>V238*K238</f>
        <v>70.06400000000001</v>
      </c>
      <c r="X238" s="147">
        <v>0</v>
      </c>
      <c r="Y238" s="147">
        <f>X238*K238</f>
        <v>0</v>
      </c>
      <c r="Z238" s="147">
        <v>0</v>
      </c>
      <c r="AA238" s="148">
        <f>Z238*K238</f>
        <v>0</v>
      </c>
      <c r="AR238" s="21" t="s">
        <v>135</v>
      </c>
      <c r="AT238" s="21" t="s">
        <v>131</v>
      </c>
      <c r="AU238" s="21" t="s">
        <v>94</v>
      </c>
      <c r="AY238" s="21" t="s">
        <v>130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1" t="s">
        <v>83</v>
      </c>
      <c r="BK238" s="149">
        <f>ROUND(L238*K238,2)</f>
        <v>0</v>
      </c>
      <c r="BL238" s="21" t="s">
        <v>135</v>
      </c>
      <c r="BM238" s="21" t="s">
        <v>283</v>
      </c>
    </row>
    <row r="239" spans="2:51" s="11" customFormat="1" ht="14.5" customHeight="1">
      <c r="B239" s="157"/>
      <c r="C239" s="158"/>
      <c r="D239" s="158"/>
      <c r="E239" s="159" t="s">
        <v>5</v>
      </c>
      <c r="F239" s="238" t="s">
        <v>284</v>
      </c>
      <c r="G239" s="239"/>
      <c r="H239" s="239"/>
      <c r="I239" s="239"/>
      <c r="J239" s="158"/>
      <c r="K239" s="160">
        <v>151</v>
      </c>
      <c r="L239" s="158"/>
      <c r="M239" s="158"/>
      <c r="N239" s="158"/>
      <c r="O239" s="158"/>
      <c r="P239" s="158"/>
      <c r="Q239" s="158"/>
      <c r="R239" s="161"/>
      <c r="T239" s="162"/>
      <c r="U239" s="158"/>
      <c r="V239" s="158"/>
      <c r="W239" s="158"/>
      <c r="X239" s="158"/>
      <c r="Y239" s="158"/>
      <c r="Z239" s="158"/>
      <c r="AA239" s="163"/>
      <c r="AT239" s="164" t="s">
        <v>157</v>
      </c>
      <c r="AU239" s="164" t="s">
        <v>94</v>
      </c>
      <c r="AV239" s="11" t="s">
        <v>94</v>
      </c>
      <c r="AW239" s="11" t="s">
        <v>33</v>
      </c>
      <c r="AX239" s="11" t="s">
        <v>75</v>
      </c>
      <c r="AY239" s="164" t="s">
        <v>130</v>
      </c>
    </row>
    <row r="240" spans="2:51" s="12" customFormat="1" ht="14.5" customHeight="1">
      <c r="B240" s="165"/>
      <c r="C240" s="166"/>
      <c r="D240" s="166"/>
      <c r="E240" s="167" t="s">
        <v>5</v>
      </c>
      <c r="F240" s="232" t="s">
        <v>159</v>
      </c>
      <c r="G240" s="233"/>
      <c r="H240" s="233"/>
      <c r="I240" s="233"/>
      <c r="J240" s="166"/>
      <c r="K240" s="168">
        <v>151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157</v>
      </c>
      <c r="AU240" s="172" t="s">
        <v>94</v>
      </c>
      <c r="AV240" s="12" t="s">
        <v>135</v>
      </c>
      <c r="AW240" s="12" t="s">
        <v>33</v>
      </c>
      <c r="AX240" s="12" t="s">
        <v>83</v>
      </c>
      <c r="AY240" s="172" t="s">
        <v>130</v>
      </c>
    </row>
    <row r="241" spans="2:65" s="1" customFormat="1" ht="34.4" customHeight="1">
      <c r="B241" s="140"/>
      <c r="C241" s="141">
        <v>36</v>
      </c>
      <c r="D241" s="141" t="s">
        <v>131</v>
      </c>
      <c r="E241" s="142" t="s">
        <v>285</v>
      </c>
      <c r="F241" s="234" t="s">
        <v>286</v>
      </c>
      <c r="G241" s="234"/>
      <c r="H241" s="234"/>
      <c r="I241" s="234"/>
      <c r="J241" s="143" t="s">
        <v>134</v>
      </c>
      <c r="K241" s="144">
        <v>151</v>
      </c>
      <c r="L241" s="235"/>
      <c r="M241" s="235"/>
      <c r="N241" s="235">
        <f>ROUND(L241*K241,2)</f>
        <v>0</v>
      </c>
      <c r="O241" s="235"/>
      <c r="P241" s="235"/>
      <c r="Q241" s="235"/>
      <c r="R241" s="145"/>
      <c r="T241" s="146" t="s">
        <v>5</v>
      </c>
      <c r="U241" s="43" t="s">
        <v>41</v>
      </c>
      <c r="V241" s="147">
        <v>0.222</v>
      </c>
      <c r="W241" s="147">
        <f>V241*K241</f>
        <v>33.522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1" t="s">
        <v>135</v>
      </c>
      <c r="AT241" s="21" t="s">
        <v>131</v>
      </c>
      <c r="AU241" s="21" t="s">
        <v>94</v>
      </c>
      <c r="AY241" s="21" t="s">
        <v>130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1" t="s">
        <v>83</v>
      </c>
      <c r="BK241" s="149">
        <f>ROUND(L241*K241,2)</f>
        <v>0</v>
      </c>
      <c r="BL241" s="21" t="s">
        <v>135</v>
      </c>
      <c r="BM241" s="21" t="s">
        <v>287</v>
      </c>
    </row>
    <row r="242" spans="2:51" s="11" customFormat="1" ht="14.5" customHeight="1">
      <c r="B242" s="157"/>
      <c r="C242" s="158"/>
      <c r="D242" s="158"/>
      <c r="E242" s="159" t="s">
        <v>5</v>
      </c>
      <c r="F242" s="238" t="s">
        <v>284</v>
      </c>
      <c r="G242" s="239"/>
      <c r="H242" s="239"/>
      <c r="I242" s="239"/>
      <c r="J242" s="158"/>
      <c r="K242" s="160">
        <v>151</v>
      </c>
      <c r="L242" s="158"/>
      <c r="M242" s="158"/>
      <c r="N242" s="158"/>
      <c r="O242" s="158"/>
      <c r="P242" s="158"/>
      <c r="Q242" s="158"/>
      <c r="R242" s="161"/>
      <c r="T242" s="162"/>
      <c r="U242" s="158"/>
      <c r="V242" s="158"/>
      <c r="W242" s="158"/>
      <c r="X242" s="158"/>
      <c r="Y242" s="158"/>
      <c r="Z242" s="158"/>
      <c r="AA242" s="163"/>
      <c r="AT242" s="164" t="s">
        <v>157</v>
      </c>
      <c r="AU242" s="164" t="s">
        <v>94</v>
      </c>
      <c r="AV242" s="11" t="s">
        <v>94</v>
      </c>
      <c r="AW242" s="11" t="s">
        <v>33</v>
      </c>
      <c r="AX242" s="11" t="s">
        <v>75</v>
      </c>
      <c r="AY242" s="164" t="s">
        <v>130</v>
      </c>
    </row>
    <row r="243" spans="2:51" s="12" customFormat="1" ht="14.5" customHeight="1">
      <c r="B243" s="165"/>
      <c r="C243" s="166"/>
      <c r="D243" s="166"/>
      <c r="E243" s="167" t="s">
        <v>5</v>
      </c>
      <c r="F243" s="232" t="s">
        <v>159</v>
      </c>
      <c r="G243" s="233"/>
      <c r="H243" s="233"/>
      <c r="I243" s="233"/>
      <c r="J243" s="166"/>
      <c r="K243" s="168">
        <v>151</v>
      </c>
      <c r="L243" s="166"/>
      <c r="M243" s="166"/>
      <c r="N243" s="166"/>
      <c r="O243" s="166"/>
      <c r="P243" s="166"/>
      <c r="Q243" s="166"/>
      <c r="R243" s="169"/>
      <c r="T243" s="170"/>
      <c r="U243" s="166"/>
      <c r="V243" s="166"/>
      <c r="W243" s="166"/>
      <c r="X243" s="166"/>
      <c r="Y243" s="166"/>
      <c r="Z243" s="166"/>
      <c r="AA243" s="171"/>
      <c r="AT243" s="172" t="s">
        <v>157</v>
      </c>
      <c r="AU243" s="172" t="s">
        <v>94</v>
      </c>
      <c r="AV243" s="12" t="s">
        <v>135</v>
      </c>
      <c r="AW243" s="12" t="s">
        <v>33</v>
      </c>
      <c r="AX243" s="12" t="s">
        <v>83</v>
      </c>
      <c r="AY243" s="172" t="s">
        <v>130</v>
      </c>
    </row>
    <row r="244" spans="2:65" s="1" customFormat="1" ht="22.75" customHeight="1">
      <c r="B244" s="140"/>
      <c r="C244" s="141">
        <v>37</v>
      </c>
      <c r="D244" s="141" t="s">
        <v>131</v>
      </c>
      <c r="E244" s="142" t="s">
        <v>288</v>
      </c>
      <c r="F244" s="234" t="s">
        <v>289</v>
      </c>
      <c r="G244" s="234"/>
      <c r="H244" s="234"/>
      <c r="I244" s="234"/>
      <c r="J244" s="143" t="s">
        <v>163</v>
      </c>
      <c r="K244" s="144">
        <v>113.25</v>
      </c>
      <c r="L244" s="235"/>
      <c r="M244" s="235"/>
      <c r="N244" s="235">
        <f>ROUND(L244*K244,2)</f>
        <v>0</v>
      </c>
      <c r="O244" s="235"/>
      <c r="P244" s="235"/>
      <c r="Q244" s="235"/>
      <c r="R244" s="145"/>
      <c r="T244" s="146" t="s">
        <v>5</v>
      </c>
      <c r="U244" s="43" t="s">
        <v>41</v>
      </c>
      <c r="V244" s="147">
        <v>0.261</v>
      </c>
      <c r="W244" s="147">
        <f>V244*K244</f>
        <v>29.55825</v>
      </c>
      <c r="X244" s="147">
        <v>0</v>
      </c>
      <c r="Y244" s="147">
        <f>X244*K244</f>
        <v>0</v>
      </c>
      <c r="Z244" s="147">
        <v>0</v>
      </c>
      <c r="AA244" s="148">
        <f>Z244*K244</f>
        <v>0</v>
      </c>
      <c r="AR244" s="21" t="s">
        <v>135</v>
      </c>
      <c r="AT244" s="21" t="s">
        <v>131</v>
      </c>
      <c r="AU244" s="21" t="s">
        <v>94</v>
      </c>
      <c r="AY244" s="21" t="s">
        <v>130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1" t="s">
        <v>83</v>
      </c>
      <c r="BK244" s="149">
        <f>ROUND(L244*K244,2)</f>
        <v>0</v>
      </c>
      <c r="BL244" s="21" t="s">
        <v>135</v>
      </c>
      <c r="BM244" s="21" t="s">
        <v>290</v>
      </c>
    </row>
    <row r="245" spans="2:51" s="11" customFormat="1" ht="14.5" customHeight="1">
      <c r="B245" s="157"/>
      <c r="C245" s="158"/>
      <c r="D245" s="158"/>
      <c r="E245" s="159" t="s">
        <v>5</v>
      </c>
      <c r="F245" s="238" t="s">
        <v>291</v>
      </c>
      <c r="G245" s="239"/>
      <c r="H245" s="239"/>
      <c r="I245" s="239"/>
      <c r="J245" s="158"/>
      <c r="K245" s="160">
        <v>113.25</v>
      </c>
      <c r="L245" s="158"/>
      <c r="M245" s="158"/>
      <c r="N245" s="158"/>
      <c r="O245" s="158"/>
      <c r="P245" s="158"/>
      <c r="Q245" s="158"/>
      <c r="R245" s="161"/>
      <c r="T245" s="162"/>
      <c r="U245" s="158"/>
      <c r="V245" s="158"/>
      <c r="W245" s="158"/>
      <c r="X245" s="158"/>
      <c r="Y245" s="158"/>
      <c r="Z245" s="158"/>
      <c r="AA245" s="163"/>
      <c r="AT245" s="164" t="s">
        <v>157</v>
      </c>
      <c r="AU245" s="164" t="s">
        <v>94</v>
      </c>
      <c r="AV245" s="11" t="s">
        <v>94</v>
      </c>
      <c r="AW245" s="11" t="s">
        <v>33</v>
      </c>
      <c r="AX245" s="11" t="s">
        <v>75</v>
      </c>
      <c r="AY245" s="164" t="s">
        <v>130</v>
      </c>
    </row>
    <row r="246" spans="2:51" s="12" customFormat="1" ht="14.5" customHeight="1">
      <c r="B246" s="165"/>
      <c r="C246" s="166"/>
      <c r="D246" s="166"/>
      <c r="E246" s="167" t="s">
        <v>5</v>
      </c>
      <c r="F246" s="232" t="s">
        <v>159</v>
      </c>
      <c r="G246" s="233"/>
      <c r="H246" s="233"/>
      <c r="I246" s="233"/>
      <c r="J246" s="166"/>
      <c r="K246" s="168">
        <v>113.25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157</v>
      </c>
      <c r="AU246" s="172" t="s">
        <v>94</v>
      </c>
      <c r="AV246" s="12" t="s">
        <v>135</v>
      </c>
      <c r="AW246" s="12" t="s">
        <v>33</v>
      </c>
      <c r="AX246" s="12" t="s">
        <v>83</v>
      </c>
      <c r="AY246" s="172" t="s">
        <v>130</v>
      </c>
    </row>
    <row r="247" spans="2:63" s="9" customFormat="1" ht="29.9" customHeight="1">
      <c r="B247" s="129"/>
      <c r="C247" s="130"/>
      <c r="D247" s="139" t="s">
        <v>108</v>
      </c>
      <c r="E247" s="139"/>
      <c r="F247" s="139"/>
      <c r="G247" s="139"/>
      <c r="H247" s="139"/>
      <c r="I247" s="139"/>
      <c r="J247" s="139"/>
      <c r="K247" s="139"/>
      <c r="L247" s="139"/>
      <c r="M247" s="139"/>
      <c r="N247" s="226">
        <f>BK247</f>
        <v>0</v>
      </c>
      <c r="O247" s="227"/>
      <c r="P247" s="227"/>
      <c r="Q247" s="227"/>
      <c r="R247" s="132"/>
      <c r="T247" s="133"/>
      <c r="U247" s="130"/>
      <c r="V247" s="130"/>
      <c r="W247" s="134">
        <f>SUM(W248:W270)</f>
        <v>942.4931399999999</v>
      </c>
      <c r="X247" s="130"/>
      <c r="Y247" s="134">
        <f>SUM(Y248:Y270)</f>
        <v>341.31943273999997</v>
      </c>
      <c r="Z247" s="130"/>
      <c r="AA247" s="135">
        <f>SUM(AA248:AA270)</f>
        <v>0</v>
      </c>
      <c r="AR247" s="136" t="s">
        <v>83</v>
      </c>
      <c r="AT247" s="137" t="s">
        <v>74</v>
      </c>
      <c r="AU247" s="137" t="s">
        <v>83</v>
      </c>
      <c r="AY247" s="136" t="s">
        <v>130</v>
      </c>
      <c r="BK247" s="138">
        <f>SUM(BK248:BK270)</f>
        <v>0</v>
      </c>
    </row>
    <row r="248" spans="2:65" s="1" customFormat="1" ht="34.4" customHeight="1">
      <c r="B248" s="140"/>
      <c r="C248" s="141">
        <v>38</v>
      </c>
      <c r="D248" s="141" t="s">
        <v>131</v>
      </c>
      <c r="E248" s="142" t="s">
        <v>292</v>
      </c>
      <c r="F248" s="234" t="s">
        <v>293</v>
      </c>
      <c r="G248" s="234"/>
      <c r="H248" s="234"/>
      <c r="I248" s="234"/>
      <c r="J248" s="143" t="s">
        <v>154</v>
      </c>
      <c r="K248" s="144">
        <v>1400</v>
      </c>
      <c r="L248" s="235"/>
      <c r="M248" s="235"/>
      <c r="N248" s="235">
        <f>ROUND(L248*K248,2)</f>
        <v>0</v>
      </c>
      <c r="O248" s="235"/>
      <c r="P248" s="235"/>
      <c r="Q248" s="235"/>
      <c r="R248" s="145"/>
      <c r="T248" s="146" t="s">
        <v>5</v>
      </c>
      <c r="U248" s="43" t="s">
        <v>41</v>
      </c>
      <c r="V248" s="147">
        <v>0.21</v>
      </c>
      <c r="W248" s="147">
        <f>V248*K248</f>
        <v>294</v>
      </c>
      <c r="X248" s="147">
        <v>0.22657</v>
      </c>
      <c r="Y248" s="147">
        <f>X248*K248</f>
        <v>317.198</v>
      </c>
      <c r="Z248" s="147">
        <v>0</v>
      </c>
      <c r="AA248" s="148">
        <f>Z248*K248</f>
        <v>0</v>
      </c>
      <c r="AR248" s="21" t="s">
        <v>135</v>
      </c>
      <c r="AT248" s="21" t="s">
        <v>131</v>
      </c>
      <c r="AU248" s="21" t="s">
        <v>94</v>
      </c>
      <c r="AY248" s="21" t="s">
        <v>130</v>
      </c>
      <c r="BE248" s="149">
        <f>IF(U248="základní",N248,0)</f>
        <v>0</v>
      </c>
      <c r="BF248" s="149">
        <f>IF(U248="snížená",N248,0)</f>
        <v>0</v>
      </c>
      <c r="BG248" s="149">
        <f>IF(U248="zákl. přenesená",N248,0)</f>
        <v>0</v>
      </c>
      <c r="BH248" s="149">
        <f>IF(U248="sníž. přenesená",N248,0)</f>
        <v>0</v>
      </c>
      <c r="BI248" s="149">
        <f>IF(U248="nulová",N248,0)</f>
        <v>0</v>
      </c>
      <c r="BJ248" s="21" t="s">
        <v>83</v>
      </c>
      <c r="BK248" s="149">
        <f>ROUND(L248*K248,2)</f>
        <v>0</v>
      </c>
      <c r="BL248" s="21" t="s">
        <v>135</v>
      </c>
      <c r="BM248" s="21" t="s">
        <v>294</v>
      </c>
    </row>
    <row r="249" spans="2:51" s="11" customFormat="1" ht="14.5" customHeight="1">
      <c r="B249" s="157"/>
      <c r="C249" s="158"/>
      <c r="D249" s="158"/>
      <c r="E249" s="159" t="s">
        <v>5</v>
      </c>
      <c r="F249" s="230" t="s">
        <v>295</v>
      </c>
      <c r="G249" s="231"/>
      <c r="H249" s="231"/>
      <c r="I249" s="231"/>
      <c r="J249" s="158"/>
      <c r="K249" s="160">
        <v>1400</v>
      </c>
      <c r="L249" s="158"/>
      <c r="M249" s="158"/>
      <c r="N249" s="158"/>
      <c r="O249" s="158"/>
      <c r="P249" s="158"/>
      <c r="Q249" s="158"/>
      <c r="R249" s="161"/>
      <c r="T249" s="162"/>
      <c r="U249" s="158"/>
      <c r="V249" s="158"/>
      <c r="W249" s="158"/>
      <c r="X249" s="158"/>
      <c r="Y249" s="158"/>
      <c r="Z249" s="158"/>
      <c r="AA249" s="163"/>
      <c r="AT249" s="164" t="s">
        <v>157</v>
      </c>
      <c r="AU249" s="164" t="s">
        <v>94</v>
      </c>
      <c r="AV249" s="11" t="s">
        <v>94</v>
      </c>
      <c r="AW249" s="11" t="s">
        <v>33</v>
      </c>
      <c r="AX249" s="11" t="s">
        <v>75</v>
      </c>
      <c r="AY249" s="164" t="s">
        <v>130</v>
      </c>
    </row>
    <row r="250" spans="2:51" s="12" customFormat="1" ht="14.5" customHeight="1">
      <c r="B250" s="165"/>
      <c r="C250" s="166"/>
      <c r="D250" s="166"/>
      <c r="E250" s="167" t="s">
        <v>5</v>
      </c>
      <c r="F250" s="232" t="s">
        <v>159</v>
      </c>
      <c r="G250" s="233"/>
      <c r="H250" s="233"/>
      <c r="I250" s="233"/>
      <c r="J250" s="166"/>
      <c r="K250" s="168">
        <v>1400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157</v>
      </c>
      <c r="AU250" s="172" t="s">
        <v>94</v>
      </c>
      <c r="AV250" s="12" t="s">
        <v>135</v>
      </c>
      <c r="AW250" s="12" t="s">
        <v>33</v>
      </c>
      <c r="AX250" s="12" t="s">
        <v>83</v>
      </c>
      <c r="AY250" s="172" t="s">
        <v>130</v>
      </c>
    </row>
    <row r="251" spans="2:65" s="1" customFormat="1" ht="34.4" customHeight="1">
      <c r="B251" s="140"/>
      <c r="C251" s="141">
        <v>39</v>
      </c>
      <c r="D251" s="141" t="s">
        <v>131</v>
      </c>
      <c r="E251" s="142" t="s">
        <v>296</v>
      </c>
      <c r="F251" s="234" t="s">
        <v>297</v>
      </c>
      <c r="G251" s="234"/>
      <c r="H251" s="234"/>
      <c r="I251" s="234"/>
      <c r="J251" s="143" t="s">
        <v>134</v>
      </c>
      <c r="K251" s="144">
        <v>9810.116</v>
      </c>
      <c r="L251" s="235"/>
      <c r="M251" s="235"/>
      <c r="N251" s="235">
        <f>ROUND(L251*K251,2)</f>
        <v>0</v>
      </c>
      <c r="O251" s="235"/>
      <c r="P251" s="235"/>
      <c r="Q251" s="235"/>
      <c r="R251" s="145"/>
      <c r="T251" s="146" t="s">
        <v>5</v>
      </c>
      <c r="U251" s="43" t="s">
        <v>41</v>
      </c>
      <c r="V251" s="147">
        <v>0.06</v>
      </c>
      <c r="W251" s="147">
        <f>V251*K251</f>
        <v>588.60696</v>
      </c>
      <c r="X251" s="147">
        <v>0.00014</v>
      </c>
      <c r="Y251" s="147">
        <f>X251*K251</f>
        <v>1.3734162399999998</v>
      </c>
      <c r="Z251" s="147">
        <v>0</v>
      </c>
      <c r="AA251" s="148">
        <f>Z251*K251</f>
        <v>0</v>
      </c>
      <c r="AR251" s="21" t="s">
        <v>135</v>
      </c>
      <c r="AT251" s="21" t="s">
        <v>131</v>
      </c>
      <c r="AU251" s="21" t="s">
        <v>94</v>
      </c>
      <c r="AY251" s="21" t="s">
        <v>130</v>
      </c>
      <c r="BE251" s="149">
        <f>IF(U251="základní",N251,0)</f>
        <v>0</v>
      </c>
      <c r="BF251" s="149">
        <f>IF(U251="snížená",N251,0)</f>
        <v>0</v>
      </c>
      <c r="BG251" s="149">
        <f>IF(U251="zákl. přenesená",N251,0)</f>
        <v>0</v>
      </c>
      <c r="BH251" s="149">
        <f>IF(U251="sníž. přenesená",N251,0)</f>
        <v>0</v>
      </c>
      <c r="BI251" s="149">
        <f>IF(U251="nulová",N251,0)</f>
        <v>0</v>
      </c>
      <c r="BJ251" s="21" t="s">
        <v>83</v>
      </c>
      <c r="BK251" s="149">
        <f>ROUND(L251*K251,2)</f>
        <v>0</v>
      </c>
      <c r="BL251" s="21" t="s">
        <v>135</v>
      </c>
      <c r="BM251" s="21" t="s">
        <v>298</v>
      </c>
    </row>
    <row r="252" spans="2:51" s="10" customFormat="1" ht="14.5" customHeight="1">
      <c r="B252" s="150"/>
      <c r="C252" s="151"/>
      <c r="D252" s="151"/>
      <c r="E252" s="152" t="s">
        <v>5</v>
      </c>
      <c r="F252" s="236" t="s">
        <v>180</v>
      </c>
      <c r="G252" s="237"/>
      <c r="H252" s="237"/>
      <c r="I252" s="237"/>
      <c r="J252" s="151"/>
      <c r="K252" s="152" t="s">
        <v>5</v>
      </c>
      <c r="L252" s="151"/>
      <c r="M252" s="151"/>
      <c r="N252" s="151"/>
      <c r="O252" s="151"/>
      <c r="P252" s="151"/>
      <c r="Q252" s="151"/>
      <c r="R252" s="153"/>
      <c r="T252" s="154"/>
      <c r="U252" s="151"/>
      <c r="V252" s="151"/>
      <c r="W252" s="151"/>
      <c r="X252" s="151"/>
      <c r="Y252" s="151"/>
      <c r="Z252" s="151"/>
      <c r="AA252" s="155"/>
      <c r="AT252" s="156" t="s">
        <v>157</v>
      </c>
      <c r="AU252" s="156" t="s">
        <v>94</v>
      </c>
      <c r="AV252" s="10" t="s">
        <v>83</v>
      </c>
      <c r="AW252" s="10" t="s">
        <v>33</v>
      </c>
      <c r="AX252" s="10" t="s">
        <v>75</v>
      </c>
      <c r="AY252" s="156" t="s">
        <v>130</v>
      </c>
    </row>
    <row r="253" spans="2:51" s="11" customFormat="1" ht="14.5" customHeight="1">
      <c r="B253" s="157"/>
      <c r="C253" s="158"/>
      <c r="D253" s="158"/>
      <c r="E253" s="159" t="s">
        <v>5</v>
      </c>
      <c r="F253" s="238" t="s">
        <v>234</v>
      </c>
      <c r="G253" s="239"/>
      <c r="H253" s="239"/>
      <c r="I253" s="239"/>
      <c r="J253" s="158"/>
      <c r="K253" s="160">
        <v>8</v>
      </c>
      <c r="L253" s="158"/>
      <c r="M253" s="158"/>
      <c r="N253" s="158"/>
      <c r="O253" s="158"/>
      <c r="P253" s="158"/>
      <c r="Q253" s="158"/>
      <c r="R253" s="161"/>
      <c r="T253" s="162"/>
      <c r="U253" s="158"/>
      <c r="V253" s="158"/>
      <c r="W253" s="158"/>
      <c r="X253" s="158"/>
      <c r="Y253" s="158"/>
      <c r="Z253" s="158"/>
      <c r="AA253" s="163"/>
      <c r="AT253" s="164" t="s">
        <v>157</v>
      </c>
      <c r="AU253" s="164" t="s">
        <v>94</v>
      </c>
      <c r="AV253" s="11" t="s">
        <v>94</v>
      </c>
      <c r="AW253" s="11" t="s">
        <v>33</v>
      </c>
      <c r="AX253" s="11" t="s">
        <v>75</v>
      </c>
      <c r="AY253" s="164" t="s">
        <v>130</v>
      </c>
    </row>
    <row r="254" spans="2:51" s="10" customFormat="1" ht="14.5" customHeight="1">
      <c r="B254" s="150"/>
      <c r="C254" s="151"/>
      <c r="D254" s="151"/>
      <c r="E254" s="152" t="s">
        <v>5</v>
      </c>
      <c r="F254" s="240" t="s">
        <v>245</v>
      </c>
      <c r="G254" s="241"/>
      <c r="H254" s="241"/>
      <c r="I254" s="241"/>
      <c r="J254" s="151"/>
      <c r="K254" s="152" t="s">
        <v>5</v>
      </c>
      <c r="L254" s="151"/>
      <c r="M254" s="151"/>
      <c r="N254" s="151"/>
      <c r="O254" s="151"/>
      <c r="P254" s="151"/>
      <c r="Q254" s="151"/>
      <c r="R254" s="153"/>
      <c r="T254" s="154"/>
      <c r="U254" s="151"/>
      <c r="V254" s="151"/>
      <c r="W254" s="151"/>
      <c r="X254" s="151"/>
      <c r="Y254" s="151"/>
      <c r="Z254" s="151"/>
      <c r="AA254" s="155"/>
      <c r="AT254" s="156" t="s">
        <v>157</v>
      </c>
      <c r="AU254" s="156" t="s">
        <v>94</v>
      </c>
      <c r="AV254" s="10" t="s">
        <v>83</v>
      </c>
      <c r="AW254" s="10" t="s">
        <v>33</v>
      </c>
      <c r="AX254" s="10" t="s">
        <v>75</v>
      </c>
      <c r="AY254" s="156" t="s">
        <v>130</v>
      </c>
    </row>
    <row r="255" spans="2:51" s="11" customFormat="1" ht="14.5" customHeight="1">
      <c r="B255" s="157"/>
      <c r="C255" s="158"/>
      <c r="D255" s="158"/>
      <c r="E255" s="159" t="s">
        <v>5</v>
      </c>
      <c r="F255" s="238" t="s">
        <v>299</v>
      </c>
      <c r="G255" s="239"/>
      <c r="H255" s="239"/>
      <c r="I255" s="239"/>
      <c r="J255" s="158"/>
      <c r="K255" s="160">
        <v>9782.856</v>
      </c>
      <c r="L255" s="158"/>
      <c r="M255" s="158"/>
      <c r="N255" s="158"/>
      <c r="O255" s="158"/>
      <c r="P255" s="158"/>
      <c r="Q255" s="158"/>
      <c r="R255" s="161"/>
      <c r="T255" s="162"/>
      <c r="U255" s="158"/>
      <c r="V255" s="158"/>
      <c r="W255" s="158"/>
      <c r="X255" s="158"/>
      <c r="Y255" s="158"/>
      <c r="Z255" s="158"/>
      <c r="AA255" s="163"/>
      <c r="AT255" s="164" t="s">
        <v>157</v>
      </c>
      <c r="AU255" s="164" t="s">
        <v>94</v>
      </c>
      <c r="AV255" s="11" t="s">
        <v>94</v>
      </c>
      <c r="AW255" s="11" t="s">
        <v>33</v>
      </c>
      <c r="AX255" s="11" t="s">
        <v>75</v>
      </c>
      <c r="AY255" s="164" t="s">
        <v>130</v>
      </c>
    </row>
    <row r="256" spans="2:51" s="10" customFormat="1" ht="14.5" customHeight="1">
      <c r="B256" s="150"/>
      <c r="C256" s="151"/>
      <c r="D256" s="151"/>
      <c r="E256" s="152" t="s">
        <v>5</v>
      </c>
      <c r="F256" s="240" t="s">
        <v>300</v>
      </c>
      <c r="G256" s="241"/>
      <c r="H256" s="241"/>
      <c r="I256" s="241"/>
      <c r="J256" s="151"/>
      <c r="K256" s="152" t="s">
        <v>5</v>
      </c>
      <c r="L256" s="151"/>
      <c r="M256" s="151"/>
      <c r="N256" s="151"/>
      <c r="O256" s="151"/>
      <c r="P256" s="151"/>
      <c r="Q256" s="151"/>
      <c r="R256" s="153"/>
      <c r="T256" s="154"/>
      <c r="U256" s="151"/>
      <c r="V256" s="151"/>
      <c r="W256" s="151"/>
      <c r="X256" s="151"/>
      <c r="Y256" s="151"/>
      <c r="Z256" s="151"/>
      <c r="AA256" s="155"/>
      <c r="AT256" s="156" t="s">
        <v>157</v>
      </c>
      <c r="AU256" s="156" t="s">
        <v>94</v>
      </c>
      <c r="AV256" s="10" t="s">
        <v>83</v>
      </c>
      <c r="AW256" s="10" t="s">
        <v>33</v>
      </c>
      <c r="AX256" s="10" t="s">
        <v>75</v>
      </c>
      <c r="AY256" s="156" t="s">
        <v>130</v>
      </c>
    </row>
    <row r="257" spans="2:51" s="11" customFormat="1" ht="14.5" customHeight="1">
      <c r="B257" s="157"/>
      <c r="C257" s="158"/>
      <c r="D257" s="158"/>
      <c r="E257" s="159" t="s">
        <v>5</v>
      </c>
      <c r="F257" s="238" t="s">
        <v>301</v>
      </c>
      <c r="G257" s="239"/>
      <c r="H257" s="239"/>
      <c r="I257" s="239"/>
      <c r="J257" s="158"/>
      <c r="K257" s="160">
        <v>19.26</v>
      </c>
      <c r="L257" s="158"/>
      <c r="M257" s="158"/>
      <c r="N257" s="158"/>
      <c r="O257" s="158"/>
      <c r="P257" s="158"/>
      <c r="Q257" s="158"/>
      <c r="R257" s="161"/>
      <c r="T257" s="162"/>
      <c r="U257" s="158"/>
      <c r="V257" s="158"/>
      <c r="W257" s="158"/>
      <c r="X257" s="158"/>
      <c r="Y257" s="158"/>
      <c r="Z257" s="158"/>
      <c r="AA257" s="163"/>
      <c r="AT257" s="164" t="s">
        <v>157</v>
      </c>
      <c r="AU257" s="164" t="s">
        <v>94</v>
      </c>
      <c r="AV257" s="11" t="s">
        <v>94</v>
      </c>
      <c r="AW257" s="11" t="s">
        <v>33</v>
      </c>
      <c r="AX257" s="11" t="s">
        <v>75</v>
      </c>
      <c r="AY257" s="164" t="s">
        <v>130</v>
      </c>
    </row>
    <row r="258" spans="2:51" s="12" customFormat="1" ht="14.5" customHeight="1">
      <c r="B258" s="165"/>
      <c r="C258" s="166"/>
      <c r="D258" s="166"/>
      <c r="E258" s="167" t="s">
        <v>5</v>
      </c>
      <c r="F258" s="232" t="s">
        <v>159</v>
      </c>
      <c r="G258" s="233"/>
      <c r="H258" s="233"/>
      <c r="I258" s="233"/>
      <c r="J258" s="166"/>
      <c r="K258" s="168">
        <v>9810.116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157</v>
      </c>
      <c r="AU258" s="172" t="s">
        <v>94</v>
      </c>
      <c r="AV258" s="12" t="s">
        <v>135</v>
      </c>
      <c r="AW258" s="12" t="s">
        <v>33</v>
      </c>
      <c r="AX258" s="12" t="s">
        <v>83</v>
      </c>
      <c r="AY258" s="172" t="s">
        <v>130</v>
      </c>
    </row>
    <row r="259" spans="2:65" s="1" customFormat="1" ht="22.75" customHeight="1">
      <c r="B259" s="140"/>
      <c r="C259" s="173">
        <v>40</v>
      </c>
      <c r="D259" s="173" t="s">
        <v>225</v>
      </c>
      <c r="E259" s="174" t="s">
        <v>302</v>
      </c>
      <c r="F259" s="242" t="s">
        <v>303</v>
      </c>
      <c r="G259" s="242"/>
      <c r="H259" s="242"/>
      <c r="I259" s="242"/>
      <c r="J259" s="175" t="s">
        <v>134</v>
      </c>
      <c r="K259" s="176">
        <v>11281.633</v>
      </c>
      <c r="L259" s="243"/>
      <c r="M259" s="243"/>
      <c r="N259" s="243">
        <f>ROUND(L259*K259,2)</f>
        <v>0</v>
      </c>
      <c r="O259" s="235"/>
      <c r="P259" s="235"/>
      <c r="Q259" s="235"/>
      <c r="R259" s="145"/>
      <c r="T259" s="146" t="s">
        <v>5</v>
      </c>
      <c r="U259" s="43" t="s">
        <v>41</v>
      </c>
      <c r="V259" s="147">
        <v>0</v>
      </c>
      <c r="W259" s="147">
        <f>V259*K259</f>
        <v>0</v>
      </c>
      <c r="X259" s="147">
        <v>0.0005</v>
      </c>
      <c r="Y259" s="147">
        <f>X259*K259</f>
        <v>5.6408165</v>
      </c>
      <c r="Z259" s="147">
        <v>0</v>
      </c>
      <c r="AA259" s="148">
        <f>Z259*K259</f>
        <v>0</v>
      </c>
      <c r="AR259" s="21" t="s">
        <v>160</v>
      </c>
      <c r="AT259" s="21" t="s">
        <v>225</v>
      </c>
      <c r="AU259" s="21" t="s">
        <v>94</v>
      </c>
      <c r="AY259" s="21" t="s">
        <v>130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1" t="s">
        <v>83</v>
      </c>
      <c r="BK259" s="149">
        <f>ROUND(L259*K259,2)</f>
        <v>0</v>
      </c>
      <c r="BL259" s="21" t="s">
        <v>135</v>
      </c>
      <c r="BM259" s="21" t="s">
        <v>304</v>
      </c>
    </row>
    <row r="260" spans="2:65" s="1" customFormat="1" ht="22.75" customHeight="1">
      <c r="B260" s="140"/>
      <c r="C260" s="141">
        <v>41</v>
      </c>
      <c r="D260" s="141" t="s">
        <v>131</v>
      </c>
      <c r="E260" s="142" t="s">
        <v>305</v>
      </c>
      <c r="F260" s="234" t="s">
        <v>306</v>
      </c>
      <c r="G260" s="234"/>
      <c r="H260" s="234"/>
      <c r="I260" s="234"/>
      <c r="J260" s="143" t="s">
        <v>163</v>
      </c>
      <c r="K260" s="144">
        <v>7.92</v>
      </c>
      <c r="L260" s="235"/>
      <c r="M260" s="235"/>
      <c r="N260" s="235">
        <f>ROUND(L260*K260,2)</f>
        <v>0</v>
      </c>
      <c r="O260" s="235"/>
      <c r="P260" s="235"/>
      <c r="Q260" s="235"/>
      <c r="R260" s="145"/>
      <c r="T260" s="146" t="s">
        <v>5</v>
      </c>
      <c r="U260" s="43" t="s">
        <v>41</v>
      </c>
      <c r="V260" s="147">
        <v>0.965</v>
      </c>
      <c r="W260" s="147">
        <f>V260*K260</f>
        <v>7.642799999999999</v>
      </c>
      <c r="X260" s="147">
        <v>2.16</v>
      </c>
      <c r="Y260" s="147">
        <f>X260*K260</f>
        <v>17.107200000000002</v>
      </c>
      <c r="Z260" s="147">
        <v>0</v>
      </c>
      <c r="AA260" s="148">
        <f>Z260*K260</f>
        <v>0</v>
      </c>
      <c r="AR260" s="21" t="s">
        <v>135</v>
      </c>
      <c r="AT260" s="21" t="s">
        <v>131</v>
      </c>
      <c r="AU260" s="21" t="s">
        <v>94</v>
      </c>
      <c r="AY260" s="21" t="s">
        <v>130</v>
      </c>
      <c r="BE260" s="149">
        <f>IF(U260="základní",N260,0)</f>
        <v>0</v>
      </c>
      <c r="BF260" s="149">
        <f>IF(U260="snížená",N260,0)</f>
        <v>0</v>
      </c>
      <c r="BG260" s="149">
        <f>IF(U260="zákl. přenesená",N260,0)</f>
        <v>0</v>
      </c>
      <c r="BH260" s="149">
        <f>IF(U260="sníž. přenesená",N260,0)</f>
        <v>0</v>
      </c>
      <c r="BI260" s="149">
        <f>IF(U260="nulová",N260,0)</f>
        <v>0</v>
      </c>
      <c r="BJ260" s="21" t="s">
        <v>83</v>
      </c>
      <c r="BK260" s="149">
        <f>ROUND(L260*K260,2)</f>
        <v>0</v>
      </c>
      <c r="BL260" s="21" t="s">
        <v>135</v>
      </c>
      <c r="BM260" s="21" t="s">
        <v>307</v>
      </c>
    </row>
    <row r="261" spans="2:51" s="11" customFormat="1" ht="14.5" customHeight="1">
      <c r="B261" s="157"/>
      <c r="C261" s="158"/>
      <c r="D261" s="158"/>
      <c r="E261" s="159" t="s">
        <v>5</v>
      </c>
      <c r="F261" s="230" t="s">
        <v>308</v>
      </c>
      <c r="G261" s="231"/>
      <c r="H261" s="231"/>
      <c r="I261" s="231"/>
      <c r="J261" s="158"/>
      <c r="K261" s="160">
        <v>7.92</v>
      </c>
      <c r="L261" s="158"/>
      <c r="M261" s="158"/>
      <c r="N261" s="158"/>
      <c r="O261" s="158"/>
      <c r="P261" s="158"/>
      <c r="Q261" s="158"/>
      <c r="R261" s="161"/>
      <c r="T261" s="162"/>
      <c r="U261" s="158"/>
      <c r="V261" s="158"/>
      <c r="W261" s="158"/>
      <c r="X261" s="158"/>
      <c r="Y261" s="158"/>
      <c r="Z261" s="158"/>
      <c r="AA261" s="163"/>
      <c r="AT261" s="164" t="s">
        <v>157</v>
      </c>
      <c r="AU261" s="164" t="s">
        <v>94</v>
      </c>
      <c r="AV261" s="11" t="s">
        <v>94</v>
      </c>
      <c r="AW261" s="11" t="s">
        <v>33</v>
      </c>
      <c r="AX261" s="11" t="s">
        <v>75</v>
      </c>
      <c r="AY261" s="164" t="s">
        <v>130</v>
      </c>
    </row>
    <row r="262" spans="2:51" s="12" customFormat="1" ht="14.5" customHeight="1">
      <c r="B262" s="165"/>
      <c r="C262" s="166"/>
      <c r="D262" s="166"/>
      <c r="E262" s="167" t="s">
        <v>5</v>
      </c>
      <c r="F262" s="232" t="s">
        <v>159</v>
      </c>
      <c r="G262" s="233"/>
      <c r="H262" s="233"/>
      <c r="I262" s="233"/>
      <c r="J262" s="166"/>
      <c r="K262" s="168">
        <v>7.92</v>
      </c>
      <c r="L262" s="166"/>
      <c r="M262" s="166"/>
      <c r="N262" s="166"/>
      <c r="O262" s="166"/>
      <c r="P262" s="166"/>
      <c r="Q262" s="166"/>
      <c r="R262" s="169"/>
      <c r="T262" s="170"/>
      <c r="U262" s="166"/>
      <c r="V262" s="166"/>
      <c r="W262" s="166"/>
      <c r="X262" s="166"/>
      <c r="Y262" s="166"/>
      <c r="Z262" s="166"/>
      <c r="AA262" s="171"/>
      <c r="AT262" s="172" t="s">
        <v>157</v>
      </c>
      <c r="AU262" s="172" t="s">
        <v>94</v>
      </c>
      <c r="AV262" s="12" t="s">
        <v>135</v>
      </c>
      <c r="AW262" s="12" t="s">
        <v>33</v>
      </c>
      <c r="AX262" s="12" t="s">
        <v>83</v>
      </c>
      <c r="AY262" s="172" t="s">
        <v>130</v>
      </c>
    </row>
    <row r="263" spans="2:65" s="1" customFormat="1" ht="34.4" customHeight="1">
      <c r="B263" s="140"/>
      <c r="C263" s="183">
        <v>42</v>
      </c>
      <c r="D263" s="141" t="s">
        <v>131</v>
      </c>
      <c r="E263" s="142" t="s">
        <v>309</v>
      </c>
      <c r="F263" s="234" t="s">
        <v>310</v>
      </c>
      <c r="G263" s="234"/>
      <c r="H263" s="234"/>
      <c r="I263" s="234"/>
      <c r="J263" s="143" t="s">
        <v>134</v>
      </c>
      <c r="K263" s="144">
        <v>10448.676</v>
      </c>
      <c r="L263" s="235"/>
      <c r="M263" s="235"/>
      <c r="N263" s="235">
        <f>ROUND(L263*K263,2)</f>
        <v>0</v>
      </c>
      <c r="O263" s="235"/>
      <c r="P263" s="235"/>
      <c r="Q263" s="235"/>
      <c r="R263" s="145"/>
      <c r="T263" s="146" t="s">
        <v>5</v>
      </c>
      <c r="U263" s="43" t="s">
        <v>41</v>
      </c>
      <c r="V263" s="147">
        <v>0.005</v>
      </c>
      <c r="W263" s="147">
        <f>V263*K263</f>
        <v>52.24338</v>
      </c>
      <c r="X263" s="147">
        <v>0</v>
      </c>
      <c r="Y263" s="147">
        <f>X263*K263</f>
        <v>0</v>
      </c>
      <c r="Z263" s="147">
        <v>0</v>
      </c>
      <c r="AA263" s="148">
        <f>Z263*K263</f>
        <v>0</v>
      </c>
      <c r="AR263" s="21" t="s">
        <v>135</v>
      </c>
      <c r="AT263" s="21" t="s">
        <v>131</v>
      </c>
      <c r="AU263" s="21" t="s">
        <v>94</v>
      </c>
      <c r="AY263" s="21" t="s">
        <v>130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1" t="s">
        <v>83</v>
      </c>
      <c r="BK263" s="149">
        <f>ROUND(L263*K263,2)</f>
        <v>0</v>
      </c>
      <c r="BL263" s="21" t="s">
        <v>135</v>
      </c>
      <c r="BM263" s="21" t="s">
        <v>311</v>
      </c>
    </row>
    <row r="264" spans="2:51" s="10" customFormat="1" ht="14.5" customHeight="1">
      <c r="B264" s="150"/>
      <c r="C264" s="151"/>
      <c r="D264" s="151"/>
      <c r="E264" s="152" t="s">
        <v>5</v>
      </c>
      <c r="F264" s="236" t="s">
        <v>245</v>
      </c>
      <c r="G264" s="237"/>
      <c r="H264" s="237"/>
      <c r="I264" s="237"/>
      <c r="J264" s="151"/>
      <c r="K264" s="152" t="s">
        <v>5</v>
      </c>
      <c r="L264" s="151"/>
      <c r="M264" s="151"/>
      <c r="N264" s="151"/>
      <c r="O264" s="151"/>
      <c r="P264" s="151"/>
      <c r="Q264" s="151"/>
      <c r="R264" s="153"/>
      <c r="T264" s="154"/>
      <c r="U264" s="151"/>
      <c r="V264" s="151"/>
      <c r="W264" s="151"/>
      <c r="X264" s="151"/>
      <c r="Y264" s="151"/>
      <c r="Z264" s="151"/>
      <c r="AA264" s="155"/>
      <c r="AT264" s="156" t="s">
        <v>157</v>
      </c>
      <c r="AU264" s="156" t="s">
        <v>94</v>
      </c>
      <c r="AV264" s="10" t="s">
        <v>83</v>
      </c>
      <c r="AW264" s="10" t="s">
        <v>33</v>
      </c>
      <c r="AX264" s="10" t="s">
        <v>75</v>
      </c>
      <c r="AY264" s="156" t="s">
        <v>130</v>
      </c>
    </row>
    <row r="265" spans="2:51" s="11" customFormat="1" ht="14.5" customHeight="1">
      <c r="B265" s="157"/>
      <c r="C265" s="158"/>
      <c r="D265" s="158"/>
      <c r="E265" s="159" t="s">
        <v>5</v>
      </c>
      <c r="F265" s="238" t="s">
        <v>299</v>
      </c>
      <c r="G265" s="239"/>
      <c r="H265" s="239"/>
      <c r="I265" s="239"/>
      <c r="J265" s="158"/>
      <c r="K265" s="160">
        <v>9782.856</v>
      </c>
      <c r="L265" s="158"/>
      <c r="M265" s="158"/>
      <c r="N265" s="158"/>
      <c r="O265" s="158"/>
      <c r="P265" s="158"/>
      <c r="Q265" s="158"/>
      <c r="R265" s="161"/>
      <c r="T265" s="162"/>
      <c r="U265" s="158"/>
      <c r="V265" s="158"/>
      <c r="W265" s="158"/>
      <c r="X265" s="158"/>
      <c r="Y265" s="158"/>
      <c r="Z265" s="158"/>
      <c r="AA265" s="163"/>
      <c r="AT265" s="164" t="s">
        <v>157</v>
      </c>
      <c r="AU265" s="164" t="s">
        <v>94</v>
      </c>
      <c r="AV265" s="11" t="s">
        <v>94</v>
      </c>
      <c r="AW265" s="11" t="s">
        <v>33</v>
      </c>
      <c r="AX265" s="11" t="s">
        <v>75</v>
      </c>
      <c r="AY265" s="164" t="s">
        <v>130</v>
      </c>
    </row>
    <row r="266" spans="2:51" s="10" customFormat="1" ht="14.5" customHeight="1">
      <c r="B266" s="150"/>
      <c r="C266" s="151"/>
      <c r="D266" s="151"/>
      <c r="E266" s="152" t="s">
        <v>5</v>
      </c>
      <c r="F266" s="240" t="s">
        <v>182</v>
      </c>
      <c r="G266" s="241"/>
      <c r="H266" s="241"/>
      <c r="I266" s="241"/>
      <c r="J266" s="151"/>
      <c r="K266" s="152" t="s">
        <v>5</v>
      </c>
      <c r="L266" s="151"/>
      <c r="M266" s="151"/>
      <c r="N266" s="151"/>
      <c r="O266" s="151"/>
      <c r="P266" s="151"/>
      <c r="Q266" s="151"/>
      <c r="R266" s="153"/>
      <c r="T266" s="154"/>
      <c r="U266" s="151"/>
      <c r="V266" s="151"/>
      <c r="W266" s="151"/>
      <c r="X266" s="151"/>
      <c r="Y266" s="151"/>
      <c r="Z266" s="151"/>
      <c r="AA266" s="155"/>
      <c r="AT266" s="156" t="s">
        <v>157</v>
      </c>
      <c r="AU266" s="156" t="s">
        <v>94</v>
      </c>
      <c r="AV266" s="10" t="s">
        <v>83</v>
      </c>
      <c r="AW266" s="10" t="s">
        <v>33</v>
      </c>
      <c r="AX266" s="10" t="s">
        <v>75</v>
      </c>
      <c r="AY266" s="156" t="s">
        <v>130</v>
      </c>
    </row>
    <row r="267" spans="2:51" s="11" customFormat="1" ht="14.5" customHeight="1">
      <c r="B267" s="157"/>
      <c r="C267" s="158"/>
      <c r="D267" s="158"/>
      <c r="E267" s="159" t="s">
        <v>5</v>
      </c>
      <c r="F267" s="238" t="s">
        <v>247</v>
      </c>
      <c r="G267" s="239"/>
      <c r="H267" s="239"/>
      <c r="I267" s="239"/>
      <c r="J267" s="158"/>
      <c r="K267" s="160">
        <v>591</v>
      </c>
      <c r="L267" s="158"/>
      <c r="M267" s="158"/>
      <c r="N267" s="158"/>
      <c r="O267" s="158"/>
      <c r="P267" s="158"/>
      <c r="Q267" s="158"/>
      <c r="R267" s="161"/>
      <c r="T267" s="162"/>
      <c r="U267" s="158"/>
      <c r="V267" s="158"/>
      <c r="W267" s="158"/>
      <c r="X267" s="158"/>
      <c r="Y267" s="158"/>
      <c r="Z267" s="158"/>
      <c r="AA267" s="163"/>
      <c r="AT267" s="164" t="s">
        <v>157</v>
      </c>
      <c r="AU267" s="164" t="s">
        <v>94</v>
      </c>
      <c r="AV267" s="11" t="s">
        <v>94</v>
      </c>
      <c r="AW267" s="11" t="s">
        <v>33</v>
      </c>
      <c r="AX267" s="11" t="s">
        <v>75</v>
      </c>
      <c r="AY267" s="164" t="s">
        <v>130</v>
      </c>
    </row>
    <row r="268" spans="2:51" s="10" customFormat="1" ht="14.5" customHeight="1">
      <c r="B268" s="150"/>
      <c r="C268" s="151"/>
      <c r="D268" s="151"/>
      <c r="E268" s="152" t="s">
        <v>5</v>
      </c>
      <c r="F268" s="240" t="s">
        <v>191</v>
      </c>
      <c r="G268" s="241"/>
      <c r="H268" s="241"/>
      <c r="I268" s="241"/>
      <c r="J268" s="151"/>
      <c r="K268" s="152" t="s">
        <v>5</v>
      </c>
      <c r="L268" s="151"/>
      <c r="M268" s="151"/>
      <c r="N268" s="151"/>
      <c r="O268" s="151"/>
      <c r="P268" s="151"/>
      <c r="Q268" s="151"/>
      <c r="R268" s="153"/>
      <c r="T268" s="154"/>
      <c r="U268" s="151"/>
      <c r="V268" s="151"/>
      <c r="W268" s="151"/>
      <c r="X268" s="151"/>
      <c r="Y268" s="151"/>
      <c r="Z268" s="151"/>
      <c r="AA268" s="155"/>
      <c r="AT268" s="156" t="s">
        <v>157</v>
      </c>
      <c r="AU268" s="156" t="s">
        <v>94</v>
      </c>
      <c r="AV268" s="10" t="s">
        <v>83</v>
      </c>
      <c r="AW268" s="10" t="s">
        <v>33</v>
      </c>
      <c r="AX268" s="10" t="s">
        <v>75</v>
      </c>
      <c r="AY268" s="156" t="s">
        <v>130</v>
      </c>
    </row>
    <row r="269" spans="2:51" s="11" customFormat="1" ht="14.5" customHeight="1">
      <c r="B269" s="157"/>
      <c r="C269" s="158"/>
      <c r="D269" s="158"/>
      <c r="E269" s="159" t="s">
        <v>5</v>
      </c>
      <c r="F269" s="238" t="s">
        <v>312</v>
      </c>
      <c r="G269" s="239"/>
      <c r="H269" s="239"/>
      <c r="I269" s="239"/>
      <c r="J269" s="158"/>
      <c r="K269" s="160">
        <v>74.82</v>
      </c>
      <c r="L269" s="158"/>
      <c r="M269" s="158"/>
      <c r="N269" s="158"/>
      <c r="O269" s="158"/>
      <c r="P269" s="158"/>
      <c r="Q269" s="158"/>
      <c r="R269" s="161"/>
      <c r="T269" s="162"/>
      <c r="U269" s="158"/>
      <c r="V269" s="158"/>
      <c r="W269" s="158"/>
      <c r="X269" s="158"/>
      <c r="Y269" s="158"/>
      <c r="Z269" s="158"/>
      <c r="AA269" s="163"/>
      <c r="AT269" s="164" t="s">
        <v>157</v>
      </c>
      <c r="AU269" s="164" t="s">
        <v>94</v>
      </c>
      <c r="AV269" s="11" t="s">
        <v>94</v>
      </c>
      <c r="AW269" s="11" t="s">
        <v>33</v>
      </c>
      <c r="AX269" s="11" t="s">
        <v>75</v>
      </c>
      <c r="AY269" s="164" t="s">
        <v>130</v>
      </c>
    </row>
    <row r="270" spans="2:51" s="12" customFormat="1" ht="14.5" customHeight="1">
      <c r="B270" s="165"/>
      <c r="C270" s="166"/>
      <c r="D270" s="166"/>
      <c r="E270" s="167" t="s">
        <v>5</v>
      </c>
      <c r="F270" s="232" t="s">
        <v>159</v>
      </c>
      <c r="G270" s="233"/>
      <c r="H270" s="233"/>
      <c r="I270" s="233"/>
      <c r="J270" s="166"/>
      <c r="K270" s="168">
        <v>10448.676</v>
      </c>
      <c r="L270" s="166"/>
      <c r="M270" s="166"/>
      <c r="N270" s="166"/>
      <c r="O270" s="166"/>
      <c r="P270" s="166"/>
      <c r="Q270" s="166"/>
      <c r="R270" s="169"/>
      <c r="T270" s="170"/>
      <c r="U270" s="166"/>
      <c r="V270" s="166"/>
      <c r="W270" s="166"/>
      <c r="X270" s="166"/>
      <c r="Y270" s="166"/>
      <c r="Z270" s="166"/>
      <c r="AA270" s="171"/>
      <c r="AT270" s="172" t="s">
        <v>157</v>
      </c>
      <c r="AU270" s="172" t="s">
        <v>94</v>
      </c>
      <c r="AV270" s="12" t="s">
        <v>135</v>
      </c>
      <c r="AW270" s="12" t="s">
        <v>33</v>
      </c>
      <c r="AX270" s="12" t="s">
        <v>83</v>
      </c>
      <c r="AY270" s="172" t="s">
        <v>130</v>
      </c>
    </row>
    <row r="271" spans="2:63" s="9" customFormat="1" ht="29.9" customHeight="1">
      <c r="B271" s="129"/>
      <c r="C271" s="130"/>
      <c r="D271" s="139" t="s">
        <v>109</v>
      </c>
      <c r="E271" s="139"/>
      <c r="F271" s="139"/>
      <c r="G271" s="139"/>
      <c r="H271" s="139"/>
      <c r="I271" s="139"/>
      <c r="J271" s="139"/>
      <c r="K271" s="139"/>
      <c r="L271" s="139"/>
      <c r="M271" s="139"/>
      <c r="N271" s="226">
        <f>BK271</f>
        <v>0</v>
      </c>
      <c r="O271" s="227"/>
      <c r="P271" s="227"/>
      <c r="Q271" s="227"/>
      <c r="R271" s="132"/>
      <c r="T271" s="133"/>
      <c r="U271" s="130"/>
      <c r="V271" s="130"/>
      <c r="W271" s="134">
        <f>SUM(W272:W291)</f>
        <v>56.111594999999994</v>
      </c>
      <c r="X271" s="130"/>
      <c r="Y271" s="134">
        <f>SUM(Y272:Y291)</f>
        <v>0.44631364</v>
      </c>
      <c r="Z271" s="130"/>
      <c r="AA271" s="135">
        <f>SUM(AA272:AA291)</f>
        <v>0</v>
      </c>
      <c r="AR271" s="136" t="s">
        <v>83</v>
      </c>
      <c r="AT271" s="137" t="s">
        <v>74</v>
      </c>
      <c r="AU271" s="137" t="s">
        <v>83</v>
      </c>
      <c r="AY271" s="136" t="s">
        <v>130</v>
      </c>
      <c r="BK271" s="138">
        <f>SUM(BK272:BK291)</f>
        <v>0</v>
      </c>
    </row>
    <row r="272" spans="2:65" s="1" customFormat="1" ht="22.75" customHeight="1">
      <c r="B272" s="140"/>
      <c r="C272" s="141">
        <v>43</v>
      </c>
      <c r="D272" s="141" t="s">
        <v>131</v>
      </c>
      <c r="E272" s="142" t="s">
        <v>313</v>
      </c>
      <c r="F272" s="234" t="s">
        <v>314</v>
      </c>
      <c r="G272" s="234"/>
      <c r="H272" s="234"/>
      <c r="I272" s="234"/>
      <c r="J272" s="143" t="s">
        <v>163</v>
      </c>
      <c r="K272" s="144">
        <v>2.4</v>
      </c>
      <c r="L272" s="235"/>
      <c r="M272" s="235"/>
      <c r="N272" s="235">
        <f>ROUND(L272*K272,2)</f>
        <v>0</v>
      </c>
      <c r="O272" s="235"/>
      <c r="P272" s="235"/>
      <c r="Q272" s="235"/>
      <c r="R272" s="145"/>
      <c r="T272" s="146" t="s">
        <v>5</v>
      </c>
      <c r="U272" s="43" t="s">
        <v>41</v>
      </c>
      <c r="V272" s="147">
        <v>1.317</v>
      </c>
      <c r="W272" s="147">
        <f>V272*K272</f>
        <v>3.1607999999999996</v>
      </c>
      <c r="X272" s="147">
        <v>0</v>
      </c>
      <c r="Y272" s="147">
        <f>X272*K272</f>
        <v>0</v>
      </c>
      <c r="Z272" s="147">
        <v>0</v>
      </c>
      <c r="AA272" s="148">
        <f>Z272*K272</f>
        <v>0</v>
      </c>
      <c r="AR272" s="21" t="s">
        <v>135</v>
      </c>
      <c r="AT272" s="21" t="s">
        <v>131</v>
      </c>
      <c r="AU272" s="21" t="s">
        <v>94</v>
      </c>
      <c r="AY272" s="21" t="s">
        <v>130</v>
      </c>
      <c r="BE272" s="149">
        <f>IF(U272="základní",N272,0)</f>
        <v>0</v>
      </c>
      <c r="BF272" s="149">
        <f>IF(U272="snížená",N272,0)</f>
        <v>0</v>
      </c>
      <c r="BG272" s="149">
        <f>IF(U272="zákl. přenesená",N272,0)</f>
        <v>0</v>
      </c>
      <c r="BH272" s="149">
        <f>IF(U272="sníž. přenesená",N272,0)</f>
        <v>0</v>
      </c>
      <c r="BI272" s="149">
        <f>IF(U272="nulová",N272,0)</f>
        <v>0</v>
      </c>
      <c r="BJ272" s="21" t="s">
        <v>83</v>
      </c>
      <c r="BK272" s="149">
        <f>ROUND(L272*K272,2)</f>
        <v>0</v>
      </c>
      <c r="BL272" s="21" t="s">
        <v>135</v>
      </c>
      <c r="BM272" s="21" t="s">
        <v>315</v>
      </c>
    </row>
    <row r="273" spans="2:51" s="11" customFormat="1" ht="14.5" customHeight="1">
      <c r="B273" s="157"/>
      <c r="C273" s="158"/>
      <c r="D273" s="158"/>
      <c r="E273" s="159" t="s">
        <v>5</v>
      </c>
      <c r="F273" s="230" t="s">
        <v>316</v>
      </c>
      <c r="G273" s="231"/>
      <c r="H273" s="231"/>
      <c r="I273" s="231"/>
      <c r="J273" s="158"/>
      <c r="K273" s="160">
        <v>2.4</v>
      </c>
      <c r="L273" s="158"/>
      <c r="M273" s="158"/>
      <c r="N273" s="158"/>
      <c r="O273" s="158"/>
      <c r="P273" s="158"/>
      <c r="Q273" s="158"/>
      <c r="R273" s="161"/>
      <c r="T273" s="162"/>
      <c r="U273" s="158"/>
      <c r="V273" s="158"/>
      <c r="W273" s="158"/>
      <c r="X273" s="158"/>
      <c r="Y273" s="158"/>
      <c r="Z273" s="158"/>
      <c r="AA273" s="163"/>
      <c r="AT273" s="164" t="s">
        <v>157</v>
      </c>
      <c r="AU273" s="164" t="s">
        <v>94</v>
      </c>
      <c r="AV273" s="11" t="s">
        <v>94</v>
      </c>
      <c r="AW273" s="11" t="s">
        <v>33</v>
      </c>
      <c r="AX273" s="11" t="s">
        <v>75</v>
      </c>
      <c r="AY273" s="164" t="s">
        <v>130</v>
      </c>
    </row>
    <row r="274" spans="2:51" s="12" customFormat="1" ht="14.5" customHeight="1">
      <c r="B274" s="165"/>
      <c r="C274" s="166"/>
      <c r="D274" s="166"/>
      <c r="E274" s="167" t="s">
        <v>5</v>
      </c>
      <c r="F274" s="232" t="s">
        <v>159</v>
      </c>
      <c r="G274" s="233"/>
      <c r="H274" s="233"/>
      <c r="I274" s="233"/>
      <c r="J274" s="166"/>
      <c r="K274" s="168">
        <v>2.4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157</v>
      </c>
      <c r="AU274" s="172" t="s">
        <v>94</v>
      </c>
      <c r="AV274" s="12" t="s">
        <v>135</v>
      </c>
      <c r="AW274" s="12" t="s">
        <v>33</v>
      </c>
      <c r="AX274" s="12" t="s">
        <v>83</v>
      </c>
      <c r="AY274" s="172" t="s">
        <v>130</v>
      </c>
    </row>
    <row r="275" spans="2:65" s="1" customFormat="1" ht="22.75" customHeight="1">
      <c r="B275" s="140"/>
      <c r="C275" s="141">
        <v>44</v>
      </c>
      <c r="D275" s="141" t="s">
        <v>131</v>
      </c>
      <c r="E275" s="142" t="s">
        <v>317</v>
      </c>
      <c r="F275" s="234" t="s">
        <v>318</v>
      </c>
      <c r="G275" s="234"/>
      <c r="H275" s="234"/>
      <c r="I275" s="234"/>
      <c r="J275" s="143" t="s">
        <v>163</v>
      </c>
      <c r="K275" s="144">
        <v>7.758</v>
      </c>
      <c r="L275" s="235"/>
      <c r="M275" s="235"/>
      <c r="N275" s="235">
        <f>ROUND(L275*K275,2)</f>
        <v>0</v>
      </c>
      <c r="O275" s="235"/>
      <c r="P275" s="235"/>
      <c r="Q275" s="235"/>
      <c r="R275" s="145"/>
      <c r="T275" s="146" t="s">
        <v>5</v>
      </c>
      <c r="U275" s="43" t="s">
        <v>41</v>
      </c>
      <c r="V275" s="147">
        <v>1.208</v>
      </c>
      <c r="W275" s="147">
        <f>V275*K275</f>
        <v>9.371663999999999</v>
      </c>
      <c r="X275" s="147">
        <v>0</v>
      </c>
      <c r="Y275" s="147">
        <f>X275*K275</f>
        <v>0</v>
      </c>
      <c r="Z275" s="147">
        <v>0</v>
      </c>
      <c r="AA275" s="148">
        <f>Z275*K275</f>
        <v>0</v>
      </c>
      <c r="AR275" s="21" t="s">
        <v>135</v>
      </c>
      <c r="AT275" s="21" t="s">
        <v>131</v>
      </c>
      <c r="AU275" s="21" t="s">
        <v>94</v>
      </c>
      <c r="AY275" s="21" t="s">
        <v>130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1" t="s">
        <v>83</v>
      </c>
      <c r="BK275" s="149">
        <f>ROUND(L275*K275,2)</f>
        <v>0</v>
      </c>
      <c r="BL275" s="21" t="s">
        <v>135</v>
      </c>
      <c r="BM275" s="21" t="s">
        <v>319</v>
      </c>
    </row>
    <row r="276" spans="2:51" s="10" customFormat="1" ht="14.5" customHeight="1">
      <c r="B276" s="150"/>
      <c r="C276" s="151"/>
      <c r="D276" s="151"/>
      <c r="E276" s="152" t="s">
        <v>5</v>
      </c>
      <c r="F276" s="236" t="s">
        <v>320</v>
      </c>
      <c r="G276" s="237"/>
      <c r="H276" s="237"/>
      <c r="I276" s="237"/>
      <c r="J276" s="151"/>
      <c r="K276" s="152" t="s">
        <v>5</v>
      </c>
      <c r="L276" s="151"/>
      <c r="M276" s="151"/>
      <c r="N276" s="151"/>
      <c r="O276" s="151"/>
      <c r="P276" s="151"/>
      <c r="Q276" s="151"/>
      <c r="R276" s="153"/>
      <c r="T276" s="154"/>
      <c r="U276" s="151"/>
      <c r="V276" s="151"/>
      <c r="W276" s="151"/>
      <c r="X276" s="151"/>
      <c r="Y276" s="151"/>
      <c r="Z276" s="151"/>
      <c r="AA276" s="155"/>
      <c r="AT276" s="156" t="s">
        <v>157</v>
      </c>
      <c r="AU276" s="156" t="s">
        <v>94</v>
      </c>
      <c r="AV276" s="10" t="s">
        <v>83</v>
      </c>
      <c r="AW276" s="10" t="s">
        <v>33</v>
      </c>
      <c r="AX276" s="10" t="s">
        <v>75</v>
      </c>
      <c r="AY276" s="156" t="s">
        <v>130</v>
      </c>
    </row>
    <row r="277" spans="2:51" s="11" customFormat="1" ht="14.5" customHeight="1">
      <c r="B277" s="157"/>
      <c r="C277" s="158"/>
      <c r="D277" s="158"/>
      <c r="E277" s="159" t="s">
        <v>5</v>
      </c>
      <c r="F277" s="238" t="s">
        <v>321</v>
      </c>
      <c r="G277" s="239"/>
      <c r="H277" s="239"/>
      <c r="I277" s="239"/>
      <c r="J277" s="158"/>
      <c r="K277" s="160">
        <v>1.2</v>
      </c>
      <c r="L277" s="158"/>
      <c r="M277" s="158"/>
      <c r="N277" s="158"/>
      <c r="O277" s="158"/>
      <c r="P277" s="158"/>
      <c r="Q277" s="158"/>
      <c r="R277" s="161"/>
      <c r="T277" s="162"/>
      <c r="U277" s="158"/>
      <c r="V277" s="158"/>
      <c r="W277" s="158"/>
      <c r="X277" s="158"/>
      <c r="Y277" s="158"/>
      <c r="Z277" s="158"/>
      <c r="AA277" s="163"/>
      <c r="AT277" s="164" t="s">
        <v>157</v>
      </c>
      <c r="AU277" s="164" t="s">
        <v>94</v>
      </c>
      <c r="AV277" s="11" t="s">
        <v>94</v>
      </c>
      <c r="AW277" s="11" t="s">
        <v>33</v>
      </c>
      <c r="AX277" s="11" t="s">
        <v>75</v>
      </c>
      <c r="AY277" s="164" t="s">
        <v>130</v>
      </c>
    </row>
    <row r="278" spans="2:51" s="10" customFormat="1" ht="14.5" customHeight="1">
      <c r="B278" s="150"/>
      <c r="C278" s="151"/>
      <c r="D278" s="151"/>
      <c r="E278" s="152" t="s">
        <v>5</v>
      </c>
      <c r="F278" s="240" t="s">
        <v>191</v>
      </c>
      <c r="G278" s="241"/>
      <c r="H278" s="241"/>
      <c r="I278" s="241"/>
      <c r="J278" s="151"/>
      <c r="K278" s="152" t="s">
        <v>5</v>
      </c>
      <c r="L278" s="151"/>
      <c r="M278" s="151"/>
      <c r="N278" s="151"/>
      <c r="O278" s="151"/>
      <c r="P278" s="151"/>
      <c r="Q278" s="151"/>
      <c r="R278" s="153"/>
      <c r="T278" s="154"/>
      <c r="U278" s="151"/>
      <c r="V278" s="151"/>
      <c r="W278" s="151"/>
      <c r="X278" s="151"/>
      <c r="Y278" s="151"/>
      <c r="Z278" s="151"/>
      <c r="AA278" s="155"/>
      <c r="AT278" s="156" t="s">
        <v>157</v>
      </c>
      <c r="AU278" s="156" t="s">
        <v>94</v>
      </c>
      <c r="AV278" s="10" t="s">
        <v>83</v>
      </c>
      <c r="AW278" s="10" t="s">
        <v>33</v>
      </c>
      <c r="AX278" s="10" t="s">
        <v>75</v>
      </c>
      <c r="AY278" s="156" t="s">
        <v>130</v>
      </c>
    </row>
    <row r="279" spans="2:51" s="11" customFormat="1" ht="14.5" customHeight="1">
      <c r="B279" s="157"/>
      <c r="C279" s="158"/>
      <c r="D279" s="158"/>
      <c r="E279" s="159" t="s">
        <v>5</v>
      </c>
      <c r="F279" s="238" t="s">
        <v>322</v>
      </c>
      <c r="G279" s="239"/>
      <c r="H279" s="239"/>
      <c r="I279" s="239"/>
      <c r="J279" s="158"/>
      <c r="K279" s="160">
        <v>6.558</v>
      </c>
      <c r="L279" s="158"/>
      <c r="M279" s="158"/>
      <c r="N279" s="158"/>
      <c r="O279" s="158"/>
      <c r="P279" s="158"/>
      <c r="Q279" s="158"/>
      <c r="R279" s="161"/>
      <c r="T279" s="162"/>
      <c r="U279" s="158"/>
      <c r="V279" s="158"/>
      <c r="W279" s="158"/>
      <c r="X279" s="158"/>
      <c r="Y279" s="158"/>
      <c r="Z279" s="158"/>
      <c r="AA279" s="163"/>
      <c r="AT279" s="164" t="s">
        <v>157</v>
      </c>
      <c r="AU279" s="164" t="s">
        <v>94</v>
      </c>
      <c r="AV279" s="11" t="s">
        <v>94</v>
      </c>
      <c r="AW279" s="11" t="s">
        <v>33</v>
      </c>
      <c r="AX279" s="11" t="s">
        <v>75</v>
      </c>
      <c r="AY279" s="164" t="s">
        <v>130</v>
      </c>
    </row>
    <row r="280" spans="2:51" s="12" customFormat="1" ht="14.5" customHeight="1">
      <c r="B280" s="165"/>
      <c r="C280" s="166"/>
      <c r="D280" s="166"/>
      <c r="E280" s="167" t="s">
        <v>5</v>
      </c>
      <c r="F280" s="232" t="s">
        <v>159</v>
      </c>
      <c r="G280" s="233"/>
      <c r="H280" s="233"/>
      <c r="I280" s="233"/>
      <c r="J280" s="166"/>
      <c r="K280" s="168">
        <v>7.758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157</v>
      </c>
      <c r="AU280" s="172" t="s">
        <v>94</v>
      </c>
      <c r="AV280" s="12" t="s">
        <v>135</v>
      </c>
      <c r="AW280" s="12" t="s">
        <v>33</v>
      </c>
      <c r="AX280" s="12" t="s">
        <v>83</v>
      </c>
      <c r="AY280" s="172" t="s">
        <v>130</v>
      </c>
    </row>
    <row r="281" spans="2:65" s="1" customFormat="1" ht="22.75" customHeight="1">
      <c r="B281" s="140"/>
      <c r="C281" s="141">
        <v>45</v>
      </c>
      <c r="D281" s="141" t="s">
        <v>131</v>
      </c>
      <c r="E281" s="142" t="s">
        <v>323</v>
      </c>
      <c r="F281" s="234" t="s">
        <v>324</v>
      </c>
      <c r="G281" s="234"/>
      <c r="H281" s="234"/>
      <c r="I281" s="234"/>
      <c r="J281" s="143" t="s">
        <v>163</v>
      </c>
      <c r="K281" s="144">
        <v>2.64</v>
      </c>
      <c r="L281" s="235"/>
      <c r="M281" s="235"/>
      <c r="N281" s="235">
        <f>ROUND(L281*K281,2)</f>
        <v>0</v>
      </c>
      <c r="O281" s="235"/>
      <c r="P281" s="235"/>
      <c r="Q281" s="235"/>
      <c r="R281" s="145"/>
      <c r="T281" s="146" t="s">
        <v>5</v>
      </c>
      <c r="U281" s="43" t="s">
        <v>41</v>
      </c>
      <c r="V281" s="147">
        <v>1.208</v>
      </c>
      <c r="W281" s="147">
        <f>V281*K281</f>
        <v>3.18912</v>
      </c>
      <c r="X281" s="147">
        <v>0</v>
      </c>
      <c r="Y281" s="147">
        <f>X281*K281</f>
        <v>0</v>
      </c>
      <c r="Z281" s="147">
        <v>0</v>
      </c>
      <c r="AA281" s="148">
        <f>Z281*K281</f>
        <v>0</v>
      </c>
      <c r="AR281" s="21" t="s">
        <v>135</v>
      </c>
      <c r="AT281" s="21" t="s">
        <v>131</v>
      </c>
      <c r="AU281" s="21" t="s">
        <v>94</v>
      </c>
      <c r="AY281" s="21" t="s">
        <v>130</v>
      </c>
      <c r="BE281" s="149">
        <f>IF(U281="základní",N281,0)</f>
        <v>0</v>
      </c>
      <c r="BF281" s="149">
        <f>IF(U281="snížená",N281,0)</f>
        <v>0</v>
      </c>
      <c r="BG281" s="149">
        <f>IF(U281="zákl. přenesená",N281,0)</f>
        <v>0</v>
      </c>
      <c r="BH281" s="149">
        <f>IF(U281="sníž. přenesená",N281,0)</f>
        <v>0</v>
      </c>
      <c r="BI281" s="149">
        <f>IF(U281="nulová",N281,0)</f>
        <v>0</v>
      </c>
      <c r="BJ281" s="21" t="s">
        <v>83</v>
      </c>
      <c r="BK281" s="149">
        <f>ROUND(L281*K281,2)</f>
        <v>0</v>
      </c>
      <c r="BL281" s="21" t="s">
        <v>135</v>
      </c>
      <c r="BM281" s="21" t="s">
        <v>325</v>
      </c>
    </row>
    <row r="282" spans="2:51" s="11" customFormat="1" ht="14.5" customHeight="1">
      <c r="B282" s="157"/>
      <c r="C282" s="158"/>
      <c r="D282" s="158"/>
      <c r="E282" s="159" t="s">
        <v>5</v>
      </c>
      <c r="F282" s="230" t="s">
        <v>326</v>
      </c>
      <c r="G282" s="231"/>
      <c r="H282" s="231"/>
      <c r="I282" s="231"/>
      <c r="J282" s="158"/>
      <c r="K282" s="160">
        <v>2.64</v>
      </c>
      <c r="L282" s="158"/>
      <c r="M282" s="158"/>
      <c r="N282" s="158"/>
      <c r="O282" s="158"/>
      <c r="P282" s="158"/>
      <c r="Q282" s="158"/>
      <c r="R282" s="161"/>
      <c r="T282" s="162"/>
      <c r="U282" s="158"/>
      <c r="V282" s="158"/>
      <c r="W282" s="158"/>
      <c r="X282" s="158"/>
      <c r="Y282" s="158"/>
      <c r="Z282" s="158"/>
      <c r="AA282" s="163"/>
      <c r="AT282" s="164" t="s">
        <v>157</v>
      </c>
      <c r="AU282" s="164" t="s">
        <v>94</v>
      </c>
      <c r="AV282" s="11" t="s">
        <v>94</v>
      </c>
      <c r="AW282" s="11" t="s">
        <v>33</v>
      </c>
      <c r="AX282" s="11" t="s">
        <v>75</v>
      </c>
      <c r="AY282" s="164" t="s">
        <v>130</v>
      </c>
    </row>
    <row r="283" spans="2:51" s="12" customFormat="1" ht="14.5" customHeight="1">
      <c r="B283" s="165"/>
      <c r="C283" s="166"/>
      <c r="D283" s="166"/>
      <c r="E283" s="167" t="s">
        <v>5</v>
      </c>
      <c r="F283" s="232" t="s">
        <v>159</v>
      </c>
      <c r="G283" s="233"/>
      <c r="H283" s="233"/>
      <c r="I283" s="233"/>
      <c r="J283" s="166"/>
      <c r="K283" s="168">
        <v>2.64</v>
      </c>
      <c r="L283" s="166"/>
      <c r="M283" s="166"/>
      <c r="N283" s="166"/>
      <c r="O283" s="166"/>
      <c r="P283" s="166"/>
      <c r="Q283" s="166"/>
      <c r="R283" s="169"/>
      <c r="T283" s="170"/>
      <c r="U283" s="166"/>
      <c r="V283" s="166"/>
      <c r="W283" s="166"/>
      <c r="X283" s="166"/>
      <c r="Y283" s="166"/>
      <c r="Z283" s="166"/>
      <c r="AA283" s="171"/>
      <c r="AT283" s="172" t="s">
        <v>157</v>
      </c>
      <c r="AU283" s="172" t="s">
        <v>94</v>
      </c>
      <c r="AV283" s="12" t="s">
        <v>135</v>
      </c>
      <c r="AW283" s="12" t="s">
        <v>33</v>
      </c>
      <c r="AX283" s="12" t="s">
        <v>83</v>
      </c>
      <c r="AY283" s="172" t="s">
        <v>130</v>
      </c>
    </row>
    <row r="284" spans="2:65" s="1" customFormat="1" ht="22.75" customHeight="1">
      <c r="B284" s="140"/>
      <c r="C284" s="141">
        <v>46</v>
      </c>
      <c r="D284" s="141" t="s">
        <v>131</v>
      </c>
      <c r="E284" s="142" t="s">
        <v>327</v>
      </c>
      <c r="F284" s="234" t="s">
        <v>328</v>
      </c>
      <c r="G284" s="234"/>
      <c r="H284" s="234"/>
      <c r="I284" s="234"/>
      <c r="J284" s="143" t="s">
        <v>134</v>
      </c>
      <c r="K284" s="144">
        <v>45.616</v>
      </c>
      <c r="L284" s="235"/>
      <c r="M284" s="235"/>
      <c r="N284" s="235">
        <f>ROUND(L284*K284,2)</f>
        <v>0</v>
      </c>
      <c r="O284" s="235"/>
      <c r="P284" s="235"/>
      <c r="Q284" s="235"/>
      <c r="R284" s="145"/>
      <c r="T284" s="146" t="s">
        <v>5</v>
      </c>
      <c r="U284" s="43" t="s">
        <v>41</v>
      </c>
      <c r="V284" s="147">
        <v>0.825</v>
      </c>
      <c r="W284" s="147">
        <f>V284*K284</f>
        <v>37.633199999999995</v>
      </c>
      <c r="X284" s="147">
        <v>0.00639</v>
      </c>
      <c r="Y284" s="147">
        <f>X284*K284</f>
        <v>0.29148624</v>
      </c>
      <c r="Z284" s="147">
        <v>0</v>
      </c>
      <c r="AA284" s="148">
        <f>Z284*K284</f>
        <v>0</v>
      </c>
      <c r="AR284" s="21" t="s">
        <v>135</v>
      </c>
      <c r="AT284" s="21" t="s">
        <v>131</v>
      </c>
      <c r="AU284" s="21" t="s">
        <v>94</v>
      </c>
      <c r="AY284" s="21" t="s">
        <v>130</v>
      </c>
      <c r="BE284" s="149">
        <f>IF(U284="základní",N284,0)</f>
        <v>0</v>
      </c>
      <c r="BF284" s="149">
        <f>IF(U284="snížená",N284,0)</f>
        <v>0</v>
      </c>
      <c r="BG284" s="149">
        <f>IF(U284="zákl. přenesená",N284,0)</f>
        <v>0</v>
      </c>
      <c r="BH284" s="149">
        <f>IF(U284="sníž. přenesená",N284,0)</f>
        <v>0</v>
      </c>
      <c r="BI284" s="149">
        <f>IF(U284="nulová",N284,0)</f>
        <v>0</v>
      </c>
      <c r="BJ284" s="21" t="s">
        <v>83</v>
      </c>
      <c r="BK284" s="149">
        <f>ROUND(L284*K284,2)</f>
        <v>0</v>
      </c>
      <c r="BL284" s="21" t="s">
        <v>135</v>
      </c>
      <c r="BM284" s="21" t="s">
        <v>329</v>
      </c>
    </row>
    <row r="285" spans="2:51" s="11" customFormat="1" ht="14.5" customHeight="1">
      <c r="B285" s="157"/>
      <c r="C285" s="158"/>
      <c r="D285" s="158"/>
      <c r="E285" s="159" t="s">
        <v>5</v>
      </c>
      <c r="F285" s="230" t="s">
        <v>330</v>
      </c>
      <c r="G285" s="231"/>
      <c r="H285" s="231"/>
      <c r="I285" s="231"/>
      <c r="J285" s="158"/>
      <c r="K285" s="160">
        <v>8.8</v>
      </c>
      <c r="L285" s="158"/>
      <c r="M285" s="158"/>
      <c r="N285" s="158"/>
      <c r="O285" s="158"/>
      <c r="P285" s="158"/>
      <c r="Q285" s="158"/>
      <c r="R285" s="161"/>
      <c r="T285" s="162"/>
      <c r="U285" s="158"/>
      <c r="V285" s="158"/>
      <c r="W285" s="158"/>
      <c r="X285" s="158"/>
      <c r="Y285" s="158"/>
      <c r="Z285" s="158"/>
      <c r="AA285" s="163"/>
      <c r="AT285" s="164" t="s">
        <v>157</v>
      </c>
      <c r="AU285" s="164" t="s">
        <v>94</v>
      </c>
      <c r="AV285" s="11" t="s">
        <v>94</v>
      </c>
      <c r="AW285" s="11" t="s">
        <v>33</v>
      </c>
      <c r="AX285" s="11" t="s">
        <v>75</v>
      </c>
      <c r="AY285" s="164" t="s">
        <v>130</v>
      </c>
    </row>
    <row r="286" spans="2:51" s="11" customFormat="1" ht="14.5" customHeight="1">
      <c r="B286" s="157"/>
      <c r="C286" s="158"/>
      <c r="D286" s="158"/>
      <c r="E286" s="159" t="s">
        <v>5</v>
      </c>
      <c r="F286" s="238" t="s">
        <v>331</v>
      </c>
      <c r="G286" s="239"/>
      <c r="H286" s="239"/>
      <c r="I286" s="239"/>
      <c r="J286" s="158"/>
      <c r="K286" s="160">
        <v>15.6</v>
      </c>
      <c r="L286" s="158"/>
      <c r="M286" s="158"/>
      <c r="N286" s="158"/>
      <c r="O286" s="158"/>
      <c r="P286" s="158"/>
      <c r="Q286" s="158"/>
      <c r="R286" s="161"/>
      <c r="T286" s="162"/>
      <c r="U286" s="158"/>
      <c r="V286" s="158"/>
      <c r="W286" s="158"/>
      <c r="X286" s="158"/>
      <c r="Y286" s="158"/>
      <c r="Z286" s="158"/>
      <c r="AA286" s="163"/>
      <c r="AT286" s="164" t="s">
        <v>157</v>
      </c>
      <c r="AU286" s="164" t="s">
        <v>94</v>
      </c>
      <c r="AV286" s="11" t="s">
        <v>94</v>
      </c>
      <c r="AW286" s="11" t="s">
        <v>33</v>
      </c>
      <c r="AX286" s="11" t="s">
        <v>75</v>
      </c>
      <c r="AY286" s="164" t="s">
        <v>130</v>
      </c>
    </row>
    <row r="287" spans="2:51" s="11" customFormat="1" ht="14.5" customHeight="1">
      <c r="B287" s="157"/>
      <c r="C287" s="158"/>
      <c r="D287" s="158"/>
      <c r="E287" s="159" t="s">
        <v>5</v>
      </c>
      <c r="F287" s="238" t="s">
        <v>332</v>
      </c>
      <c r="G287" s="239"/>
      <c r="H287" s="239"/>
      <c r="I287" s="239"/>
      <c r="J287" s="158"/>
      <c r="K287" s="160">
        <v>21.216</v>
      </c>
      <c r="L287" s="158"/>
      <c r="M287" s="158"/>
      <c r="N287" s="158"/>
      <c r="O287" s="158"/>
      <c r="P287" s="158"/>
      <c r="Q287" s="158"/>
      <c r="R287" s="161"/>
      <c r="T287" s="162"/>
      <c r="U287" s="158"/>
      <c r="V287" s="158"/>
      <c r="W287" s="158"/>
      <c r="X287" s="158"/>
      <c r="Y287" s="158"/>
      <c r="Z287" s="158"/>
      <c r="AA287" s="163"/>
      <c r="AT287" s="164" t="s">
        <v>157</v>
      </c>
      <c r="AU287" s="164" t="s">
        <v>94</v>
      </c>
      <c r="AV287" s="11" t="s">
        <v>94</v>
      </c>
      <c r="AW287" s="11" t="s">
        <v>33</v>
      </c>
      <c r="AX287" s="11" t="s">
        <v>75</v>
      </c>
      <c r="AY287" s="164" t="s">
        <v>130</v>
      </c>
    </row>
    <row r="288" spans="2:51" s="12" customFormat="1" ht="14.5" customHeight="1">
      <c r="B288" s="165"/>
      <c r="C288" s="166"/>
      <c r="D288" s="166"/>
      <c r="E288" s="167" t="s">
        <v>5</v>
      </c>
      <c r="F288" s="232" t="s">
        <v>159</v>
      </c>
      <c r="G288" s="233"/>
      <c r="H288" s="233"/>
      <c r="I288" s="233"/>
      <c r="J288" s="166"/>
      <c r="K288" s="168">
        <v>45.616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157</v>
      </c>
      <c r="AU288" s="172" t="s">
        <v>94</v>
      </c>
      <c r="AV288" s="12" t="s">
        <v>135</v>
      </c>
      <c r="AW288" s="12" t="s">
        <v>33</v>
      </c>
      <c r="AX288" s="12" t="s">
        <v>83</v>
      </c>
      <c r="AY288" s="172" t="s">
        <v>130</v>
      </c>
    </row>
    <row r="289" spans="2:65" s="1" customFormat="1" ht="34.4" customHeight="1">
      <c r="B289" s="140"/>
      <c r="C289" s="141">
        <v>47</v>
      </c>
      <c r="D289" s="141" t="s">
        <v>131</v>
      </c>
      <c r="E289" s="142" t="s">
        <v>333</v>
      </c>
      <c r="F289" s="234" t="s">
        <v>334</v>
      </c>
      <c r="G289" s="234"/>
      <c r="H289" s="234"/>
      <c r="I289" s="234"/>
      <c r="J289" s="143" t="s">
        <v>220</v>
      </c>
      <c r="K289" s="144">
        <v>0.181</v>
      </c>
      <c r="L289" s="235"/>
      <c r="M289" s="235"/>
      <c r="N289" s="235">
        <f>ROUND(L289*K289,2)</f>
        <v>0</v>
      </c>
      <c r="O289" s="235"/>
      <c r="P289" s="235"/>
      <c r="Q289" s="235"/>
      <c r="R289" s="145"/>
      <c r="T289" s="146" t="s">
        <v>5</v>
      </c>
      <c r="U289" s="43" t="s">
        <v>41</v>
      </c>
      <c r="V289" s="147">
        <v>15.231</v>
      </c>
      <c r="W289" s="147">
        <f>V289*K289</f>
        <v>2.756811</v>
      </c>
      <c r="X289" s="147">
        <v>0.8554</v>
      </c>
      <c r="Y289" s="147">
        <f>X289*K289</f>
        <v>0.1548274</v>
      </c>
      <c r="Z289" s="147">
        <v>0</v>
      </c>
      <c r="AA289" s="148">
        <f>Z289*K289</f>
        <v>0</v>
      </c>
      <c r="AR289" s="21" t="s">
        <v>135</v>
      </c>
      <c r="AT289" s="21" t="s">
        <v>131</v>
      </c>
      <c r="AU289" s="21" t="s">
        <v>94</v>
      </c>
      <c r="AY289" s="21" t="s">
        <v>130</v>
      </c>
      <c r="BE289" s="149">
        <f>IF(U289="základní",N289,0)</f>
        <v>0</v>
      </c>
      <c r="BF289" s="149">
        <f>IF(U289="snížená",N289,0)</f>
        <v>0</v>
      </c>
      <c r="BG289" s="149">
        <f>IF(U289="zákl. přenesená",N289,0)</f>
        <v>0</v>
      </c>
      <c r="BH289" s="149">
        <f>IF(U289="sníž. přenesená",N289,0)</f>
        <v>0</v>
      </c>
      <c r="BI289" s="149">
        <f>IF(U289="nulová",N289,0)</f>
        <v>0</v>
      </c>
      <c r="BJ289" s="21" t="s">
        <v>83</v>
      </c>
      <c r="BK289" s="149">
        <f>ROUND(L289*K289,2)</f>
        <v>0</v>
      </c>
      <c r="BL289" s="21" t="s">
        <v>135</v>
      </c>
      <c r="BM289" s="21" t="s">
        <v>335</v>
      </c>
    </row>
    <row r="290" spans="2:51" s="11" customFormat="1" ht="14.5" customHeight="1">
      <c r="B290" s="157"/>
      <c r="C290" s="158"/>
      <c r="D290" s="158"/>
      <c r="E290" s="159" t="s">
        <v>5</v>
      </c>
      <c r="F290" s="230" t="s">
        <v>336</v>
      </c>
      <c r="G290" s="231"/>
      <c r="H290" s="231"/>
      <c r="I290" s="231"/>
      <c r="J290" s="158"/>
      <c r="K290" s="160">
        <v>0.181</v>
      </c>
      <c r="L290" s="158"/>
      <c r="M290" s="158"/>
      <c r="N290" s="158"/>
      <c r="O290" s="158"/>
      <c r="P290" s="158"/>
      <c r="Q290" s="158"/>
      <c r="R290" s="161"/>
      <c r="T290" s="162"/>
      <c r="U290" s="158"/>
      <c r="V290" s="158"/>
      <c r="W290" s="158"/>
      <c r="X290" s="158"/>
      <c r="Y290" s="158"/>
      <c r="Z290" s="158"/>
      <c r="AA290" s="163"/>
      <c r="AT290" s="164" t="s">
        <v>157</v>
      </c>
      <c r="AU290" s="164" t="s">
        <v>94</v>
      </c>
      <c r="AV290" s="11" t="s">
        <v>94</v>
      </c>
      <c r="AW290" s="11" t="s">
        <v>33</v>
      </c>
      <c r="AX290" s="11" t="s">
        <v>75</v>
      </c>
      <c r="AY290" s="164" t="s">
        <v>130</v>
      </c>
    </row>
    <row r="291" spans="2:51" s="12" customFormat="1" ht="14.5" customHeight="1">
      <c r="B291" s="165"/>
      <c r="C291" s="166"/>
      <c r="D291" s="166"/>
      <c r="E291" s="167" t="s">
        <v>5</v>
      </c>
      <c r="F291" s="232" t="s">
        <v>159</v>
      </c>
      <c r="G291" s="233"/>
      <c r="H291" s="233"/>
      <c r="I291" s="233"/>
      <c r="J291" s="166"/>
      <c r="K291" s="168">
        <v>0.181</v>
      </c>
      <c r="L291" s="166"/>
      <c r="M291" s="166"/>
      <c r="N291" s="166"/>
      <c r="O291" s="166"/>
      <c r="P291" s="166"/>
      <c r="Q291" s="166"/>
      <c r="R291" s="169"/>
      <c r="T291" s="170"/>
      <c r="U291" s="166"/>
      <c r="V291" s="166"/>
      <c r="W291" s="166"/>
      <c r="X291" s="166"/>
      <c r="Y291" s="166"/>
      <c r="Z291" s="166"/>
      <c r="AA291" s="171"/>
      <c r="AT291" s="172" t="s">
        <v>157</v>
      </c>
      <c r="AU291" s="172" t="s">
        <v>94</v>
      </c>
      <c r="AV291" s="12" t="s">
        <v>135</v>
      </c>
      <c r="AW291" s="12" t="s">
        <v>33</v>
      </c>
      <c r="AX291" s="12" t="s">
        <v>83</v>
      </c>
      <c r="AY291" s="172" t="s">
        <v>130</v>
      </c>
    </row>
    <row r="292" spans="2:63" s="9" customFormat="1" ht="29.9" customHeight="1">
      <c r="B292" s="129"/>
      <c r="C292" s="130"/>
      <c r="D292" s="139" t="s">
        <v>110</v>
      </c>
      <c r="E292" s="139"/>
      <c r="F292" s="139"/>
      <c r="G292" s="139"/>
      <c r="H292" s="139"/>
      <c r="I292" s="139"/>
      <c r="J292" s="139"/>
      <c r="K292" s="139"/>
      <c r="L292" s="139"/>
      <c r="M292" s="139"/>
      <c r="N292" s="226">
        <f>BK292</f>
        <v>0</v>
      </c>
      <c r="O292" s="227"/>
      <c r="P292" s="227"/>
      <c r="Q292" s="227"/>
      <c r="R292" s="132"/>
      <c r="T292" s="133"/>
      <c r="U292" s="130"/>
      <c r="V292" s="130"/>
      <c r="W292" s="134">
        <f>SUM(W293:W317)</f>
        <v>1506.6535840000004</v>
      </c>
      <c r="X292" s="130"/>
      <c r="Y292" s="134">
        <f>SUM(Y293:Y317)</f>
        <v>32.43322368</v>
      </c>
      <c r="Z292" s="130"/>
      <c r="AA292" s="135">
        <f>SUM(AA293:AA317)</f>
        <v>0</v>
      </c>
      <c r="AR292" s="136" t="s">
        <v>83</v>
      </c>
      <c r="AT292" s="137" t="s">
        <v>74</v>
      </c>
      <c r="AU292" s="137" t="s">
        <v>83</v>
      </c>
      <c r="AY292" s="136" t="s">
        <v>130</v>
      </c>
      <c r="BK292" s="138">
        <f>SUM(BK293:BK317)</f>
        <v>0</v>
      </c>
    </row>
    <row r="293" spans="2:65" s="1" customFormat="1" ht="22.75" customHeight="1">
      <c r="B293" s="140"/>
      <c r="C293" s="141">
        <v>48</v>
      </c>
      <c r="D293" s="141" t="s">
        <v>131</v>
      </c>
      <c r="E293" s="142" t="s">
        <v>337</v>
      </c>
      <c r="F293" s="234" t="s">
        <v>338</v>
      </c>
      <c r="G293" s="234"/>
      <c r="H293" s="234"/>
      <c r="I293" s="234"/>
      <c r="J293" s="143" t="s">
        <v>134</v>
      </c>
      <c r="K293" s="144">
        <v>9286.872</v>
      </c>
      <c r="L293" s="235"/>
      <c r="M293" s="235"/>
      <c r="N293" s="235">
        <f>ROUND(L293*K293,2)</f>
        <v>0</v>
      </c>
      <c r="O293" s="235"/>
      <c r="P293" s="235"/>
      <c r="Q293" s="235"/>
      <c r="R293" s="145"/>
      <c r="T293" s="146" t="s">
        <v>5</v>
      </c>
      <c r="U293" s="43" t="s">
        <v>41</v>
      </c>
      <c r="V293" s="147">
        <v>0.026</v>
      </c>
      <c r="W293" s="147">
        <f>V293*K293</f>
        <v>241.45867199999998</v>
      </c>
      <c r="X293" s="147">
        <v>0</v>
      </c>
      <c r="Y293" s="147">
        <f>X293*K293</f>
        <v>0</v>
      </c>
      <c r="Z293" s="147">
        <v>0</v>
      </c>
      <c r="AA293" s="148">
        <f>Z293*K293</f>
        <v>0</v>
      </c>
      <c r="AR293" s="21" t="s">
        <v>135</v>
      </c>
      <c r="AT293" s="21" t="s">
        <v>131</v>
      </c>
      <c r="AU293" s="21" t="s">
        <v>94</v>
      </c>
      <c r="AY293" s="21" t="s">
        <v>130</v>
      </c>
      <c r="BE293" s="149">
        <f>IF(U293="základní",N293,0)</f>
        <v>0</v>
      </c>
      <c r="BF293" s="149">
        <f>IF(U293="snížená",N293,0)</f>
        <v>0</v>
      </c>
      <c r="BG293" s="149">
        <f>IF(U293="zákl. přenesená",N293,0)</f>
        <v>0</v>
      </c>
      <c r="BH293" s="149">
        <f>IF(U293="sníž. přenesená",N293,0)</f>
        <v>0</v>
      </c>
      <c r="BI293" s="149">
        <f>IF(U293="nulová",N293,0)</f>
        <v>0</v>
      </c>
      <c r="BJ293" s="21" t="s">
        <v>83</v>
      </c>
      <c r="BK293" s="149">
        <f>ROUND(L293*K293,2)</f>
        <v>0</v>
      </c>
      <c r="BL293" s="21" t="s">
        <v>135</v>
      </c>
      <c r="BM293" s="21" t="s">
        <v>339</v>
      </c>
    </row>
    <row r="294" spans="2:51" s="10" customFormat="1" ht="14.5" customHeight="1">
      <c r="B294" s="150"/>
      <c r="C294" s="151"/>
      <c r="D294" s="151"/>
      <c r="E294" s="152" t="s">
        <v>5</v>
      </c>
      <c r="F294" s="236" t="s">
        <v>245</v>
      </c>
      <c r="G294" s="237"/>
      <c r="H294" s="237"/>
      <c r="I294" s="237"/>
      <c r="J294" s="151"/>
      <c r="K294" s="152" t="s">
        <v>5</v>
      </c>
      <c r="L294" s="151"/>
      <c r="M294" s="151"/>
      <c r="N294" s="151"/>
      <c r="O294" s="151"/>
      <c r="P294" s="151"/>
      <c r="Q294" s="151"/>
      <c r="R294" s="153"/>
      <c r="T294" s="154"/>
      <c r="U294" s="151"/>
      <c r="V294" s="151"/>
      <c r="W294" s="151"/>
      <c r="X294" s="151"/>
      <c r="Y294" s="151"/>
      <c r="Z294" s="151"/>
      <c r="AA294" s="155"/>
      <c r="AT294" s="156" t="s">
        <v>157</v>
      </c>
      <c r="AU294" s="156" t="s">
        <v>94</v>
      </c>
      <c r="AV294" s="10" t="s">
        <v>83</v>
      </c>
      <c r="AW294" s="10" t="s">
        <v>33</v>
      </c>
      <c r="AX294" s="10" t="s">
        <v>75</v>
      </c>
      <c r="AY294" s="156" t="s">
        <v>130</v>
      </c>
    </row>
    <row r="295" spans="2:51" s="11" customFormat="1" ht="14.5" customHeight="1">
      <c r="B295" s="157"/>
      <c r="C295" s="158"/>
      <c r="D295" s="158"/>
      <c r="E295" s="159" t="s">
        <v>5</v>
      </c>
      <c r="F295" s="238" t="s">
        <v>340</v>
      </c>
      <c r="G295" s="239"/>
      <c r="H295" s="239"/>
      <c r="I295" s="239"/>
      <c r="J295" s="158"/>
      <c r="K295" s="160">
        <v>8695.872</v>
      </c>
      <c r="L295" s="158"/>
      <c r="M295" s="158"/>
      <c r="N295" s="158"/>
      <c r="O295" s="158"/>
      <c r="P295" s="158"/>
      <c r="Q295" s="158"/>
      <c r="R295" s="161"/>
      <c r="T295" s="162"/>
      <c r="U295" s="158"/>
      <c r="V295" s="158"/>
      <c r="W295" s="158"/>
      <c r="X295" s="158"/>
      <c r="Y295" s="158"/>
      <c r="Z295" s="158"/>
      <c r="AA295" s="163"/>
      <c r="AT295" s="164" t="s">
        <v>157</v>
      </c>
      <c r="AU295" s="164" t="s">
        <v>94</v>
      </c>
      <c r="AV295" s="11" t="s">
        <v>94</v>
      </c>
      <c r="AW295" s="11" t="s">
        <v>33</v>
      </c>
      <c r="AX295" s="11" t="s">
        <v>75</v>
      </c>
      <c r="AY295" s="164" t="s">
        <v>130</v>
      </c>
    </row>
    <row r="296" spans="2:51" s="10" customFormat="1" ht="14.5" customHeight="1">
      <c r="B296" s="150"/>
      <c r="C296" s="151"/>
      <c r="D296" s="151"/>
      <c r="E296" s="152" t="s">
        <v>5</v>
      </c>
      <c r="F296" s="240" t="s">
        <v>182</v>
      </c>
      <c r="G296" s="241"/>
      <c r="H296" s="241"/>
      <c r="I296" s="241"/>
      <c r="J296" s="151"/>
      <c r="K296" s="152" t="s">
        <v>5</v>
      </c>
      <c r="L296" s="151"/>
      <c r="M296" s="151"/>
      <c r="N296" s="151"/>
      <c r="O296" s="151"/>
      <c r="P296" s="151"/>
      <c r="Q296" s="151"/>
      <c r="R296" s="153"/>
      <c r="T296" s="154"/>
      <c r="U296" s="151"/>
      <c r="V296" s="151"/>
      <c r="W296" s="151"/>
      <c r="X296" s="151"/>
      <c r="Y296" s="151"/>
      <c r="Z296" s="151"/>
      <c r="AA296" s="155"/>
      <c r="AT296" s="156" t="s">
        <v>157</v>
      </c>
      <c r="AU296" s="156" t="s">
        <v>94</v>
      </c>
      <c r="AV296" s="10" t="s">
        <v>83</v>
      </c>
      <c r="AW296" s="10" t="s">
        <v>33</v>
      </c>
      <c r="AX296" s="10" t="s">
        <v>75</v>
      </c>
      <c r="AY296" s="156" t="s">
        <v>130</v>
      </c>
    </row>
    <row r="297" spans="2:51" s="11" customFormat="1" ht="14.5" customHeight="1">
      <c r="B297" s="157"/>
      <c r="C297" s="158"/>
      <c r="D297" s="158"/>
      <c r="E297" s="159" t="s">
        <v>5</v>
      </c>
      <c r="F297" s="238" t="s">
        <v>247</v>
      </c>
      <c r="G297" s="239"/>
      <c r="H297" s="239"/>
      <c r="I297" s="239"/>
      <c r="J297" s="158"/>
      <c r="K297" s="160">
        <v>591</v>
      </c>
      <c r="L297" s="158"/>
      <c r="M297" s="158"/>
      <c r="N297" s="158"/>
      <c r="O297" s="158"/>
      <c r="P297" s="158"/>
      <c r="Q297" s="158"/>
      <c r="R297" s="161"/>
      <c r="T297" s="162"/>
      <c r="U297" s="158"/>
      <c r="V297" s="158"/>
      <c r="W297" s="158"/>
      <c r="X297" s="158"/>
      <c r="Y297" s="158"/>
      <c r="Z297" s="158"/>
      <c r="AA297" s="163"/>
      <c r="AT297" s="164" t="s">
        <v>157</v>
      </c>
      <c r="AU297" s="164" t="s">
        <v>94</v>
      </c>
      <c r="AV297" s="11" t="s">
        <v>94</v>
      </c>
      <c r="AW297" s="11" t="s">
        <v>33</v>
      </c>
      <c r="AX297" s="11" t="s">
        <v>75</v>
      </c>
      <c r="AY297" s="164" t="s">
        <v>130</v>
      </c>
    </row>
    <row r="298" spans="2:51" s="12" customFormat="1" ht="14.5" customHeight="1">
      <c r="B298" s="165"/>
      <c r="C298" s="166"/>
      <c r="D298" s="166"/>
      <c r="E298" s="167" t="s">
        <v>5</v>
      </c>
      <c r="F298" s="232" t="s">
        <v>159</v>
      </c>
      <c r="G298" s="233"/>
      <c r="H298" s="233"/>
      <c r="I298" s="233"/>
      <c r="J298" s="166"/>
      <c r="K298" s="168">
        <v>9286.872</v>
      </c>
      <c r="L298" s="166"/>
      <c r="M298" s="166"/>
      <c r="N298" s="166"/>
      <c r="O298" s="166"/>
      <c r="P298" s="166"/>
      <c r="Q298" s="166"/>
      <c r="R298" s="169"/>
      <c r="T298" s="170"/>
      <c r="U298" s="166"/>
      <c r="V298" s="166"/>
      <c r="W298" s="166"/>
      <c r="X298" s="166"/>
      <c r="Y298" s="166"/>
      <c r="Z298" s="166"/>
      <c r="AA298" s="171"/>
      <c r="AT298" s="172" t="s">
        <v>157</v>
      </c>
      <c r="AU298" s="172" t="s">
        <v>94</v>
      </c>
      <c r="AV298" s="12" t="s">
        <v>135</v>
      </c>
      <c r="AW298" s="12" t="s">
        <v>33</v>
      </c>
      <c r="AX298" s="12" t="s">
        <v>83</v>
      </c>
      <c r="AY298" s="172" t="s">
        <v>130</v>
      </c>
    </row>
    <row r="299" spans="2:65" s="1" customFormat="1" ht="22.75" customHeight="1">
      <c r="B299" s="140"/>
      <c r="C299" s="141">
        <v>49</v>
      </c>
      <c r="D299" s="141" t="s">
        <v>131</v>
      </c>
      <c r="E299" s="142" t="s">
        <v>341</v>
      </c>
      <c r="F299" s="234" t="s">
        <v>342</v>
      </c>
      <c r="G299" s="234"/>
      <c r="H299" s="234"/>
      <c r="I299" s="234"/>
      <c r="J299" s="143" t="s">
        <v>134</v>
      </c>
      <c r="K299" s="144">
        <v>10373.856</v>
      </c>
      <c r="L299" s="235"/>
      <c r="M299" s="235"/>
      <c r="N299" s="235">
        <f>ROUND(L299*K299,2)</f>
        <v>0</v>
      </c>
      <c r="O299" s="235"/>
      <c r="P299" s="235"/>
      <c r="Q299" s="235"/>
      <c r="R299" s="145"/>
      <c r="T299" s="146" t="s">
        <v>5</v>
      </c>
      <c r="U299" s="43" t="s">
        <v>41</v>
      </c>
      <c r="V299" s="147">
        <v>0.029</v>
      </c>
      <c r="W299" s="147">
        <f>V299*K299</f>
        <v>300.84182400000003</v>
      </c>
      <c r="X299" s="147">
        <v>0</v>
      </c>
      <c r="Y299" s="147">
        <f>X299*K299</f>
        <v>0</v>
      </c>
      <c r="Z299" s="147">
        <v>0</v>
      </c>
      <c r="AA299" s="148">
        <f>Z299*K299</f>
        <v>0</v>
      </c>
      <c r="AR299" s="21" t="s">
        <v>135</v>
      </c>
      <c r="AT299" s="21" t="s">
        <v>131</v>
      </c>
      <c r="AU299" s="21" t="s">
        <v>94</v>
      </c>
      <c r="AY299" s="21" t="s">
        <v>130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1" t="s">
        <v>83</v>
      </c>
      <c r="BK299" s="149">
        <f>ROUND(L299*K299,2)</f>
        <v>0</v>
      </c>
      <c r="BL299" s="21" t="s">
        <v>135</v>
      </c>
      <c r="BM299" s="21" t="s">
        <v>343</v>
      </c>
    </row>
    <row r="300" spans="2:51" s="10" customFormat="1" ht="14.5" customHeight="1">
      <c r="B300" s="150"/>
      <c r="C300" s="151"/>
      <c r="D300" s="151"/>
      <c r="E300" s="152" t="s">
        <v>5</v>
      </c>
      <c r="F300" s="236" t="s">
        <v>245</v>
      </c>
      <c r="G300" s="237"/>
      <c r="H300" s="237"/>
      <c r="I300" s="237"/>
      <c r="J300" s="151"/>
      <c r="K300" s="152" t="s">
        <v>5</v>
      </c>
      <c r="L300" s="151"/>
      <c r="M300" s="151"/>
      <c r="N300" s="151"/>
      <c r="O300" s="151"/>
      <c r="P300" s="151"/>
      <c r="Q300" s="151"/>
      <c r="R300" s="153"/>
      <c r="T300" s="154"/>
      <c r="U300" s="151"/>
      <c r="V300" s="151"/>
      <c r="W300" s="151"/>
      <c r="X300" s="151"/>
      <c r="Y300" s="151"/>
      <c r="Z300" s="151"/>
      <c r="AA300" s="155"/>
      <c r="AT300" s="156" t="s">
        <v>157</v>
      </c>
      <c r="AU300" s="156" t="s">
        <v>94</v>
      </c>
      <c r="AV300" s="10" t="s">
        <v>83</v>
      </c>
      <c r="AW300" s="10" t="s">
        <v>33</v>
      </c>
      <c r="AX300" s="10" t="s">
        <v>75</v>
      </c>
      <c r="AY300" s="156" t="s">
        <v>130</v>
      </c>
    </row>
    <row r="301" spans="2:51" s="11" customFormat="1" ht="14.5" customHeight="1">
      <c r="B301" s="157"/>
      <c r="C301" s="158"/>
      <c r="D301" s="158"/>
      <c r="E301" s="159" t="s">
        <v>5</v>
      </c>
      <c r="F301" s="238" t="s">
        <v>299</v>
      </c>
      <c r="G301" s="239"/>
      <c r="H301" s="239"/>
      <c r="I301" s="239"/>
      <c r="J301" s="158"/>
      <c r="K301" s="160">
        <v>9782.856</v>
      </c>
      <c r="L301" s="158"/>
      <c r="M301" s="158"/>
      <c r="N301" s="158"/>
      <c r="O301" s="158"/>
      <c r="P301" s="158"/>
      <c r="Q301" s="158"/>
      <c r="R301" s="161"/>
      <c r="T301" s="162"/>
      <c r="U301" s="158"/>
      <c r="V301" s="158"/>
      <c r="W301" s="158"/>
      <c r="X301" s="158"/>
      <c r="Y301" s="158"/>
      <c r="Z301" s="158"/>
      <c r="AA301" s="163"/>
      <c r="AT301" s="164" t="s">
        <v>157</v>
      </c>
      <c r="AU301" s="164" t="s">
        <v>94</v>
      </c>
      <c r="AV301" s="11" t="s">
        <v>94</v>
      </c>
      <c r="AW301" s="11" t="s">
        <v>33</v>
      </c>
      <c r="AX301" s="11" t="s">
        <v>75</v>
      </c>
      <c r="AY301" s="164" t="s">
        <v>130</v>
      </c>
    </row>
    <row r="302" spans="2:51" s="10" customFormat="1" ht="14.5" customHeight="1">
      <c r="B302" s="150"/>
      <c r="C302" s="151"/>
      <c r="D302" s="151"/>
      <c r="E302" s="152" t="s">
        <v>5</v>
      </c>
      <c r="F302" s="240" t="s">
        <v>182</v>
      </c>
      <c r="G302" s="241"/>
      <c r="H302" s="241"/>
      <c r="I302" s="241"/>
      <c r="J302" s="151"/>
      <c r="K302" s="152" t="s">
        <v>5</v>
      </c>
      <c r="L302" s="151"/>
      <c r="M302" s="151"/>
      <c r="N302" s="151"/>
      <c r="O302" s="151"/>
      <c r="P302" s="151"/>
      <c r="Q302" s="151"/>
      <c r="R302" s="153"/>
      <c r="T302" s="154"/>
      <c r="U302" s="151"/>
      <c r="V302" s="151"/>
      <c r="W302" s="151"/>
      <c r="X302" s="151"/>
      <c r="Y302" s="151"/>
      <c r="Z302" s="151"/>
      <c r="AA302" s="155"/>
      <c r="AT302" s="156" t="s">
        <v>157</v>
      </c>
      <c r="AU302" s="156" t="s">
        <v>94</v>
      </c>
      <c r="AV302" s="10" t="s">
        <v>83</v>
      </c>
      <c r="AW302" s="10" t="s">
        <v>33</v>
      </c>
      <c r="AX302" s="10" t="s">
        <v>75</v>
      </c>
      <c r="AY302" s="156" t="s">
        <v>130</v>
      </c>
    </row>
    <row r="303" spans="2:51" s="11" customFormat="1" ht="14.5" customHeight="1">
      <c r="B303" s="157"/>
      <c r="C303" s="158"/>
      <c r="D303" s="158"/>
      <c r="E303" s="159" t="s">
        <v>5</v>
      </c>
      <c r="F303" s="238" t="s">
        <v>247</v>
      </c>
      <c r="G303" s="239"/>
      <c r="H303" s="239"/>
      <c r="I303" s="239"/>
      <c r="J303" s="158"/>
      <c r="K303" s="160">
        <v>591</v>
      </c>
      <c r="L303" s="158"/>
      <c r="M303" s="158"/>
      <c r="N303" s="158"/>
      <c r="O303" s="158"/>
      <c r="P303" s="158"/>
      <c r="Q303" s="158"/>
      <c r="R303" s="161"/>
      <c r="T303" s="162"/>
      <c r="U303" s="158"/>
      <c r="V303" s="158"/>
      <c r="W303" s="158"/>
      <c r="X303" s="158"/>
      <c r="Y303" s="158"/>
      <c r="Z303" s="158"/>
      <c r="AA303" s="163"/>
      <c r="AT303" s="164" t="s">
        <v>157</v>
      </c>
      <c r="AU303" s="164" t="s">
        <v>94</v>
      </c>
      <c r="AV303" s="11" t="s">
        <v>94</v>
      </c>
      <c r="AW303" s="11" t="s">
        <v>33</v>
      </c>
      <c r="AX303" s="11" t="s">
        <v>75</v>
      </c>
      <c r="AY303" s="164" t="s">
        <v>130</v>
      </c>
    </row>
    <row r="304" spans="2:51" s="12" customFormat="1" ht="14.5" customHeight="1">
      <c r="B304" s="165"/>
      <c r="C304" s="166"/>
      <c r="D304" s="166"/>
      <c r="E304" s="167" t="s">
        <v>5</v>
      </c>
      <c r="F304" s="232" t="s">
        <v>159</v>
      </c>
      <c r="G304" s="233"/>
      <c r="H304" s="233"/>
      <c r="I304" s="233"/>
      <c r="J304" s="166"/>
      <c r="K304" s="168">
        <v>10373.856</v>
      </c>
      <c r="L304" s="166"/>
      <c r="M304" s="166"/>
      <c r="N304" s="166"/>
      <c r="O304" s="166"/>
      <c r="P304" s="166"/>
      <c r="Q304" s="166"/>
      <c r="R304" s="169"/>
      <c r="T304" s="170"/>
      <c r="U304" s="166"/>
      <c r="V304" s="166"/>
      <c r="W304" s="166"/>
      <c r="X304" s="166"/>
      <c r="Y304" s="166"/>
      <c r="Z304" s="166"/>
      <c r="AA304" s="171"/>
      <c r="AT304" s="172" t="s">
        <v>157</v>
      </c>
      <c r="AU304" s="172" t="s">
        <v>94</v>
      </c>
      <c r="AV304" s="12" t="s">
        <v>135</v>
      </c>
      <c r="AW304" s="12" t="s">
        <v>33</v>
      </c>
      <c r="AX304" s="12" t="s">
        <v>83</v>
      </c>
      <c r="AY304" s="172" t="s">
        <v>130</v>
      </c>
    </row>
    <row r="305" spans="2:65" s="1" customFormat="1" ht="34.4" customHeight="1">
      <c r="B305" s="140"/>
      <c r="C305" s="141">
        <v>50</v>
      </c>
      <c r="D305" s="141" t="s">
        <v>131</v>
      </c>
      <c r="E305" s="142" t="s">
        <v>344</v>
      </c>
      <c r="F305" s="234" t="s">
        <v>345</v>
      </c>
      <c r="G305" s="234"/>
      <c r="H305" s="234"/>
      <c r="I305" s="234"/>
      <c r="J305" s="143" t="s">
        <v>134</v>
      </c>
      <c r="K305" s="144">
        <v>9091</v>
      </c>
      <c r="L305" s="235"/>
      <c r="M305" s="235"/>
      <c r="N305" s="235">
        <f>ROUND(L305*K305,2)</f>
        <v>0</v>
      </c>
      <c r="O305" s="235"/>
      <c r="P305" s="235"/>
      <c r="Q305" s="235"/>
      <c r="R305" s="145"/>
      <c r="T305" s="146" t="s">
        <v>5</v>
      </c>
      <c r="U305" s="43" t="s">
        <v>41</v>
      </c>
      <c r="V305" s="147">
        <v>0.028</v>
      </c>
      <c r="W305" s="147">
        <f>V305*K305</f>
        <v>254.548</v>
      </c>
      <c r="X305" s="147">
        <v>0</v>
      </c>
      <c r="Y305" s="147">
        <f>X305*K305</f>
        <v>0</v>
      </c>
      <c r="Z305" s="147">
        <v>0</v>
      </c>
      <c r="AA305" s="148">
        <f>Z305*K305</f>
        <v>0</v>
      </c>
      <c r="AR305" s="21" t="s">
        <v>135</v>
      </c>
      <c r="AT305" s="21" t="s">
        <v>131</v>
      </c>
      <c r="AU305" s="21" t="s">
        <v>94</v>
      </c>
      <c r="AY305" s="21" t="s">
        <v>130</v>
      </c>
      <c r="BE305" s="149">
        <f>IF(U305="základní",N305,0)</f>
        <v>0</v>
      </c>
      <c r="BF305" s="149">
        <f>IF(U305="snížená",N305,0)</f>
        <v>0</v>
      </c>
      <c r="BG305" s="149">
        <f>IF(U305="zákl. přenesená",N305,0)</f>
        <v>0</v>
      </c>
      <c r="BH305" s="149">
        <f>IF(U305="sníž. přenesená",N305,0)</f>
        <v>0</v>
      </c>
      <c r="BI305" s="149">
        <f>IF(U305="nulová",N305,0)</f>
        <v>0</v>
      </c>
      <c r="BJ305" s="21" t="s">
        <v>83</v>
      </c>
      <c r="BK305" s="149">
        <f>ROUND(L305*K305,2)</f>
        <v>0</v>
      </c>
      <c r="BL305" s="21" t="s">
        <v>135</v>
      </c>
      <c r="BM305" s="21" t="s">
        <v>346</v>
      </c>
    </row>
    <row r="306" spans="2:51" s="10" customFormat="1" ht="14.5" customHeight="1">
      <c r="B306" s="150"/>
      <c r="C306" s="151"/>
      <c r="D306" s="151"/>
      <c r="E306" s="152" t="s">
        <v>5</v>
      </c>
      <c r="F306" s="236" t="s">
        <v>245</v>
      </c>
      <c r="G306" s="237"/>
      <c r="H306" s="237"/>
      <c r="I306" s="237"/>
      <c r="J306" s="151"/>
      <c r="K306" s="152" t="s">
        <v>5</v>
      </c>
      <c r="L306" s="151"/>
      <c r="M306" s="151"/>
      <c r="N306" s="151"/>
      <c r="O306" s="151"/>
      <c r="P306" s="151"/>
      <c r="Q306" s="151"/>
      <c r="R306" s="153"/>
      <c r="T306" s="154"/>
      <c r="U306" s="151"/>
      <c r="V306" s="151"/>
      <c r="W306" s="151"/>
      <c r="X306" s="151"/>
      <c r="Y306" s="151"/>
      <c r="Z306" s="151"/>
      <c r="AA306" s="155"/>
      <c r="AT306" s="156" t="s">
        <v>157</v>
      </c>
      <c r="AU306" s="156" t="s">
        <v>94</v>
      </c>
      <c r="AV306" s="10" t="s">
        <v>83</v>
      </c>
      <c r="AW306" s="10" t="s">
        <v>33</v>
      </c>
      <c r="AX306" s="10" t="s">
        <v>75</v>
      </c>
      <c r="AY306" s="156" t="s">
        <v>130</v>
      </c>
    </row>
    <row r="307" spans="2:51" s="11" customFormat="1" ht="14.5" customHeight="1">
      <c r="B307" s="157"/>
      <c r="C307" s="158"/>
      <c r="D307" s="158"/>
      <c r="E307" s="159" t="s">
        <v>5</v>
      </c>
      <c r="F307" s="238" t="s">
        <v>347</v>
      </c>
      <c r="G307" s="239"/>
      <c r="H307" s="239"/>
      <c r="I307" s="239"/>
      <c r="J307" s="158"/>
      <c r="K307" s="160">
        <v>8500</v>
      </c>
      <c r="L307" s="158"/>
      <c r="M307" s="158"/>
      <c r="N307" s="158"/>
      <c r="O307" s="158"/>
      <c r="P307" s="158"/>
      <c r="Q307" s="158"/>
      <c r="R307" s="161"/>
      <c r="T307" s="162"/>
      <c r="U307" s="158"/>
      <c r="V307" s="158"/>
      <c r="W307" s="158"/>
      <c r="X307" s="158"/>
      <c r="Y307" s="158"/>
      <c r="Z307" s="158"/>
      <c r="AA307" s="163"/>
      <c r="AT307" s="164" t="s">
        <v>157</v>
      </c>
      <c r="AU307" s="164" t="s">
        <v>94</v>
      </c>
      <c r="AV307" s="11" t="s">
        <v>94</v>
      </c>
      <c r="AW307" s="11" t="s">
        <v>33</v>
      </c>
      <c r="AX307" s="11" t="s">
        <v>75</v>
      </c>
      <c r="AY307" s="164" t="s">
        <v>130</v>
      </c>
    </row>
    <row r="308" spans="2:51" s="10" customFormat="1" ht="14.5" customHeight="1">
      <c r="B308" s="150"/>
      <c r="C308" s="151"/>
      <c r="D308" s="151"/>
      <c r="E308" s="152" t="s">
        <v>5</v>
      </c>
      <c r="F308" s="240" t="s">
        <v>182</v>
      </c>
      <c r="G308" s="241"/>
      <c r="H308" s="241"/>
      <c r="I308" s="241"/>
      <c r="J308" s="151"/>
      <c r="K308" s="152" t="s">
        <v>5</v>
      </c>
      <c r="L308" s="151"/>
      <c r="M308" s="151"/>
      <c r="N308" s="151"/>
      <c r="O308" s="151"/>
      <c r="P308" s="151"/>
      <c r="Q308" s="151"/>
      <c r="R308" s="153"/>
      <c r="T308" s="154"/>
      <c r="U308" s="151"/>
      <c r="V308" s="151"/>
      <c r="W308" s="151"/>
      <c r="X308" s="151"/>
      <c r="Y308" s="151"/>
      <c r="Z308" s="151"/>
      <c r="AA308" s="155"/>
      <c r="AT308" s="156" t="s">
        <v>157</v>
      </c>
      <c r="AU308" s="156" t="s">
        <v>94</v>
      </c>
      <c r="AV308" s="10" t="s">
        <v>83</v>
      </c>
      <c r="AW308" s="10" t="s">
        <v>33</v>
      </c>
      <c r="AX308" s="10" t="s">
        <v>75</v>
      </c>
      <c r="AY308" s="156" t="s">
        <v>130</v>
      </c>
    </row>
    <row r="309" spans="2:51" s="11" customFormat="1" ht="14.5" customHeight="1">
      <c r="B309" s="157"/>
      <c r="C309" s="158"/>
      <c r="D309" s="158"/>
      <c r="E309" s="159" t="s">
        <v>5</v>
      </c>
      <c r="F309" s="238" t="s">
        <v>247</v>
      </c>
      <c r="G309" s="239"/>
      <c r="H309" s="239"/>
      <c r="I309" s="239"/>
      <c r="J309" s="158"/>
      <c r="K309" s="160">
        <v>591</v>
      </c>
      <c r="L309" s="158"/>
      <c r="M309" s="158"/>
      <c r="N309" s="158"/>
      <c r="O309" s="158"/>
      <c r="P309" s="158"/>
      <c r="Q309" s="158"/>
      <c r="R309" s="161"/>
      <c r="T309" s="162"/>
      <c r="U309" s="158"/>
      <c r="V309" s="158"/>
      <c r="W309" s="158"/>
      <c r="X309" s="158"/>
      <c r="Y309" s="158"/>
      <c r="Z309" s="158"/>
      <c r="AA309" s="163"/>
      <c r="AT309" s="164" t="s">
        <v>157</v>
      </c>
      <c r="AU309" s="164" t="s">
        <v>94</v>
      </c>
      <c r="AV309" s="11" t="s">
        <v>94</v>
      </c>
      <c r="AW309" s="11" t="s">
        <v>33</v>
      </c>
      <c r="AX309" s="11" t="s">
        <v>75</v>
      </c>
      <c r="AY309" s="164" t="s">
        <v>130</v>
      </c>
    </row>
    <row r="310" spans="2:51" s="12" customFormat="1" ht="14.5" customHeight="1">
      <c r="B310" s="165"/>
      <c r="C310" s="166"/>
      <c r="D310" s="166"/>
      <c r="E310" s="167" t="s">
        <v>5</v>
      </c>
      <c r="F310" s="232" t="s">
        <v>159</v>
      </c>
      <c r="G310" s="233"/>
      <c r="H310" s="233"/>
      <c r="I310" s="233"/>
      <c r="J310" s="166"/>
      <c r="K310" s="168">
        <v>9091</v>
      </c>
      <c r="L310" s="166"/>
      <c r="M310" s="166"/>
      <c r="N310" s="166"/>
      <c r="O310" s="166"/>
      <c r="P310" s="166"/>
      <c r="Q310" s="166"/>
      <c r="R310" s="169"/>
      <c r="T310" s="170"/>
      <c r="U310" s="166"/>
      <c r="V310" s="166"/>
      <c r="W310" s="166"/>
      <c r="X310" s="166"/>
      <c r="Y310" s="166"/>
      <c r="Z310" s="166"/>
      <c r="AA310" s="171"/>
      <c r="AT310" s="172" t="s">
        <v>157</v>
      </c>
      <c r="AU310" s="172" t="s">
        <v>94</v>
      </c>
      <c r="AV310" s="12" t="s">
        <v>135</v>
      </c>
      <c r="AW310" s="12" t="s">
        <v>33</v>
      </c>
      <c r="AX310" s="12" t="s">
        <v>83</v>
      </c>
      <c r="AY310" s="172" t="s">
        <v>130</v>
      </c>
    </row>
    <row r="311" spans="2:65" s="1" customFormat="1" ht="22.75" customHeight="1">
      <c r="B311" s="140"/>
      <c r="C311" s="141">
        <v>51</v>
      </c>
      <c r="D311" s="141" t="s">
        <v>131</v>
      </c>
      <c r="E311" s="142" t="s">
        <v>348</v>
      </c>
      <c r="F311" s="234" t="s">
        <v>349</v>
      </c>
      <c r="G311" s="234"/>
      <c r="H311" s="234"/>
      <c r="I311" s="234"/>
      <c r="J311" s="143" t="s">
        <v>134</v>
      </c>
      <c r="K311" s="144">
        <v>9091</v>
      </c>
      <c r="L311" s="235"/>
      <c r="M311" s="235"/>
      <c r="N311" s="235">
        <f>ROUND(L311*K311,2)</f>
        <v>0</v>
      </c>
      <c r="O311" s="235"/>
      <c r="P311" s="235"/>
      <c r="Q311" s="235"/>
      <c r="R311" s="145"/>
      <c r="T311" s="146" t="s">
        <v>5</v>
      </c>
      <c r="U311" s="43" t="s">
        <v>41</v>
      </c>
      <c r="V311" s="147">
        <v>0.004</v>
      </c>
      <c r="W311" s="147">
        <f>V311*K311</f>
        <v>36.364</v>
      </c>
      <c r="X311" s="147">
        <v>0</v>
      </c>
      <c r="Y311" s="147">
        <f>X311*K311</f>
        <v>0</v>
      </c>
      <c r="Z311" s="147">
        <v>0</v>
      </c>
      <c r="AA311" s="148">
        <f>Z311*K311</f>
        <v>0</v>
      </c>
      <c r="AR311" s="21" t="s">
        <v>135</v>
      </c>
      <c r="AT311" s="21" t="s">
        <v>131</v>
      </c>
      <c r="AU311" s="21" t="s">
        <v>94</v>
      </c>
      <c r="AY311" s="21" t="s">
        <v>130</v>
      </c>
      <c r="BE311" s="149">
        <f>IF(U311="základní",N311,0)</f>
        <v>0</v>
      </c>
      <c r="BF311" s="149">
        <f>IF(U311="snížená",N311,0)</f>
        <v>0</v>
      </c>
      <c r="BG311" s="149">
        <f>IF(U311="zákl. přenesená",N311,0)</f>
        <v>0</v>
      </c>
      <c r="BH311" s="149">
        <f>IF(U311="sníž. přenesená",N311,0)</f>
        <v>0</v>
      </c>
      <c r="BI311" s="149">
        <f>IF(U311="nulová",N311,0)</f>
        <v>0</v>
      </c>
      <c r="BJ311" s="21" t="s">
        <v>83</v>
      </c>
      <c r="BK311" s="149">
        <f>ROUND(L311*K311,2)</f>
        <v>0</v>
      </c>
      <c r="BL311" s="21" t="s">
        <v>135</v>
      </c>
      <c r="BM311" s="21" t="s">
        <v>350</v>
      </c>
    </row>
    <row r="312" spans="2:65" s="1" customFormat="1" ht="22.75" customHeight="1">
      <c r="B312" s="140"/>
      <c r="C312" s="141">
        <v>52</v>
      </c>
      <c r="D312" s="141" t="s">
        <v>131</v>
      </c>
      <c r="E312" s="142" t="s">
        <v>351</v>
      </c>
      <c r="F312" s="234" t="s">
        <v>352</v>
      </c>
      <c r="G312" s="234"/>
      <c r="H312" s="234"/>
      <c r="I312" s="234"/>
      <c r="J312" s="143" t="s">
        <v>134</v>
      </c>
      <c r="K312" s="144">
        <v>9091</v>
      </c>
      <c r="L312" s="235"/>
      <c r="M312" s="235"/>
      <c r="N312" s="235">
        <f>ROUND(L312*K312,2)</f>
        <v>0</v>
      </c>
      <c r="O312" s="235"/>
      <c r="P312" s="235"/>
      <c r="Q312" s="235"/>
      <c r="R312" s="145"/>
      <c r="T312" s="146" t="s">
        <v>5</v>
      </c>
      <c r="U312" s="43" t="s">
        <v>41</v>
      </c>
      <c r="V312" s="147">
        <v>0.002</v>
      </c>
      <c r="W312" s="147">
        <f>V312*K312</f>
        <v>18.182</v>
      </c>
      <c r="X312" s="147">
        <v>0</v>
      </c>
      <c r="Y312" s="147">
        <f>X312*K312</f>
        <v>0</v>
      </c>
      <c r="Z312" s="147">
        <v>0</v>
      </c>
      <c r="AA312" s="148">
        <f>Z312*K312</f>
        <v>0</v>
      </c>
      <c r="AR312" s="21" t="s">
        <v>135</v>
      </c>
      <c r="AT312" s="21" t="s">
        <v>131</v>
      </c>
      <c r="AU312" s="21" t="s">
        <v>94</v>
      </c>
      <c r="AY312" s="21" t="s">
        <v>130</v>
      </c>
      <c r="BE312" s="149">
        <f>IF(U312="základní",N312,0)</f>
        <v>0</v>
      </c>
      <c r="BF312" s="149">
        <f>IF(U312="snížená",N312,0)</f>
        <v>0</v>
      </c>
      <c r="BG312" s="149">
        <f>IF(U312="zákl. přenesená",N312,0)</f>
        <v>0</v>
      </c>
      <c r="BH312" s="149">
        <f>IF(U312="sníž. přenesená",N312,0)</f>
        <v>0</v>
      </c>
      <c r="BI312" s="149">
        <f>IF(U312="nulová",N312,0)</f>
        <v>0</v>
      </c>
      <c r="BJ312" s="21" t="s">
        <v>83</v>
      </c>
      <c r="BK312" s="149">
        <f>ROUND(L312*K312,2)</f>
        <v>0</v>
      </c>
      <c r="BL312" s="21" t="s">
        <v>135</v>
      </c>
      <c r="BM312" s="21" t="s">
        <v>353</v>
      </c>
    </row>
    <row r="313" spans="2:65" s="1" customFormat="1" ht="34.4" customHeight="1">
      <c r="B313" s="140"/>
      <c r="C313" s="141">
        <v>53</v>
      </c>
      <c r="D313" s="141" t="s">
        <v>131</v>
      </c>
      <c r="E313" s="142" t="s">
        <v>354</v>
      </c>
      <c r="F313" s="234" t="s">
        <v>355</v>
      </c>
      <c r="G313" s="234"/>
      <c r="H313" s="234"/>
      <c r="I313" s="234"/>
      <c r="J313" s="143" t="s">
        <v>134</v>
      </c>
      <c r="K313" s="144">
        <v>9091</v>
      </c>
      <c r="L313" s="235"/>
      <c r="M313" s="235"/>
      <c r="N313" s="235">
        <f>ROUND(L313*K313,2)</f>
        <v>0</v>
      </c>
      <c r="O313" s="235"/>
      <c r="P313" s="235"/>
      <c r="Q313" s="235"/>
      <c r="R313" s="145"/>
      <c r="T313" s="146" t="s">
        <v>5</v>
      </c>
      <c r="U313" s="43" t="s">
        <v>41</v>
      </c>
      <c r="V313" s="147">
        <v>0.066</v>
      </c>
      <c r="W313" s="147">
        <f>V313*K313</f>
        <v>600.006</v>
      </c>
      <c r="X313" s="147">
        <v>0</v>
      </c>
      <c r="Y313" s="147">
        <f>X313*K313</f>
        <v>0</v>
      </c>
      <c r="Z313" s="147">
        <v>0</v>
      </c>
      <c r="AA313" s="148">
        <f>Z313*K313</f>
        <v>0</v>
      </c>
      <c r="AR313" s="21" t="s">
        <v>135</v>
      </c>
      <c r="AT313" s="21" t="s">
        <v>131</v>
      </c>
      <c r="AU313" s="21" t="s">
        <v>94</v>
      </c>
      <c r="AY313" s="21" t="s">
        <v>130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1" t="s">
        <v>83</v>
      </c>
      <c r="BK313" s="149">
        <f>ROUND(L313*K313,2)</f>
        <v>0</v>
      </c>
      <c r="BL313" s="21" t="s">
        <v>135</v>
      </c>
      <c r="BM313" s="21" t="s">
        <v>356</v>
      </c>
    </row>
    <row r="314" spans="2:65" s="1" customFormat="1" ht="22.75" customHeight="1">
      <c r="B314" s="140"/>
      <c r="C314" s="141">
        <v>54</v>
      </c>
      <c r="D314" s="141" t="s">
        <v>131</v>
      </c>
      <c r="E314" s="142" t="s">
        <v>357</v>
      </c>
      <c r="F314" s="234" t="s">
        <v>358</v>
      </c>
      <c r="G314" s="234"/>
      <c r="H314" s="234"/>
      <c r="I314" s="234"/>
      <c r="J314" s="143" t="s">
        <v>134</v>
      </c>
      <c r="K314" s="144">
        <v>42.372</v>
      </c>
      <c r="L314" s="235"/>
      <c r="M314" s="235"/>
      <c r="N314" s="235">
        <f>ROUND(L314*K314,2)</f>
        <v>0</v>
      </c>
      <c r="O314" s="235"/>
      <c r="P314" s="235"/>
      <c r="Q314" s="235"/>
      <c r="R314" s="145"/>
      <c r="T314" s="146" t="s">
        <v>5</v>
      </c>
      <c r="U314" s="43" t="s">
        <v>41</v>
      </c>
      <c r="V314" s="147">
        <v>0.992</v>
      </c>
      <c r="W314" s="147">
        <f>V314*K314</f>
        <v>42.033024</v>
      </c>
      <c r="X314" s="147">
        <v>0.61404</v>
      </c>
      <c r="Y314" s="147">
        <f>X314*K314</f>
        <v>26.01810288</v>
      </c>
      <c r="Z314" s="147">
        <v>0</v>
      </c>
      <c r="AA314" s="148">
        <f>Z314*K314</f>
        <v>0</v>
      </c>
      <c r="AR314" s="21" t="s">
        <v>135</v>
      </c>
      <c r="AT314" s="21" t="s">
        <v>131</v>
      </c>
      <c r="AU314" s="21" t="s">
        <v>94</v>
      </c>
      <c r="AY314" s="21" t="s">
        <v>130</v>
      </c>
      <c r="BE314" s="149">
        <f>IF(U314="základní",N314,0)</f>
        <v>0</v>
      </c>
      <c r="BF314" s="149">
        <f>IF(U314="snížená",N314,0)</f>
        <v>0</v>
      </c>
      <c r="BG314" s="149">
        <f>IF(U314="zákl. přenesená",N314,0)</f>
        <v>0</v>
      </c>
      <c r="BH314" s="149">
        <f>IF(U314="sníž. přenesená",N314,0)</f>
        <v>0</v>
      </c>
      <c r="BI314" s="149">
        <f>IF(U314="nulová",N314,0)</f>
        <v>0</v>
      </c>
      <c r="BJ314" s="21" t="s">
        <v>83</v>
      </c>
      <c r="BK314" s="149">
        <f>ROUND(L314*K314,2)</f>
        <v>0</v>
      </c>
      <c r="BL314" s="21" t="s">
        <v>135</v>
      </c>
      <c r="BM314" s="21" t="s">
        <v>359</v>
      </c>
    </row>
    <row r="315" spans="2:51" s="11" customFormat="1" ht="14.5" customHeight="1">
      <c r="B315" s="157"/>
      <c r="C315" s="158"/>
      <c r="D315" s="158"/>
      <c r="E315" s="159" t="s">
        <v>5</v>
      </c>
      <c r="F315" s="230" t="s">
        <v>360</v>
      </c>
      <c r="G315" s="231"/>
      <c r="H315" s="231"/>
      <c r="I315" s="231"/>
      <c r="J315" s="158"/>
      <c r="K315" s="160">
        <v>42.372</v>
      </c>
      <c r="L315" s="158"/>
      <c r="M315" s="158"/>
      <c r="N315" s="158"/>
      <c r="O315" s="158"/>
      <c r="P315" s="158"/>
      <c r="Q315" s="158"/>
      <c r="R315" s="161"/>
      <c r="T315" s="162"/>
      <c r="U315" s="158"/>
      <c r="V315" s="158"/>
      <c r="W315" s="158"/>
      <c r="X315" s="158"/>
      <c r="Y315" s="158"/>
      <c r="Z315" s="158"/>
      <c r="AA315" s="163"/>
      <c r="AT315" s="164" t="s">
        <v>157</v>
      </c>
      <c r="AU315" s="164" t="s">
        <v>94</v>
      </c>
      <c r="AV315" s="11" t="s">
        <v>94</v>
      </c>
      <c r="AW315" s="11" t="s">
        <v>33</v>
      </c>
      <c r="AX315" s="11" t="s">
        <v>75</v>
      </c>
      <c r="AY315" s="164" t="s">
        <v>130</v>
      </c>
    </row>
    <row r="316" spans="2:51" s="12" customFormat="1" ht="14.5" customHeight="1">
      <c r="B316" s="165"/>
      <c r="C316" s="166"/>
      <c r="D316" s="166"/>
      <c r="E316" s="167" t="s">
        <v>5</v>
      </c>
      <c r="F316" s="232" t="s">
        <v>159</v>
      </c>
      <c r="G316" s="233"/>
      <c r="H316" s="233"/>
      <c r="I316" s="233"/>
      <c r="J316" s="166"/>
      <c r="K316" s="168">
        <v>42.372</v>
      </c>
      <c r="L316" s="166"/>
      <c r="M316" s="166"/>
      <c r="N316" s="166"/>
      <c r="O316" s="166"/>
      <c r="P316" s="166"/>
      <c r="Q316" s="166"/>
      <c r="R316" s="169"/>
      <c r="T316" s="170"/>
      <c r="U316" s="166"/>
      <c r="V316" s="166"/>
      <c r="W316" s="166"/>
      <c r="X316" s="166"/>
      <c r="Y316" s="166"/>
      <c r="Z316" s="166"/>
      <c r="AA316" s="171"/>
      <c r="AT316" s="172" t="s">
        <v>157</v>
      </c>
      <c r="AU316" s="172" t="s">
        <v>94</v>
      </c>
      <c r="AV316" s="12" t="s">
        <v>135</v>
      </c>
      <c r="AW316" s="12" t="s">
        <v>33</v>
      </c>
      <c r="AX316" s="12" t="s">
        <v>83</v>
      </c>
      <c r="AY316" s="172" t="s">
        <v>130</v>
      </c>
    </row>
    <row r="317" spans="2:65" s="1" customFormat="1" ht="22.75" customHeight="1">
      <c r="B317" s="140"/>
      <c r="C317" s="141">
        <v>55</v>
      </c>
      <c r="D317" s="141" t="s">
        <v>131</v>
      </c>
      <c r="E317" s="142" t="s">
        <v>361</v>
      </c>
      <c r="F317" s="234" t="s">
        <v>362</v>
      </c>
      <c r="G317" s="234"/>
      <c r="H317" s="234"/>
      <c r="I317" s="234"/>
      <c r="J317" s="143" t="s">
        <v>134</v>
      </c>
      <c r="K317" s="144">
        <v>42.372</v>
      </c>
      <c r="L317" s="235"/>
      <c r="M317" s="235"/>
      <c r="N317" s="235">
        <f>ROUND(L317*K317,2)</f>
        <v>0</v>
      </c>
      <c r="O317" s="235"/>
      <c r="P317" s="235"/>
      <c r="Q317" s="235"/>
      <c r="R317" s="145"/>
      <c r="T317" s="146" t="s">
        <v>5</v>
      </c>
      <c r="U317" s="43" t="s">
        <v>41</v>
      </c>
      <c r="V317" s="147">
        <v>0.312</v>
      </c>
      <c r="W317" s="147">
        <f>V317*K317</f>
        <v>13.220064</v>
      </c>
      <c r="X317" s="147">
        <v>0.1514</v>
      </c>
      <c r="Y317" s="147">
        <f>X317*K317</f>
        <v>6.4151208</v>
      </c>
      <c r="Z317" s="147">
        <v>0</v>
      </c>
      <c r="AA317" s="148">
        <f>Z317*K317</f>
        <v>0</v>
      </c>
      <c r="AR317" s="21" t="s">
        <v>135</v>
      </c>
      <c r="AT317" s="21" t="s">
        <v>131</v>
      </c>
      <c r="AU317" s="21" t="s">
        <v>94</v>
      </c>
      <c r="AY317" s="21" t="s">
        <v>130</v>
      </c>
      <c r="BE317" s="149">
        <f>IF(U317="základní",N317,0)</f>
        <v>0</v>
      </c>
      <c r="BF317" s="149">
        <f>IF(U317="snížená",N317,0)</f>
        <v>0</v>
      </c>
      <c r="BG317" s="149">
        <f>IF(U317="zákl. přenesená",N317,0)</f>
        <v>0</v>
      </c>
      <c r="BH317" s="149">
        <f>IF(U317="sníž. přenesená",N317,0)</f>
        <v>0</v>
      </c>
      <c r="BI317" s="149">
        <f>IF(U317="nulová",N317,0)</f>
        <v>0</v>
      </c>
      <c r="BJ317" s="21" t="s">
        <v>83</v>
      </c>
      <c r="BK317" s="149">
        <f>ROUND(L317*K317,2)</f>
        <v>0</v>
      </c>
      <c r="BL317" s="21" t="s">
        <v>135</v>
      </c>
      <c r="BM317" s="21" t="s">
        <v>363</v>
      </c>
    </row>
    <row r="318" spans="2:63" s="9" customFormat="1" ht="29.9" customHeight="1">
      <c r="B318" s="129"/>
      <c r="C318" s="130"/>
      <c r="D318" s="139" t="s">
        <v>111</v>
      </c>
      <c r="E318" s="139"/>
      <c r="F318" s="139"/>
      <c r="G318" s="139"/>
      <c r="H318" s="139"/>
      <c r="I318" s="139"/>
      <c r="J318" s="139"/>
      <c r="K318" s="139"/>
      <c r="L318" s="139"/>
      <c r="M318" s="139"/>
      <c r="N318" s="228">
        <f>BK318</f>
        <v>0</v>
      </c>
      <c r="O318" s="229"/>
      <c r="P318" s="229"/>
      <c r="Q318" s="229"/>
      <c r="R318" s="132"/>
      <c r="T318" s="133"/>
      <c r="U318" s="130"/>
      <c r="V318" s="130"/>
      <c r="W318" s="134">
        <f>SUM(W319:W322)</f>
        <v>3.2</v>
      </c>
      <c r="X318" s="130"/>
      <c r="Y318" s="134">
        <f>SUM(Y319:Y322)</f>
        <v>2.1</v>
      </c>
      <c r="Z318" s="130"/>
      <c r="AA318" s="135">
        <f>SUM(AA319:AA322)</f>
        <v>0</v>
      </c>
      <c r="AR318" s="136" t="s">
        <v>83</v>
      </c>
      <c r="AT318" s="137" t="s">
        <v>74</v>
      </c>
      <c r="AU318" s="137" t="s">
        <v>83</v>
      </c>
      <c r="AY318" s="136" t="s">
        <v>130</v>
      </c>
      <c r="BK318" s="138">
        <f>SUM(BK319:BK322)</f>
        <v>0</v>
      </c>
    </row>
    <row r="319" spans="2:65" s="1" customFormat="1" ht="14.5" customHeight="1">
      <c r="B319" s="140"/>
      <c r="C319" s="141">
        <v>56</v>
      </c>
      <c r="D319" s="141" t="s">
        <v>131</v>
      </c>
      <c r="E319" s="142" t="s">
        <v>364</v>
      </c>
      <c r="F319" s="234" t="s">
        <v>365</v>
      </c>
      <c r="G319" s="234"/>
      <c r="H319" s="234"/>
      <c r="I319" s="234"/>
      <c r="J319" s="143" t="s">
        <v>154</v>
      </c>
      <c r="K319" s="144">
        <v>10</v>
      </c>
      <c r="L319" s="235"/>
      <c r="M319" s="235"/>
      <c r="N319" s="235">
        <f>ROUND(L319*K319,2)</f>
        <v>0</v>
      </c>
      <c r="O319" s="235"/>
      <c r="P319" s="235"/>
      <c r="Q319" s="235"/>
      <c r="R319" s="145"/>
      <c r="T319" s="146" t="s">
        <v>5</v>
      </c>
      <c r="U319" s="43" t="s">
        <v>41</v>
      </c>
      <c r="V319" s="147">
        <v>0.32</v>
      </c>
      <c r="W319" s="147">
        <f>V319*K319</f>
        <v>3.2</v>
      </c>
      <c r="X319" s="147">
        <v>0.21</v>
      </c>
      <c r="Y319" s="147">
        <f>X319*K319</f>
        <v>2.1</v>
      </c>
      <c r="Z319" s="147">
        <v>0</v>
      </c>
      <c r="AA319" s="148">
        <f>Z319*K319</f>
        <v>0</v>
      </c>
      <c r="AR319" s="21" t="s">
        <v>135</v>
      </c>
      <c r="AT319" s="21" t="s">
        <v>131</v>
      </c>
      <c r="AU319" s="21" t="s">
        <v>94</v>
      </c>
      <c r="AY319" s="21" t="s">
        <v>130</v>
      </c>
      <c r="BE319" s="149">
        <f>IF(U319="základní",N319,0)</f>
        <v>0</v>
      </c>
      <c r="BF319" s="149">
        <f>IF(U319="snížená",N319,0)</f>
        <v>0</v>
      </c>
      <c r="BG319" s="149">
        <f>IF(U319="zákl. přenesená",N319,0)</f>
        <v>0</v>
      </c>
      <c r="BH319" s="149">
        <f>IF(U319="sníž. přenesená",N319,0)</f>
        <v>0</v>
      </c>
      <c r="BI319" s="149">
        <f>IF(U319="nulová",N319,0)</f>
        <v>0</v>
      </c>
      <c r="BJ319" s="21" t="s">
        <v>83</v>
      </c>
      <c r="BK319" s="149">
        <f>ROUND(L319*K319,2)</f>
        <v>0</v>
      </c>
      <c r="BL319" s="21" t="s">
        <v>135</v>
      </c>
      <c r="BM319" s="21" t="s">
        <v>366</v>
      </c>
    </row>
    <row r="320" spans="2:51" s="10" customFormat="1" ht="14.5" customHeight="1">
      <c r="B320" s="150"/>
      <c r="C320" s="151"/>
      <c r="D320" s="151"/>
      <c r="E320" s="152" t="s">
        <v>5</v>
      </c>
      <c r="F320" s="236" t="s">
        <v>156</v>
      </c>
      <c r="G320" s="237"/>
      <c r="H320" s="237"/>
      <c r="I320" s="237"/>
      <c r="J320" s="151"/>
      <c r="K320" s="152" t="s">
        <v>5</v>
      </c>
      <c r="L320" s="151"/>
      <c r="M320" s="151"/>
      <c r="N320" s="151"/>
      <c r="O320" s="151"/>
      <c r="P320" s="151"/>
      <c r="Q320" s="151"/>
      <c r="R320" s="153"/>
      <c r="T320" s="154"/>
      <c r="U320" s="151"/>
      <c r="V320" s="151"/>
      <c r="W320" s="151"/>
      <c r="X320" s="151"/>
      <c r="Y320" s="151"/>
      <c r="Z320" s="151"/>
      <c r="AA320" s="155"/>
      <c r="AT320" s="156" t="s">
        <v>157</v>
      </c>
      <c r="AU320" s="156" t="s">
        <v>94</v>
      </c>
      <c r="AV320" s="10" t="s">
        <v>83</v>
      </c>
      <c r="AW320" s="10" t="s">
        <v>33</v>
      </c>
      <c r="AX320" s="10" t="s">
        <v>75</v>
      </c>
      <c r="AY320" s="156" t="s">
        <v>130</v>
      </c>
    </row>
    <row r="321" spans="2:51" s="11" customFormat="1" ht="14.5" customHeight="1">
      <c r="B321" s="157"/>
      <c r="C321" s="158"/>
      <c r="D321" s="158"/>
      <c r="E321" s="159" t="s">
        <v>5</v>
      </c>
      <c r="F321" s="238" t="s">
        <v>158</v>
      </c>
      <c r="G321" s="239"/>
      <c r="H321" s="239"/>
      <c r="I321" s="239"/>
      <c r="J321" s="158"/>
      <c r="K321" s="160">
        <v>10</v>
      </c>
      <c r="L321" s="158"/>
      <c r="M321" s="158"/>
      <c r="N321" s="158"/>
      <c r="O321" s="158"/>
      <c r="P321" s="158"/>
      <c r="Q321" s="158"/>
      <c r="R321" s="161"/>
      <c r="T321" s="162"/>
      <c r="U321" s="158"/>
      <c r="V321" s="158"/>
      <c r="W321" s="158"/>
      <c r="X321" s="158"/>
      <c r="Y321" s="158"/>
      <c r="Z321" s="158"/>
      <c r="AA321" s="163"/>
      <c r="AT321" s="164" t="s">
        <v>157</v>
      </c>
      <c r="AU321" s="164" t="s">
        <v>94</v>
      </c>
      <c r="AV321" s="11" t="s">
        <v>94</v>
      </c>
      <c r="AW321" s="11" t="s">
        <v>33</v>
      </c>
      <c r="AX321" s="11" t="s">
        <v>75</v>
      </c>
      <c r="AY321" s="164" t="s">
        <v>130</v>
      </c>
    </row>
    <row r="322" spans="2:51" s="12" customFormat="1" ht="14.5" customHeight="1">
      <c r="B322" s="165"/>
      <c r="C322" s="166"/>
      <c r="D322" s="166"/>
      <c r="E322" s="167" t="s">
        <v>5</v>
      </c>
      <c r="F322" s="232" t="s">
        <v>159</v>
      </c>
      <c r="G322" s="233"/>
      <c r="H322" s="233"/>
      <c r="I322" s="233"/>
      <c r="J322" s="166"/>
      <c r="K322" s="168">
        <v>10</v>
      </c>
      <c r="L322" s="166"/>
      <c r="M322" s="166"/>
      <c r="N322" s="166"/>
      <c r="O322" s="166"/>
      <c r="P322" s="166"/>
      <c r="Q322" s="166"/>
      <c r="R322" s="169"/>
      <c r="T322" s="170"/>
      <c r="U322" s="166"/>
      <c r="V322" s="166"/>
      <c r="W322" s="166"/>
      <c r="X322" s="166"/>
      <c r="Y322" s="166"/>
      <c r="Z322" s="166"/>
      <c r="AA322" s="171"/>
      <c r="AT322" s="172" t="s">
        <v>157</v>
      </c>
      <c r="AU322" s="172" t="s">
        <v>94</v>
      </c>
      <c r="AV322" s="12" t="s">
        <v>135</v>
      </c>
      <c r="AW322" s="12" t="s">
        <v>33</v>
      </c>
      <c r="AX322" s="12" t="s">
        <v>83</v>
      </c>
      <c r="AY322" s="172" t="s">
        <v>130</v>
      </c>
    </row>
    <row r="323" spans="2:63" s="9" customFormat="1" ht="29.9" customHeight="1">
      <c r="B323" s="129"/>
      <c r="C323" s="130"/>
      <c r="D323" s="139" t="s">
        <v>112</v>
      </c>
      <c r="E323" s="139"/>
      <c r="F323" s="139"/>
      <c r="G323" s="139"/>
      <c r="H323" s="139"/>
      <c r="I323" s="139"/>
      <c r="J323" s="139"/>
      <c r="K323" s="139"/>
      <c r="L323" s="139"/>
      <c r="M323" s="139"/>
      <c r="N323" s="226">
        <f>BK323</f>
        <v>0</v>
      </c>
      <c r="O323" s="227"/>
      <c r="P323" s="227"/>
      <c r="Q323" s="227"/>
      <c r="R323" s="132"/>
      <c r="T323" s="133"/>
      <c r="U323" s="130"/>
      <c r="V323" s="130"/>
      <c r="W323" s="134">
        <f>SUM(W324:W341)</f>
        <v>181.38316</v>
      </c>
      <c r="X323" s="130"/>
      <c r="Y323" s="134">
        <f>SUM(Y324:Y341)</f>
        <v>31.8822267</v>
      </c>
      <c r="Z323" s="130"/>
      <c r="AA323" s="135">
        <f>SUM(AA324:AA341)</f>
        <v>181.82</v>
      </c>
      <c r="AR323" s="136" t="s">
        <v>83</v>
      </c>
      <c r="AT323" s="137" t="s">
        <v>74</v>
      </c>
      <c r="AU323" s="137" t="s">
        <v>83</v>
      </c>
      <c r="AY323" s="136" t="s">
        <v>130</v>
      </c>
      <c r="BK323" s="138">
        <f>SUM(BK324:BK341)</f>
        <v>0</v>
      </c>
    </row>
    <row r="324" spans="2:65" s="1" customFormat="1" ht="34.4" customHeight="1">
      <c r="B324" s="140"/>
      <c r="C324" s="141">
        <v>57</v>
      </c>
      <c r="D324" s="141" t="s">
        <v>131</v>
      </c>
      <c r="E324" s="142" t="s">
        <v>367</v>
      </c>
      <c r="F324" s="234" t="s">
        <v>368</v>
      </c>
      <c r="G324" s="234"/>
      <c r="H324" s="234"/>
      <c r="I324" s="234"/>
      <c r="J324" s="143" t="s">
        <v>254</v>
      </c>
      <c r="K324" s="144">
        <v>2</v>
      </c>
      <c r="L324" s="235"/>
      <c r="M324" s="235"/>
      <c r="N324" s="235">
        <f aca="true" t="shared" si="10" ref="N324:N332">ROUND(L324*K324,2)</f>
        <v>0</v>
      </c>
      <c r="O324" s="235"/>
      <c r="P324" s="235"/>
      <c r="Q324" s="235"/>
      <c r="R324" s="145"/>
      <c r="T324" s="146" t="s">
        <v>5</v>
      </c>
      <c r="U324" s="43" t="s">
        <v>41</v>
      </c>
      <c r="V324" s="147">
        <v>0.226</v>
      </c>
      <c r="W324" s="147">
        <f aca="true" t="shared" si="11" ref="W324:W332">V324*K324</f>
        <v>0.452</v>
      </c>
      <c r="X324" s="147">
        <v>0</v>
      </c>
      <c r="Y324" s="147">
        <f aca="true" t="shared" si="12" ref="Y324:Y332">X324*K324</f>
        <v>0</v>
      </c>
      <c r="Z324" s="147">
        <v>0</v>
      </c>
      <c r="AA324" s="148">
        <f aca="true" t="shared" si="13" ref="AA324:AA332">Z324*K324</f>
        <v>0</v>
      </c>
      <c r="AR324" s="21" t="s">
        <v>135</v>
      </c>
      <c r="AT324" s="21" t="s">
        <v>131</v>
      </c>
      <c r="AU324" s="21" t="s">
        <v>94</v>
      </c>
      <c r="AY324" s="21" t="s">
        <v>130</v>
      </c>
      <c r="BE324" s="149">
        <f aca="true" t="shared" si="14" ref="BE324:BE332">IF(U324="základní",N324,0)</f>
        <v>0</v>
      </c>
      <c r="BF324" s="149">
        <f aca="true" t="shared" si="15" ref="BF324:BF332">IF(U324="snížená",N324,0)</f>
        <v>0</v>
      </c>
      <c r="BG324" s="149">
        <f aca="true" t="shared" si="16" ref="BG324:BG332">IF(U324="zákl. přenesená",N324,0)</f>
        <v>0</v>
      </c>
      <c r="BH324" s="149">
        <f aca="true" t="shared" si="17" ref="BH324:BH332">IF(U324="sníž. přenesená",N324,0)</f>
        <v>0</v>
      </c>
      <c r="BI324" s="149">
        <f aca="true" t="shared" si="18" ref="BI324:BI332">IF(U324="nulová",N324,0)</f>
        <v>0</v>
      </c>
      <c r="BJ324" s="21" t="s">
        <v>83</v>
      </c>
      <c r="BK324" s="149">
        <f aca="true" t="shared" si="19" ref="BK324:BK332">ROUND(L324*K324,2)</f>
        <v>0</v>
      </c>
      <c r="BL324" s="21" t="s">
        <v>135</v>
      </c>
      <c r="BM324" s="21" t="s">
        <v>369</v>
      </c>
    </row>
    <row r="325" spans="2:65" s="1" customFormat="1" ht="14.5" customHeight="1">
      <c r="B325" s="140"/>
      <c r="C325" s="173">
        <v>58</v>
      </c>
      <c r="D325" s="173" t="s">
        <v>225</v>
      </c>
      <c r="E325" s="174" t="s">
        <v>370</v>
      </c>
      <c r="F325" s="242" t="s">
        <v>371</v>
      </c>
      <c r="G325" s="242"/>
      <c r="H325" s="242"/>
      <c r="I325" s="242"/>
      <c r="J325" s="175" t="s">
        <v>254</v>
      </c>
      <c r="K325" s="176">
        <v>2</v>
      </c>
      <c r="L325" s="243"/>
      <c r="M325" s="243"/>
      <c r="N325" s="243">
        <f t="shared" si="10"/>
        <v>0</v>
      </c>
      <c r="O325" s="235"/>
      <c r="P325" s="235"/>
      <c r="Q325" s="235"/>
      <c r="R325" s="145"/>
      <c r="T325" s="146" t="s">
        <v>5</v>
      </c>
      <c r="U325" s="43" t="s">
        <v>41</v>
      </c>
      <c r="V325" s="147">
        <v>0</v>
      </c>
      <c r="W325" s="147">
        <f t="shared" si="11"/>
        <v>0</v>
      </c>
      <c r="X325" s="147">
        <v>0.0022</v>
      </c>
      <c r="Y325" s="147">
        <f t="shared" si="12"/>
        <v>0.0044</v>
      </c>
      <c r="Z325" s="147">
        <v>0</v>
      </c>
      <c r="AA325" s="148">
        <f t="shared" si="13"/>
        <v>0</v>
      </c>
      <c r="AR325" s="21" t="s">
        <v>160</v>
      </c>
      <c r="AT325" s="21" t="s">
        <v>225</v>
      </c>
      <c r="AU325" s="21" t="s">
        <v>94</v>
      </c>
      <c r="AY325" s="21" t="s">
        <v>130</v>
      </c>
      <c r="BE325" s="149">
        <f t="shared" si="14"/>
        <v>0</v>
      </c>
      <c r="BF325" s="149">
        <f t="shared" si="15"/>
        <v>0</v>
      </c>
      <c r="BG325" s="149">
        <f t="shared" si="16"/>
        <v>0</v>
      </c>
      <c r="BH325" s="149">
        <f t="shared" si="17"/>
        <v>0</v>
      </c>
      <c r="BI325" s="149">
        <f t="shared" si="18"/>
        <v>0</v>
      </c>
      <c r="BJ325" s="21" t="s">
        <v>83</v>
      </c>
      <c r="BK325" s="149">
        <f t="shared" si="19"/>
        <v>0</v>
      </c>
      <c r="BL325" s="21" t="s">
        <v>135</v>
      </c>
      <c r="BM325" s="21" t="s">
        <v>372</v>
      </c>
    </row>
    <row r="326" spans="2:65" s="1" customFormat="1" ht="34.4" customHeight="1">
      <c r="B326" s="140"/>
      <c r="C326" s="141">
        <v>59</v>
      </c>
      <c r="D326" s="141" t="s">
        <v>131</v>
      </c>
      <c r="E326" s="142" t="s">
        <v>373</v>
      </c>
      <c r="F326" s="234" t="s">
        <v>374</v>
      </c>
      <c r="G326" s="234"/>
      <c r="H326" s="234"/>
      <c r="I326" s="234"/>
      <c r="J326" s="143" t="s">
        <v>254</v>
      </c>
      <c r="K326" s="144">
        <v>1</v>
      </c>
      <c r="L326" s="235"/>
      <c r="M326" s="235"/>
      <c r="N326" s="235">
        <f t="shared" si="10"/>
        <v>0</v>
      </c>
      <c r="O326" s="235"/>
      <c r="P326" s="235"/>
      <c r="Q326" s="235"/>
      <c r="R326" s="145"/>
      <c r="T326" s="146" t="s">
        <v>5</v>
      </c>
      <c r="U326" s="43" t="s">
        <v>41</v>
      </c>
      <c r="V326" s="147">
        <v>0.2</v>
      </c>
      <c r="W326" s="147">
        <f t="shared" si="11"/>
        <v>0.2</v>
      </c>
      <c r="X326" s="147">
        <v>0.0007</v>
      </c>
      <c r="Y326" s="147">
        <f t="shared" si="12"/>
        <v>0.0007</v>
      </c>
      <c r="Z326" s="147">
        <v>0</v>
      </c>
      <c r="AA326" s="148">
        <f t="shared" si="13"/>
        <v>0</v>
      </c>
      <c r="AR326" s="21" t="s">
        <v>135</v>
      </c>
      <c r="AT326" s="21" t="s">
        <v>131</v>
      </c>
      <c r="AU326" s="21" t="s">
        <v>94</v>
      </c>
      <c r="AY326" s="21" t="s">
        <v>130</v>
      </c>
      <c r="BE326" s="149">
        <f t="shared" si="14"/>
        <v>0</v>
      </c>
      <c r="BF326" s="149">
        <f t="shared" si="15"/>
        <v>0</v>
      </c>
      <c r="BG326" s="149">
        <f t="shared" si="16"/>
        <v>0</v>
      </c>
      <c r="BH326" s="149">
        <f t="shared" si="17"/>
        <v>0</v>
      </c>
      <c r="BI326" s="149">
        <f t="shared" si="18"/>
        <v>0</v>
      </c>
      <c r="BJ326" s="21" t="s">
        <v>83</v>
      </c>
      <c r="BK326" s="149">
        <f t="shared" si="19"/>
        <v>0</v>
      </c>
      <c r="BL326" s="21" t="s">
        <v>135</v>
      </c>
      <c r="BM326" s="21" t="s">
        <v>375</v>
      </c>
    </row>
    <row r="327" spans="2:65" s="1" customFormat="1" ht="14.5" customHeight="1">
      <c r="B327" s="140"/>
      <c r="C327" s="173">
        <v>60</v>
      </c>
      <c r="D327" s="173" t="s">
        <v>225</v>
      </c>
      <c r="E327" s="174" t="s">
        <v>376</v>
      </c>
      <c r="F327" s="242" t="s">
        <v>377</v>
      </c>
      <c r="G327" s="242"/>
      <c r="H327" s="242"/>
      <c r="I327" s="242"/>
      <c r="J327" s="175" t="s">
        <v>254</v>
      </c>
      <c r="K327" s="176">
        <v>1</v>
      </c>
      <c r="L327" s="243"/>
      <c r="M327" s="243"/>
      <c r="N327" s="243">
        <f t="shared" si="10"/>
        <v>0</v>
      </c>
      <c r="O327" s="235"/>
      <c r="P327" s="235"/>
      <c r="Q327" s="235"/>
      <c r="R327" s="145"/>
      <c r="T327" s="146" t="s">
        <v>5</v>
      </c>
      <c r="U327" s="43" t="s">
        <v>41</v>
      </c>
      <c r="V327" s="147">
        <v>0</v>
      </c>
      <c r="W327" s="147">
        <f t="shared" si="11"/>
        <v>0</v>
      </c>
      <c r="X327" s="147">
        <v>0.005</v>
      </c>
      <c r="Y327" s="147">
        <f t="shared" si="12"/>
        <v>0.005</v>
      </c>
      <c r="Z327" s="147">
        <v>0</v>
      </c>
      <c r="AA327" s="148">
        <f t="shared" si="13"/>
        <v>0</v>
      </c>
      <c r="AR327" s="21" t="s">
        <v>160</v>
      </c>
      <c r="AT327" s="21" t="s">
        <v>225</v>
      </c>
      <c r="AU327" s="21" t="s">
        <v>94</v>
      </c>
      <c r="AY327" s="21" t="s">
        <v>130</v>
      </c>
      <c r="BE327" s="149">
        <f t="shared" si="14"/>
        <v>0</v>
      </c>
      <c r="BF327" s="149">
        <f t="shared" si="15"/>
        <v>0</v>
      </c>
      <c r="BG327" s="149">
        <f t="shared" si="16"/>
        <v>0</v>
      </c>
      <c r="BH327" s="149">
        <f t="shared" si="17"/>
        <v>0</v>
      </c>
      <c r="BI327" s="149">
        <f t="shared" si="18"/>
        <v>0</v>
      </c>
      <c r="BJ327" s="21" t="s">
        <v>83</v>
      </c>
      <c r="BK327" s="149">
        <f t="shared" si="19"/>
        <v>0</v>
      </c>
      <c r="BL327" s="21" t="s">
        <v>135</v>
      </c>
      <c r="BM327" s="21" t="s">
        <v>378</v>
      </c>
    </row>
    <row r="328" spans="2:65" s="1" customFormat="1" ht="14.5" customHeight="1">
      <c r="B328" s="140"/>
      <c r="C328" s="173">
        <v>61</v>
      </c>
      <c r="D328" s="173" t="s">
        <v>225</v>
      </c>
      <c r="E328" s="174" t="s">
        <v>379</v>
      </c>
      <c r="F328" s="242" t="s">
        <v>380</v>
      </c>
      <c r="G328" s="242"/>
      <c r="H328" s="242"/>
      <c r="I328" s="242"/>
      <c r="J328" s="175" t="s">
        <v>254</v>
      </c>
      <c r="K328" s="176">
        <v>1</v>
      </c>
      <c r="L328" s="243"/>
      <c r="M328" s="243"/>
      <c r="N328" s="243">
        <f t="shared" si="10"/>
        <v>0</v>
      </c>
      <c r="O328" s="235"/>
      <c r="P328" s="235"/>
      <c r="Q328" s="235"/>
      <c r="R328" s="145"/>
      <c r="T328" s="146" t="s">
        <v>5</v>
      </c>
      <c r="U328" s="43" t="s">
        <v>41</v>
      </c>
      <c r="V328" s="147">
        <v>0</v>
      </c>
      <c r="W328" s="147">
        <f t="shared" si="11"/>
        <v>0</v>
      </c>
      <c r="X328" s="147">
        <v>0.0065</v>
      </c>
      <c r="Y328" s="147">
        <f t="shared" si="12"/>
        <v>0.0065</v>
      </c>
      <c r="Z328" s="147">
        <v>0</v>
      </c>
      <c r="AA328" s="148">
        <f t="shared" si="13"/>
        <v>0</v>
      </c>
      <c r="AR328" s="21" t="s">
        <v>160</v>
      </c>
      <c r="AT328" s="21" t="s">
        <v>225</v>
      </c>
      <c r="AU328" s="21" t="s">
        <v>94</v>
      </c>
      <c r="AY328" s="21" t="s">
        <v>130</v>
      </c>
      <c r="BE328" s="149">
        <f t="shared" si="14"/>
        <v>0</v>
      </c>
      <c r="BF328" s="149">
        <f t="shared" si="15"/>
        <v>0</v>
      </c>
      <c r="BG328" s="149">
        <f t="shared" si="16"/>
        <v>0</v>
      </c>
      <c r="BH328" s="149">
        <f t="shared" si="17"/>
        <v>0</v>
      </c>
      <c r="BI328" s="149">
        <f t="shared" si="18"/>
        <v>0</v>
      </c>
      <c r="BJ328" s="21" t="s">
        <v>83</v>
      </c>
      <c r="BK328" s="149">
        <f t="shared" si="19"/>
        <v>0</v>
      </c>
      <c r="BL328" s="21" t="s">
        <v>135</v>
      </c>
      <c r="BM328" s="21" t="s">
        <v>381</v>
      </c>
    </row>
    <row r="329" spans="2:65" s="1" customFormat="1" ht="14.5" customHeight="1">
      <c r="B329" s="140"/>
      <c r="C329" s="173">
        <v>62</v>
      </c>
      <c r="D329" s="173" t="s">
        <v>225</v>
      </c>
      <c r="E329" s="174" t="s">
        <v>382</v>
      </c>
      <c r="F329" s="242" t="s">
        <v>383</v>
      </c>
      <c r="G329" s="242"/>
      <c r="H329" s="242"/>
      <c r="I329" s="242"/>
      <c r="J329" s="175" t="s">
        <v>254</v>
      </c>
      <c r="K329" s="176">
        <v>1</v>
      </c>
      <c r="L329" s="243"/>
      <c r="M329" s="243"/>
      <c r="N329" s="243">
        <f t="shared" si="10"/>
        <v>0</v>
      </c>
      <c r="O329" s="235"/>
      <c r="P329" s="235"/>
      <c r="Q329" s="235"/>
      <c r="R329" s="145"/>
      <c r="T329" s="146" t="s">
        <v>5</v>
      </c>
      <c r="U329" s="43" t="s">
        <v>41</v>
      </c>
      <c r="V329" s="147">
        <v>0</v>
      </c>
      <c r="W329" s="147">
        <f t="shared" si="11"/>
        <v>0</v>
      </c>
      <c r="X329" s="147">
        <v>0.0033</v>
      </c>
      <c r="Y329" s="147">
        <f t="shared" si="12"/>
        <v>0.0033</v>
      </c>
      <c r="Z329" s="147">
        <v>0</v>
      </c>
      <c r="AA329" s="148">
        <f t="shared" si="13"/>
        <v>0</v>
      </c>
      <c r="AR329" s="21" t="s">
        <v>160</v>
      </c>
      <c r="AT329" s="21" t="s">
        <v>225</v>
      </c>
      <c r="AU329" s="21" t="s">
        <v>94</v>
      </c>
      <c r="AY329" s="21" t="s">
        <v>130</v>
      </c>
      <c r="BE329" s="149">
        <f t="shared" si="14"/>
        <v>0</v>
      </c>
      <c r="BF329" s="149">
        <f t="shared" si="15"/>
        <v>0</v>
      </c>
      <c r="BG329" s="149">
        <f t="shared" si="16"/>
        <v>0</v>
      </c>
      <c r="BH329" s="149">
        <f t="shared" si="17"/>
        <v>0</v>
      </c>
      <c r="BI329" s="149">
        <f t="shared" si="18"/>
        <v>0</v>
      </c>
      <c r="BJ329" s="21" t="s">
        <v>83</v>
      </c>
      <c r="BK329" s="149">
        <f t="shared" si="19"/>
        <v>0</v>
      </c>
      <c r="BL329" s="21" t="s">
        <v>135</v>
      </c>
      <c r="BM329" s="21" t="s">
        <v>384</v>
      </c>
    </row>
    <row r="330" spans="2:65" s="1" customFormat="1" ht="14.5" customHeight="1">
      <c r="B330" s="140"/>
      <c r="C330" s="173">
        <v>63</v>
      </c>
      <c r="D330" s="173" t="s">
        <v>225</v>
      </c>
      <c r="E330" s="174" t="s">
        <v>385</v>
      </c>
      <c r="F330" s="242" t="s">
        <v>386</v>
      </c>
      <c r="G330" s="242"/>
      <c r="H330" s="242"/>
      <c r="I330" s="242"/>
      <c r="J330" s="175" t="s">
        <v>254</v>
      </c>
      <c r="K330" s="176">
        <v>1</v>
      </c>
      <c r="L330" s="243"/>
      <c r="M330" s="243"/>
      <c r="N330" s="243">
        <f t="shared" si="10"/>
        <v>0</v>
      </c>
      <c r="O330" s="235"/>
      <c r="P330" s="235"/>
      <c r="Q330" s="235"/>
      <c r="R330" s="145"/>
      <c r="T330" s="146" t="s">
        <v>5</v>
      </c>
      <c r="U330" s="43" t="s">
        <v>41</v>
      </c>
      <c r="V330" s="147">
        <v>0</v>
      </c>
      <c r="W330" s="147">
        <f t="shared" si="11"/>
        <v>0</v>
      </c>
      <c r="X330" s="147">
        <v>0.00015</v>
      </c>
      <c r="Y330" s="147">
        <f t="shared" si="12"/>
        <v>0.00015</v>
      </c>
      <c r="Z330" s="147">
        <v>0</v>
      </c>
      <c r="AA330" s="148">
        <f t="shared" si="13"/>
        <v>0</v>
      </c>
      <c r="AR330" s="21" t="s">
        <v>160</v>
      </c>
      <c r="AT330" s="21" t="s">
        <v>225</v>
      </c>
      <c r="AU330" s="21" t="s">
        <v>94</v>
      </c>
      <c r="AY330" s="21" t="s">
        <v>130</v>
      </c>
      <c r="BE330" s="149">
        <f t="shared" si="14"/>
        <v>0</v>
      </c>
      <c r="BF330" s="149">
        <f t="shared" si="15"/>
        <v>0</v>
      </c>
      <c r="BG330" s="149">
        <f t="shared" si="16"/>
        <v>0</v>
      </c>
      <c r="BH330" s="149">
        <f t="shared" si="17"/>
        <v>0</v>
      </c>
      <c r="BI330" s="149">
        <f t="shared" si="18"/>
        <v>0</v>
      </c>
      <c r="BJ330" s="21" t="s">
        <v>83</v>
      </c>
      <c r="BK330" s="149">
        <f t="shared" si="19"/>
        <v>0</v>
      </c>
      <c r="BL330" s="21" t="s">
        <v>135</v>
      </c>
      <c r="BM330" s="21" t="s">
        <v>387</v>
      </c>
    </row>
    <row r="331" spans="2:65" s="1" customFormat="1" ht="14.5" customHeight="1">
      <c r="B331" s="140"/>
      <c r="C331" s="173">
        <v>64</v>
      </c>
      <c r="D331" s="173" t="s">
        <v>225</v>
      </c>
      <c r="E331" s="174" t="s">
        <v>388</v>
      </c>
      <c r="F331" s="242" t="s">
        <v>389</v>
      </c>
      <c r="G331" s="242"/>
      <c r="H331" s="242"/>
      <c r="I331" s="242"/>
      <c r="J331" s="175" t="s">
        <v>254</v>
      </c>
      <c r="K331" s="176">
        <v>2</v>
      </c>
      <c r="L331" s="243"/>
      <c r="M331" s="243"/>
      <c r="N331" s="243">
        <f t="shared" si="10"/>
        <v>0</v>
      </c>
      <c r="O331" s="235"/>
      <c r="P331" s="235"/>
      <c r="Q331" s="235"/>
      <c r="R331" s="145"/>
      <c r="T331" s="146" t="s">
        <v>5</v>
      </c>
      <c r="U331" s="43" t="s">
        <v>41</v>
      </c>
      <c r="V331" s="147">
        <v>0</v>
      </c>
      <c r="W331" s="147">
        <f t="shared" si="11"/>
        <v>0</v>
      </c>
      <c r="X331" s="147">
        <v>0.0004</v>
      </c>
      <c r="Y331" s="147">
        <f t="shared" si="12"/>
        <v>0.0008</v>
      </c>
      <c r="Z331" s="147">
        <v>0</v>
      </c>
      <c r="AA331" s="148">
        <f t="shared" si="13"/>
        <v>0</v>
      </c>
      <c r="AR331" s="21" t="s">
        <v>160</v>
      </c>
      <c r="AT331" s="21" t="s">
        <v>225</v>
      </c>
      <c r="AU331" s="21" t="s">
        <v>94</v>
      </c>
      <c r="AY331" s="21" t="s">
        <v>130</v>
      </c>
      <c r="BE331" s="149">
        <f t="shared" si="14"/>
        <v>0</v>
      </c>
      <c r="BF331" s="149">
        <f t="shared" si="15"/>
        <v>0</v>
      </c>
      <c r="BG331" s="149">
        <f t="shared" si="16"/>
        <v>0</v>
      </c>
      <c r="BH331" s="149">
        <f t="shared" si="17"/>
        <v>0</v>
      </c>
      <c r="BI331" s="149">
        <f t="shared" si="18"/>
        <v>0</v>
      </c>
      <c r="BJ331" s="21" t="s">
        <v>83</v>
      </c>
      <c r="BK331" s="149">
        <f t="shared" si="19"/>
        <v>0</v>
      </c>
      <c r="BL331" s="21" t="s">
        <v>135</v>
      </c>
      <c r="BM331" s="21" t="s">
        <v>390</v>
      </c>
    </row>
    <row r="332" spans="2:65" s="1" customFormat="1" ht="22.75" customHeight="1">
      <c r="B332" s="140"/>
      <c r="C332" s="141">
        <v>65</v>
      </c>
      <c r="D332" s="141" t="s">
        <v>131</v>
      </c>
      <c r="E332" s="142" t="s">
        <v>391</v>
      </c>
      <c r="F332" s="234" t="s">
        <v>392</v>
      </c>
      <c r="G332" s="234"/>
      <c r="H332" s="234"/>
      <c r="I332" s="234"/>
      <c r="J332" s="143" t="s">
        <v>163</v>
      </c>
      <c r="K332" s="144">
        <v>13.8</v>
      </c>
      <c r="L332" s="235"/>
      <c r="M332" s="235"/>
      <c r="N332" s="235">
        <f t="shared" si="10"/>
        <v>0</v>
      </c>
      <c r="O332" s="235"/>
      <c r="P332" s="235"/>
      <c r="Q332" s="235"/>
      <c r="R332" s="145"/>
      <c r="T332" s="146" t="s">
        <v>5</v>
      </c>
      <c r="U332" s="43" t="s">
        <v>41</v>
      </c>
      <c r="V332" s="147">
        <v>3.644</v>
      </c>
      <c r="W332" s="147">
        <f t="shared" si="11"/>
        <v>50.287200000000006</v>
      </c>
      <c r="X332" s="147">
        <v>2.26672</v>
      </c>
      <c r="Y332" s="147">
        <f t="shared" si="12"/>
        <v>31.280736</v>
      </c>
      <c r="Z332" s="147">
        <v>0</v>
      </c>
      <c r="AA332" s="148">
        <f t="shared" si="13"/>
        <v>0</v>
      </c>
      <c r="AR332" s="21" t="s">
        <v>135</v>
      </c>
      <c r="AT332" s="21" t="s">
        <v>131</v>
      </c>
      <c r="AU332" s="21" t="s">
        <v>94</v>
      </c>
      <c r="AY332" s="21" t="s">
        <v>130</v>
      </c>
      <c r="BE332" s="149">
        <f t="shared" si="14"/>
        <v>0</v>
      </c>
      <c r="BF332" s="149">
        <f t="shared" si="15"/>
        <v>0</v>
      </c>
      <c r="BG332" s="149">
        <f t="shared" si="16"/>
        <v>0</v>
      </c>
      <c r="BH332" s="149">
        <f t="shared" si="17"/>
        <v>0</v>
      </c>
      <c r="BI332" s="149">
        <f t="shared" si="18"/>
        <v>0</v>
      </c>
      <c r="BJ332" s="21" t="s">
        <v>83</v>
      </c>
      <c r="BK332" s="149">
        <f t="shared" si="19"/>
        <v>0</v>
      </c>
      <c r="BL332" s="21" t="s">
        <v>135</v>
      </c>
      <c r="BM332" s="21" t="s">
        <v>393</v>
      </c>
    </row>
    <row r="333" spans="2:51" s="11" customFormat="1" ht="14.5" customHeight="1">
      <c r="B333" s="157"/>
      <c r="C333" s="158"/>
      <c r="D333" s="158"/>
      <c r="E333" s="159" t="s">
        <v>5</v>
      </c>
      <c r="F333" s="230" t="s">
        <v>394</v>
      </c>
      <c r="G333" s="231"/>
      <c r="H333" s="231"/>
      <c r="I333" s="231"/>
      <c r="J333" s="158"/>
      <c r="K333" s="160">
        <v>13.8</v>
      </c>
      <c r="L333" s="158"/>
      <c r="M333" s="158"/>
      <c r="N333" s="158"/>
      <c r="O333" s="158"/>
      <c r="P333" s="158"/>
      <c r="Q333" s="158"/>
      <c r="R333" s="161"/>
      <c r="T333" s="162"/>
      <c r="U333" s="158"/>
      <c r="V333" s="158"/>
      <c r="W333" s="158"/>
      <c r="X333" s="158"/>
      <c r="Y333" s="158"/>
      <c r="Z333" s="158"/>
      <c r="AA333" s="163"/>
      <c r="AT333" s="164" t="s">
        <v>157</v>
      </c>
      <c r="AU333" s="164" t="s">
        <v>94</v>
      </c>
      <c r="AV333" s="11" t="s">
        <v>94</v>
      </c>
      <c r="AW333" s="11" t="s">
        <v>33</v>
      </c>
      <c r="AX333" s="11" t="s">
        <v>75</v>
      </c>
      <c r="AY333" s="164" t="s">
        <v>130</v>
      </c>
    </row>
    <row r="334" spans="2:51" s="12" customFormat="1" ht="14.5" customHeight="1">
      <c r="B334" s="165"/>
      <c r="C334" s="166"/>
      <c r="D334" s="166"/>
      <c r="E334" s="167" t="s">
        <v>5</v>
      </c>
      <c r="F334" s="232" t="s">
        <v>159</v>
      </c>
      <c r="G334" s="233"/>
      <c r="H334" s="233"/>
      <c r="I334" s="233"/>
      <c r="J334" s="166"/>
      <c r="K334" s="168">
        <v>13.8</v>
      </c>
      <c r="L334" s="166"/>
      <c r="M334" s="166"/>
      <c r="N334" s="166"/>
      <c r="O334" s="166"/>
      <c r="P334" s="166"/>
      <c r="Q334" s="166"/>
      <c r="R334" s="169"/>
      <c r="T334" s="170"/>
      <c r="U334" s="166"/>
      <c r="V334" s="166"/>
      <c r="W334" s="166"/>
      <c r="X334" s="166"/>
      <c r="Y334" s="166"/>
      <c r="Z334" s="166"/>
      <c r="AA334" s="171"/>
      <c r="AT334" s="172" t="s">
        <v>157</v>
      </c>
      <c r="AU334" s="172" t="s">
        <v>94</v>
      </c>
      <c r="AV334" s="12" t="s">
        <v>135</v>
      </c>
      <c r="AW334" s="12" t="s">
        <v>33</v>
      </c>
      <c r="AX334" s="12" t="s">
        <v>83</v>
      </c>
      <c r="AY334" s="172" t="s">
        <v>130</v>
      </c>
    </row>
    <row r="335" spans="2:65" s="1" customFormat="1" ht="22.75" customHeight="1">
      <c r="B335" s="140"/>
      <c r="C335" s="141">
        <v>66</v>
      </c>
      <c r="D335" s="141" t="s">
        <v>131</v>
      </c>
      <c r="E335" s="142" t="s">
        <v>395</v>
      </c>
      <c r="F335" s="234" t="s">
        <v>396</v>
      </c>
      <c r="G335" s="234"/>
      <c r="H335" s="234"/>
      <c r="I335" s="234"/>
      <c r="J335" s="143" t="s">
        <v>154</v>
      </c>
      <c r="K335" s="144">
        <v>31.26</v>
      </c>
      <c r="L335" s="235"/>
      <c r="M335" s="235"/>
      <c r="N335" s="235">
        <f>ROUND(L335*K335,2)</f>
        <v>0</v>
      </c>
      <c r="O335" s="235"/>
      <c r="P335" s="235"/>
      <c r="Q335" s="235"/>
      <c r="R335" s="145"/>
      <c r="T335" s="146" t="s">
        <v>5</v>
      </c>
      <c r="U335" s="43" t="s">
        <v>41</v>
      </c>
      <c r="V335" s="147">
        <v>0.346</v>
      </c>
      <c r="W335" s="147">
        <f>V335*K335</f>
        <v>10.81596</v>
      </c>
      <c r="X335" s="147">
        <v>0</v>
      </c>
      <c r="Y335" s="147">
        <f>X335*K335</f>
        <v>0</v>
      </c>
      <c r="Z335" s="147">
        <v>0</v>
      </c>
      <c r="AA335" s="148">
        <f>Z335*K335</f>
        <v>0</v>
      </c>
      <c r="AR335" s="21" t="s">
        <v>135</v>
      </c>
      <c r="AT335" s="21" t="s">
        <v>131</v>
      </c>
      <c r="AU335" s="21" t="s">
        <v>94</v>
      </c>
      <c r="AY335" s="21" t="s">
        <v>130</v>
      </c>
      <c r="BE335" s="149">
        <f>IF(U335="základní",N335,0)</f>
        <v>0</v>
      </c>
      <c r="BF335" s="149">
        <f>IF(U335="snížená",N335,0)</f>
        <v>0</v>
      </c>
      <c r="BG335" s="149">
        <f>IF(U335="zákl. přenesená",N335,0)</f>
        <v>0</v>
      </c>
      <c r="BH335" s="149">
        <f>IF(U335="sníž. přenesená",N335,0)</f>
        <v>0</v>
      </c>
      <c r="BI335" s="149">
        <f>IF(U335="nulová",N335,0)</f>
        <v>0</v>
      </c>
      <c r="BJ335" s="21" t="s">
        <v>83</v>
      </c>
      <c r="BK335" s="149">
        <f>ROUND(L335*K335,2)</f>
        <v>0</v>
      </c>
      <c r="BL335" s="21" t="s">
        <v>135</v>
      </c>
      <c r="BM335" s="21" t="s">
        <v>397</v>
      </c>
    </row>
    <row r="336" spans="2:65" s="1" customFormat="1" ht="22.75" customHeight="1">
      <c r="B336" s="140"/>
      <c r="C336" s="173">
        <v>67</v>
      </c>
      <c r="D336" s="173" t="s">
        <v>225</v>
      </c>
      <c r="E336" s="174" t="s">
        <v>398</v>
      </c>
      <c r="F336" s="242" t="s">
        <v>399</v>
      </c>
      <c r="G336" s="242"/>
      <c r="H336" s="242"/>
      <c r="I336" s="242"/>
      <c r="J336" s="175" t="s">
        <v>154</v>
      </c>
      <c r="K336" s="176">
        <v>31.729</v>
      </c>
      <c r="L336" s="243"/>
      <c r="M336" s="243"/>
      <c r="N336" s="243">
        <f>ROUND(L336*K336,2)</f>
        <v>0</v>
      </c>
      <c r="O336" s="235"/>
      <c r="P336" s="235"/>
      <c r="Q336" s="235"/>
      <c r="R336" s="145"/>
      <c r="T336" s="146" t="s">
        <v>5</v>
      </c>
      <c r="U336" s="43" t="s">
        <v>41</v>
      </c>
      <c r="V336" s="147">
        <v>0</v>
      </c>
      <c r="W336" s="147">
        <f>V336*K336</f>
        <v>0</v>
      </c>
      <c r="X336" s="147">
        <v>0.0183</v>
      </c>
      <c r="Y336" s="147">
        <f>X336*K336</f>
        <v>0.5806407</v>
      </c>
      <c r="Z336" s="147">
        <v>0</v>
      </c>
      <c r="AA336" s="148">
        <f>Z336*K336</f>
        <v>0</v>
      </c>
      <c r="AR336" s="21" t="s">
        <v>160</v>
      </c>
      <c r="AT336" s="21" t="s">
        <v>225</v>
      </c>
      <c r="AU336" s="21" t="s">
        <v>94</v>
      </c>
      <c r="AY336" s="21" t="s">
        <v>130</v>
      </c>
      <c r="BE336" s="149">
        <f>IF(U336="základní",N336,0)</f>
        <v>0</v>
      </c>
      <c r="BF336" s="149">
        <f>IF(U336="snížená",N336,0)</f>
        <v>0</v>
      </c>
      <c r="BG336" s="149">
        <f>IF(U336="zákl. přenesená",N336,0)</f>
        <v>0</v>
      </c>
      <c r="BH336" s="149">
        <f>IF(U336="sníž. přenesená",N336,0)</f>
        <v>0</v>
      </c>
      <c r="BI336" s="149">
        <f>IF(U336="nulová",N336,0)</f>
        <v>0</v>
      </c>
      <c r="BJ336" s="21" t="s">
        <v>83</v>
      </c>
      <c r="BK336" s="149">
        <f>ROUND(L336*K336,2)</f>
        <v>0</v>
      </c>
      <c r="BL336" s="21" t="s">
        <v>135</v>
      </c>
      <c r="BM336" s="21" t="s">
        <v>400</v>
      </c>
    </row>
    <row r="337" spans="2:65" s="1" customFormat="1" ht="34.4" customHeight="1">
      <c r="B337" s="140"/>
      <c r="C337" s="141">
        <v>68</v>
      </c>
      <c r="D337" s="141" t="s">
        <v>131</v>
      </c>
      <c r="E337" s="142" t="s">
        <v>401</v>
      </c>
      <c r="F337" s="234" t="s">
        <v>402</v>
      </c>
      <c r="G337" s="234"/>
      <c r="H337" s="234"/>
      <c r="I337" s="234"/>
      <c r="J337" s="143" t="s">
        <v>154</v>
      </c>
      <c r="K337" s="144">
        <v>5</v>
      </c>
      <c r="L337" s="235"/>
      <c r="M337" s="235"/>
      <c r="N337" s="235">
        <f>ROUND(L337*K337,2)</f>
        <v>0</v>
      </c>
      <c r="O337" s="235"/>
      <c r="P337" s="235"/>
      <c r="Q337" s="235"/>
      <c r="R337" s="145"/>
      <c r="T337" s="146" t="s">
        <v>5</v>
      </c>
      <c r="U337" s="43" t="s">
        <v>41</v>
      </c>
      <c r="V337" s="147">
        <v>0.093</v>
      </c>
      <c r="W337" s="147">
        <f>V337*K337</f>
        <v>0.46499999999999997</v>
      </c>
      <c r="X337" s="147">
        <v>0</v>
      </c>
      <c r="Y337" s="147">
        <f>X337*K337</f>
        <v>0</v>
      </c>
      <c r="Z337" s="147">
        <v>0</v>
      </c>
      <c r="AA337" s="148">
        <f>Z337*K337</f>
        <v>0</v>
      </c>
      <c r="AR337" s="21" t="s">
        <v>135</v>
      </c>
      <c r="AT337" s="21" t="s">
        <v>131</v>
      </c>
      <c r="AU337" s="21" t="s">
        <v>94</v>
      </c>
      <c r="AY337" s="21" t="s">
        <v>130</v>
      </c>
      <c r="BE337" s="149">
        <f>IF(U337="základní",N337,0)</f>
        <v>0</v>
      </c>
      <c r="BF337" s="149">
        <f>IF(U337="snížená",N337,0)</f>
        <v>0</v>
      </c>
      <c r="BG337" s="149">
        <f>IF(U337="zákl. přenesená",N337,0)</f>
        <v>0</v>
      </c>
      <c r="BH337" s="149">
        <f>IF(U337="sníž. přenesená",N337,0)</f>
        <v>0</v>
      </c>
      <c r="BI337" s="149">
        <f>IF(U337="nulová",N337,0)</f>
        <v>0</v>
      </c>
      <c r="BJ337" s="21" t="s">
        <v>83</v>
      </c>
      <c r="BK337" s="149">
        <f>ROUND(L337*K337,2)</f>
        <v>0</v>
      </c>
      <c r="BL337" s="21" t="s">
        <v>135</v>
      </c>
      <c r="BM337" s="21" t="s">
        <v>403</v>
      </c>
    </row>
    <row r="338" spans="2:65" s="1" customFormat="1" ht="22.75" customHeight="1">
      <c r="B338" s="140"/>
      <c r="C338" s="141">
        <v>69</v>
      </c>
      <c r="D338" s="141" t="s">
        <v>131</v>
      </c>
      <c r="E338" s="142" t="s">
        <v>404</v>
      </c>
      <c r="F338" s="234" t="s">
        <v>405</v>
      </c>
      <c r="G338" s="234"/>
      <c r="H338" s="234"/>
      <c r="I338" s="234"/>
      <c r="J338" s="143" t="s">
        <v>154</v>
      </c>
      <c r="K338" s="144">
        <v>5</v>
      </c>
      <c r="L338" s="235"/>
      <c r="M338" s="235"/>
      <c r="N338" s="235">
        <f>ROUND(L338*K338,2)</f>
        <v>0</v>
      </c>
      <c r="O338" s="235"/>
      <c r="P338" s="235"/>
      <c r="Q338" s="235"/>
      <c r="R338" s="145"/>
      <c r="T338" s="146" t="s">
        <v>5</v>
      </c>
      <c r="U338" s="43" t="s">
        <v>41</v>
      </c>
      <c r="V338" s="147">
        <v>0.196</v>
      </c>
      <c r="W338" s="147">
        <f>V338*K338</f>
        <v>0.98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1" t="s">
        <v>135</v>
      </c>
      <c r="AT338" s="21" t="s">
        <v>131</v>
      </c>
      <c r="AU338" s="21" t="s">
        <v>94</v>
      </c>
      <c r="AY338" s="21" t="s">
        <v>130</v>
      </c>
      <c r="BE338" s="149">
        <f>IF(U338="základní",N338,0)</f>
        <v>0</v>
      </c>
      <c r="BF338" s="149">
        <f>IF(U338="snížená",N338,0)</f>
        <v>0</v>
      </c>
      <c r="BG338" s="149">
        <f>IF(U338="zákl. přenesená",N338,0)</f>
        <v>0</v>
      </c>
      <c r="BH338" s="149">
        <f>IF(U338="sníž. přenesená",N338,0)</f>
        <v>0</v>
      </c>
      <c r="BI338" s="149">
        <f>IF(U338="nulová",N338,0)</f>
        <v>0</v>
      </c>
      <c r="BJ338" s="21" t="s">
        <v>83</v>
      </c>
      <c r="BK338" s="149">
        <f>ROUND(L338*K338,2)</f>
        <v>0</v>
      </c>
      <c r="BL338" s="21" t="s">
        <v>135</v>
      </c>
      <c r="BM338" s="21" t="s">
        <v>406</v>
      </c>
    </row>
    <row r="339" spans="2:65" s="1" customFormat="1" ht="14.5" customHeight="1">
      <c r="B339" s="140"/>
      <c r="C339" s="141">
        <v>70</v>
      </c>
      <c r="D339" s="141" t="s">
        <v>131</v>
      </c>
      <c r="E339" s="142" t="s">
        <v>407</v>
      </c>
      <c r="F339" s="234" t="s">
        <v>408</v>
      </c>
      <c r="G339" s="234"/>
      <c r="H339" s="234"/>
      <c r="I339" s="234"/>
      <c r="J339" s="143" t="s">
        <v>134</v>
      </c>
      <c r="K339" s="144">
        <v>9091</v>
      </c>
      <c r="L339" s="235"/>
      <c r="M339" s="235"/>
      <c r="N339" s="235">
        <f>ROUND(L339*K339,2)</f>
        <v>0</v>
      </c>
      <c r="O339" s="235"/>
      <c r="P339" s="235"/>
      <c r="Q339" s="235"/>
      <c r="R339" s="145"/>
      <c r="T339" s="146" t="s">
        <v>5</v>
      </c>
      <c r="U339" s="43" t="s">
        <v>41</v>
      </c>
      <c r="V339" s="147">
        <v>0.013</v>
      </c>
      <c r="W339" s="147">
        <f>V339*K339</f>
        <v>118.18299999999999</v>
      </c>
      <c r="X339" s="147">
        <v>0</v>
      </c>
      <c r="Y339" s="147">
        <f>X339*K339</f>
        <v>0</v>
      </c>
      <c r="Z339" s="147">
        <v>0.02</v>
      </c>
      <c r="AA339" s="148">
        <f>Z339*K339</f>
        <v>181.82</v>
      </c>
      <c r="AR339" s="21" t="s">
        <v>135</v>
      </c>
      <c r="AT339" s="21" t="s">
        <v>131</v>
      </c>
      <c r="AU339" s="21" t="s">
        <v>94</v>
      </c>
      <c r="AY339" s="21" t="s">
        <v>130</v>
      </c>
      <c r="BE339" s="149">
        <f>IF(U339="základní",N339,0)</f>
        <v>0</v>
      </c>
      <c r="BF339" s="149">
        <f>IF(U339="snížená",N339,0)</f>
        <v>0</v>
      </c>
      <c r="BG339" s="149">
        <f>IF(U339="zákl. přenesená",N339,0)</f>
        <v>0</v>
      </c>
      <c r="BH339" s="149">
        <f>IF(U339="sníž. přenesená",N339,0)</f>
        <v>0</v>
      </c>
      <c r="BI339" s="149">
        <f>IF(U339="nulová",N339,0)</f>
        <v>0</v>
      </c>
      <c r="BJ339" s="21" t="s">
        <v>83</v>
      </c>
      <c r="BK339" s="149">
        <f>ROUND(L339*K339,2)</f>
        <v>0</v>
      </c>
      <c r="BL339" s="21" t="s">
        <v>135</v>
      </c>
      <c r="BM339" s="21" t="s">
        <v>409</v>
      </c>
    </row>
    <row r="340" spans="2:51" s="11" customFormat="1" ht="14.5" customHeight="1">
      <c r="B340" s="157"/>
      <c r="C340" s="158"/>
      <c r="D340" s="158"/>
      <c r="E340" s="159" t="s">
        <v>5</v>
      </c>
      <c r="F340" s="230" t="s">
        <v>410</v>
      </c>
      <c r="G340" s="231"/>
      <c r="H340" s="231"/>
      <c r="I340" s="231"/>
      <c r="J340" s="158"/>
      <c r="K340" s="160">
        <v>9091</v>
      </c>
      <c r="L340" s="158"/>
      <c r="M340" s="158"/>
      <c r="N340" s="158"/>
      <c r="O340" s="158"/>
      <c r="P340" s="158"/>
      <c r="Q340" s="158"/>
      <c r="R340" s="161"/>
      <c r="T340" s="162"/>
      <c r="U340" s="158"/>
      <c r="V340" s="158"/>
      <c r="W340" s="158"/>
      <c r="X340" s="158"/>
      <c r="Y340" s="158"/>
      <c r="Z340" s="158"/>
      <c r="AA340" s="163"/>
      <c r="AT340" s="164" t="s">
        <v>157</v>
      </c>
      <c r="AU340" s="164" t="s">
        <v>94</v>
      </c>
      <c r="AV340" s="11" t="s">
        <v>94</v>
      </c>
      <c r="AW340" s="11" t="s">
        <v>33</v>
      </c>
      <c r="AX340" s="11" t="s">
        <v>75</v>
      </c>
      <c r="AY340" s="164" t="s">
        <v>130</v>
      </c>
    </row>
    <row r="341" spans="2:51" s="12" customFormat="1" ht="14.5" customHeight="1">
      <c r="B341" s="165"/>
      <c r="C341" s="166"/>
      <c r="D341" s="166"/>
      <c r="E341" s="167" t="s">
        <v>5</v>
      </c>
      <c r="F341" s="232" t="s">
        <v>159</v>
      </c>
      <c r="G341" s="233"/>
      <c r="H341" s="233"/>
      <c r="I341" s="233"/>
      <c r="J341" s="166"/>
      <c r="K341" s="168">
        <v>9091</v>
      </c>
      <c r="L341" s="166"/>
      <c r="M341" s="166"/>
      <c r="N341" s="166"/>
      <c r="O341" s="166"/>
      <c r="P341" s="166"/>
      <c r="Q341" s="166"/>
      <c r="R341" s="169"/>
      <c r="T341" s="170"/>
      <c r="U341" s="166"/>
      <c r="V341" s="166"/>
      <c r="W341" s="166"/>
      <c r="X341" s="166"/>
      <c r="Y341" s="166"/>
      <c r="Z341" s="166"/>
      <c r="AA341" s="171"/>
      <c r="AT341" s="172" t="s">
        <v>157</v>
      </c>
      <c r="AU341" s="172" t="s">
        <v>94</v>
      </c>
      <c r="AV341" s="12" t="s">
        <v>135</v>
      </c>
      <c r="AW341" s="12" t="s">
        <v>33</v>
      </c>
      <c r="AX341" s="12" t="s">
        <v>83</v>
      </c>
      <c r="AY341" s="172" t="s">
        <v>130</v>
      </c>
    </row>
    <row r="342" spans="2:63" s="9" customFormat="1" ht="29.9" customHeight="1">
      <c r="B342" s="129"/>
      <c r="C342" s="130"/>
      <c r="D342" s="139" t="s">
        <v>113</v>
      </c>
      <c r="E342" s="139"/>
      <c r="F342" s="139"/>
      <c r="G342" s="139"/>
      <c r="H342" s="139"/>
      <c r="I342" s="139"/>
      <c r="J342" s="139"/>
      <c r="K342" s="139"/>
      <c r="L342" s="139"/>
      <c r="M342" s="139"/>
      <c r="N342" s="226">
        <f>BK342</f>
        <v>0</v>
      </c>
      <c r="O342" s="227"/>
      <c r="P342" s="227"/>
      <c r="Q342" s="227"/>
      <c r="R342" s="132"/>
      <c r="T342" s="133"/>
      <c r="U342" s="130"/>
      <c r="V342" s="130"/>
      <c r="W342" s="134">
        <f>SUM(W343:W354)</f>
        <v>284.39014</v>
      </c>
      <c r="X342" s="130"/>
      <c r="Y342" s="134">
        <f>SUM(Y343:Y354)</f>
        <v>0</v>
      </c>
      <c r="Z342" s="130"/>
      <c r="AA342" s="135">
        <f>SUM(AA343:AA354)</f>
        <v>0</v>
      </c>
      <c r="AR342" s="136" t="s">
        <v>83</v>
      </c>
      <c r="AT342" s="137" t="s">
        <v>74</v>
      </c>
      <c r="AU342" s="137" t="s">
        <v>83</v>
      </c>
      <c r="AY342" s="136" t="s">
        <v>130</v>
      </c>
      <c r="BK342" s="138">
        <f>SUM(BK343:BK354)</f>
        <v>0</v>
      </c>
    </row>
    <row r="343" spans="2:65" s="1" customFormat="1" ht="22.75" customHeight="1">
      <c r="B343" s="140"/>
      <c r="C343" s="141">
        <v>71</v>
      </c>
      <c r="D343" s="141" t="s">
        <v>131</v>
      </c>
      <c r="E343" s="142" t="s">
        <v>411</v>
      </c>
      <c r="F343" s="234" t="s">
        <v>412</v>
      </c>
      <c r="G343" s="234"/>
      <c r="H343" s="234"/>
      <c r="I343" s="234"/>
      <c r="J343" s="143" t="s">
        <v>220</v>
      </c>
      <c r="K343" s="144">
        <v>1252.82</v>
      </c>
      <c r="L343" s="235"/>
      <c r="M343" s="235"/>
      <c r="N343" s="235">
        <f>ROUND(L343*K343,2)</f>
        <v>0</v>
      </c>
      <c r="O343" s="235"/>
      <c r="P343" s="235"/>
      <c r="Q343" s="235"/>
      <c r="R343" s="145"/>
      <c r="T343" s="146" t="s">
        <v>5</v>
      </c>
      <c r="U343" s="43" t="s">
        <v>41</v>
      </c>
      <c r="V343" s="147">
        <v>0.03</v>
      </c>
      <c r="W343" s="147">
        <f>V343*K343</f>
        <v>37.584599999999995</v>
      </c>
      <c r="X343" s="147">
        <v>0</v>
      </c>
      <c r="Y343" s="147">
        <f>X343*K343</f>
        <v>0</v>
      </c>
      <c r="Z343" s="147">
        <v>0</v>
      </c>
      <c r="AA343" s="148">
        <f>Z343*K343</f>
        <v>0</v>
      </c>
      <c r="AR343" s="21" t="s">
        <v>135</v>
      </c>
      <c r="AT343" s="21" t="s">
        <v>131</v>
      </c>
      <c r="AU343" s="21" t="s">
        <v>94</v>
      </c>
      <c r="AY343" s="21" t="s">
        <v>130</v>
      </c>
      <c r="BE343" s="149">
        <f>IF(U343="základní",N343,0)</f>
        <v>0</v>
      </c>
      <c r="BF343" s="149">
        <f>IF(U343="snížená",N343,0)</f>
        <v>0</v>
      </c>
      <c r="BG343" s="149">
        <f>IF(U343="zákl. přenesená",N343,0)</f>
        <v>0</v>
      </c>
      <c r="BH343" s="149">
        <f>IF(U343="sníž. přenesená",N343,0)</f>
        <v>0</v>
      </c>
      <c r="BI343" s="149">
        <f>IF(U343="nulová",N343,0)</f>
        <v>0</v>
      </c>
      <c r="BJ343" s="21" t="s">
        <v>83</v>
      </c>
      <c r="BK343" s="149">
        <f>ROUND(L343*K343,2)</f>
        <v>0</v>
      </c>
      <c r="BL343" s="21" t="s">
        <v>135</v>
      </c>
      <c r="BM343" s="21" t="s">
        <v>413</v>
      </c>
    </row>
    <row r="344" spans="2:51" s="11" customFormat="1" ht="14.5" customHeight="1">
      <c r="B344" s="157"/>
      <c r="C344" s="158"/>
      <c r="D344" s="158"/>
      <c r="E344" s="159" t="s">
        <v>5</v>
      </c>
      <c r="F344" s="230" t="s">
        <v>414</v>
      </c>
      <c r="G344" s="231"/>
      <c r="H344" s="231"/>
      <c r="I344" s="231"/>
      <c r="J344" s="158"/>
      <c r="K344" s="160">
        <v>1252.82</v>
      </c>
      <c r="L344" s="158"/>
      <c r="M344" s="158"/>
      <c r="N344" s="158"/>
      <c r="O344" s="158"/>
      <c r="P344" s="158"/>
      <c r="Q344" s="158"/>
      <c r="R344" s="161"/>
      <c r="T344" s="162"/>
      <c r="U344" s="158"/>
      <c r="V344" s="158"/>
      <c r="W344" s="158"/>
      <c r="X344" s="158"/>
      <c r="Y344" s="158"/>
      <c r="Z344" s="158"/>
      <c r="AA344" s="163"/>
      <c r="AT344" s="164" t="s">
        <v>157</v>
      </c>
      <c r="AU344" s="164" t="s">
        <v>94</v>
      </c>
      <c r="AV344" s="11" t="s">
        <v>94</v>
      </c>
      <c r="AW344" s="11" t="s">
        <v>33</v>
      </c>
      <c r="AX344" s="11" t="s">
        <v>75</v>
      </c>
      <c r="AY344" s="164" t="s">
        <v>130</v>
      </c>
    </row>
    <row r="345" spans="2:51" s="12" customFormat="1" ht="14.5" customHeight="1">
      <c r="B345" s="165"/>
      <c r="C345" s="166"/>
      <c r="D345" s="166"/>
      <c r="E345" s="167" t="s">
        <v>5</v>
      </c>
      <c r="F345" s="232" t="s">
        <v>159</v>
      </c>
      <c r="G345" s="233"/>
      <c r="H345" s="233"/>
      <c r="I345" s="233"/>
      <c r="J345" s="166"/>
      <c r="K345" s="168">
        <v>1252.82</v>
      </c>
      <c r="L345" s="166"/>
      <c r="M345" s="166"/>
      <c r="N345" s="166"/>
      <c r="O345" s="166"/>
      <c r="P345" s="166"/>
      <c r="Q345" s="166"/>
      <c r="R345" s="169"/>
      <c r="T345" s="170"/>
      <c r="U345" s="166"/>
      <c r="V345" s="166"/>
      <c r="W345" s="166"/>
      <c r="X345" s="166"/>
      <c r="Y345" s="166"/>
      <c r="Z345" s="166"/>
      <c r="AA345" s="171"/>
      <c r="AT345" s="172" t="s">
        <v>157</v>
      </c>
      <c r="AU345" s="172" t="s">
        <v>94</v>
      </c>
      <c r="AV345" s="12" t="s">
        <v>135</v>
      </c>
      <c r="AW345" s="12" t="s">
        <v>33</v>
      </c>
      <c r="AX345" s="12" t="s">
        <v>83</v>
      </c>
      <c r="AY345" s="172" t="s">
        <v>130</v>
      </c>
    </row>
    <row r="346" spans="2:65" s="1" customFormat="1" ht="22.75" customHeight="1">
      <c r="B346" s="140"/>
      <c r="C346" s="141">
        <v>72</v>
      </c>
      <c r="D346" s="141" t="s">
        <v>131</v>
      </c>
      <c r="E346" s="142" t="s">
        <v>415</v>
      </c>
      <c r="F346" s="234" t="s">
        <v>416</v>
      </c>
      <c r="G346" s="234"/>
      <c r="H346" s="234"/>
      <c r="I346" s="234"/>
      <c r="J346" s="143" t="s">
        <v>220</v>
      </c>
      <c r="K346" s="144">
        <v>23803.58</v>
      </c>
      <c r="L346" s="235"/>
      <c r="M346" s="235"/>
      <c r="N346" s="235">
        <f>ROUND(L346*K346,2)</f>
        <v>0</v>
      </c>
      <c r="O346" s="235"/>
      <c r="P346" s="235"/>
      <c r="Q346" s="235"/>
      <c r="R346" s="145"/>
      <c r="T346" s="146" t="s">
        <v>5</v>
      </c>
      <c r="U346" s="43" t="s">
        <v>41</v>
      </c>
      <c r="V346" s="147">
        <v>0.002</v>
      </c>
      <c r="W346" s="147">
        <f>V346*K346</f>
        <v>47.60716000000001</v>
      </c>
      <c r="X346" s="147">
        <v>0</v>
      </c>
      <c r="Y346" s="147">
        <f>X346*K346</f>
        <v>0</v>
      </c>
      <c r="Z346" s="147">
        <v>0</v>
      </c>
      <c r="AA346" s="148">
        <f>Z346*K346</f>
        <v>0</v>
      </c>
      <c r="AR346" s="21" t="s">
        <v>135</v>
      </c>
      <c r="AT346" s="21" t="s">
        <v>131</v>
      </c>
      <c r="AU346" s="21" t="s">
        <v>94</v>
      </c>
      <c r="AY346" s="21" t="s">
        <v>130</v>
      </c>
      <c r="BE346" s="149">
        <f>IF(U346="základní",N346,0)</f>
        <v>0</v>
      </c>
      <c r="BF346" s="149">
        <f>IF(U346="snížená",N346,0)</f>
        <v>0</v>
      </c>
      <c r="BG346" s="149">
        <f>IF(U346="zákl. přenesená",N346,0)</f>
        <v>0</v>
      </c>
      <c r="BH346" s="149">
        <f>IF(U346="sníž. přenesená",N346,0)</f>
        <v>0</v>
      </c>
      <c r="BI346" s="149">
        <f>IF(U346="nulová",N346,0)</f>
        <v>0</v>
      </c>
      <c r="BJ346" s="21" t="s">
        <v>83</v>
      </c>
      <c r="BK346" s="149">
        <f>ROUND(L346*K346,2)</f>
        <v>0</v>
      </c>
      <c r="BL346" s="21" t="s">
        <v>135</v>
      </c>
      <c r="BM346" s="21" t="s">
        <v>417</v>
      </c>
    </row>
    <row r="347" spans="2:51" s="10" customFormat="1" ht="14.5" customHeight="1">
      <c r="B347" s="150"/>
      <c r="C347" s="151"/>
      <c r="D347" s="151"/>
      <c r="E347" s="152" t="s">
        <v>5</v>
      </c>
      <c r="F347" s="236" t="s">
        <v>211</v>
      </c>
      <c r="G347" s="237"/>
      <c r="H347" s="237"/>
      <c r="I347" s="237"/>
      <c r="J347" s="151"/>
      <c r="K347" s="152" t="s">
        <v>5</v>
      </c>
      <c r="L347" s="151"/>
      <c r="M347" s="151"/>
      <c r="N347" s="151"/>
      <c r="O347" s="151"/>
      <c r="P347" s="151"/>
      <c r="Q347" s="151"/>
      <c r="R347" s="153"/>
      <c r="T347" s="154"/>
      <c r="U347" s="151"/>
      <c r="V347" s="151"/>
      <c r="W347" s="151"/>
      <c r="X347" s="151"/>
      <c r="Y347" s="151"/>
      <c r="Z347" s="151"/>
      <c r="AA347" s="155"/>
      <c r="AT347" s="156" t="s">
        <v>157</v>
      </c>
      <c r="AU347" s="156" t="s">
        <v>94</v>
      </c>
      <c r="AV347" s="10" t="s">
        <v>83</v>
      </c>
      <c r="AW347" s="10" t="s">
        <v>33</v>
      </c>
      <c r="AX347" s="10" t="s">
        <v>75</v>
      </c>
      <c r="AY347" s="156" t="s">
        <v>130</v>
      </c>
    </row>
    <row r="348" spans="2:51" s="11" customFormat="1" ht="14.5" customHeight="1">
      <c r="B348" s="157"/>
      <c r="C348" s="158"/>
      <c r="D348" s="158"/>
      <c r="E348" s="159" t="s">
        <v>5</v>
      </c>
      <c r="F348" s="238" t="s">
        <v>418</v>
      </c>
      <c r="G348" s="239"/>
      <c r="H348" s="239"/>
      <c r="I348" s="239"/>
      <c r="J348" s="158"/>
      <c r="K348" s="160">
        <v>23803.58</v>
      </c>
      <c r="L348" s="158"/>
      <c r="M348" s="158"/>
      <c r="N348" s="158"/>
      <c r="O348" s="158"/>
      <c r="P348" s="158"/>
      <c r="Q348" s="158"/>
      <c r="R348" s="161"/>
      <c r="T348" s="162"/>
      <c r="U348" s="158"/>
      <c r="V348" s="158"/>
      <c r="W348" s="158"/>
      <c r="X348" s="158"/>
      <c r="Y348" s="158"/>
      <c r="Z348" s="158"/>
      <c r="AA348" s="163"/>
      <c r="AT348" s="164" t="s">
        <v>157</v>
      </c>
      <c r="AU348" s="164" t="s">
        <v>94</v>
      </c>
      <c r="AV348" s="11" t="s">
        <v>94</v>
      </c>
      <c r="AW348" s="11" t="s">
        <v>33</v>
      </c>
      <c r="AX348" s="11" t="s">
        <v>75</v>
      </c>
      <c r="AY348" s="164" t="s">
        <v>130</v>
      </c>
    </row>
    <row r="349" spans="2:51" s="12" customFormat="1" ht="14.5" customHeight="1">
      <c r="B349" s="165"/>
      <c r="C349" s="166"/>
      <c r="D349" s="166"/>
      <c r="E349" s="167" t="s">
        <v>5</v>
      </c>
      <c r="F349" s="232" t="s">
        <v>159</v>
      </c>
      <c r="G349" s="233"/>
      <c r="H349" s="233"/>
      <c r="I349" s="233"/>
      <c r="J349" s="166"/>
      <c r="K349" s="168">
        <v>23803.58</v>
      </c>
      <c r="L349" s="166"/>
      <c r="M349" s="166"/>
      <c r="N349" s="166"/>
      <c r="O349" s="166"/>
      <c r="P349" s="166"/>
      <c r="Q349" s="166"/>
      <c r="R349" s="169"/>
      <c r="T349" s="170"/>
      <c r="U349" s="166"/>
      <c r="V349" s="166"/>
      <c r="W349" s="166"/>
      <c r="X349" s="166"/>
      <c r="Y349" s="166"/>
      <c r="Z349" s="166"/>
      <c r="AA349" s="171"/>
      <c r="AT349" s="172" t="s">
        <v>157</v>
      </c>
      <c r="AU349" s="172" t="s">
        <v>94</v>
      </c>
      <c r="AV349" s="12" t="s">
        <v>135</v>
      </c>
      <c r="AW349" s="12" t="s">
        <v>33</v>
      </c>
      <c r="AX349" s="12" t="s">
        <v>83</v>
      </c>
      <c r="AY349" s="172" t="s">
        <v>130</v>
      </c>
    </row>
    <row r="350" spans="2:65" s="1" customFormat="1" ht="22.75" customHeight="1">
      <c r="B350" s="140"/>
      <c r="C350" s="141">
        <v>73</v>
      </c>
      <c r="D350" s="141" t="s">
        <v>131</v>
      </c>
      <c r="E350" s="142" t="s">
        <v>419</v>
      </c>
      <c r="F350" s="234" t="s">
        <v>420</v>
      </c>
      <c r="G350" s="234"/>
      <c r="H350" s="234"/>
      <c r="I350" s="234"/>
      <c r="J350" s="143" t="s">
        <v>220</v>
      </c>
      <c r="K350" s="144">
        <v>1252.82</v>
      </c>
      <c r="L350" s="235"/>
      <c r="M350" s="235"/>
      <c r="N350" s="235">
        <f>ROUND(L350*K350,2)</f>
        <v>0</v>
      </c>
      <c r="O350" s="235"/>
      <c r="P350" s="235"/>
      <c r="Q350" s="235"/>
      <c r="R350" s="145"/>
      <c r="T350" s="146" t="s">
        <v>5</v>
      </c>
      <c r="U350" s="43" t="s">
        <v>41</v>
      </c>
      <c r="V350" s="147">
        <v>0.159</v>
      </c>
      <c r="W350" s="147">
        <f>V350*K350</f>
        <v>199.19838</v>
      </c>
      <c r="X350" s="147">
        <v>0</v>
      </c>
      <c r="Y350" s="147">
        <f>X350*K350</f>
        <v>0</v>
      </c>
      <c r="Z350" s="147">
        <v>0</v>
      </c>
      <c r="AA350" s="148">
        <f>Z350*K350</f>
        <v>0</v>
      </c>
      <c r="AR350" s="21" t="s">
        <v>135</v>
      </c>
      <c r="AT350" s="21" t="s">
        <v>131</v>
      </c>
      <c r="AU350" s="21" t="s">
        <v>94</v>
      </c>
      <c r="AY350" s="21" t="s">
        <v>130</v>
      </c>
      <c r="BE350" s="149">
        <f>IF(U350="základní",N350,0)</f>
        <v>0</v>
      </c>
      <c r="BF350" s="149">
        <f>IF(U350="snížená",N350,0)</f>
        <v>0</v>
      </c>
      <c r="BG350" s="149">
        <f>IF(U350="zákl. přenesená",N350,0)</f>
        <v>0</v>
      </c>
      <c r="BH350" s="149">
        <f>IF(U350="sníž. přenesená",N350,0)</f>
        <v>0</v>
      </c>
      <c r="BI350" s="149">
        <f>IF(U350="nulová",N350,0)</f>
        <v>0</v>
      </c>
      <c r="BJ350" s="21" t="s">
        <v>83</v>
      </c>
      <c r="BK350" s="149">
        <f>ROUND(L350*K350,2)</f>
        <v>0</v>
      </c>
      <c r="BL350" s="21" t="s">
        <v>135</v>
      </c>
      <c r="BM350" s="21" t="s">
        <v>421</v>
      </c>
    </row>
    <row r="351" spans="2:65" s="1" customFormat="1" ht="34.4" customHeight="1">
      <c r="B351" s="140"/>
      <c r="C351" s="141">
        <v>74</v>
      </c>
      <c r="D351" s="141" t="s">
        <v>131</v>
      </c>
      <c r="E351" s="142" t="s">
        <v>422</v>
      </c>
      <c r="F351" s="234" t="s">
        <v>423</v>
      </c>
      <c r="G351" s="234"/>
      <c r="H351" s="234"/>
      <c r="I351" s="234"/>
      <c r="J351" s="143" t="s">
        <v>220</v>
      </c>
      <c r="K351" s="144">
        <v>576</v>
      </c>
      <c r="L351" s="235"/>
      <c r="M351" s="235"/>
      <c r="N351" s="235">
        <f>ROUND(L351*K351,2)</f>
        <v>0</v>
      </c>
      <c r="O351" s="235"/>
      <c r="P351" s="235"/>
      <c r="Q351" s="235"/>
      <c r="R351" s="145"/>
      <c r="T351" s="146" t="s">
        <v>5</v>
      </c>
      <c r="U351" s="43" t="s">
        <v>41</v>
      </c>
      <c r="V351" s="147">
        <v>0</v>
      </c>
      <c r="W351" s="147">
        <f>V351*K351</f>
        <v>0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1" t="s">
        <v>135</v>
      </c>
      <c r="AT351" s="21" t="s">
        <v>131</v>
      </c>
      <c r="AU351" s="21" t="s">
        <v>94</v>
      </c>
      <c r="AY351" s="21" t="s">
        <v>130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1" t="s">
        <v>83</v>
      </c>
      <c r="BK351" s="149">
        <f>ROUND(L351*K351,2)</f>
        <v>0</v>
      </c>
      <c r="BL351" s="21" t="s">
        <v>135</v>
      </c>
      <c r="BM351" s="21" t="s">
        <v>424</v>
      </c>
    </row>
    <row r="352" spans="2:65" s="1" customFormat="1" ht="34.4" customHeight="1">
      <c r="B352" s="140"/>
      <c r="C352" s="141">
        <v>75</v>
      </c>
      <c r="D352" s="141" t="s">
        <v>131</v>
      </c>
      <c r="E352" s="142" t="s">
        <v>425</v>
      </c>
      <c r="F352" s="234" t="s">
        <v>426</v>
      </c>
      <c r="G352" s="234"/>
      <c r="H352" s="234"/>
      <c r="I352" s="234"/>
      <c r="J352" s="143" t="s">
        <v>220</v>
      </c>
      <c r="K352" s="144">
        <v>676.82</v>
      </c>
      <c r="L352" s="235"/>
      <c r="M352" s="235"/>
      <c r="N352" s="235">
        <f>ROUND(L352*K352,2)</f>
        <v>0</v>
      </c>
      <c r="O352" s="235"/>
      <c r="P352" s="235"/>
      <c r="Q352" s="235"/>
      <c r="R352" s="145"/>
      <c r="T352" s="146" t="s">
        <v>5</v>
      </c>
      <c r="U352" s="43" t="s">
        <v>41</v>
      </c>
      <c r="V352" s="147">
        <v>0</v>
      </c>
      <c r="W352" s="147">
        <f>V352*K352</f>
        <v>0</v>
      </c>
      <c r="X352" s="147">
        <v>0</v>
      </c>
      <c r="Y352" s="147">
        <f>X352*K352</f>
        <v>0</v>
      </c>
      <c r="Z352" s="147">
        <v>0</v>
      </c>
      <c r="AA352" s="148">
        <f>Z352*K352</f>
        <v>0</v>
      </c>
      <c r="AR352" s="21" t="s">
        <v>135</v>
      </c>
      <c r="AT352" s="21" t="s">
        <v>131</v>
      </c>
      <c r="AU352" s="21" t="s">
        <v>94</v>
      </c>
      <c r="AY352" s="21" t="s">
        <v>130</v>
      </c>
      <c r="BE352" s="149">
        <f>IF(U352="základní",N352,0)</f>
        <v>0</v>
      </c>
      <c r="BF352" s="149">
        <f>IF(U352="snížená",N352,0)</f>
        <v>0</v>
      </c>
      <c r="BG352" s="149">
        <f>IF(U352="zákl. přenesená",N352,0)</f>
        <v>0</v>
      </c>
      <c r="BH352" s="149">
        <f>IF(U352="sníž. přenesená",N352,0)</f>
        <v>0</v>
      </c>
      <c r="BI352" s="149">
        <f>IF(U352="nulová",N352,0)</f>
        <v>0</v>
      </c>
      <c r="BJ352" s="21" t="s">
        <v>83</v>
      </c>
      <c r="BK352" s="149">
        <f>ROUND(L352*K352,2)</f>
        <v>0</v>
      </c>
      <c r="BL352" s="21" t="s">
        <v>135</v>
      </c>
      <c r="BM352" s="21" t="s">
        <v>427</v>
      </c>
    </row>
    <row r="353" spans="2:51" s="11" customFormat="1" ht="14.5" customHeight="1">
      <c r="B353" s="157"/>
      <c r="C353" s="158"/>
      <c r="D353" s="158"/>
      <c r="E353" s="159" t="s">
        <v>5</v>
      </c>
      <c r="F353" s="230" t="s">
        <v>428</v>
      </c>
      <c r="G353" s="231"/>
      <c r="H353" s="231"/>
      <c r="I353" s="231"/>
      <c r="J353" s="158"/>
      <c r="K353" s="160">
        <v>676.82</v>
      </c>
      <c r="L353" s="158"/>
      <c r="M353" s="158"/>
      <c r="N353" s="158"/>
      <c r="O353" s="158"/>
      <c r="P353" s="158"/>
      <c r="Q353" s="158"/>
      <c r="R353" s="161"/>
      <c r="T353" s="162"/>
      <c r="U353" s="158"/>
      <c r="V353" s="158"/>
      <c r="W353" s="158"/>
      <c r="X353" s="158"/>
      <c r="Y353" s="158"/>
      <c r="Z353" s="158"/>
      <c r="AA353" s="163"/>
      <c r="AT353" s="164" t="s">
        <v>157</v>
      </c>
      <c r="AU353" s="164" t="s">
        <v>94</v>
      </c>
      <c r="AV353" s="11" t="s">
        <v>94</v>
      </c>
      <c r="AW353" s="11" t="s">
        <v>33</v>
      </c>
      <c r="AX353" s="11" t="s">
        <v>75</v>
      </c>
      <c r="AY353" s="164" t="s">
        <v>130</v>
      </c>
    </row>
    <row r="354" spans="2:51" s="12" customFormat="1" ht="14.5" customHeight="1">
      <c r="B354" s="165"/>
      <c r="C354" s="166"/>
      <c r="D354" s="166"/>
      <c r="E354" s="167" t="s">
        <v>5</v>
      </c>
      <c r="F354" s="232" t="s">
        <v>159</v>
      </c>
      <c r="G354" s="233"/>
      <c r="H354" s="233"/>
      <c r="I354" s="233"/>
      <c r="J354" s="166"/>
      <c r="K354" s="168">
        <v>676.82</v>
      </c>
      <c r="L354" s="166"/>
      <c r="M354" s="166"/>
      <c r="N354" s="166"/>
      <c r="O354" s="166"/>
      <c r="P354" s="166"/>
      <c r="Q354" s="166"/>
      <c r="R354" s="169"/>
      <c r="T354" s="170"/>
      <c r="U354" s="166"/>
      <c r="V354" s="166"/>
      <c r="W354" s="166"/>
      <c r="X354" s="166"/>
      <c r="Y354" s="166"/>
      <c r="Z354" s="166"/>
      <c r="AA354" s="171"/>
      <c r="AT354" s="172" t="s">
        <v>157</v>
      </c>
      <c r="AU354" s="172" t="s">
        <v>94</v>
      </c>
      <c r="AV354" s="12" t="s">
        <v>135</v>
      </c>
      <c r="AW354" s="12" t="s">
        <v>33</v>
      </c>
      <c r="AX354" s="12" t="s">
        <v>83</v>
      </c>
      <c r="AY354" s="172" t="s">
        <v>130</v>
      </c>
    </row>
    <row r="355" spans="2:63" s="9" customFormat="1" ht="29.9" customHeight="1">
      <c r="B355" s="129"/>
      <c r="C355" s="130"/>
      <c r="D355" s="139" t="s">
        <v>114</v>
      </c>
      <c r="E355" s="139"/>
      <c r="F355" s="139"/>
      <c r="G355" s="139"/>
      <c r="H355" s="139"/>
      <c r="I355" s="139"/>
      <c r="J355" s="139"/>
      <c r="K355" s="139"/>
      <c r="L355" s="139"/>
      <c r="M355" s="139"/>
      <c r="N355" s="226">
        <f>BK355</f>
        <v>0</v>
      </c>
      <c r="O355" s="227"/>
      <c r="P355" s="227"/>
      <c r="Q355" s="227"/>
      <c r="R355" s="132"/>
      <c r="T355" s="133"/>
      <c r="U355" s="130"/>
      <c r="V355" s="130"/>
      <c r="W355" s="134">
        <f>W356</f>
        <v>29.869026</v>
      </c>
      <c r="X355" s="130"/>
      <c r="Y355" s="134">
        <f>Y356</f>
        <v>0</v>
      </c>
      <c r="Z355" s="130"/>
      <c r="AA355" s="135">
        <f>AA356</f>
        <v>0</v>
      </c>
      <c r="AR355" s="136" t="s">
        <v>83</v>
      </c>
      <c r="AT355" s="137" t="s">
        <v>74</v>
      </c>
      <c r="AU355" s="137" t="s">
        <v>83</v>
      </c>
      <c r="AY355" s="136" t="s">
        <v>130</v>
      </c>
      <c r="BK355" s="138">
        <f>BK356</f>
        <v>0</v>
      </c>
    </row>
    <row r="356" spans="2:65" s="1" customFormat="1" ht="45.65" customHeight="1">
      <c r="B356" s="140"/>
      <c r="C356" s="141">
        <v>76</v>
      </c>
      <c r="D356" s="141" t="s">
        <v>131</v>
      </c>
      <c r="E356" s="142" t="s">
        <v>429</v>
      </c>
      <c r="F356" s="234" t="s">
        <v>430</v>
      </c>
      <c r="G356" s="234"/>
      <c r="H356" s="234"/>
      <c r="I356" s="234"/>
      <c r="J356" s="143" t="s">
        <v>220</v>
      </c>
      <c r="K356" s="144">
        <v>452.561</v>
      </c>
      <c r="L356" s="235"/>
      <c r="M356" s="235"/>
      <c r="N356" s="235">
        <f>ROUND(L356*K356,2)</f>
        <v>0</v>
      </c>
      <c r="O356" s="235"/>
      <c r="P356" s="235"/>
      <c r="Q356" s="235"/>
      <c r="R356" s="145"/>
      <c r="T356" s="146" t="s">
        <v>5</v>
      </c>
      <c r="U356" s="177" t="s">
        <v>41</v>
      </c>
      <c r="V356" s="178">
        <v>0.066</v>
      </c>
      <c r="W356" s="178">
        <f>V356*K356</f>
        <v>29.869026</v>
      </c>
      <c r="X356" s="178">
        <v>0</v>
      </c>
      <c r="Y356" s="178">
        <f>X356*K356</f>
        <v>0</v>
      </c>
      <c r="Z356" s="178">
        <v>0</v>
      </c>
      <c r="AA356" s="179">
        <f>Z356*K356</f>
        <v>0</v>
      </c>
      <c r="AR356" s="21" t="s">
        <v>135</v>
      </c>
      <c r="AT356" s="21" t="s">
        <v>131</v>
      </c>
      <c r="AU356" s="21" t="s">
        <v>94</v>
      </c>
      <c r="AY356" s="21" t="s">
        <v>130</v>
      </c>
      <c r="BE356" s="149">
        <f>IF(U356="základní",N356,0)</f>
        <v>0</v>
      </c>
      <c r="BF356" s="149">
        <f>IF(U356="snížená",N356,0)</f>
        <v>0</v>
      </c>
      <c r="BG356" s="149">
        <f>IF(U356="zákl. přenesená",N356,0)</f>
        <v>0</v>
      </c>
      <c r="BH356" s="149">
        <f>IF(U356="sníž. přenesená",N356,0)</f>
        <v>0</v>
      </c>
      <c r="BI356" s="149">
        <f>IF(U356="nulová",N356,0)</f>
        <v>0</v>
      </c>
      <c r="BJ356" s="21" t="s">
        <v>83</v>
      </c>
      <c r="BK356" s="149">
        <f>ROUND(L356*K356,2)</f>
        <v>0</v>
      </c>
      <c r="BL356" s="21" t="s">
        <v>135</v>
      </c>
      <c r="BM356" s="21" t="s">
        <v>431</v>
      </c>
    </row>
    <row r="357" spans="2:18" s="1" customFormat="1" ht="7" customHeight="1">
      <c r="B357" s="58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60"/>
    </row>
  </sheetData>
  <mergeCells count="45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1:Q71"/>
    <mergeCell ref="F73:P73"/>
    <mergeCell ref="F74:P74"/>
    <mergeCell ref="M76:P76"/>
    <mergeCell ref="M78:Q78"/>
    <mergeCell ref="M79:Q79"/>
    <mergeCell ref="C81:G81"/>
    <mergeCell ref="N81:Q81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8:I118"/>
    <mergeCell ref="L118:M118"/>
    <mergeCell ref="N118:Q118"/>
    <mergeCell ref="F119:I119"/>
    <mergeCell ref="L119:M119"/>
    <mergeCell ref="N119:Q119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20:I120"/>
    <mergeCell ref="L120:M120"/>
    <mergeCell ref="N120:Q120"/>
    <mergeCell ref="F121:I121"/>
    <mergeCell ref="F122:I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70:I170"/>
    <mergeCell ref="F171:I171"/>
    <mergeCell ref="F172:I17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4:I234"/>
    <mergeCell ref="F235:I235"/>
    <mergeCell ref="F236:I236"/>
    <mergeCell ref="L236:M236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40:I240"/>
    <mergeCell ref="F241:I241"/>
    <mergeCell ref="L241:M241"/>
    <mergeCell ref="N241:Q241"/>
    <mergeCell ref="F242:I242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F246:I246"/>
    <mergeCell ref="F248:I248"/>
    <mergeCell ref="L248:M248"/>
    <mergeCell ref="N248:Q248"/>
    <mergeCell ref="F249:I249"/>
    <mergeCell ref="F243:I243"/>
    <mergeCell ref="F244:I244"/>
    <mergeCell ref="L244:M244"/>
    <mergeCell ref="N244:Q244"/>
    <mergeCell ref="F245:I245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70:I270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F289:I289"/>
    <mergeCell ref="L289:M289"/>
    <mergeCell ref="N289:Q289"/>
    <mergeCell ref="F290:I290"/>
    <mergeCell ref="F291:I291"/>
    <mergeCell ref="F293:I293"/>
    <mergeCell ref="L293:M293"/>
    <mergeCell ref="N293:Q293"/>
    <mergeCell ref="F294:I294"/>
    <mergeCell ref="F295:I295"/>
    <mergeCell ref="F296:I296"/>
    <mergeCell ref="F297:I297"/>
    <mergeCell ref="N311:Q311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19:I319"/>
    <mergeCell ref="L319:M319"/>
    <mergeCell ref="N319:Q319"/>
    <mergeCell ref="F320:I320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21:I321"/>
    <mergeCell ref="F322:I322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N323:Q323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N335:Q335"/>
    <mergeCell ref="F336:I336"/>
    <mergeCell ref="L336:M336"/>
    <mergeCell ref="N336:Q336"/>
    <mergeCell ref="F337:I337"/>
    <mergeCell ref="L337:M337"/>
    <mergeCell ref="N337:Q337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F354:I354"/>
    <mergeCell ref="F356:I356"/>
    <mergeCell ref="L356:M356"/>
    <mergeCell ref="N356:Q356"/>
    <mergeCell ref="N355:Q355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N342:Q342"/>
    <mergeCell ref="F351:I351"/>
    <mergeCell ref="L351:M351"/>
    <mergeCell ref="N351:Q351"/>
    <mergeCell ref="F352:I352"/>
    <mergeCell ref="L352:M352"/>
    <mergeCell ref="N352:Q352"/>
    <mergeCell ref="F353:I353"/>
    <mergeCell ref="F338:I338"/>
    <mergeCell ref="L338:M338"/>
    <mergeCell ref="N338:Q338"/>
    <mergeCell ref="F339:I339"/>
    <mergeCell ref="L339:M339"/>
    <mergeCell ref="N339:Q339"/>
    <mergeCell ref="F340:I340"/>
    <mergeCell ref="F341:I341"/>
    <mergeCell ref="F343:I343"/>
    <mergeCell ref="L343:M343"/>
    <mergeCell ref="N343:Q343"/>
    <mergeCell ref="H1:K1"/>
    <mergeCell ref="S2:AC2"/>
    <mergeCell ref="N112:Q112"/>
    <mergeCell ref="N113:Q113"/>
    <mergeCell ref="N114:Q114"/>
    <mergeCell ref="N247:Q247"/>
    <mergeCell ref="N271:Q271"/>
    <mergeCell ref="N292:Q292"/>
    <mergeCell ref="N318:Q318"/>
    <mergeCell ref="F315:I315"/>
    <mergeCell ref="F316:I316"/>
    <mergeCell ref="F317:I317"/>
    <mergeCell ref="L317:M317"/>
    <mergeCell ref="N317:Q317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N127"/>
  <sheetViews>
    <sheetView showGridLines="0" workbookViewId="0" topLeftCell="A1">
      <pane ySplit="1" topLeftCell="A2" activePane="bottomLeft" state="frozen"/>
      <selection pane="bottomLeft" activeCell="AD10" sqref="AD10"/>
    </sheetView>
  </sheetViews>
  <sheetFormatPr defaultColWidth="9.33203125" defaultRowHeight="13.5"/>
  <cols>
    <col min="1" max="1" width="7.16015625" style="0" customWidth="1"/>
    <col min="2" max="2" width="1.3359375" style="0" customWidth="1"/>
    <col min="3" max="4" width="3.66015625" style="0" customWidth="1"/>
    <col min="5" max="5" width="14.66015625" style="0" customWidth="1"/>
    <col min="6" max="6" width="43.16015625" style="0" bestFit="1" customWidth="1"/>
    <col min="7" max="7" width="9.66015625" style="0" customWidth="1"/>
    <col min="8" max="8" width="7.16015625" style="0" bestFit="1" customWidth="1"/>
    <col min="9" max="9" width="6" style="0" customWidth="1"/>
    <col min="10" max="10" width="19.66015625" style="0" bestFit="1" customWidth="1"/>
    <col min="11" max="11" width="9.83203125" style="0" customWidth="1"/>
    <col min="12" max="12" width="10.160156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66015625" style="0" customWidth="1"/>
    <col min="18" max="18" width="1.3359375" style="0" customWidth="1"/>
    <col min="19" max="19" width="7" style="0" customWidth="1"/>
    <col min="20" max="20" width="25.33203125" style="0" hidden="1" customWidth="1"/>
    <col min="21" max="21" width="14" style="0" hidden="1" customWidth="1"/>
    <col min="22" max="22" width="10.66015625" style="0" hidden="1" customWidth="1"/>
    <col min="23" max="23" width="14" style="0" hidden="1" customWidth="1"/>
    <col min="24" max="24" width="10.33203125" style="0" hidden="1" customWidth="1"/>
    <col min="25" max="25" width="12.83203125" style="0" hidden="1" customWidth="1"/>
    <col min="26" max="26" width="9.33203125" style="0" hidden="1" customWidth="1"/>
    <col min="27" max="27" width="12.83203125" style="0" hidden="1" customWidth="1"/>
    <col min="28" max="28" width="14" style="0" hidden="1" customWidth="1"/>
    <col min="29" max="29" width="9.3320312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89</v>
      </c>
      <c r="G1" s="16"/>
      <c r="H1" s="221" t="s">
        <v>90</v>
      </c>
      <c r="I1" s="221"/>
      <c r="J1" s="221"/>
      <c r="K1" s="221"/>
      <c r="L1" s="16" t="s">
        <v>91</v>
      </c>
      <c r="M1" s="14"/>
      <c r="N1" s="14"/>
      <c r="O1" s="15" t="s">
        <v>92</v>
      </c>
      <c r="P1" s="14"/>
      <c r="Q1" s="14"/>
      <c r="R1" s="14"/>
      <c r="S1" s="16" t="s">
        <v>93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7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87</v>
      </c>
    </row>
    <row r="3" spans="2:46" ht="7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94</v>
      </c>
    </row>
    <row r="4" spans="2:46" ht="37" customHeight="1">
      <c r="B4" s="25"/>
      <c r="C4" s="209" t="s">
        <v>95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6"/>
      <c r="T4" s="20" t="s">
        <v>13</v>
      </c>
      <c r="AT4" s="21" t="s">
        <v>6</v>
      </c>
    </row>
    <row r="5" spans="2:18" ht="7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ht="25.4" customHeight="1">
      <c r="B6" s="25"/>
      <c r="C6" s="27"/>
      <c r="D6" s="31" t="s">
        <v>17</v>
      </c>
      <c r="E6" s="27"/>
      <c r="F6" s="245" t="str">
        <f>'Rekapitulace stavby'!K6</f>
        <v>Polní cesta HPC 1 - KoPÚ Malovice u Netolic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7"/>
      <c r="R6" s="26"/>
    </row>
    <row r="7" spans="2:18" s="1" customFormat="1" ht="32.9" customHeight="1">
      <c r="B7" s="34"/>
      <c r="C7" s="35"/>
      <c r="D7" s="30" t="s">
        <v>96</v>
      </c>
      <c r="E7" s="35"/>
      <c r="F7" s="219" t="s">
        <v>432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35"/>
      <c r="R7" s="36"/>
    </row>
    <row r="8" spans="2:18" s="1" customFormat="1" ht="14.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2:18" s="1" customFormat="1" ht="14.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47"/>
      <c r="P9" s="247"/>
      <c r="Q9" s="35"/>
      <c r="R9" s="36"/>
    </row>
    <row r="10" spans="2:18" s="1" customFormat="1" ht="10.7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8" t="s">
        <v>25</v>
      </c>
      <c r="P11" s="218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2:18" s="1" customFormat="1" ht="7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8" t="str">
        <f>IF('Rekapitulace stavby'!AN13="","",'Rekapitulace stavby'!AN13)</f>
        <v/>
      </c>
      <c r="P14" s="218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tr">
        <f>IF('Rekapitulace stavby'!AN14="","",'Rekapitulace stavby'!AN14)</f>
        <v/>
      </c>
      <c r="P15" s="218"/>
      <c r="Q15" s="35"/>
      <c r="R15" s="36"/>
    </row>
    <row r="16" spans="2:18" s="1" customFormat="1" ht="7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8" t="s">
        <v>31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32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7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5" customHeight="1">
      <c r="B20" s="34"/>
      <c r="C20" s="35"/>
      <c r="D20" s="31" t="s">
        <v>34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8" t="s">
        <v>31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35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7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5" customHeight="1">
      <c r="B23" s="34"/>
      <c r="C23" s="35"/>
      <c r="D23" s="31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7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7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5" customHeight="1">
      <c r="B27" s="34"/>
      <c r="C27" s="35"/>
      <c r="D27" s="105" t="s">
        <v>99</v>
      </c>
      <c r="E27" s="35"/>
      <c r="F27" s="35"/>
      <c r="G27" s="35"/>
      <c r="H27" s="35"/>
      <c r="I27" s="35"/>
      <c r="J27" s="35"/>
      <c r="K27" s="35"/>
      <c r="L27" s="35"/>
      <c r="M27" s="195">
        <f>N88</f>
        <v>0</v>
      </c>
      <c r="N27" s="195"/>
      <c r="O27" s="195"/>
      <c r="P27" s="195"/>
      <c r="Q27" s="35"/>
      <c r="R27" s="36"/>
    </row>
    <row r="28" spans="2:18" s="1" customFormat="1" ht="14.5" customHeight="1">
      <c r="B28" s="34"/>
      <c r="C28" s="35"/>
      <c r="D28" s="33" t="s">
        <v>100</v>
      </c>
      <c r="E28" s="35"/>
      <c r="F28" s="35"/>
      <c r="G28" s="35"/>
      <c r="H28" s="35"/>
      <c r="I28" s="35"/>
      <c r="J28" s="35"/>
      <c r="K28" s="35"/>
      <c r="L28" s="35"/>
      <c r="M28" s="195">
        <f>N94</f>
        <v>0</v>
      </c>
      <c r="N28" s="195"/>
      <c r="O28" s="195"/>
      <c r="P28" s="195"/>
      <c r="Q28" s="35"/>
      <c r="R28" s="36"/>
    </row>
    <row r="29" spans="2:18" s="1" customFormat="1" ht="7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4" customHeight="1">
      <c r="B30" s="34"/>
      <c r="C30" s="35"/>
      <c r="D30" s="106" t="s">
        <v>39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44"/>
      <c r="O30" s="244"/>
      <c r="P30" s="244"/>
      <c r="Q30" s="35"/>
      <c r="R30" s="36"/>
    </row>
    <row r="31" spans="2:18" s="1" customFormat="1" ht="7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5" customHeight="1">
      <c r="B32" s="34"/>
      <c r="C32" s="35"/>
      <c r="D32" s="41" t="s">
        <v>40</v>
      </c>
      <c r="E32" s="41" t="s">
        <v>41</v>
      </c>
      <c r="F32" s="42">
        <v>0.21</v>
      </c>
      <c r="G32" s="107" t="s">
        <v>42</v>
      </c>
      <c r="H32" s="256">
        <f>ROUND((SUM(BE94:BE95)+SUM(BE113:BE126)),2)</f>
        <v>0</v>
      </c>
      <c r="I32" s="244"/>
      <c r="J32" s="244"/>
      <c r="K32" s="35"/>
      <c r="L32" s="35"/>
      <c r="M32" s="256">
        <f>ROUND(ROUND((SUM(BE94:BE95)+SUM(BE113:BE126)),2)*F32,2)</f>
        <v>0</v>
      </c>
      <c r="N32" s="244"/>
      <c r="O32" s="244"/>
      <c r="P32" s="244"/>
      <c r="Q32" s="35"/>
      <c r="R32" s="36"/>
    </row>
    <row r="33" spans="2:18" s="1" customFormat="1" ht="14.5" customHeight="1">
      <c r="B33" s="34"/>
      <c r="C33" s="35"/>
      <c r="D33" s="35"/>
      <c r="E33" s="41" t="s">
        <v>43</v>
      </c>
      <c r="F33" s="42">
        <v>0.15</v>
      </c>
      <c r="G33" s="107" t="s">
        <v>42</v>
      </c>
      <c r="H33" s="256">
        <f>ROUND((SUM(BF94:BF95)+SUM(BF113:BF126)),2)</f>
        <v>0</v>
      </c>
      <c r="I33" s="244"/>
      <c r="J33" s="244"/>
      <c r="K33" s="35"/>
      <c r="L33" s="35"/>
      <c r="M33" s="256">
        <f>ROUND(ROUND((SUM(BF94:BF95)+SUM(BF113:BF126)),2)*F33,2)</f>
        <v>0</v>
      </c>
      <c r="N33" s="244"/>
      <c r="O33" s="244"/>
      <c r="P33" s="244"/>
      <c r="Q33" s="35"/>
      <c r="R33" s="36"/>
    </row>
    <row r="34" spans="2:18" s="1" customFormat="1" ht="14.5" customHeight="1" hidden="1">
      <c r="B34" s="34"/>
      <c r="C34" s="35"/>
      <c r="D34" s="35"/>
      <c r="E34" s="41" t="s">
        <v>44</v>
      </c>
      <c r="F34" s="42">
        <v>0.21</v>
      </c>
      <c r="G34" s="107" t="s">
        <v>42</v>
      </c>
      <c r="H34" s="256">
        <f>ROUND((SUM(BG94:BG95)+SUM(BG113:BG126)),2)</f>
        <v>0</v>
      </c>
      <c r="I34" s="244"/>
      <c r="J34" s="244"/>
      <c r="K34" s="35"/>
      <c r="L34" s="35"/>
      <c r="M34" s="256">
        <v>0</v>
      </c>
      <c r="N34" s="244"/>
      <c r="O34" s="244"/>
      <c r="P34" s="244"/>
      <c r="Q34" s="35"/>
      <c r="R34" s="36"/>
    </row>
    <row r="35" spans="2:18" s="1" customFormat="1" ht="14.5" customHeight="1" hidden="1">
      <c r="B35" s="34"/>
      <c r="C35" s="35"/>
      <c r="D35" s="35"/>
      <c r="E35" s="41" t="s">
        <v>45</v>
      </c>
      <c r="F35" s="42">
        <v>0.15</v>
      </c>
      <c r="G35" s="107" t="s">
        <v>42</v>
      </c>
      <c r="H35" s="256">
        <f>ROUND((SUM(BH94:BH95)+SUM(BH113:BH126)),2)</f>
        <v>0</v>
      </c>
      <c r="I35" s="244"/>
      <c r="J35" s="244"/>
      <c r="K35" s="35"/>
      <c r="L35" s="35"/>
      <c r="M35" s="256">
        <v>0</v>
      </c>
      <c r="N35" s="244"/>
      <c r="O35" s="244"/>
      <c r="P35" s="244"/>
      <c r="Q35" s="35"/>
      <c r="R35" s="36"/>
    </row>
    <row r="36" spans="2:18" s="1" customFormat="1" ht="14.5" customHeight="1" hidden="1">
      <c r="B36" s="34"/>
      <c r="C36" s="35"/>
      <c r="D36" s="35"/>
      <c r="E36" s="41" t="s">
        <v>46</v>
      </c>
      <c r="F36" s="42">
        <v>0</v>
      </c>
      <c r="G36" s="107" t="s">
        <v>42</v>
      </c>
      <c r="H36" s="256">
        <f>ROUND((SUM(BI94:BI95)+SUM(BI113:BI126)),2)</f>
        <v>0</v>
      </c>
      <c r="I36" s="244"/>
      <c r="J36" s="244"/>
      <c r="K36" s="35"/>
      <c r="L36" s="35"/>
      <c r="M36" s="256">
        <v>0</v>
      </c>
      <c r="N36" s="244"/>
      <c r="O36" s="244"/>
      <c r="P36" s="244"/>
      <c r="Q36" s="35"/>
      <c r="R36" s="36"/>
    </row>
    <row r="37" spans="2:18" s="1" customFormat="1" ht="7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4" customHeight="1">
      <c r="B38" s="34"/>
      <c r="C38" s="103"/>
      <c r="D38" s="108" t="s">
        <v>47</v>
      </c>
      <c r="E38" s="74"/>
      <c r="F38" s="74"/>
      <c r="G38" s="109" t="s">
        <v>48</v>
      </c>
      <c r="H38" s="110" t="s">
        <v>49</v>
      </c>
      <c r="I38" s="74"/>
      <c r="J38" s="74"/>
      <c r="K38" s="74"/>
      <c r="L38" s="257">
        <f>SUM(M30:M36)</f>
        <v>0</v>
      </c>
      <c r="M38" s="257"/>
      <c r="N38" s="257"/>
      <c r="O38" s="257"/>
      <c r="P38" s="258"/>
      <c r="Q38" s="103"/>
      <c r="R38" s="36"/>
    </row>
    <row r="39" spans="2:18" s="1" customFormat="1" ht="14.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3.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3.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3.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3.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7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7" customHeight="1">
      <c r="B76" s="34"/>
      <c r="C76" s="209" t="s">
        <v>101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7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45" t="str">
        <f>F6</f>
        <v>Polní cesta HPC 1 - KoPÚ Malovice u Netolic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5"/>
      <c r="R78" s="36"/>
    </row>
    <row r="79" spans="2:18" s="1" customFormat="1" ht="37" customHeight="1">
      <c r="B79" s="34"/>
      <c r="C79" s="68" t="s">
        <v>96</v>
      </c>
      <c r="D79" s="35"/>
      <c r="E79" s="35"/>
      <c r="F79" s="211" t="str">
        <f>F7</f>
        <v>SO 800 - Vedlejší rozpočtové náklady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35"/>
      <c r="R79" s="36"/>
    </row>
    <row r="80" spans="2:18" s="1" customFormat="1" ht="7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20</v>
      </c>
      <c r="D81" s="35"/>
      <c r="E81" s="35"/>
      <c r="F81" s="29" t="str">
        <f>F9</f>
        <v>Malovice u Netolic</v>
      </c>
      <c r="G81" s="35"/>
      <c r="H81" s="35"/>
      <c r="I81" s="35"/>
      <c r="J81" s="35"/>
      <c r="K81" s="31" t="s">
        <v>22</v>
      </c>
      <c r="L81" s="35"/>
      <c r="M81" s="247"/>
      <c r="N81" s="247"/>
      <c r="O81" s="247"/>
      <c r="P81" s="247"/>
      <c r="Q81" s="35"/>
      <c r="R81" s="36"/>
    </row>
    <row r="82" spans="2:18" s="1" customFormat="1" ht="7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3.5">
      <c r="B83" s="34"/>
      <c r="C83" s="31" t="s">
        <v>23</v>
      </c>
      <c r="D83" s="35"/>
      <c r="E83" s="35"/>
      <c r="F83" s="29" t="str">
        <f>E12</f>
        <v>SPÚ, KPÚ pro JčK, Pobočka Prachatice</v>
      </c>
      <c r="G83" s="35"/>
      <c r="H83" s="35"/>
      <c r="I83" s="35"/>
      <c r="J83" s="35"/>
      <c r="K83" s="31" t="s">
        <v>30</v>
      </c>
      <c r="L83" s="35"/>
      <c r="M83" s="218" t="str">
        <f>E18</f>
        <v>Michal Pešek, DiS., Sweco Hydroprojekt a.s.</v>
      </c>
      <c r="N83" s="218"/>
      <c r="O83" s="218"/>
      <c r="P83" s="218"/>
      <c r="Q83" s="218"/>
      <c r="R83" s="36"/>
    </row>
    <row r="84" spans="2:18" s="1" customFormat="1" ht="14.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34</v>
      </c>
      <c r="L84" s="35"/>
      <c r="M84" s="218" t="str">
        <f>E21</f>
        <v>Bc. Gabriela Krchová, Sweco Hydroprojekt a.s.</v>
      </c>
      <c r="N84" s="218"/>
      <c r="O84" s="218"/>
      <c r="P84" s="218"/>
      <c r="Q84" s="218"/>
      <c r="R84" s="36"/>
    </row>
    <row r="85" spans="2:18" s="1" customFormat="1" ht="10.4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102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103</v>
      </c>
      <c r="O86" s="254"/>
      <c r="P86" s="254"/>
      <c r="Q86" s="254"/>
      <c r="R86" s="36"/>
    </row>
    <row r="87" spans="2:18" s="1" customFormat="1" ht="10.4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104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N113</f>
        <v>0</v>
      </c>
      <c r="O88" s="255"/>
      <c r="P88" s="255"/>
      <c r="Q88" s="255"/>
      <c r="R88" s="36"/>
      <c r="AU88" s="21" t="s">
        <v>105</v>
      </c>
    </row>
    <row r="89" spans="2:18" s="6" customFormat="1" ht="25" customHeight="1">
      <c r="B89" s="112"/>
      <c r="C89" s="113"/>
      <c r="D89" s="114" t="s">
        <v>433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5">
        <f>N114</f>
        <v>0</v>
      </c>
      <c r="O89" s="250"/>
      <c r="P89" s="250"/>
      <c r="Q89" s="250"/>
      <c r="R89" s="115"/>
    </row>
    <row r="90" spans="2:18" s="7" customFormat="1" ht="19.9" customHeight="1">
      <c r="B90" s="116"/>
      <c r="C90" s="117"/>
      <c r="D90" s="118" t="s">
        <v>434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1">
        <f>N115</f>
        <v>0</v>
      </c>
      <c r="O90" s="252"/>
      <c r="P90" s="252"/>
      <c r="Q90" s="252"/>
      <c r="R90" s="119"/>
    </row>
    <row r="91" spans="2:18" s="7" customFormat="1" ht="19.9" customHeight="1">
      <c r="B91" s="116"/>
      <c r="C91" s="117"/>
      <c r="D91" s="118" t="s">
        <v>435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51">
        <f>N121</f>
        <v>0</v>
      </c>
      <c r="O91" s="252"/>
      <c r="P91" s="252"/>
      <c r="Q91" s="252"/>
      <c r="R91" s="119"/>
    </row>
    <row r="92" spans="2:18" s="7" customFormat="1" ht="19.9" customHeight="1">
      <c r="B92" s="116"/>
      <c r="C92" s="117"/>
      <c r="D92" s="118" t="s">
        <v>436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1">
        <f>N123</f>
        <v>0</v>
      </c>
      <c r="O92" s="252"/>
      <c r="P92" s="252"/>
      <c r="Q92" s="252"/>
      <c r="R92" s="119"/>
    </row>
    <row r="93" spans="2:18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21" s="1" customFormat="1" ht="29.25" customHeight="1">
      <c r="B94" s="34"/>
      <c r="C94" s="111" t="s">
        <v>115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55">
        <v>0</v>
      </c>
      <c r="O94" s="260"/>
      <c r="P94" s="260"/>
      <c r="Q94" s="260"/>
      <c r="R94" s="36"/>
      <c r="T94" s="120"/>
      <c r="U94" s="121" t="s">
        <v>40</v>
      </c>
    </row>
    <row r="95" spans="2:18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18" s="1" customFormat="1" ht="29.25" customHeight="1">
      <c r="B96" s="34"/>
      <c r="C96" s="102" t="s">
        <v>88</v>
      </c>
      <c r="D96" s="103"/>
      <c r="E96" s="103"/>
      <c r="F96" s="103"/>
      <c r="G96" s="103"/>
      <c r="H96" s="103"/>
      <c r="I96" s="103"/>
      <c r="J96" s="103"/>
      <c r="K96" s="103"/>
      <c r="L96" s="199">
        <f>ROUND(SUM(N88+N94),2)</f>
        <v>0</v>
      </c>
      <c r="M96" s="199"/>
      <c r="N96" s="199"/>
      <c r="O96" s="199"/>
      <c r="P96" s="199"/>
      <c r="Q96" s="199"/>
      <c r="R96" s="36"/>
    </row>
    <row r="97" spans="2:18" s="1" customFormat="1" ht="7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18" s="1" customFormat="1" ht="7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18" s="1" customFormat="1" ht="37" customHeight="1">
      <c r="B102" s="34"/>
      <c r="C102" s="209" t="s">
        <v>116</v>
      </c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36"/>
    </row>
    <row r="103" spans="2:18" s="1" customFormat="1" ht="7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18" s="1" customFormat="1" ht="30" customHeight="1">
      <c r="B104" s="34"/>
      <c r="C104" s="31" t="s">
        <v>17</v>
      </c>
      <c r="D104" s="35"/>
      <c r="E104" s="35"/>
      <c r="F104" s="245" t="str">
        <f>F6</f>
        <v>Polní cesta HPC 1 - KoPÚ Malovice u Netolic</v>
      </c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35"/>
      <c r="R104" s="36"/>
    </row>
    <row r="105" spans="2:18" s="1" customFormat="1" ht="37" customHeight="1">
      <c r="B105" s="34"/>
      <c r="C105" s="68" t="s">
        <v>96</v>
      </c>
      <c r="D105" s="35"/>
      <c r="E105" s="35"/>
      <c r="F105" s="211" t="str">
        <f>F7</f>
        <v>SO 800 - Vedlejší rozpočtové náklady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35"/>
      <c r="R105" s="36"/>
    </row>
    <row r="106" spans="2:18" s="1" customFormat="1" ht="7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18" customHeight="1">
      <c r="B107" s="34"/>
      <c r="C107" s="31" t="s">
        <v>20</v>
      </c>
      <c r="D107" s="35"/>
      <c r="E107" s="35"/>
      <c r="F107" s="29" t="str">
        <f>F9</f>
        <v>Malovice u Netolic</v>
      </c>
      <c r="G107" s="35"/>
      <c r="H107" s="35"/>
      <c r="I107" s="35"/>
      <c r="J107" s="35"/>
      <c r="K107" s="31" t="s">
        <v>22</v>
      </c>
      <c r="L107" s="35"/>
      <c r="M107" s="247"/>
      <c r="N107" s="247"/>
      <c r="O107" s="247"/>
      <c r="P107" s="247"/>
      <c r="Q107" s="35"/>
      <c r="R107" s="36"/>
    </row>
    <row r="108" spans="2:18" s="1" customFormat="1" ht="7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3.5">
      <c r="B109" s="34"/>
      <c r="C109" s="31" t="s">
        <v>23</v>
      </c>
      <c r="D109" s="35"/>
      <c r="E109" s="35"/>
      <c r="F109" s="29" t="str">
        <f>E12</f>
        <v>SPÚ, KPÚ pro JčK, Pobočka Prachatice</v>
      </c>
      <c r="G109" s="35"/>
      <c r="H109" s="35"/>
      <c r="I109" s="35"/>
      <c r="J109" s="35"/>
      <c r="K109" s="31" t="s">
        <v>30</v>
      </c>
      <c r="L109" s="35"/>
      <c r="M109" s="218" t="str">
        <f>E18</f>
        <v>Michal Pešek, DiS., Sweco Hydroprojekt a.s.</v>
      </c>
      <c r="N109" s="218"/>
      <c r="O109" s="218"/>
      <c r="P109" s="218"/>
      <c r="Q109" s="218"/>
      <c r="R109" s="36"/>
    </row>
    <row r="110" spans="2:18" s="1" customFormat="1" ht="14.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34</v>
      </c>
      <c r="L110" s="35"/>
      <c r="M110" s="218" t="str">
        <f>E21</f>
        <v>Bc. Gabriela Krchová, Sweco Hydroprojekt a.s.</v>
      </c>
      <c r="N110" s="218"/>
      <c r="O110" s="218"/>
      <c r="P110" s="218"/>
      <c r="Q110" s="218"/>
      <c r="R110" s="36"/>
    </row>
    <row r="111" spans="2:18" s="1" customFormat="1" ht="10.4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117</v>
      </c>
      <c r="D112" s="124" t="s">
        <v>118</v>
      </c>
      <c r="E112" s="124" t="s">
        <v>58</v>
      </c>
      <c r="F112" s="248" t="s">
        <v>119</v>
      </c>
      <c r="G112" s="248"/>
      <c r="H112" s="248"/>
      <c r="I112" s="248"/>
      <c r="J112" s="124" t="s">
        <v>120</v>
      </c>
      <c r="K112" s="124" t="s">
        <v>121</v>
      </c>
      <c r="L112" s="248" t="s">
        <v>122</v>
      </c>
      <c r="M112" s="248"/>
      <c r="N112" s="248" t="s">
        <v>103</v>
      </c>
      <c r="O112" s="248"/>
      <c r="P112" s="248"/>
      <c r="Q112" s="249"/>
      <c r="R112" s="125"/>
      <c r="T112" s="75" t="s">
        <v>123</v>
      </c>
      <c r="U112" s="76" t="s">
        <v>40</v>
      </c>
      <c r="V112" s="76" t="s">
        <v>124</v>
      </c>
      <c r="W112" s="76" t="s">
        <v>125</v>
      </c>
      <c r="X112" s="76" t="s">
        <v>126</v>
      </c>
      <c r="Y112" s="76" t="s">
        <v>127</v>
      </c>
      <c r="Z112" s="76" t="s">
        <v>128</v>
      </c>
      <c r="AA112" s="77" t="s">
        <v>129</v>
      </c>
    </row>
    <row r="113" spans="2:63" s="1" customFormat="1" ht="29.25" customHeight="1">
      <c r="B113" s="34"/>
      <c r="C113" s="79" t="s">
        <v>99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22">
        <f>BK113</f>
        <v>0</v>
      </c>
      <c r="O113" s="223"/>
      <c r="P113" s="223"/>
      <c r="Q113" s="223"/>
      <c r="R113" s="36"/>
      <c r="T113" s="78"/>
      <c r="U113" s="50"/>
      <c r="V113" s="50"/>
      <c r="W113" s="126">
        <f>W114</f>
        <v>0</v>
      </c>
      <c r="X113" s="50"/>
      <c r="Y113" s="126">
        <f>Y114</f>
        <v>0</v>
      </c>
      <c r="Z113" s="50"/>
      <c r="AA113" s="127">
        <f>AA114</f>
        <v>0</v>
      </c>
      <c r="AT113" s="21" t="s">
        <v>74</v>
      </c>
      <c r="AU113" s="21" t="s">
        <v>105</v>
      </c>
      <c r="BK113" s="128">
        <f>BK114</f>
        <v>0</v>
      </c>
    </row>
    <row r="114" spans="2:63" s="9" customFormat="1" ht="37.4" customHeight="1">
      <c r="B114" s="129"/>
      <c r="C114" s="130"/>
      <c r="D114" s="131" t="s">
        <v>433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24">
        <f>BK114</f>
        <v>0</v>
      </c>
      <c r="O114" s="225"/>
      <c r="P114" s="225"/>
      <c r="Q114" s="225"/>
      <c r="R114" s="132"/>
      <c r="T114" s="133"/>
      <c r="U114" s="130"/>
      <c r="V114" s="130"/>
      <c r="W114" s="134">
        <f>W115+W121+W123</f>
        <v>0</v>
      </c>
      <c r="X114" s="130"/>
      <c r="Y114" s="134">
        <f>Y115+Y121+Y123</f>
        <v>0</v>
      </c>
      <c r="Z114" s="130"/>
      <c r="AA114" s="135">
        <f>AA115+AA121+AA123</f>
        <v>0</v>
      </c>
      <c r="AR114" s="136" t="s">
        <v>147</v>
      </c>
      <c r="AT114" s="137" t="s">
        <v>74</v>
      </c>
      <c r="AU114" s="137" t="s">
        <v>75</v>
      </c>
      <c r="AY114" s="136" t="s">
        <v>130</v>
      </c>
      <c r="BK114" s="138">
        <f>BK115+BK121+BK123</f>
        <v>0</v>
      </c>
    </row>
    <row r="115" spans="2:63" s="9" customFormat="1" ht="19.9" customHeight="1">
      <c r="B115" s="129"/>
      <c r="C115" s="130"/>
      <c r="D115" s="139" t="s">
        <v>434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26">
        <f>BK115</f>
        <v>0</v>
      </c>
      <c r="O115" s="227"/>
      <c r="P115" s="227"/>
      <c r="Q115" s="227"/>
      <c r="R115" s="132"/>
      <c r="T115" s="133"/>
      <c r="U115" s="130"/>
      <c r="V115" s="130"/>
      <c r="W115" s="134">
        <f>SUM(W116:W120)</f>
        <v>0</v>
      </c>
      <c r="X115" s="130"/>
      <c r="Y115" s="134">
        <f>SUM(Y116:Y120)</f>
        <v>0</v>
      </c>
      <c r="Z115" s="130"/>
      <c r="AA115" s="135">
        <f>SUM(AA116:AA120)</f>
        <v>0</v>
      </c>
      <c r="AR115" s="136" t="s">
        <v>147</v>
      </c>
      <c r="AT115" s="137" t="s">
        <v>74</v>
      </c>
      <c r="AU115" s="137" t="s">
        <v>83</v>
      </c>
      <c r="AY115" s="136" t="s">
        <v>130</v>
      </c>
      <c r="BK115" s="138">
        <f>SUM(BK116:BK120)</f>
        <v>0</v>
      </c>
    </row>
    <row r="116" spans="2:65" s="1" customFormat="1" ht="14.5" customHeight="1">
      <c r="B116" s="140"/>
      <c r="C116" s="141" t="s">
        <v>83</v>
      </c>
      <c r="D116" s="141" t="s">
        <v>131</v>
      </c>
      <c r="E116" s="142" t="s">
        <v>437</v>
      </c>
      <c r="F116" s="234" t="s">
        <v>438</v>
      </c>
      <c r="G116" s="234"/>
      <c r="H116" s="234"/>
      <c r="I116" s="234"/>
      <c r="J116" s="143" t="s">
        <v>439</v>
      </c>
      <c r="K116" s="144">
        <v>1</v>
      </c>
      <c r="L116" s="235"/>
      <c r="M116" s="235"/>
      <c r="N116" s="235">
        <f aca="true" t="shared" si="0" ref="N116:N120">ROUND(L116*K116,2)</f>
        <v>0</v>
      </c>
      <c r="O116" s="235"/>
      <c r="P116" s="235"/>
      <c r="Q116" s="235"/>
      <c r="R116" s="145"/>
      <c r="T116" s="146" t="s">
        <v>5</v>
      </c>
      <c r="U116" s="43" t="s">
        <v>41</v>
      </c>
      <c r="V116" s="147">
        <v>0</v>
      </c>
      <c r="W116" s="147">
        <f aca="true" t="shared" si="1" ref="W116:W120">V116*K116</f>
        <v>0</v>
      </c>
      <c r="X116" s="147">
        <v>0</v>
      </c>
      <c r="Y116" s="147">
        <f aca="true" t="shared" si="2" ref="Y116:Y120">X116*K116</f>
        <v>0</v>
      </c>
      <c r="Z116" s="147">
        <v>0</v>
      </c>
      <c r="AA116" s="148">
        <f aca="true" t="shared" si="3" ref="AA116:AA120">Z116*K116</f>
        <v>0</v>
      </c>
      <c r="AR116" s="21" t="s">
        <v>440</v>
      </c>
      <c r="AT116" s="21" t="s">
        <v>131</v>
      </c>
      <c r="AU116" s="21" t="s">
        <v>94</v>
      </c>
      <c r="AY116" s="21" t="s">
        <v>130</v>
      </c>
      <c r="BE116" s="149">
        <f aca="true" t="shared" si="4" ref="BE116:BE120">IF(U116="základní",N116,0)</f>
        <v>0</v>
      </c>
      <c r="BF116" s="149">
        <f aca="true" t="shared" si="5" ref="BF116:BF120">IF(U116="snížená",N116,0)</f>
        <v>0</v>
      </c>
      <c r="BG116" s="149">
        <f aca="true" t="shared" si="6" ref="BG116:BG120">IF(U116="zákl. přenesená",N116,0)</f>
        <v>0</v>
      </c>
      <c r="BH116" s="149">
        <f aca="true" t="shared" si="7" ref="BH116:BH120">IF(U116="sníž. přenesená",N116,0)</f>
        <v>0</v>
      </c>
      <c r="BI116" s="149">
        <f aca="true" t="shared" si="8" ref="BI116:BI120">IF(U116="nulová",N116,0)</f>
        <v>0</v>
      </c>
      <c r="BJ116" s="21" t="s">
        <v>83</v>
      </c>
      <c r="BK116" s="149">
        <f aca="true" t="shared" si="9" ref="BK116:BK120">ROUND(L116*K116,2)</f>
        <v>0</v>
      </c>
      <c r="BL116" s="21" t="s">
        <v>440</v>
      </c>
      <c r="BM116" s="21" t="s">
        <v>441</v>
      </c>
    </row>
    <row r="117" spans="2:65" s="1" customFormat="1" ht="22.75" customHeight="1">
      <c r="B117" s="140"/>
      <c r="C117" s="141" t="s">
        <v>94</v>
      </c>
      <c r="D117" s="141" t="s">
        <v>131</v>
      </c>
      <c r="E117" s="142" t="s">
        <v>442</v>
      </c>
      <c r="F117" s="234" t="s">
        <v>443</v>
      </c>
      <c r="G117" s="234"/>
      <c r="H117" s="234"/>
      <c r="I117" s="234"/>
      <c r="J117" s="143" t="s">
        <v>439</v>
      </c>
      <c r="K117" s="144">
        <v>1</v>
      </c>
      <c r="L117" s="235"/>
      <c r="M117" s="235"/>
      <c r="N117" s="235">
        <f t="shared" si="0"/>
        <v>0</v>
      </c>
      <c r="O117" s="235"/>
      <c r="P117" s="235"/>
      <c r="Q117" s="235"/>
      <c r="R117" s="145"/>
      <c r="T117" s="146" t="s">
        <v>5</v>
      </c>
      <c r="U117" s="43" t="s">
        <v>41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1" t="s">
        <v>440</v>
      </c>
      <c r="AT117" s="21" t="s">
        <v>131</v>
      </c>
      <c r="AU117" s="21" t="s">
        <v>94</v>
      </c>
      <c r="AY117" s="21" t="s">
        <v>130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1" t="s">
        <v>83</v>
      </c>
      <c r="BK117" s="149">
        <f t="shared" si="9"/>
        <v>0</v>
      </c>
      <c r="BL117" s="21" t="s">
        <v>440</v>
      </c>
      <c r="BM117" s="21" t="s">
        <v>444</v>
      </c>
    </row>
    <row r="118" spans="2:65" s="1" customFormat="1" ht="14.5" customHeight="1">
      <c r="B118" s="140"/>
      <c r="C118" s="141" t="s">
        <v>140</v>
      </c>
      <c r="D118" s="141" t="s">
        <v>131</v>
      </c>
      <c r="E118" s="142" t="s">
        <v>445</v>
      </c>
      <c r="F118" s="234" t="s">
        <v>446</v>
      </c>
      <c r="G118" s="234"/>
      <c r="H118" s="234"/>
      <c r="I118" s="234"/>
      <c r="J118" s="143" t="s">
        <v>439</v>
      </c>
      <c r="K118" s="144">
        <v>1</v>
      </c>
      <c r="L118" s="235"/>
      <c r="M118" s="235"/>
      <c r="N118" s="235">
        <f t="shared" si="0"/>
        <v>0</v>
      </c>
      <c r="O118" s="235"/>
      <c r="P118" s="235"/>
      <c r="Q118" s="235"/>
      <c r="R118" s="145"/>
      <c r="T118" s="146" t="s">
        <v>5</v>
      </c>
      <c r="U118" s="43" t="s">
        <v>41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1" t="s">
        <v>440</v>
      </c>
      <c r="AT118" s="21" t="s">
        <v>131</v>
      </c>
      <c r="AU118" s="21" t="s">
        <v>94</v>
      </c>
      <c r="AY118" s="21" t="s">
        <v>130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1" t="s">
        <v>83</v>
      </c>
      <c r="BK118" s="149">
        <f t="shared" si="9"/>
        <v>0</v>
      </c>
      <c r="BL118" s="21" t="s">
        <v>440</v>
      </c>
      <c r="BM118" s="21" t="s">
        <v>447</v>
      </c>
    </row>
    <row r="119" spans="2:65" s="1" customFormat="1" ht="14.5" customHeight="1">
      <c r="B119" s="140"/>
      <c r="C119" s="141">
        <v>4</v>
      </c>
      <c r="D119" s="141" t="s">
        <v>131</v>
      </c>
      <c r="E119" s="142" t="s">
        <v>448</v>
      </c>
      <c r="F119" s="234" t="s">
        <v>449</v>
      </c>
      <c r="G119" s="234"/>
      <c r="H119" s="234"/>
      <c r="I119" s="234"/>
      <c r="J119" s="143" t="s">
        <v>439</v>
      </c>
      <c r="K119" s="144">
        <v>1</v>
      </c>
      <c r="L119" s="235"/>
      <c r="M119" s="235"/>
      <c r="N119" s="235">
        <f t="shared" si="0"/>
        <v>0</v>
      </c>
      <c r="O119" s="235"/>
      <c r="P119" s="235"/>
      <c r="Q119" s="235"/>
      <c r="R119" s="145"/>
      <c r="T119" s="146" t="s">
        <v>5</v>
      </c>
      <c r="U119" s="43" t="s">
        <v>41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1" t="s">
        <v>440</v>
      </c>
      <c r="AT119" s="21" t="s">
        <v>131</v>
      </c>
      <c r="AU119" s="21" t="s">
        <v>94</v>
      </c>
      <c r="AY119" s="21" t="s">
        <v>130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1" t="s">
        <v>83</v>
      </c>
      <c r="BK119" s="149">
        <f t="shared" si="9"/>
        <v>0</v>
      </c>
      <c r="BL119" s="21" t="s">
        <v>440</v>
      </c>
      <c r="BM119" s="21" t="s">
        <v>450</v>
      </c>
    </row>
    <row r="120" spans="2:65" s="1" customFormat="1" ht="22.75" customHeight="1">
      <c r="B120" s="140"/>
      <c r="C120" s="141">
        <v>5</v>
      </c>
      <c r="D120" s="141" t="s">
        <v>131</v>
      </c>
      <c r="E120" s="142" t="s">
        <v>451</v>
      </c>
      <c r="F120" s="234" t="s">
        <v>452</v>
      </c>
      <c r="G120" s="234"/>
      <c r="H120" s="234"/>
      <c r="I120" s="234"/>
      <c r="J120" s="143" t="s">
        <v>439</v>
      </c>
      <c r="K120" s="144">
        <v>1</v>
      </c>
      <c r="L120" s="235"/>
      <c r="M120" s="235"/>
      <c r="N120" s="235">
        <f t="shared" si="0"/>
        <v>0</v>
      </c>
      <c r="O120" s="235"/>
      <c r="P120" s="235"/>
      <c r="Q120" s="235"/>
      <c r="R120" s="145"/>
      <c r="T120" s="146" t="s">
        <v>5</v>
      </c>
      <c r="U120" s="43" t="s">
        <v>41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1" t="s">
        <v>440</v>
      </c>
      <c r="AT120" s="21" t="s">
        <v>131</v>
      </c>
      <c r="AU120" s="21" t="s">
        <v>94</v>
      </c>
      <c r="AY120" s="21" t="s">
        <v>130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1" t="s">
        <v>83</v>
      </c>
      <c r="BK120" s="149">
        <f t="shared" si="9"/>
        <v>0</v>
      </c>
      <c r="BL120" s="21" t="s">
        <v>440</v>
      </c>
      <c r="BM120" s="21" t="s">
        <v>453</v>
      </c>
    </row>
    <row r="121" spans="2:63" s="9" customFormat="1" ht="29.9" customHeight="1">
      <c r="B121" s="129"/>
      <c r="C121" s="130"/>
      <c r="D121" s="139" t="s">
        <v>435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28">
        <f>BK121</f>
        <v>0</v>
      </c>
      <c r="O121" s="229"/>
      <c r="P121" s="229"/>
      <c r="Q121" s="229"/>
      <c r="R121" s="132"/>
      <c r="T121" s="133"/>
      <c r="U121" s="130"/>
      <c r="V121" s="130"/>
      <c r="W121" s="134">
        <f>W122</f>
        <v>0</v>
      </c>
      <c r="X121" s="130"/>
      <c r="Y121" s="134">
        <f>Y122</f>
        <v>0</v>
      </c>
      <c r="Z121" s="130"/>
      <c r="AA121" s="135">
        <f>AA122</f>
        <v>0</v>
      </c>
      <c r="AR121" s="136" t="s">
        <v>147</v>
      </c>
      <c r="AT121" s="137" t="s">
        <v>74</v>
      </c>
      <c r="AU121" s="137" t="s">
        <v>83</v>
      </c>
      <c r="AY121" s="136" t="s">
        <v>130</v>
      </c>
      <c r="BK121" s="138">
        <f>BK122</f>
        <v>0</v>
      </c>
    </row>
    <row r="122" spans="2:65" s="1" customFormat="1" ht="14.5" customHeight="1">
      <c r="B122" s="140"/>
      <c r="C122" s="141">
        <v>6</v>
      </c>
      <c r="D122" s="141" t="s">
        <v>131</v>
      </c>
      <c r="E122" s="142" t="s">
        <v>454</v>
      </c>
      <c r="F122" s="234" t="s">
        <v>455</v>
      </c>
      <c r="G122" s="234"/>
      <c r="H122" s="234"/>
      <c r="I122" s="234"/>
      <c r="J122" s="143" t="s">
        <v>439</v>
      </c>
      <c r="K122" s="144">
        <v>1</v>
      </c>
      <c r="L122" s="235"/>
      <c r="M122" s="235"/>
      <c r="N122" s="235">
        <f>ROUND(L122*K122,2)</f>
        <v>0</v>
      </c>
      <c r="O122" s="235"/>
      <c r="P122" s="235"/>
      <c r="Q122" s="235"/>
      <c r="R122" s="145"/>
      <c r="T122" s="146" t="s">
        <v>5</v>
      </c>
      <c r="U122" s="43" t="s">
        <v>41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440</v>
      </c>
      <c r="AT122" s="21" t="s">
        <v>131</v>
      </c>
      <c r="AU122" s="21" t="s">
        <v>94</v>
      </c>
      <c r="AY122" s="21" t="s">
        <v>130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83</v>
      </c>
      <c r="BK122" s="149">
        <f>ROUND(L122*K122,2)</f>
        <v>0</v>
      </c>
      <c r="BL122" s="21" t="s">
        <v>440</v>
      </c>
      <c r="BM122" s="21" t="s">
        <v>456</v>
      </c>
    </row>
    <row r="123" spans="2:63" s="9" customFormat="1" ht="29.9" customHeight="1">
      <c r="B123" s="129"/>
      <c r="C123" s="130"/>
      <c r="D123" s="139" t="s">
        <v>436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228">
        <f>BK123</f>
        <v>0</v>
      </c>
      <c r="O123" s="229"/>
      <c r="P123" s="229"/>
      <c r="Q123" s="229"/>
      <c r="R123" s="132"/>
      <c r="T123" s="133"/>
      <c r="U123" s="130"/>
      <c r="V123" s="130"/>
      <c r="W123" s="134">
        <f>SUM(W124:W126)</f>
        <v>0</v>
      </c>
      <c r="X123" s="130"/>
      <c r="Y123" s="134">
        <f>SUM(Y124:Y126)</f>
        <v>0</v>
      </c>
      <c r="Z123" s="130"/>
      <c r="AA123" s="135">
        <f>SUM(AA124:AA126)</f>
        <v>0</v>
      </c>
      <c r="AR123" s="136" t="s">
        <v>147</v>
      </c>
      <c r="AT123" s="137" t="s">
        <v>74</v>
      </c>
      <c r="AU123" s="137" t="s">
        <v>83</v>
      </c>
      <c r="AY123" s="136" t="s">
        <v>130</v>
      </c>
      <c r="BK123" s="138">
        <f>SUM(BK124:BK126)</f>
        <v>0</v>
      </c>
    </row>
    <row r="124" spans="2:65" s="1" customFormat="1" ht="14.5" customHeight="1">
      <c r="B124" s="140"/>
      <c r="C124" s="141">
        <v>7</v>
      </c>
      <c r="D124" s="141" t="s">
        <v>131</v>
      </c>
      <c r="E124" s="142" t="s">
        <v>457</v>
      </c>
      <c r="F124" s="234" t="s">
        <v>458</v>
      </c>
      <c r="G124" s="234"/>
      <c r="H124" s="234"/>
      <c r="I124" s="234"/>
      <c r="J124" s="143" t="s">
        <v>439</v>
      </c>
      <c r="K124" s="144">
        <v>1</v>
      </c>
      <c r="L124" s="235"/>
      <c r="M124" s="235"/>
      <c r="N124" s="235">
        <f>ROUND(L124*K124,2)</f>
        <v>0</v>
      </c>
      <c r="O124" s="235"/>
      <c r="P124" s="235"/>
      <c r="Q124" s="235"/>
      <c r="R124" s="145"/>
      <c r="T124" s="146" t="s">
        <v>5</v>
      </c>
      <c r="U124" s="43" t="s">
        <v>41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440</v>
      </c>
      <c r="AT124" s="21" t="s">
        <v>131</v>
      </c>
      <c r="AU124" s="21" t="s">
        <v>94</v>
      </c>
      <c r="AY124" s="21" t="s">
        <v>130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83</v>
      </c>
      <c r="BK124" s="149">
        <f>ROUND(L124*K124,2)</f>
        <v>0</v>
      </c>
      <c r="BL124" s="21" t="s">
        <v>440</v>
      </c>
      <c r="BM124" s="21" t="s">
        <v>459</v>
      </c>
    </row>
    <row r="125" spans="2:65" s="1" customFormat="1" ht="14.5" customHeight="1">
      <c r="B125" s="140"/>
      <c r="C125" s="141">
        <v>8</v>
      </c>
      <c r="D125" s="141" t="s">
        <v>131</v>
      </c>
      <c r="E125" s="142" t="s">
        <v>460</v>
      </c>
      <c r="F125" s="234" t="s">
        <v>461</v>
      </c>
      <c r="G125" s="234"/>
      <c r="H125" s="234"/>
      <c r="I125" s="234"/>
      <c r="J125" s="143" t="s">
        <v>439</v>
      </c>
      <c r="K125" s="144">
        <v>1</v>
      </c>
      <c r="L125" s="235"/>
      <c r="M125" s="235"/>
      <c r="N125" s="235">
        <f>ROUND(L125*K125,2)</f>
        <v>0</v>
      </c>
      <c r="O125" s="235"/>
      <c r="P125" s="235"/>
      <c r="Q125" s="235"/>
      <c r="R125" s="145"/>
      <c r="T125" s="146" t="s">
        <v>5</v>
      </c>
      <c r="U125" s="43" t="s">
        <v>41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440</v>
      </c>
      <c r="AT125" s="21" t="s">
        <v>131</v>
      </c>
      <c r="AU125" s="21" t="s">
        <v>94</v>
      </c>
      <c r="AY125" s="21" t="s">
        <v>130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83</v>
      </c>
      <c r="BK125" s="149">
        <f>ROUND(L125*K125,2)</f>
        <v>0</v>
      </c>
      <c r="BL125" s="21" t="s">
        <v>440</v>
      </c>
      <c r="BM125" s="21" t="s">
        <v>462</v>
      </c>
    </row>
    <row r="126" spans="2:65" s="1" customFormat="1" ht="22.75" customHeight="1">
      <c r="B126" s="140"/>
      <c r="C126" s="141">
        <v>9</v>
      </c>
      <c r="D126" s="141" t="s">
        <v>131</v>
      </c>
      <c r="E126" s="142" t="s">
        <v>463</v>
      </c>
      <c r="F126" s="234" t="s">
        <v>464</v>
      </c>
      <c r="G126" s="234"/>
      <c r="H126" s="234"/>
      <c r="I126" s="234"/>
      <c r="J126" s="143" t="s">
        <v>439</v>
      </c>
      <c r="K126" s="144">
        <v>1</v>
      </c>
      <c r="L126" s="235"/>
      <c r="M126" s="235"/>
      <c r="N126" s="235">
        <f>ROUND(L126*K126,2)</f>
        <v>0</v>
      </c>
      <c r="O126" s="235"/>
      <c r="P126" s="235"/>
      <c r="Q126" s="235"/>
      <c r="R126" s="145"/>
      <c r="T126" s="146" t="s">
        <v>5</v>
      </c>
      <c r="U126" s="177" t="s">
        <v>41</v>
      </c>
      <c r="V126" s="178">
        <v>0</v>
      </c>
      <c r="W126" s="178">
        <f>V126*K126</f>
        <v>0</v>
      </c>
      <c r="X126" s="178">
        <v>0</v>
      </c>
      <c r="Y126" s="178">
        <f>X126*K126</f>
        <v>0</v>
      </c>
      <c r="Z126" s="178">
        <v>0</v>
      </c>
      <c r="AA126" s="179">
        <f>Z126*K126</f>
        <v>0</v>
      </c>
      <c r="AR126" s="21" t="s">
        <v>440</v>
      </c>
      <c r="AT126" s="21" t="s">
        <v>131</v>
      </c>
      <c r="AU126" s="21" t="s">
        <v>94</v>
      </c>
      <c r="AY126" s="21" t="s">
        <v>130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83</v>
      </c>
      <c r="BK126" s="149">
        <f>ROUND(L126*K126,2)</f>
        <v>0</v>
      </c>
      <c r="BL126" s="21" t="s">
        <v>440</v>
      </c>
      <c r="BM126" s="21" t="s">
        <v>465</v>
      </c>
    </row>
    <row r="127" spans="2:18" s="1" customFormat="1" ht="7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60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2:I122"/>
    <mergeCell ref="L122:M122"/>
    <mergeCell ref="N122:Q122"/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1:Q121"/>
    <mergeCell ref="N123:Q123"/>
    <mergeCell ref="F124:I124"/>
    <mergeCell ref="L124:M124"/>
    <mergeCell ref="N124:Q124"/>
    <mergeCell ref="F125:I125"/>
    <mergeCell ref="L125:M125"/>
    <mergeCell ref="N125:Q12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Krchová Gabriela</dc:creator>
  <cp:keywords/>
  <dc:description/>
  <cp:lastModifiedBy>Šebesta František Ing.</cp:lastModifiedBy>
  <cp:lastPrinted>2021-10-27T04:22:19Z</cp:lastPrinted>
  <dcterms:created xsi:type="dcterms:W3CDTF">2018-03-09T10:05:51Z</dcterms:created>
  <dcterms:modified xsi:type="dcterms:W3CDTF">2021-11-19T12:32:33Z</dcterms:modified>
  <cp:category/>
  <cp:version/>
  <cp:contentType/>
  <cp:contentStatus/>
</cp:coreProperties>
</file>