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1035" yWindow="0" windowWidth="14400" windowHeight="17400" activeTab="0"/>
  </bookViews>
  <sheets>
    <sheet name="Rekapitulace stavby" sheetId="1" r:id="rId1"/>
    <sheet name="SO 001 - Všeobecné položky " sheetId="2" r:id="rId2"/>
    <sheet name="SO 101 - Komunikace" sheetId="3" r:id="rId3"/>
    <sheet name="SO 102 - Odvodňovací zaří..." sheetId="4" r:id="rId4"/>
    <sheet name="SO 800.1 - Sadové úpravy " sheetId="5" r:id="rId5"/>
    <sheet name="SO 800.2 - Následná péče ..." sheetId="6" r:id="rId6"/>
    <sheet name="SO 800.3 - Následná péče ..." sheetId="7" r:id="rId7"/>
    <sheet name="SO 800.4 - Následná péče ..." sheetId="8" r:id="rId8"/>
  </sheets>
  <definedNames>
    <definedName name="_xlnm._FilterDatabase" localSheetId="1" hidden="1">'SO 001 - Všeobecné položky '!$C$118:$K$135</definedName>
    <definedName name="_xlnm._FilterDatabase" localSheetId="2" hidden="1">'SO 101 - Komunikace'!$C$122:$K$444</definedName>
    <definedName name="_xlnm._FilterDatabase" localSheetId="3" hidden="1">'SO 102 - Odvodňovací zaří...'!$C$121:$K$210</definedName>
    <definedName name="_xlnm._FilterDatabase" localSheetId="4" hidden="1">'SO 800.1 - Sadové úpravy '!$C$123:$K$212</definedName>
    <definedName name="_xlnm._FilterDatabase" localSheetId="5" hidden="1">'SO 800.2 - Následná péče ...'!$C$122:$K$152</definedName>
    <definedName name="_xlnm._FilterDatabase" localSheetId="6" hidden="1">'SO 800.3 - Následná péče ...'!$C$122:$K$152</definedName>
    <definedName name="_xlnm._FilterDatabase" localSheetId="7" hidden="1">'SO 800.4 - Následná péče ...'!$C$122:$K$160</definedName>
    <definedName name="_xlnm.Print_Area" localSheetId="0">'Rekapitulace stavby'!$D$4:$AO$76,'Rekapitulace stavby'!$C$82:$AQ$103</definedName>
    <definedName name="_xlnm.Print_Area" localSheetId="1">'SO 001 - Všeobecné položky '!$C$4:$J$76,'SO 001 - Všeobecné položky '!$C$82:$J$100,'SO 001 - Všeobecné položky '!$C$106:$K$135</definedName>
    <definedName name="_xlnm.Print_Area" localSheetId="2">'SO 101 - Komunikace'!$C$4:$J$76,'SO 101 - Komunikace'!$C$82:$J$104,'SO 101 - Komunikace'!$C$110:$K$444</definedName>
    <definedName name="_xlnm.Print_Area" localSheetId="3">'SO 102 - Odvodňovací zaří...'!$C$4:$J$76,'SO 102 - Odvodňovací zaří...'!$C$82:$J$103,'SO 102 - Odvodňovací zaří...'!$C$109:$K$210</definedName>
    <definedName name="_xlnm.Print_Area" localSheetId="4">'SO 800.1 - Sadové úpravy '!$C$4:$J$76,'SO 800.1 - Sadové úpravy '!$C$82:$J$103,'SO 800.1 - Sadové úpravy '!$C$109:$K$212</definedName>
    <definedName name="_xlnm.Print_Area" localSheetId="5">'SO 800.2 - Následná péče ...'!$C$4:$J$76,'SO 800.2 - Následná péče ...'!$C$82:$J$102,'SO 800.2 - Následná péče ...'!$C$108:$K$152</definedName>
    <definedName name="_xlnm.Print_Area" localSheetId="6">'SO 800.3 - Následná péče ...'!$C$4:$J$76,'SO 800.3 - Následná péče ...'!$C$82:$J$102,'SO 800.3 - Následná péče ...'!$C$108:$K$152</definedName>
    <definedName name="_xlnm.Print_Area" localSheetId="7">'SO 800.4 - Následná péče ...'!$C$4:$J$76,'SO 800.4 - Následná péče ...'!$C$82:$J$102,'SO 800.4 - Následná péče ...'!$C$108:$K$160</definedName>
    <definedName name="_xlnm.Print_Titles" localSheetId="0">'Rekapitulace stavby'!$92:$92</definedName>
    <definedName name="_xlnm.Print_Titles" localSheetId="1">'SO 001 - Všeobecné položky '!$118:$118</definedName>
    <definedName name="_xlnm.Print_Titles" localSheetId="2">'SO 101 - Komunikace'!$122:$122</definedName>
    <definedName name="_xlnm.Print_Titles" localSheetId="3">'SO 102 - Odvodňovací zaří...'!$121:$121</definedName>
    <definedName name="_xlnm.Print_Titles" localSheetId="4">'SO 800.1 - Sadové úpravy '!$123:$123</definedName>
    <definedName name="_xlnm.Print_Titles" localSheetId="5">'SO 800.2 - Následná péče ...'!$122:$122</definedName>
    <definedName name="_xlnm.Print_Titles" localSheetId="6">'SO 800.3 - Následná péče ...'!$122:$122</definedName>
    <definedName name="_xlnm.Print_Titles" localSheetId="7">'SO 800.4 - Následná péče ...'!$122:$122</definedName>
  </definedNames>
  <calcPr calcId="191029"/>
  <extLst/>
</workbook>
</file>

<file path=xl/sharedStrings.xml><?xml version="1.0" encoding="utf-8"?>
<sst xmlns="http://schemas.openxmlformats.org/spreadsheetml/2006/main" count="7274" uniqueCount="846">
  <si>
    <t>Export Komplet</t>
  </si>
  <si>
    <t/>
  </si>
  <si>
    <t>2.0</t>
  </si>
  <si>
    <t>ZAMOK</t>
  </si>
  <si>
    <t>False</t>
  </si>
  <si>
    <t>{4ae9098b-e8e2-4139-82c2-b95db67407d5}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</si>
  <si>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</si>
  <si>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</si>
  <si>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</si>
  <si>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</si>
  <si>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</si>
  <si>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</si>
  <si>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</si>
  <si>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</si>
  <si>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20057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</si>
  <si>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</si>
  <si>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</si>
  <si>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Polní cesta HPC 6, k.ú. Břežany II</t>
  </si>
  <si>
    <t>KSO:</t>
  </si>
  <si>
    <t>CC-CZ:</t>
  </si>
  <si>
    <t>Místo:</t>
  </si>
  <si>
    <t xml:space="preserve">Břežany </t>
  </si>
  <si>
    <t>Datum:</t>
  </si>
  <si>
    <t>2. 12. 2020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</si>
  <si>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</si>
  <si>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</si>
  <si>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</si>
  <si>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</si>
  <si>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</si>
  <si>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</si>
  <si>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</si>
  <si>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15049248</t>
  </si>
  <si>
    <t>GEOVAP, spol. s.r.o., Pardubice</t>
  </si>
  <si>
    <t>CZ15049248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</si>
  <si>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</si>
  <si>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</si>
  <si>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</si>
  <si>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</si>
  <si>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</si>
  <si>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</si>
  <si>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</si>
  <si>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</si>
  <si>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</si>
  <si>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</si>
  <si>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</si>
  <si>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</si>
  <si>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</si>
  <si>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</si>
  <si>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</si>
  <si>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</si>
  <si>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</si>
  <si>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</si>
  <si>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</si>
  <si>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</si>
  <si>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</si>
  <si>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</si>
  <si>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</si>
  <si>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</si>
  <si>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</si>
  <si>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</si>
  <si>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</si>
  <si>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</si>
  <si>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</si>
  <si>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</si>
  <si>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</si>
  <si>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</si>
  <si>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</si>
  <si>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</si>
  <si>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</si>
  <si>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</si>
  <si>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</si>
  <si>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</si>
  <si>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</si>
  <si>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</si>
  <si>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</si>
  <si>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</si>
  <si>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</si>
  <si>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</si>
  <si>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</si>
  <si>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</si>
  <si>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</si>
  <si>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</si>
  <si>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</si>
  <si>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 xml:space="preserve">Všeobecné položky </t>
  </si>
  <si>
    <t>STA</t>
  </si>
  <si>
    <t>1</t>
  </si>
  <si>
    <t>{de108567-94eb-43b6-9369-2260cafd5325}</t>
  </si>
  <si>
    <t>2</t>
  </si>
  <si>
    <t>SO 101</t>
  </si>
  <si>
    <t>Komunikace</t>
  </si>
  <si>
    <t>{be8d36fa-d79d-42a4-8566-e78af918ea3e}</t>
  </si>
  <si>
    <t>SO 102</t>
  </si>
  <si>
    <t xml:space="preserve">Odvodňovací zařízení </t>
  </si>
  <si>
    <t>{ac2b022f-e1e8-4973-92ab-f95129ac7544}</t>
  </si>
  <si>
    <t>SO 800</t>
  </si>
  <si>
    <t xml:space="preserve">Sadové úpravy </t>
  </si>
  <si>
    <t>{8fa5d268-33f7-4d9a-8f4f-f839f7e9727f}</t>
  </si>
  <si>
    <t>SO 800.1</t>
  </si>
  <si>
    <t>Soupis</t>
  </si>
  <si>
    <t>{908417bd-9ef1-4524-8de2-856b0427fab1}</t>
  </si>
  <si>
    <t>SO 800.2</t>
  </si>
  <si>
    <t>Následná péče 1. rok</t>
  </si>
  <si>
    <t>{f92f309d-2ed0-42de-bfeb-0a14ea6b1af5}</t>
  </si>
  <si>
    <t>SO 800.3</t>
  </si>
  <si>
    <t>Následná péče 2. rok</t>
  </si>
  <si>
    <t>{ffaff3f3-a5c3-4cca-84c6-a4c8ab3d6daa}</t>
  </si>
  <si>
    <t>SO 800.4</t>
  </si>
  <si>
    <t>Následná péče 3. rok</t>
  </si>
  <si>
    <t>{fb799116-9387-4c18-9c27-c2a65056cf9a}</t>
  </si>
  <si>
    <t>KRYCÍ LIST SOUPISU PRACÍ</t>
  </si>
  <si>
    <t>Objekt:</t>
  </si>
  <si>
    <t xml:space="preserve">SO 001 - Všeobecné položky 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</si>
  <si>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</si>
  <si>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</si>
  <si>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</si>
  <si>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</si>
  <si>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</si>
  <si>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</si>
  <si>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</si>
  <si>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</si>
  <si>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</si>
  <si>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</si>
  <si>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</si>
  <si>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</si>
  <si>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</si>
  <si>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</si>
  <si>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</si>
  <si>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</si>
  <si>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</si>
  <si>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</si>
  <si>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</si>
  <si>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</si>
  <si>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</si>
  <si>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</si>
  <si>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</si>
  <si>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</si>
  <si>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</si>
  <si>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</si>
  <si>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012103001</t>
  </si>
  <si>
    <t xml:space="preserve">Geodetické práce před výstavbou - vytyčení stavby </t>
  </si>
  <si>
    <t>soubor</t>
  </si>
  <si>
    <t>1024</t>
  </si>
  <si>
    <t>-1700238933</t>
  </si>
  <si>
    <t>012103006</t>
  </si>
  <si>
    <t>Geodetické práce před výstavbou - vytyčení sítí</t>
  </si>
  <si>
    <t>-161162130</t>
  </si>
  <si>
    <t>3</t>
  </si>
  <si>
    <t>012303001</t>
  </si>
  <si>
    <t xml:space="preserve">Geodetické práce po výstavbě - zaměření skutečného provedení stavby </t>
  </si>
  <si>
    <t>-181782647</t>
  </si>
  <si>
    <t>4</t>
  </si>
  <si>
    <t>013254001</t>
  </si>
  <si>
    <t>Dokumentace skutečného provedení stavby</t>
  </si>
  <si>
    <t>-1816658784</t>
  </si>
  <si>
    <t>030001001</t>
  </si>
  <si>
    <t>Zařízení staveniště - DIO</t>
  </si>
  <si>
    <t xml:space="preserve">soubor </t>
  </si>
  <si>
    <t>-982409835</t>
  </si>
  <si>
    <t>6</t>
  </si>
  <si>
    <t>030001002</t>
  </si>
  <si>
    <t>Zařízení staveniště</t>
  </si>
  <si>
    <t>1607431635</t>
  </si>
  <si>
    <t>7</t>
  </si>
  <si>
    <t>043002002</t>
  </si>
  <si>
    <t>Zkoušky hutnění zemní pláně</t>
  </si>
  <si>
    <t>kus</t>
  </si>
  <si>
    <t>1491981111</t>
  </si>
  <si>
    <t>8</t>
  </si>
  <si>
    <t>043002008</t>
  </si>
  <si>
    <t xml:space="preserve">Renovace křížku - drobné restaurátorské práce </t>
  </si>
  <si>
    <t>-223040996</t>
  </si>
  <si>
    <t>VV</t>
  </si>
  <si>
    <t>"km 1,830 "1</t>
  </si>
  <si>
    <t>9</t>
  </si>
  <si>
    <t>043002009</t>
  </si>
  <si>
    <t xml:space="preserve">D+M lavček s opěradlem - ukotvení do betonových patek </t>
  </si>
  <si>
    <t>111951052</t>
  </si>
  <si>
    <t>"km 1,830 -vč. zemních prací -  ocel, dřevo - délka 1 600 mm, výška sedací plochy 450 mm, výška opěradla 82 mm"2</t>
  </si>
  <si>
    <t>VRN1</t>
  </si>
  <si>
    <t>Průzkumné, geodetické a projektové práce</t>
  </si>
  <si>
    <t>10</t>
  </si>
  <si>
    <t>011324001</t>
  </si>
  <si>
    <t>Předběžný archeologický průzkum</t>
  </si>
  <si>
    <t>-1128380576</t>
  </si>
  <si>
    <t>VRN3</t>
  </si>
  <si>
    <t>11</t>
  </si>
  <si>
    <t>034503001</t>
  </si>
  <si>
    <t>Informační tabule pro propagaci dotace</t>
  </si>
  <si>
    <t>-1647664103</t>
  </si>
  <si>
    <t>SO 101 - Komunikace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</si>
  <si>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</si>
  <si>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</si>
  <si>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</si>
  <si>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</si>
  <si>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</si>
  <si>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</si>
  <si>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</si>
  <si>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</si>
  <si>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</si>
  <si>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</si>
  <si>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111251104</t>
  </si>
  <si>
    <t>Odstranění křovin a stromů průměru kmene do 100 mm i s kořeny sklonu terénu do 1:5 z celkové plochy přes 500 m2 strojně</t>
  </si>
  <si>
    <t>m2</t>
  </si>
  <si>
    <t>-1837181046</t>
  </si>
  <si>
    <t xml:space="preserve">vč. likvidace </t>
  </si>
  <si>
    <t>100*02+80*1+50*4+40*4</t>
  </si>
  <si>
    <t>111301111</t>
  </si>
  <si>
    <t>Sejmutí drnu tl do 100 mm s přemístěním do 50 m nebo naložením na dopravní prostředek</t>
  </si>
  <si>
    <t>CS ÚRS 2020 01</t>
  </si>
  <si>
    <t>-299869844</t>
  </si>
  <si>
    <t>1484+4002+457+187+950+2914+5574+460</t>
  </si>
  <si>
    <t>112101101</t>
  </si>
  <si>
    <t>Odstranění stromů listnatých průměru kmene do 300 mm</t>
  </si>
  <si>
    <t>936784093</t>
  </si>
  <si>
    <t>"km 0,225 - třešeň"1</t>
  </si>
  <si>
    <t>"km 1,167 - akát"3</t>
  </si>
  <si>
    <t>"km 1,115-1,170 - akát"1</t>
  </si>
  <si>
    <t>Součet</t>
  </si>
  <si>
    <t>112101102</t>
  </si>
  <si>
    <t>Odstranění stromů listnatých průměru kmene do 500 mm</t>
  </si>
  <si>
    <t>302080175</t>
  </si>
  <si>
    <t>"km 0,422 - třešeň"1</t>
  </si>
  <si>
    <t>"km 1,138-1,150 - třešeň"2</t>
  </si>
  <si>
    <t>"km 2,450 - jasan"2</t>
  </si>
  <si>
    <t>"km 2,460 - vrba"1</t>
  </si>
  <si>
    <t>"km 0,412 - třešeň"1</t>
  </si>
  <si>
    <t>"km 1,138-1,150 - třešeň"1</t>
  </si>
  <si>
    <t>112101104</t>
  </si>
  <si>
    <t>Odstranění stromů listnatých průměru kmene do 900 mm</t>
  </si>
  <si>
    <t>-646209905</t>
  </si>
  <si>
    <t>112251101</t>
  </si>
  <si>
    <t>Odstranění pařezů D do 300 mm</t>
  </si>
  <si>
    <t>-1763480551</t>
  </si>
  <si>
    <t>112251102</t>
  </si>
  <si>
    <t>Odstranění pařezů D do 500 mm</t>
  </si>
  <si>
    <t>-1481206937</t>
  </si>
  <si>
    <t>112251104</t>
  </si>
  <si>
    <t>Odstranění pařezů D do 900 mm</t>
  </si>
  <si>
    <t>1015898723</t>
  </si>
  <si>
    <t>113107165</t>
  </si>
  <si>
    <t>Odstranění podkladu z kameniva drceného tl 500 mm strojně pl přes 50 do 200 m2</t>
  </si>
  <si>
    <t>490108446</t>
  </si>
  <si>
    <t>30*4+27</t>
  </si>
  <si>
    <t>113107223</t>
  </si>
  <si>
    <t>Odstranění podkladu z kameniva drceného tl 300 mm strojně pl přes 200 m2</t>
  </si>
  <si>
    <t>447787165</t>
  </si>
  <si>
    <t>P</t>
  </si>
  <si>
    <t>Poznámka k položce:
odměřeno z výkresu Celková situace C.3</t>
  </si>
  <si>
    <t>122151105</t>
  </si>
  <si>
    <t>Odkopávky a prokopávky nezapažené v hornině třídy těžitelnosti I, skupiny 1 a 2 objem do 1000 m3 strojně</t>
  </si>
  <si>
    <t>m3</t>
  </si>
  <si>
    <t>630883251</t>
  </si>
  <si>
    <t>Poznámka k položce:
viz tabulka kubatur příloha D1 Technická zpráva</t>
  </si>
  <si>
    <t>12</t>
  </si>
  <si>
    <t>132251103</t>
  </si>
  <si>
    <t>Hloubení rýh nezapažených  š do 800 mm v hornině třídy těžitelnosti I, skupiny 3 objem do 100 m3 strojně</t>
  </si>
  <si>
    <t>1703977155</t>
  </si>
  <si>
    <t xml:space="preserve">Poznámka k položce:
</t>
  </si>
  <si>
    <t>"podélný drén - trativod - vpravo"(23+92+1724+4*5)*0,5*0,45</t>
  </si>
  <si>
    <t>"podélný drén - trativod - vlevo"(168+5+275+2*3)*0,5*0,45</t>
  </si>
  <si>
    <t>13</t>
  </si>
  <si>
    <t>162201401</t>
  </si>
  <si>
    <t>Vodorovné přemístění větví stromů listnatých do 1 km D kmene do 300 mm</t>
  </si>
  <si>
    <t>-797181424</t>
  </si>
  <si>
    <t>14</t>
  </si>
  <si>
    <t>162201402</t>
  </si>
  <si>
    <t>Vodorovné přemístění větví stromů listnatých do 1 km D kmene do 500 mm</t>
  </si>
  <si>
    <t>706874023</t>
  </si>
  <si>
    <t>162201404</t>
  </si>
  <si>
    <t>Vodorovné přemístění větví stromů listnatých do 1 km D kmene do 900 mm</t>
  </si>
  <si>
    <t>-1369412211</t>
  </si>
  <si>
    <t>16</t>
  </si>
  <si>
    <t>162201411</t>
  </si>
  <si>
    <t>Vodorovné přemístění kmenů stromů listnatých do 1 km D kmene do 300 mm</t>
  </si>
  <si>
    <t>823474519</t>
  </si>
  <si>
    <t>17</t>
  </si>
  <si>
    <t>162201412</t>
  </si>
  <si>
    <t>Vodorovné přemístění kmenů stromů listnatých do 1 km D kmene do 500 mm</t>
  </si>
  <si>
    <t>1682477025</t>
  </si>
  <si>
    <t>18</t>
  </si>
  <si>
    <t>162201414</t>
  </si>
  <si>
    <t>Vodorovné přemístění kmenů stromů listnatých do 1 km D kmene do 900 mm</t>
  </si>
  <si>
    <t>1637623024</t>
  </si>
  <si>
    <t>19</t>
  </si>
  <si>
    <t>162201421</t>
  </si>
  <si>
    <t>Vodorovné přemístění pařezů do 1 km D do 300 mm</t>
  </si>
  <si>
    <t>1949947382</t>
  </si>
  <si>
    <t>20</t>
  </si>
  <si>
    <t>162201422</t>
  </si>
  <si>
    <t>Vodorovné přemístění pařezů do 1 km D do 500 mm</t>
  </si>
  <si>
    <t>-1088984262</t>
  </si>
  <si>
    <t>162201424</t>
  </si>
  <si>
    <t>Vodorovné přemístění pařezů do 1 km D do 900 mm</t>
  </si>
  <si>
    <t>1103091758</t>
  </si>
  <si>
    <t>22</t>
  </si>
  <si>
    <t>162301931</t>
  </si>
  <si>
    <t>Příplatek k vodorovnému přemístění větví stromů listnatých D kmene do 300 mm ZKD 1 km</t>
  </si>
  <si>
    <t>275322651</t>
  </si>
  <si>
    <t>5*9</t>
  </si>
  <si>
    <t>23</t>
  </si>
  <si>
    <t>162301932</t>
  </si>
  <si>
    <t>Příplatek k vodorovnému přemístění větví stromů listnatých D kmene do 500 mm ZKD 1 km</t>
  </si>
  <si>
    <t>702411938</t>
  </si>
  <si>
    <t>9*9</t>
  </si>
  <si>
    <t>24</t>
  </si>
  <si>
    <t>162301934</t>
  </si>
  <si>
    <t>Příplatek k vodorovnému přemístění větví stromů listnatých D kmene do 900 mm ZKD 1 km</t>
  </si>
  <si>
    <t>1471515176</t>
  </si>
  <si>
    <t>1*9</t>
  </si>
  <si>
    <t>25</t>
  </si>
  <si>
    <t>162301971</t>
  </si>
  <si>
    <t>Příplatek k vodorovnému přemístění pařezů D 300 mm ZKD 1 km</t>
  </si>
  <si>
    <t>513777549</t>
  </si>
  <si>
    <t>26</t>
  </si>
  <si>
    <t>162301972</t>
  </si>
  <si>
    <t>Příplatek k vodorovnému přemístění pařezů D 500 mm ZKD 1 km</t>
  </si>
  <si>
    <t>-1863318874</t>
  </si>
  <si>
    <t>27</t>
  </si>
  <si>
    <t>162301974</t>
  </si>
  <si>
    <t>Příplatek k vodorovnému přemístění pařezů D 900 mm ZKD 1 km</t>
  </si>
  <si>
    <t>-1833404261</t>
  </si>
  <si>
    <t>28</t>
  </si>
  <si>
    <t>162751117</t>
  </si>
  <si>
    <t>Vodorovné přemístění do 10000 m výkopku/sypaniny z horniny třídy těžitelnosti I, skupiny 1 až 3</t>
  </si>
  <si>
    <t>1040708877</t>
  </si>
  <si>
    <t>"odkopávky"728</t>
  </si>
  <si>
    <t>"rýhy"520,425</t>
  </si>
  <si>
    <t>"násyp"-856</t>
  </si>
  <si>
    <t>"zásyp po pařezech"-(5*1+9*1,1+1*1,5)</t>
  </si>
  <si>
    <t>29</t>
  </si>
  <si>
    <t>171151111</t>
  </si>
  <si>
    <t>Uložení sypaniny z hornin nesoudržných sypkých do násypů zhutněných</t>
  </si>
  <si>
    <t>109980828</t>
  </si>
  <si>
    <t>30</t>
  </si>
  <si>
    <t>171201221</t>
  </si>
  <si>
    <t>Poplatek za uložení na skládce (skládkovné) zeminy a kamení kód odpadu 17 05 04</t>
  </si>
  <si>
    <t>t</t>
  </si>
  <si>
    <t>-761981812</t>
  </si>
  <si>
    <t>376,025*1,75</t>
  </si>
  <si>
    <t>31</t>
  </si>
  <si>
    <t>171251201</t>
  </si>
  <si>
    <t>Uložení sypaniny na skládky nebo meziskládky</t>
  </si>
  <si>
    <t>533697646</t>
  </si>
  <si>
    <t>32</t>
  </si>
  <si>
    <t>174251201</t>
  </si>
  <si>
    <t>Zásyp jam po pařezech D pařezů do 300 mm</t>
  </si>
  <si>
    <t>830875023</t>
  </si>
  <si>
    <t>33</t>
  </si>
  <si>
    <t>174251202</t>
  </si>
  <si>
    <t>Zásyp jam po pařezech D pařezů do 500 mm</t>
  </si>
  <si>
    <t>-528033504</t>
  </si>
  <si>
    <t>34</t>
  </si>
  <si>
    <t>174251204</t>
  </si>
  <si>
    <t>Zásyp jam po pařezech D pařezů do 900 mm</t>
  </si>
  <si>
    <t>-854549059</t>
  </si>
  <si>
    <t>35</t>
  </si>
  <si>
    <t>181351113</t>
  </si>
  <si>
    <t>Rozprostření ornice tl vrstvy do 200 mm pl přes 500 m2 v rovině nebo ve svahu do 1:5 strojně</t>
  </si>
  <si>
    <t>2115512327</t>
  </si>
  <si>
    <t>"tl. 10 mm"9425</t>
  </si>
  <si>
    <t>36</t>
  </si>
  <si>
    <t>181411121</t>
  </si>
  <si>
    <t>Založení lučního trávníku výsevem plochy do 1000 m2 v rovině a ve svahu do 1:5</t>
  </si>
  <si>
    <t>-1382160563</t>
  </si>
  <si>
    <t>37</t>
  </si>
  <si>
    <t>M</t>
  </si>
  <si>
    <t>00572100</t>
  </si>
  <si>
    <t>osivo jetelotráva intenzivní víceletá</t>
  </si>
  <si>
    <t>kg</t>
  </si>
  <si>
    <t>-145136815</t>
  </si>
  <si>
    <t>9425*0,015 'Přepočtené koeficientem množství</t>
  </si>
  <si>
    <t>38</t>
  </si>
  <si>
    <t>181951112</t>
  </si>
  <si>
    <t>Úprava pláně v hornině třídy těžitelnosti I, skupiny 1 až 3 se zhutněním</t>
  </si>
  <si>
    <t>668384718</t>
  </si>
  <si>
    <t>"km 0,000-0,030"167</t>
  </si>
  <si>
    <t>"vozovka 0,030-0,692"919+363+27</t>
  </si>
  <si>
    <t>"vozovka v křížení s produktovodem ČEPRO – 30m na obě strany"60*5,5</t>
  </si>
  <si>
    <t>"sjezd-2"24</t>
  </si>
  <si>
    <t>"sjezd-4"36</t>
  </si>
  <si>
    <t>"sjezd-6"24</t>
  </si>
  <si>
    <t>"sjezd-7"18</t>
  </si>
  <si>
    <t>"sjezd-8"18</t>
  </si>
  <si>
    <t>"sjezd-9"17,5</t>
  </si>
  <si>
    <t>"sjezd-10"17,5</t>
  </si>
  <si>
    <t>"sjezd-11"17,5</t>
  </si>
  <si>
    <t>"sjezd-12"9</t>
  </si>
  <si>
    <t>"sjezd-13"17,5</t>
  </si>
  <si>
    <t>"sjezd-14"17,5</t>
  </si>
  <si>
    <t>"výhybna -10"1,5*21</t>
  </si>
  <si>
    <t>"výhybna -11"50,5</t>
  </si>
  <si>
    <t>"výhybna -12"51,5</t>
  </si>
  <si>
    <t>Zakládání</t>
  </si>
  <si>
    <t>39</t>
  </si>
  <si>
    <t>211531111</t>
  </si>
  <si>
    <t>Výplň odvodňovacích žeber nebo trativodů kamenivem hrubým drceným frakce 16 až 63 mm</t>
  </si>
  <si>
    <t>-1384738767</t>
  </si>
  <si>
    <t>"podélný drén - trativod - vpravo"(23+92+1724+4*5)*0,5*0,4</t>
  </si>
  <si>
    <t>"podélný drén - trativod - vlevo"(168+5+275+2*3)*0,5*0,4</t>
  </si>
  <si>
    <t>40</t>
  </si>
  <si>
    <t>211971121</t>
  </si>
  <si>
    <t>Zřízení opláštění žeber nebo trativodů geotextilií v rýze nebo zářezu sklonu přes 1:2 š do 2,5 m</t>
  </si>
  <si>
    <t>1413104826</t>
  </si>
  <si>
    <t>"podélný drén - trativod - vpravo"(23+92+1724+4*5)*(0,5*0,45+0,5+0,45+0,5)</t>
  </si>
  <si>
    <t>"podélný drén - trativod - vlevo"(168+5+275+2*3)*(0,5*0,45+0,5+0,45+0,5)</t>
  </si>
  <si>
    <t>41</t>
  </si>
  <si>
    <t>69311173</t>
  </si>
  <si>
    <t>geotextilie PP s ÚV stabilizací 350g/m2</t>
  </si>
  <si>
    <t>758650236</t>
  </si>
  <si>
    <t>3874,275*1,01 'Přepočtené koeficientem množství</t>
  </si>
  <si>
    <t>42</t>
  </si>
  <si>
    <t>212752101</t>
  </si>
  <si>
    <t>Trativod z drenážních trubek korugovaných PE-HD SN 4 perforace 360° včetně lože otevřený výkop DN 100 pro liniové stavby</t>
  </si>
  <si>
    <t>m</t>
  </si>
  <si>
    <t>1302838395</t>
  </si>
  <si>
    <t>"podélný drén - trativod - vpravo"(23+92+1724+4*5)</t>
  </si>
  <si>
    <t>"podélný drén - trativod - vlevo"(168+5+275+2*3)</t>
  </si>
  <si>
    <t>43</t>
  </si>
  <si>
    <t>291211111</t>
  </si>
  <si>
    <t>Zřízení plochy ze silničních panelů do lože tl 50 mm z kameniva</t>
  </si>
  <si>
    <t>114012287</t>
  </si>
  <si>
    <t xml:space="preserve">Poznámka k položce:
odměřeno z přílohy C.1 situace </t>
  </si>
  <si>
    <t>"vozovka km 0,030-0,692 dle ČSN 736130"667+2154</t>
  </si>
  <si>
    <t>"vozovka kmn 0,692 - do konce úpravy"(4364+5204)-7849</t>
  </si>
  <si>
    <t xml:space="preserve">včetně výplně spar mezi panely a dodávky materiálu pro tuto výplň </t>
  </si>
  <si>
    <t>"vozovka v křížení s produktovodem ČEPRO – 30m na obě strany"60*6</t>
  </si>
  <si>
    <t>44</t>
  </si>
  <si>
    <t>59381007</t>
  </si>
  <si>
    <t>panel silniční 3,00x2,00x0,18m</t>
  </si>
  <si>
    <t>493214154</t>
  </si>
  <si>
    <t>2821/(2*3)</t>
  </si>
  <si>
    <t>((4364+5204)-7849)/(2*3)</t>
  </si>
  <si>
    <t>((60*5,5)/(2*3))</t>
  </si>
  <si>
    <t>(24+36+24+18+18)/(2*3)</t>
  </si>
  <si>
    <t>45</t>
  </si>
  <si>
    <t>593810051</t>
  </si>
  <si>
    <t>panel silniční 3,00x1,50x0,18 m</t>
  </si>
  <si>
    <t>-453232427</t>
  </si>
  <si>
    <t>(1,5*21)/(1,5*3)</t>
  </si>
  <si>
    <t>Komunikace pozemní</t>
  </si>
  <si>
    <t>46</t>
  </si>
  <si>
    <t>561021111</t>
  </si>
  <si>
    <t>Zřízení podkladu ze zeminy upravené vápnem, cementem, směsnými pojivy tl 200 mm plochy do 1000 m2</t>
  </si>
  <si>
    <t>2081262850</t>
  </si>
  <si>
    <t>47</t>
  </si>
  <si>
    <t>58530170</t>
  </si>
  <si>
    <t>vápno nehašené CL 90-Q pro úpravu zemin standardní</t>
  </si>
  <si>
    <t>414048322</t>
  </si>
  <si>
    <t>2156*0,2*1,75*2/100</t>
  </si>
  <si>
    <t>48</t>
  </si>
  <si>
    <t>564231111</t>
  </si>
  <si>
    <t>Podklad nebo podsyp ze štěrkopísku ŠP tl 100 mm</t>
  </si>
  <si>
    <t>1683372347</t>
  </si>
  <si>
    <t>90*0,3</t>
  </si>
  <si>
    <t>49</t>
  </si>
  <si>
    <t>564831111</t>
  </si>
  <si>
    <t>Podklad ze štěrkodrtě ŠD tl 100 mm</t>
  </si>
  <si>
    <t>-1778096109</t>
  </si>
  <si>
    <t>"sjezd-1"32</t>
  </si>
  <si>
    <t>"sjezd-3"63</t>
  </si>
  <si>
    <t>"sjezd-4"10</t>
  </si>
  <si>
    <t>50</t>
  </si>
  <si>
    <t>564851111</t>
  </si>
  <si>
    <t>Podklad ze štěrkodrtě ŠD tl 150 mm</t>
  </si>
  <si>
    <t>1515167480</t>
  </si>
  <si>
    <t>"ŠD B - km 0,000-0,030"167</t>
  </si>
  <si>
    <t>"vozovka 0,030-0,692 - vyrovnávka na čtět v prům 150 mm"667+2154</t>
  </si>
  <si>
    <t>51</t>
  </si>
  <si>
    <t>564861111</t>
  </si>
  <si>
    <t>Podklad ze štěrkodrtě ŠD tl 200 mm</t>
  </si>
  <si>
    <t>-30166417</t>
  </si>
  <si>
    <t>"rozšíření v krajích a v místě překopu u propustku P10"819+363+27</t>
  </si>
  <si>
    <t>52</t>
  </si>
  <si>
    <t>565155101</t>
  </si>
  <si>
    <t>Asfaltový beton vrstva podkladní ACP 16 (obalované kamenivo OKS) tl 70 mm š do 1,5 m</t>
  </si>
  <si>
    <t>1629525777</t>
  </si>
  <si>
    <t>"vozovka kmn 0,692 - do konce úpravy"7849</t>
  </si>
  <si>
    <t>53</t>
  </si>
  <si>
    <t>569831112</t>
  </si>
  <si>
    <t>Zpevnění krajnic štěrkodrtí tl 110 mm</t>
  </si>
  <si>
    <t>1456907644</t>
  </si>
  <si>
    <t>"vpravo" ((792,5 + 930,5 ) + "vlevo" (791,6 + 923,4))*0,5</t>
  </si>
  <si>
    <t>54</t>
  </si>
  <si>
    <t>573211109</t>
  </si>
  <si>
    <t>Postřik živičný spojovací z asfaltu v množství 0,50 kg/m2</t>
  </si>
  <si>
    <t>-1756241546</t>
  </si>
  <si>
    <t>"km 0,000-0,030 dle TP105"167</t>
  </si>
  <si>
    <t>55</t>
  </si>
  <si>
    <t>577134111</t>
  </si>
  <si>
    <t>Asfaltový beton vrstva obrusná ACO 11 (ABS) tř. I tl 40 mm š do 3 m z nemodifikovaného asfaltu</t>
  </si>
  <si>
    <t>787503990</t>
  </si>
  <si>
    <t>Ostatní konstrukce a práce, bourání</t>
  </si>
  <si>
    <t>56</t>
  </si>
  <si>
    <t>912211111</t>
  </si>
  <si>
    <t>Montáž směrového sloupku silničního plastového prosté uložení bez betonového základu</t>
  </si>
  <si>
    <t>1618643901</t>
  </si>
  <si>
    <t>57</t>
  </si>
  <si>
    <t>40445158</t>
  </si>
  <si>
    <t>sloupek směrový silniční plastový 1,2m</t>
  </si>
  <si>
    <t>1580768710</t>
  </si>
  <si>
    <t>58</t>
  </si>
  <si>
    <t>916131214</t>
  </si>
  <si>
    <t xml:space="preserve">Osazení kamenného mezníku pro zvýraznění vedení hranice parcel </t>
  </si>
  <si>
    <t>1720026405</t>
  </si>
  <si>
    <t>Poznámka k položce:
Kamenné mezníky pro zvýraznění vedení hranice parcel po 10m na dl. úseku 2644m , bez úseku oboustranně km 0,000 - 0,190 a km 1,850 – 2,420 vlevo (výškový lom terénu)</t>
  </si>
  <si>
    <t>59</t>
  </si>
  <si>
    <t>583800026</t>
  </si>
  <si>
    <t>mezník kamenný  320x240mm</t>
  </si>
  <si>
    <t>-565453298</t>
  </si>
  <si>
    <t>60</t>
  </si>
  <si>
    <t>919112233</t>
  </si>
  <si>
    <t>Řezání spár pro vytvoření komůrky š 20 mm hl 40 mm pro těsnící zálivku v živičném krytu</t>
  </si>
  <si>
    <t>-1987538108</t>
  </si>
  <si>
    <t>4,5+22</t>
  </si>
  <si>
    <t>61</t>
  </si>
  <si>
    <t>919122132</t>
  </si>
  <si>
    <t>Těsnění spár zálivkou za tepla pro komůrky š 20 mm hl 40 mm s těsnicím profilem</t>
  </si>
  <si>
    <t>-1049548354</t>
  </si>
  <si>
    <t>62</t>
  </si>
  <si>
    <t>919735112</t>
  </si>
  <si>
    <t>Řezání stávajícího živičného krytu hl do 100 mm</t>
  </si>
  <si>
    <t>-947160879</t>
  </si>
  <si>
    <t>"tl. 80 mm"26,5</t>
  </si>
  <si>
    <t>997</t>
  </si>
  <si>
    <t>Přesun sutě</t>
  </si>
  <si>
    <t>63</t>
  </si>
  <si>
    <t>997013811</t>
  </si>
  <si>
    <t>Poplatek za uložení na skládce (skládkovné) stavebního odpadu dřevěného kód odpadu 17 02 01</t>
  </si>
  <si>
    <t>1291734588</t>
  </si>
  <si>
    <t>5*0,9+9*1,1+1*1,5</t>
  </si>
  <si>
    <t>64</t>
  </si>
  <si>
    <t>997221551</t>
  </si>
  <si>
    <t>Vodorovná doprava suti ze sypkých materiálů do 1 km</t>
  </si>
  <si>
    <t>-13604108</t>
  </si>
  <si>
    <t>65</t>
  </si>
  <si>
    <t>997221559</t>
  </si>
  <si>
    <t>Příplatek ZKD 1 km u vodorovné dopravy suti ze sypkých materiálů</t>
  </si>
  <si>
    <t>1146139381</t>
  </si>
  <si>
    <t>1561,81*9</t>
  </si>
  <si>
    <t>66</t>
  </si>
  <si>
    <t>997221655</t>
  </si>
  <si>
    <t>-678479650</t>
  </si>
  <si>
    <t>998</t>
  </si>
  <si>
    <t>Přesun hmot</t>
  </si>
  <si>
    <t>67</t>
  </si>
  <si>
    <t>998226011</t>
  </si>
  <si>
    <t>Přesun hmot pro pozemní komunikace a letiště s krytem montovaným z ŽB dílců</t>
  </si>
  <si>
    <t>-708670021</t>
  </si>
  <si>
    <t xml:space="preserve">SO 102 - Odvodňovací zařízení </t>
  </si>
  <si>
    <t xml:space="preserve">    4 - Vodorovné konstrukce</t>
  </si>
  <si>
    <t xml:space="preserve">    8 - Trubní vedení</t>
  </si>
  <si>
    <t>2042886899</t>
  </si>
  <si>
    <t>132151254</t>
  </si>
  <si>
    <t>Hloubení rýh nezapažených š do 2000 mm v hornině třídy těžitelnosti I, skupiny 1 a 2 objem do 500 m3 strojně</t>
  </si>
  <si>
    <t>820524312</t>
  </si>
  <si>
    <t>"propustek P9 km 0,240"22,5*3</t>
  </si>
  <si>
    <t>"propustek P10 km 0,180"20,7*2,4</t>
  </si>
  <si>
    <t>"propustek P11 km 2,438"17,5*2,4</t>
  </si>
  <si>
    <t>-2019854300</t>
  </si>
  <si>
    <t>"odkopávky"594</t>
  </si>
  <si>
    <t>"násyp"-31</t>
  </si>
  <si>
    <t>1114632131</t>
  </si>
  <si>
    <t>220648738</t>
  </si>
  <si>
    <t>563*1,75</t>
  </si>
  <si>
    <t>1781666238</t>
  </si>
  <si>
    <t>175111101</t>
  </si>
  <si>
    <t>Obsypání potrubí ručně sypaninou bez prohození, uloženou do 3 m</t>
  </si>
  <si>
    <t>384002824</t>
  </si>
  <si>
    <t>fr. 0/32</t>
  </si>
  <si>
    <t>"propustek P9 km 0,240"21*3*1,1-23,5</t>
  </si>
  <si>
    <t>"propustek P10 km 0,180"17*2,4*1,1-17*3,14*0,4*0,4</t>
  </si>
  <si>
    <t>"propustek P11 km 2,438"17*2,4*1,1-17*3,14*0,4*0,4</t>
  </si>
  <si>
    <t>58344171</t>
  </si>
  <si>
    <t>štěrkodrť frakce 0/32</t>
  </si>
  <si>
    <t>173761478</t>
  </si>
  <si>
    <t>118,478*2 'Přepočtené koeficientem množství</t>
  </si>
  <si>
    <t>Vodorovné konstrukce</t>
  </si>
  <si>
    <t>451541111</t>
  </si>
  <si>
    <t>Lože pod potrubí otevřený výkop ze štěrkodrtě</t>
  </si>
  <si>
    <t>511311600</t>
  </si>
  <si>
    <t>fr. 0/20</t>
  </si>
  <si>
    <t>"propustek P9 km 0,240"21*3*0,15</t>
  </si>
  <si>
    <t>"propustek P10 km 0,180"17*2,4*0,15</t>
  </si>
  <si>
    <t>"propustek P11 km 2,438"17*2,4*0,15</t>
  </si>
  <si>
    <t>465511228</t>
  </si>
  <si>
    <t>Dlažba z lomového kamene na sucho s vyklínováním spár tl 250 mm</t>
  </si>
  <si>
    <t>-916795</t>
  </si>
  <si>
    <t>"zpevnění dna příkopů"(57+110+96)*0,6</t>
  </si>
  <si>
    <t>465513228</t>
  </si>
  <si>
    <t>Dlažba z lomového kamene na cementovou maltu s vyspárováním tl 250 mm pro hráze</t>
  </si>
  <si>
    <t>-622487266</t>
  </si>
  <si>
    <t>"propustek P9 km 0,240"2*1,6*2</t>
  </si>
  <si>
    <t>"propustek P10 km 0,180"2*1*2</t>
  </si>
  <si>
    <t>"propustek P11 km 2,438"2*1*2</t>
  </si>
  <si>
    <t>Trubní vedení</t>
  </si>
  <si>
    <t>895931111</t>
  </si>
  <si>
    <t>Vpusti kanalizačních horské z betonu prostého C12/15 velikosti 1200/600 mm</t>
  </si>
  <si>
    <t>-345668819</t>
  </si>
  <si>
    <t>"v km 0,023"1</t>
  </si>
  <si>
    <t>562414947</t>
  </si>
  <si>
    <t>horská vpusť 1240/620/153-86/30 vč. mříže</t>
  </si>
  <si>
    <t>487504352</t>
  </si>
  <si>
    <t>915491211</t>
  </si>
  <si>
    <t>Osazení vodícího proužku z betonových desek do betonového lože tl do 100 mm š proužku 250 mm</t>
  </si>
  <si>
    <t>-1068356837</t>
  </si>
  <si>
    <t>Poznámka k položce:
odměřeno z přílohy C1. situace</t>
  </si>
  <si>
    <t>"vozovka km 1,320-1,410"90</t>
  </si>
  <si>
    <t>59218001</t>
  </si>
  <si>
    <t>krajník betonový silniční 500x250x80mm</t>
  </si>
  <si>
    <t>-991028145</t>
  </si>
  <si>
    <t>915499211</t>
  </si>
  <si>
    <t>Příplatek ZKD 10 mm přes 100 mm tl lože u osazení vodícího proužku š 250 mm</t>
  </si>
  <si>
    <t>519297603</t>
  </si>
  <si>
    <t>90*5</t>
  </si>
  <si>
    <t>916131213</t>
  </si>
  <si>
    <t>Osazení silničního obrubníku betonového stojatého s boční opěrou do lože z betonu prostého</t>
  </si>
  <si>
    <t>2079160491</t>
  </si>
  <si>
    <t>59217034</t>
  </si>
  <si>
    <t>obrubník betonový silniční 1000x150x300mm</t>
  </si>
  <si>
    <t>1075398971</t>
  </si>
  <si>
    <t>916991121</t>
  </si>
  <si>
    <t>Lože pod obrubníky, krajníky nebo obruby z dlažebních kostek z betonu prostého</t>
  </si>
  <si>
    <t>1207077108</t>
  </si>
  <si>
    <t>"vozovka km 1,320-1,410"90*0,4*0,06</t>
  </si>
  <si>
    <t>919511112</t>
  </si>
  <si>
    <t>Čela propustků z lomového kamene</t>
  </si>
  <si>
    <t>-763225282</t>
  </si>
  <si>
    <t>"propustek P9 km 0,240"2*3,4*2,1</t>
  </si>
  <si>
    <t>"propustek P10 km 0,180"2*2,4*2,1</t>
  </si>
  <si>
    <t>"propustek P11 km 2,438"2*2,4*2,1</t>
  </si>
  <si>
    <t>919541131</t>
  </si>
  <si>
    <t>Zřízení propustku nebo sjezdu z trub ocelových do DN 900</t>
  </si>
  <si>
    <t>1082703834</t>
  </si>
  <si>
    <t xml:space="preserve">trouby budo mít šikmo seříznutá čela </t>
  </si>
  <si>
    <t>"propustek P9 km 0,240"21</t>
  </si>
  <si>
    <t>"propustek P10 km 0,180"17</t>
  </si>
  <si>
    <t>"propustek P11 km 2,438"17</t>
  </si>
  <si>
    <t>55314550</t>
  </si>
  <si>
    <t>spojovací prstenec Pz s polymerovanou fólií flexibilní z vlnitého plechu tlamový průřez 1440x970/2,0mm</t>
  </si>
  <si>
    <t>1329725231</t>
  </si>
  <si>
    <t>55314530</t>
  </si>
  <si>
    <t>trouba ocelová flexibilní Pz s polymerovanou fólií z vlnitého plechu tlamový průřez 1440x970/2,0mm</t>
  </si>
  <si>
    <t>1065461108</t>
  </si>
  <si>
    <t>55314412</t>
  </si>
  <si>
    <t>trouba ocelová flexibilní Pz s polymerovanou fólií z vlnitého plechu 800/2,0mm</t>
  </si>
  <si>
    <t>1065417639</t>
  </si>
  <si>
    <t>55314432</t>
  </si>
  <si>
    <t>spojovací prstenec Pz s polymerovanou fólií flexibilní z vlnitého plechu 800/2,0mm</t>
  </si>
  <si>
    <t>1280537975</t>
  </si>
  <si>
    <t>8+8</t>
  </si>
  <si>
    <t>935112211</t>
  </si>
  <si>
    <t>Osazení příkopového žlabu do betonu tl 100 mm z betonových tvárnic š 800 mm</t>
  </si>
  <si>
    <t>-1277515866</t>
  </si>
  <si>
    <t>"žlabovka"25</t>
  </si>
  <si>
    <t>592270291</t>
  </si>
  <si>
    <t>žlabovka příkopová betonová 500x600x60mm</t>
  </si>
  <si>
    <t>141108664</t>
  </si>
  <si>
    <t>935112112</t>
  </si>
  <si>
    <t>Osazení příkopového žlabu do betonu tl 100 mm z betonových desek</t>
  </si>
  <si>
    <t>1227940608</t>
  </si>
  <si>
    <t>"příložná deska "2*25*0,305</t>
  </si>
  <si>
    <t>592270331</t>
  </si>
  <si>
    <t>deska betonová příložná 1000x305x100mm</t>
  </si>
  <si>
    <t>-1978301265</t>
  </si>
  <si>
    <t>2*25,000</t>
  </si>
  <si>
    <t>938902113</t>
  </si>
  <si>
    <t>Čištění příkopů komunikací příkopovým rypadlem objem nánosu do 0,5 m3/m</t>
  </si>
  <si>
    <t>-990586860</t>
  </si>
  <si>
    <t>55+9</t>
  </si>
  <si>
    <t>998225111</t>
  </si>
  <si>
    <t>Přesun hmot pro pozemní komunikace s krytem z kamene, monolitickým betonovým nebo živičným</t>
  </si>
  <si>
    <t>1703740960</t>
  </si>
  <si>
    <t xml:space="preserve">SO 800 - Sadové úpravy </t>
  </si>
  <si>
    <t>Soupis:</t>
  </si>
  <si>
    <t xml:space="preserve">SO 800.1 - Sadové úpravy </t>
  </si>
  <si>
    <t xml:space="preserve">    3 - Svislé a kompletní konstrukce</t>
  </si>
  <si>
    <t>183101114</t>
  </si>
  <si>
    <t>Hloubení jamek pro vysazování rostlin v zemině tř.1 až 4 bez výměny půdy v rovině nebo na svahu do 1:5, objemu přes 0,05 do 0,125 m3</t>
  </si>
  <si>
    <t>-1986711585</t>
  </si>
  <si>
    <t>"pro stromy (vysokokmeny)"164+72</t>
  </si>
  <si>
    <t>183111114</t>
  </si>
  <si>
    <t>Hloubení jamek pro vysazování rostlin v zemině tř.1 až 4 bez výměny půdy v rovině nebo na svahu do 1:5, objemu přes 0,01 do 0,02 m3</t>
  </si>
  <si>
    <t>-640272804</t>
  </si>
  <si>
    <t>184102211</t>
  </si>
  <si>
    <t>Výsadba keře bez balu v do 1 m do jamky se zalitím v rovině a svahu do 1:5</t>
  </si>
  <si>
    <t>-1363932094</t>
  </si>
  <si>
    <t>120+108+302+71+100+100</t>
  </si>
  <si>
    <t>02652024R</t>
  </si>
  <si>
    <t>keře výšky 60 - 80 cm</t>
  </si>
  <si>
    <t>-105251157</t>
  </si>
  <si>
    <t>"dřín obecný"120</t>
  </si>
  <si>
    <t>"hloh obecný"108</t>
  </si>
  <si>
    <t>"líska obecná"302</t>
  </si>
  <si>
    <t>"ptačí zob obecný"71</t>
  </si>
  <si>
    <t>"kalina obecná"100</t>
  </si>
  <si>
    <t>"zimolez obecný"100</t>
  </si>
  <si>
    <t>184201112</t>
  </si>
  <si>
    <t>Výsadba stromu bez balu do jamky výška kmene do 2,5 m v rovině a svahu do 1:5</t>
  </si>
  <si>
    <t>-2075570296</t>
  </si>
  <si>
    <t>72+164</t>
  </si>
  <si>
    <t>02640445R</t>
  </si>
  <si>
    <t>stromky s obvodem kmínku 8 - 10 cm a min. výškou 1,8 m</t>
  </si>
  <si>
    <t>-197950265</t>
  </si>
  <si>
    <t>"dud letní"2</t>
  </si>
  <si>
    <t>"dub zimní"22</t>
  </si>
  <si>
    <t>"javor babyka"16</t>
  </si>
  <si>
    <t>"lípa srdčitá"123</t>
  </si>
  <si>
    <t>"olše lepkavá"16</t>
  </si>
  <si>
    <t>"trbnovník akát"1</t>
  </si>
  <si>
    <t>Mezisoučet</t>
  </si>
  <si>
    <t>"hrušeň obecná -Clappova"10</t>
  </si>
  <si>
    <t>"hrušeň obecná -Charneuská"10</t>
  </si>
  <si>
    <t>"hrušeň obecná -Solanka"9</t>
  </si>
  <si>
    <t>"ořešák královský - Mars"3</t>
  </si>
  <si>
    <t>"třešeň ptačí - Burlat"8</t>
  </si>
  <si>
    <t>"třešeň ptačí - Kerešova"8</t>
  </si>
  <si>
    <t>"třešeň ptačí - Kaštánka"8</t>
  </si>
  <si>
    <t>184215133</t>
  </si>
  <si>
    <t>Ukotvení kmene dřevin třemi kůly D do 0,1 m délky do 3 m</t>
  </si>
  <si>
    <t>-704569857</t>
  </si>
  <si>
    <t>60591255</t>
  </si>
  <si>
    <t>kůl vyvazovací dřevěný impregnovaný D 8cm dl 2,5m</t>
  </si>
  <si>
    <t>1599806908</t>
  </si>
  <si>
    <t>242*3</t>
  </si>
  <si>
    <t>184813121</t>
  </si>
  <si>
    <t>Ochrana dřevin před okusem mechanicky pletivem v rovině a svahu do 1:5</t>
  </si>
  <si>
    <t>-1700062759</t>
  </si>
  <si>
    <t>184816111</t>
  </si>
  <si>
    <t>Hnojení sazenic průmyslovými hnojivy v množství do 0,25 kg k jedné sazenici</t>
  </si>
  <si>
    <t>-1518167513</t>
  </si>
  <si>
    <t>hydrogel, stromy</t>
  </si>
  <si>
    <t>236</t>
  </si>
  <si>
    <t>hydrogel, keře</t>
  </si>
  <si>
    <t>801</t>
  </si>
  <si>
    <t>25191155R4</t>
  </si>
  <si>
    <t>hydrogel</t>
  </si>
  <si>
    <t>-259463938</t>
  </si>
  <si>
    <t>242*0,2</t>
  </si>
  <si>
    <t>801*0,02</t>
  </si>
  <si>
    <t>184851111</t>
  </si>
  <si>
    <t>Hnojení roztokem hnojiva v rovině nebo na svahu do 1:5</t>
  </si>
  <si>
    <t>1583423785</t>
  </si>
  <si>
    <t>"máčení ectovit 15 g/1 ks stromu"</t>
  </si>
  <si>
    <t>164*0,015/1000</t>
  </si>
  <si>
    <t>"máčení symbivit 37,5 g/1 ks stromu"</t>
  </si>
  <si>
    <t>72*0,0375/1000</t>
  </si>
  <si>
    <t>"voda na doředění"</t>
  </si>
  <si>
    <t>24,2/1000</t>
  </si>
  <si>
    <t>25191155R3</t>
  </si>
  <si>
    <t>mykorhizní roztok Symbiom SYMBIVIT</t>
  </si>
  <si>
    <t>607498341</t>
  </si>
  <si>
    <t>"máčení  SYMBIVIT 37,5 g/1 ks stromků</t>
  </si>
  <si>
    <t>72*0,0375</t>
  </si>
  <si>
    <t>25191155R2</t>
  </si>
  <si>
    <t>mykorhizní roztok Simbiom ECTOVIT</t>
  </si>
  <si>
    <t>781343721</t>
  </si>
  <si>
    <t>"máčení ectovit 15 g/1 ks stromků</t>
  </si>
  <si>
    <t>164*0,015</t>
  </si>
  <si>
    <t>184911431R</t>
  </si>
  <si>
    <t>Mulčování rostlin slámou tl. do 0,15 m v rovině a svahu do 1:5</t>
  </si>
  <si>
    <t>355110276</t>
  </si>
  <si>
    <t>mulč v tl. 8 - 12 cm, stromy a keře, 0,5 m2/ks</t>
  </si>
  <si>
    <t>(236+801)*0,5</t>
  </si>
  <si>
    <t>10391100R</t>
  </si>
  <si>
    <t>sláma VL</t>
  </si>
  <si>
    <t>-1147812043</t>
  </si>
  <si>
    <t>pro stromy a keře, 0,5 m2/ks</t>
  </si>
  <si>
    <t>518,5*0,12</t>
  </si>
  <si>
    <t>185804311</t>
  </si>
  <si>
    <t>Zalití rostlin vodou plochy záhonů jednotlivě do 20 m2</t>
  </si>
  <si>
    <t>-1958778575</t>
  </si>
  <si>
    <t>zalití po výsadbě 100 l k 1 stromku (236 ks stromků)</t>
  </si>
  <si>
    <t>236*0,100</t>
  </si>
  <si>
    <t>zalití po výsadbě 20 l k 1 keři (801 ks keřů)</t>
  </si>
  <si>
    <t>801*0,020</t>
  </si>
  <si>
    <t>185851121</t>
  </si>
  <si>
    <t>Dovoz vody pro zálivku rostlin na vzdálenost do 1000 m</t>
  </si>
  <si>
    <t>378681781</t>
  </si>
  <si>
    <t>185851129</t>
  </si>
  <si>
    <t>Dovoz vody pro zálivku rostlin Příplatek k ceně za každých dalších i započatých 1000 m</t>
  </si>
  <si>
    <t>1234796284</t>
  </si>
  <si>
    <t>39,62*4</t>
  </si>
  <si>
    <t>Svislé a kompletní konstrukce</t>
  </si>
  <si>
    <t>348951240R</t>
  </si>
  <si>
    <t>Oplocení lesních kultur dřevěnými kůly průměru do 120 mm, bez impregnace, v osové vzdálenosti 3 m, v oplocení výšky 1,6 m, s 5 až 7 řadami ocelového drátu taženého, průměru 3 mm</t>
  </si>
  <si>
    <t>-505520865</t>
  </si>
  <si>
    <t xml:space="preserve">specifikace viz D.Technická zpráva </t>
  </si>
  <si>
    <t>dubové nebo akátové kůly výšky 2,2 m šířky min. 10 cm ve spodní části opálené, v osové vzdálenosti 3 m, kůly do jam vrtaných 0,6 m</t>
  </si>
  <si>
    <t>oplocení výšky 1,6 m lesickým uzlíkovým pletivem</t>
  </si>
  <si>
    <t>včetně zřízení zavětrování u každého třetího kůlu a přichycení pletiva k terénu, včetně 2 ks branek/1 oplocenku</t>
  </si>
  <si>
    <t>1328</t>
  </si>
  <si>
    <t>998231311</t>
  </si>
  <si>
    <t>Přesun hmot pro sadovnické a krajinářské úpravy vodorovně do 5000 m</t>
  </si>
  <si>
    <t>1903763731</t>
  </si>
  <si>
    <t>SO 800.2 - Následná péče 1. rok</t>
  </si>
  <si>
    <t>184102111R</t>
  </si>
  <si>
    <t>Doplnění úhynu sazenic všech kategorií a druhů</t>
  </si>
  <si>
    <t>-1843187192</t>
  </si>
  <si>
    <t>"odhad úhynu (10 %)</t>
  </si>
  <si>
    <t>236/10+0,4</t>
  </si>
  <si>
    <t>184813134</t>
  </si>
  <si>
    <t>Ochrana dřevin před okusem zvěří chemicky nátěrem, v rovině nebo ve svahu do 1:5 listnatých, výšky přes 70 cm</t>
  </si>
  <si>
    <t>100 kus</t>
  </si>
  <si>
    <t>1682421802</t>
  </si>
  <si>
    <t>2x ročně</t>
  </si>
  <si>
    <t>"stromy"236*2/100</t>
  </si>
  <si>
    <t>"keře"801*2/100</t>
  </si>
  <si>
    <t>25191155R</t>
  </si>
  <si>
    <t>repelent proti okusu zvěří</t>
  </si>
  <si>
    <t>858908439</t>
  </si>
  <si>
    <t>spotřeba 9 kg/ 1000 ks sazenic</t>
  </si>
  <si>
    <t>"stromy"236*9/1000</t>
  </si>
  <si>
    <t>"keře"801*9/1000</t>
  </si>
  <si>
    <t>-714155402</t>
  </si>
  <si>
    <t>"zalití po výsadbě 100 l k 1 stromku (236 ks stromků)"</t>
  </si>
  <si>
    <t>"zalití po výsadbě 20 l k 1 keři (801 ks keřů)"</t>
  </si>
  <si>
    <t>-351491183</t>
  </si>
  <si>
    <t>-1269615051</t>
  </si>
  <si>
    <t>Kontrola a oprava oplocení, kontrola zdravotního stavu a oprava úvazků</t>
  </si>
  <si>
    <t>-135130648</t>
  </si>
  <si>
    <t>2 x za rok</t>
  </si>
  <si>
    <t>-24518632</t>
  </si>
  <si>
    <t>SO 800.3 - Následná péče 2. rok</t>
  </si>
  <si>
    <t>1738006970</t>
  </si>
  <si>
    <t>-1329023153</t>
  </si>
  <si>
    <t>-263386529</t>
  </si>
  <si>
    <t>-1798916486</t>
  </si>
  <si>
    <t>1475701272</t>
  </si>
  <si>
    <t>1116061220</t>
  </si>
  <si>
    <t>-798083226</t>
  </si>
  <si>
    <t>-1597498740</t>
  </si>
  <si>
    <t>SO 800.4 - Následná péče 3. rok</t>
  </si>
  <si>
    <t>-126608667</t>
  </si>
  <si>
    <t>184808121</t>
  </si>
  <si>
    <t>Vyvětvení a tvarový ořez dřevin v nad 3 do 5 m</t>
  </si>
  <si>
    <t>921774684</t>
  </si>
  <si>
    <t>"výchovný řez a vyvěčšení soliterních stromů"236</t>
  </si>
  <si>
    <t>-2043916470</t>
  </si>
  <si>
    <t>231021296</t>
  </si>
  <si>
    <t>464569756</t>
  </si>
  <si>
    <t>-1939143749</t>
  </si>
  <si>
    <t>939543494</t>
  </si>
  <si>
    <t>-402980135</t>
  </si>
  <si>
    <t>984810077</t>
  </si>
  <si>
    <t>-2072155810</t>
  </si>
  <si>
    <t>17658329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</si>
</sst>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P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6" t="s">
        <v>14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3"/>
      <c r="AQ5" s="23"/>
      <c r="AR5" s="21"/>
      <c r="BE5" s="29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8" t="s">
        <v>17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3"/>
      <c r="AQ6" s="23"/>
      <c r="AR6" s="21"/>
      <c r="BE6" s="29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4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9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9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9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94"/>
      <c r="BS13" s="18" t="s">
        <v>6</v>
      </c>
    </row>
    <row r="14" spans="2:71" ht="12.75">
      <c r="B14" s="22"/>
      <c r="C14" s="23"/>
      <c r="D14" s="23"/>
      <c r="E14" s="299" t="s">
        <v>29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9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294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294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4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94"/>
      <c r="BS19" s="18" t="s">
        <v>6</v>
      </c>
    </row>
    <row r="20" spans="2:71" s="1" customFormat="1" ht="18.4" customHeight="1">
      <c r="B20" s="22"/>
      <c r="C20" s="23"/>
      <c r="D20" s="23"/>
      <c r="E20" s="28" t="s">
        <v>26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94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4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4"/>
    </row>
    <row r="23" spans="2:57" s="1" customFormat="1" ht="16.5" customHeight="1">
      <c r="B23" s="22"/>
      <c r="C23" s="23"/>
      <c r="D23" s="23"/>
      <c r="E23" s="301" t="s">
        <v>1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23"/>
      <c r="AP23" s="23"/>
      <c r="AQ23" s="23"/>
      <c r="AR23" s="21"/>
      <c r="BE23" s="29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4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2">
        <f>ROUND(AG94,2)</f>
        <v>0</v>
      </c>
      <c r="AL26" s="303"/>
      <c r="AM26" s="303"/>
      <c r="AN26" s="303"/>
      <c r="AO26" s="303"/>
      <c r="AP26" s="37"/>
      <c r="AQ26" s="37"/>
      <c r="AR26" s="40"/>
      <c r="BE26" s="29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4" t="s">
        <v>38</v>
      </c>
      <c r="M28" s="304"/>
      <c r="N28" s="304"/>
      <c r="O28" s="304"/>
      <c r="P28" s="304"/>
      <c r="Q28" s="37"/>
      <c r="R28" s="37"/>
      <c r="S28" s="37"/>
      <c r="T28" s="37"/>
      <c r="U28" s="37"/>
      <c r="V28" s="37"/>
      <c r="W28" s="304" t="s">
        <v>39</v>
      </c>
      <c r="X28" s="304"/>
      <c r="Y28" s="304"/>
      <c r="Z28" s="304"/>
      <c r="AA28" s="304"/>
      <c r="AB28" s="304"/>
      <c r="AC28" s="304"/>
      <c r="AD28" s="304"/>
      <c r="AE28" s="304"/>
      <c r="AF28" s="37"/>
      <c r="AG28" s="37"/>
      <c r="AH28" s="37"/>
      <c r="AI28" s="37"/>
      <c r="AJ28" s="37"/>
      <c r="AK28" s="304" t="s">
        <v>40</v>
      </c>
      <c r="AL28" s="304"/>
      <c r="AM28" s="304"/>
      <c r="AN28" s="304"/>
      <c r="AO28" s="304"/>
      <c r="AP28" s="37"/>
      <c r="AQ28" s="37"/>
      <c r="AR28" s="40"/>
      <c r="BE28" s="294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07">
        <v>0.21</v>
      </c>
      <c r="M29" s="306"/>
      <c r="N29" s="306"/>
      <c r="O29" s="306"/>
      <c r="P29" s="306"/>
      <c r="Q29" s="42"/>
      <c r="R29" s="42"/>
      <c r="S29" s="42"/>
      <c r="T29" s="42"/>
      <c r="U29" s="42"/>
      <c r="V29" s="42"/>
      <c r="W29" s="305">
        <f>ROUND(AZ94,2)</f>
        <v>0</v>
      </c>
      <c r="X29" s="306"/>
      <c r="Y29" s="306"/>
      <c r="Z29" s="306"/>
      <c r="AA29" s="306"/>
      <c r="AB29" s="306"/>
      <c r="AC29" s="306"/>
      <c r="AD29" s="306"/>
      <c r="AE29" s="306"/>
      <c r="AF29" s="42"/>
      <c r="AG29" s="42"/>
      <c r="AH29" s="42"/>
      <c r="AI29" s="42"/>
      <c r="AJ29" s="42"/>
      <c r="AK29" s="305">
        <f>ROUND(AV94,2)</f>
        <v>0</v>
      </c>
      <c r="AL29" s="306"/>
      <c r="AM29" s="306"/>
      <c r="AN29" s="306"/>
      <c r="AO29" s="306"/>
      <c r="AP29" s="42"/>
      <c r="AQ29" s="42"/>
      <c r="AR29" s="43"/>
      <c r="BE29" s="295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07">
        <v>0.15</v>
      </c>
      <c r="M30" s="306"/>
      <c r="N30" s="306"/>
      <c r="O30" s="306"/>
      <c r="P30" s="306"/>
      <c r="Q30" s="42"/>
      <c r="R30" s="42"/>
      <c r="S30" s="42"/>
      <c r="T30" s="42"/>
      <c r="U30" s="42"/>
      <c r="V30" s="42"/>
      <c r="W30" s="305">
        <f>ROUND(BA94,2)</f>
        <v>0</v>
      </c>
      <c r="X30" s="306"/>
      <c r="Y30" s="306"/>
      <c r="Z30" s="306"/>
      <c r="AA30" s="306"/>
      <c r="AB30" s="306"/>
      <c r="AC30" s="306"/>
      <c r="AD30" s="306"/>
      <c r="AE30" s="306"/>
      <c r="AF30" s="42"/>
      <c r="AG30" s="42"/>
      <c r="AH30" s="42"/>
      <c r="AI30" s="42"/>
      <c r="AJ30" s="42"/>
      <c r="AK30" s="305">
        <f>ROUND(AW94,2)</f>
        <v>0</v>
      </c>
      <c r="AL30" s="306"/>
      <c r="AM30" s="306"/>
      <c r="AN30" s="306"/>
      <c r="AO30" s="306"/>
      <c r="AP30" s="42"/>
      <c r="AQ30" s="42"/>
      <c r="AR30" s="43"/>
      <c r="BE30" s="295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07">
        <v>0.21</v>
      </c>
      <c r="M31" s="306"/>
      <c r="N31" s="306"/>
      <c r="O31" s="306"/>
      <c r="P31" s="306"/>
      <c r="Q31" s="42"/>
      <c r="R31" s="42"/>
      <c r="S31" s="42"/>
      <c r="T31" s="42"/>
      <c r="U31" s="42"/>
      <c r="V31" s="42"/>
      <c r="W31" s="305">
        <f>ROUND(BB94,2)</f>
        <v>0</v>
      </c>
      <c r="X31" s="306"/>
      <c r="Y31" s="306"/>
      <c r="Z31" s="306"/>
      <c r="AA31" s="306"/>
      <c r="AB31" s="306"/>
      <c r="AC31" s="306"/>
      <c r="AD31" s="306"/>
      <c r="AE31" s="306"/>
      <c r="AF31" s="42"/>
      <c r="AG31" s="42"/>
      <c r="AH31" s="42"/>
      <c r="AI31" s="42"/>
      <c r="AJ31" s="42"/>
      <c r="AK31" s="305">
        <v>0</v>
      </c>
      <c r="AL31" s="306"/>
      <c r="AM31" s="306"/>
      <c r="AN31" s="306"/>
      <c r="AO31" s="306"/>
      <c r="AP31" s="42"/>
      <c r="AQ31" s="42"/>
      <c r="AR31" s="43"/>
      <c r="BE31" s="295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07">
        <v>0.15</v>
      </c>
      <c r="M32" s="306"/>
      <c r="N32" s="306"/>
      <c r="O32" s="306"/>
      <c r="P32" s="306"/>
      <c r="Q32" s="42"/>
      <c r="R32" s="42"/>
      <c r="S32" s="42"/>
      <c r="T32" s="42"/>
      <c r="U32" s="42"/>
      <c r="V32" s="42"/>
      <c r="W32" s="305">
        <f>ROUND(BC94,2)</f>
        <v>0</v>
      </c>
      <c r="X32" s="306"/>
      <c r="Y32" s="306"/>
      <c r="Z32" s="306"/>
      <c r="AA32" s="306"/>
      <c r="AB32" s="306"/>
      <c r="AC32" s="306"/>
      <c r="AD32" s="306"/>
      <c r="AE32" s="306"/>
      <c r="AF32" s="42"/>
      <c r="AG32" s="42"/>
      <c r="AH32" s="42"/>
      <c r="AI32" s="42"/>
      <c r="AJ32" s="42"/>
      <c r="AK32" s="305">
        <v>0</v>
      </c>
      <c r="AL32" s="306"/>
      <c r="AM32" s="306"/>
      <c r="AN32" s="306"/>
      <c r="AO32" s="306"/>
      <c r="AP32" s="42"/>
      <c r="AQ32" s="42"/>
      <c r="AR32" s="43"/>
      <c r="BE32" s="295"/>
    </row>
    <row r="33" spans="2:57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07">
        <v>0</v>
      </c>
      <c r="M33" s="306"/>
      <c r="N33" s="306"/>
      <c r="O33" s="306"/>
      <c r="P33" s="306"/>
      <c r="Q33" s="42"/>
      <c r="R33" s="42"/>
      <c r="S33" s="42"/>
      <c r="T33" s="42"/>
      <c r="U33" s="42"/>
      <c r="V33" s="42"/>
      <c r="W33" s="305">
        <f>ROUND(BD94,2)</f>
        <v>0</v>
      </c>
      <c r="X33" s="306"/>
      <c r="Y33" s="306"/>
      <c r="Z33" s="306"/>
      <c r="AA33" s="306"/>
      <c r="AB33" s="306"/>
      <c r="AC33" s="306"/>
      <c r="AD33" s="306"/>
      <c r="AE33" s="306"/>
      <c r="AF33" s="42"/>
      <c r="AG33" s="42"/>
      <c r="AH33" s="42"/>
      <c r="AI33" s="42"/>
      <c r="AJ33" s="42"/>
      <c r="AK33" s="305">
        <v>0</v>
      </c>
      <c r="AL33" s="306"/>
      <c r="AM33" s="306"/>
      <c r="AN33" s="306"/>
      <c r="AO33" s="306"/>
      <c r="AP33" s="42"/>
      <c r="AQ33" s="42"/>
      <c r="AR33" s="43"/>
      <c r="BE33" s="295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4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11" t="s">
        <v>49</v>
      </c>
      <c r="Y35" s="309"/>
      <c r="Z35" s="309"/>
      <c r="AA35" s="309"/>
      <c r="AB35" s="309"/>
      <c r="AC35" s="46"/>
      <c r="AD35" s="46"/>
      <c r="AE35" s="46"/>
      <c r="AF35" s="46"/>
      <c r="AG35" s="46"/>
      <c r="AH35" s="46"/>
      <c r="AI35" s="46"/>
      <c r="AJ35" s="46"/>
      <c r="AK35" s="308">
        <f>SUM(AK26:AK33)</f>
        <v>0</v>
      </c>
      <c r="AL35" s="309"/>
      <c r="AM35" s="309"/>
      <c r="AN35" s="309"/>
      <c r="AO35" s="31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51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52</v>
      </c>
      <c r="AI60" s="39"/>
      <c r="AJ60" s="39"/>
      <c r="AK60" s="39"/>
      <c r="AL60" s="39"/>
      <c r="AM60" s="53" t="s">
        <v>53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54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55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52</v>
      </c>
      <c r="AI75" s="39"/>
      <c r="AJ75" s="39"/>
      <c r="AK75" s="39"/>
      <c r="AL75" s="39"/>
      <c r="AM75" s="53" t="s">
        <v>53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20057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68" t="str">
        <f>K6</f>
        <v>Polní cesta HPC 6, k.ú. Břežany II</v>
      </c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Břežany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70" t="str">
        <f>IF(AN8="","",AN8)</f>
        <v>2. 12. 2020</v>
      </c>
      <c r="AN87" s="270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25.7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71" t="str">
        <f>IF(E17="","",E17)</f>
        <v>GEOVAP, spol. s.r.o., Pardubice</v>
      </c>
      <c r="AN89" s="272"/>
      <c r="AO89" s="272"/>
      <c r="AP89" s="272"/>
      <c r="AQ89" s="37"/>
      <c r="AR89" s="40"/>
      <c r="AS89" s="273" t="s">
        <v>57</v>
      </c>
      <c r="AT89" s="27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35</v>
      </c>
      <c r="AJ90" s="37"/>
      <c r="AK90" s="37"/>
      <c r="AL90" s="37"/>
      <c r="AM90" s="271" t="str">
        <f>IF(E20="","",E20)</f>
        <v xml:space="preserve"> </v>
      </c>
      <c r="AN90" s="272"/>
      <c r="AO90" s="272"/>
      <c r="AP90" s="272"/>
      <c r="AQ90" s="37"/>
      <c r="AR90" s="40"/>
      <c r="AS90" s="275"/>
      <c r="AT90" s="27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77"/>
      <c r="AT91" s="27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79" t="s">
        <v>58</v>
      </c>
      <c r="D92" s="280"/>
      <c r="E92" s="280"/>
      <c r="F92" s="280"/>
      <c r="G92" s="280"/>
      <c r="H92" s="74"/>
      <c r="I92" s="282" t="s">
        <v>59</v>
      </c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1" t="s">
        <v>60</v>
      </c>
      <c r="AH92" s="280"/>
      <c r="AI92" s="280"/>
      <c r="AJ92" s="280"/>
      <c r="AK92" s="280"/>
      <c r="AL92" s="280"/>
      <c r="AM92" s="280"/>
      <c r="AN92" s="282" t="s">
        <v>61</v>
      </c>
      <c r="AO92" s="280"/>
      <c r="AP92" s="283"/>
      <c r="AQ92" s="75" t="s">
        <v>62</v>
      </c>
      <c r="AR92" s="40"/>
      <c r="AS92" s="76" t="s">
        <v>63</v>
      </c>
      <c r="AT92" s="77" t="s">
        <v>64</v>
      </c>
      <c r="AU92" s="77" t="s">
        <v>65</v>
      </c>
      <c r="AV92" s="77" t="s">
        <v>66</v>
      </c>
      <c r="AW92" s="77" t="s">
        <v>67</v>
      </c>
      <c r="AX92" s="77" t="s">
        <v>68</v>
      </c>
      <c r="AY92" s="77" t="s">
        <v>69</v>
      </c>
      <c r="AZ92" s="77" t="s">
        <v>70</v>
      </c>
      <c r="BA92" s="77" t="s">
        <v>71</v>
      </c>
      <c r="BB92" s="77" t="s">
        <v>72</v>
      </c>
      <c r="BC92" s="77" t="s">
        <v>73</v>
      </c>
      <c r="BD92" s="78" t="s">
        <v>74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75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1">
        <f>ROUND(AG95+SUM(AG96:AG98),2)</f>
        <v>0</v>
      </c>
      <c r="AH94" s="291"/>
      <c r="AI94" s="291"/>
      <c r="AJ94" s="291"/>
      <c r="AK94" s="291"/>
      <c r="AL94" s="291"/>
      <c r="AM94" s="291"/>
      <c r="AN94" s="292">
        <f aca="true" t="shared" si="0" ref="AN94:AN102">SUM(AG94,AT94)</f>
        <v>0</v>
      </c>
      <c r="AO94" s="292"/>
      <c r="AP94" s="292"/>
      <c r="AQ94" s="86" t="s">
        <v>1</v>
      </c>
      <c r="AR94" s="87"/>
      <c r="AS94" s="88">
        <f>ROUND(AS95+SUM(AS96:AS98),2)</f>
        <v>0</v>
      </c>
      <c r="AT94" s="89">
        <f aca="true" t="shared" si="1" ref="AT94:AT102">ROUND(SUM(AV94:AW94),2)</f>
        <v>0</v>
      </c>
      <c r="AU94" s="90">
        <f>ROUND(AU95+SUM(AU96:AU98),5)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ROUND(AZ95+SUM(AZ96:AZ98),2)</f>
        <v>0</v>
      </c>
      <c r="BA94" s="89">
        <f>ROUND(BA95+SUM(BA96:BA98),2)</f>
        <v>0</v>
      </c>
      <c r="BB94" s="89">
        <f>ROUND(BB95+SUM(BB96:BB98),2)</f>
        <v>0</v>
      </c>
      <c r="BC94" s="89">
        <f>ROUND(BC95+SUM(BC96:BC98),2)</f>
        <v>0</v>
      </c>
      <c r="BD94" s="91">
        <f>ROUND(BD95+SUM(BD96:BD98),2)</f>
        <v>0</v>
      </c>
      <c r="BS94" s="92" t="s">
        <v>76</v>
      </c>
      <c r="BT94" s="92" t="s">
        <v>77</v>
      </c>
      <c r="BU94" s="93" t="s">
        <v>78</v>
      </c>
      <c r="BV94" s="92" t="s">
        <v>79</v>
      </c>
      <c r="BW94" s="92" t="s">
        <v>5</v>
      </c>
      <c r="BX94" s="92" t="s">
        <v>80</v>
      </c>
      <c r="CL94" s="92" t="s">
        <v>1</v>
      </c>
    </row>
    <row r="95" spans="1:91" s="7" customFormat="1" ht="16.5" customHeight="1">
      <c r="A95" s="94" t="s">
        <v>81</v>
      </c>
      <c r="B95" s="95"/>
      <c r="C95" s="96"/>
      <c r="D95" s="284" t="s">
        <v>82</v>
      </c>
      <c r="E95" s="284"/>
      <c r="F95" s="284"/>
      <c r="G95" s="284"/>
      <c r="H95" s="284"/>
      <c r="I95" s="97"/>
      <c r="J95" s="284" t="s">
        <v>83</v>
      </c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5">
        <f>'SO 001 - Všeobecné položky '!J30</f>
        <v>0</v>
      </c>
      <c r="AH95" s="286"/>
      <c r="AI95" s="286"/>
      <c r="AJ95" s="286"/>
      <c r="AK95" s="286"/>
      <c r="AL95" s="286"/>
      <c r="AM95" s="286"/>
      <c r="AN95" s="285">
        <f t="shared" si="0"/>
        <v>0</v>
      </c>
      <c r="AO95" s="286"/>
      <c r="AP95" s="286"/>
      <c r="AQ95" s="98" t="s">
        <v>84</v>
      </c>
      <c r="AR95" s="99"/>
      <c r="AS95" s="100">
        <v>0</v>
      </c>
      <c r="AT95" s="101">
        <f t="shared" si="1"/>
        <v>0</v>
      </c>
      <c r="AU95" s="102">
        <f>'SO 001 - Všeobecné položky '!P119</f>
        <v>0</v>
      </c>
      <c r="AV95" s="101">
        <f>'SO 001 - Všeobecné položky '!J33</f>
        <v>0</v>
      </c>
      <c r="AW95" s="101">
        <f>'SO 001 - Všeobecné položky '!J34</f>
        <v>0</v>
      </c>
      <c r="AX95" s="101">
        <f>'SO 001 - Všeobecné položky '!J35</f>
        <v>0</v>
      </c>
      <c r="AY95" s="101">
        <f>'SO 001 - Všeobecné položky '!J36</f>
        <v>0</v>
      </c>
      <c r="AZ95" s="101">
        <f>'SO 001 - Všeobecné položky '!F33</f>
        <v>0</v>
      </c>
      <c r="BA95" s="101">
        <f>'SO 001 - Všeobecné položky '!F34</f>
        <v>0</v>
      </c>
      <c r="BB95" s="101">
        <f>'SO 001 - Všeobecné položky '!F35</f>
        <v>0</v>
      </c>
      <c r="BC95" s="101">
        <f>'SO 001 - Všeobecné položky '!F36</f>
        <v>0</v>
      </c>
      <c r="BD95" s="103">
        <f>'SO 001 - Všeobecné položky '!F37</f>
        <v>0</v>
      </c>
      <c r="BT95" s="104" t="s">
        <v>85</v>
      </c>
      <c r="BV95" s="104" t="s">
        <v>79</v>
      </c>
      <c r="BW95" s="104" t="s">
        <v>86</v>
      </c>
      <c r="BX95" s="104" t="s">
        <v>5</v>
      </c>
      <c r="CL95" s="104" t="s">
        <v>1</v>
      </c>
      <c r="CM95" s="104" t="s">
        <v>87</v>
      </c>
    </row>
    <row r="96" spans="1:91" s="7" customFormat="1" ht="16.5" customHeight="1">
      <c r="A96" s="94" t="s">
        <v>81</v>
      </c>
      <c r="B96" s="95"/>
      <c r="C96" s="96"/>
      <c r="D96" s="284" t="s">
        <v>88</v>
      </c>
      <c r="E96" s="284"/>
      <c r="F96" s="284"/>
      <c r="G96" s="284"/>
      <c r="H96" s="284"/>
      <c r="I96" s="97"/>
      <c r="J96" s="284" t="s">
        <v>89</v>
      </c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5">
        <f>'SO 101 - Komunikace'!J30</f>
        <v>0</v>
      </c>
      <c r="AH96" s="286"/>
      <c r="AI96" s="286"/>
      <c r="AJ96" s="286"/>
      <c r="AK96" s="286"/>
      <c r="AL96" s="286"/>
      <c r="AM96" s="286"/>
      <c r="AN96" s="285">
        <f t="shared" si="0"/>
        <v>0</v>
      </c>
      <c r="AO96" s="286"/>
      <c r="AP96" s="286"/>
      <c r="AQ96" s="98" t="s">
        <v>84</v>
      </c>
      <c r="AR96" s="99"/>
      <c r="AS96" s="100">
        <v>0</v>
      </c>
      <c r="AT96" s="101">
        <f t="shared" si="1"/>
        <v>0</v>
      </c>
      <c r="AU96" s="102">
        <f>'SO 101 - Komunikace'!P123</f>
        <v>0</v>
      </c>
      <c r="AV96" s="101">
        <f>'SO 101 - Komunikace'!J33</f>
        <v>0</v>
      </c>
      <c r="AW96" s="101">
        <f>'SO 101 - Komunikace'!J34</f>
        <v>0</v>
      </c>
      <c r="AX96" s="101">
        <f>'SO 101 - Komunikace'!J35</f>
        <v>0</v>
      </c>
      <c r="AY96" s="101">
        <f>'SO 101 - Komunikace'!J36</f>
        <v>0</v>
      </c>
      <c r="AZ96" s="101">
        <f>'SO 101 - Komunikace'!F33</f>
        <v>0</v>
      </c>
      <c r="BA96" s="101">
        <f>'SO 101 - Komunikace'!F34</f>
        <v>0</v>
      </c>
      <c r="BB96" s="101">
        <f>'SO 101 - Komunikace'!F35</f>
        <v>0</v>
      </c>
      <c r="BC96" s="101">
        <f>'SO 101 - Komunikace'!F36</f>
        <v>0</v>
      </c>
      <c r="BD96" s="103">
        <f>'SO 101 - Komunikace'!F37</f>
        <v>0</v>
      </c>
      <c r="BT96" s="104" t="s">
        <v>85</v>
      </c>
      <c r="BV96" s="104" t="s">
        <v>79</v>
      </c>
      <c r="BW96" s="104" t="s">
        <v>90</v>
      </c>
      <c r="BX96" s="104" t="s">
        <v>5</v>
      </c>
      <c r="CL96" s="104" t="s">
        <v>1</v>
      </c>
      <c r="CM96" s="104" t="s">
        <v>87</v>
      </c>
    </row>
    <row r="97" spans="1:91" s="7" customFormat="1" ht="16.5" customHeight="1">
      <c r="A97" s="94" t="s">
        <v>81</v>
      </c>
      <c r="B97" s="95"/>
      <c r="C97" s="96"/>
      <c r="D97" s="284" t="s">
        <v>91</v>
      </c>
      <c r="E97" s="284"/>
      <c r="F97" s="284"/>
      <c r="G97" s="284"/>
      <c r="H97" s="284"/>
      <c r="I97" s="97"/>
      <c r="J97" s="284" t="s">
        <v>92</v>
      </c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5">
        <f>'SO 102 - Odvodňovací zaří...'!J30</f>
        <v>0</v>
      </c>
      <c r="AH97" s="286"/>
      <c r="AI97" s="286"/>
      <c r="AJ97" s="286"/>
      <c r="AK97" s="286"/>
      <c r="AL97" s="286"/>
      <c r="AM97" s="286"/>
      <c r="AN97" s="285">
        <f t="shared" si="0"/>
        <v>0</v>
      </c>
      <c r="AO97" s="286"/>
      <c r="AP97" s="286"/>
      <c r="AQ97" s="98" t="s">
        <v>84</v>
      </c>
      <c r="AR97" s="99"/>
      <c r="AS97" s="100">
        <v>0</v>
      </c>
      <c r="AT97" s="101">
        <f t="shared" si="1"/>
        <v>0</v>
      </c>
      <c r="AU97" s="102">
        <f>'SO 102 - Odvodňovací zaří...'!P122</f>
        <v>0</v>
      </c>
      <c r="AV97" s="101">
        <f>'SO 102 - Odvodňovací zaří...'!J33</f>
        <v>0</v>
      </c>
      <c r="AW97" s="101">
        <f>'SO 102 - Odvodňovací zaří...'!J34</f>
        <v>0</v>
      </c>
      <c r="AX97" s="101">
        <f>'SO 102 - Odvodňovací zaří...'!J35</f>
        <v>0</v>
      </c>
      <c r="AY97" s="101">
        <f>'SO 102 - Odvodňovací zaří...'!J36</f>
        <v>0</v>
      </c>
      <c r="AZ97" s="101">
        <f>'SO 102 - Odvodňovací zaří...'!F33</f>
        <v>0</v>
      </c>
      <c r="BA97" s="101">
        <f>'SO 102 - Odvodňovací zaří...'!F34</f>
        <v>0</v>
      </c>
      <c r="BB97" s="101">
        <f>'SO 102 - Odvodňovací zaří...'!F35</f>
        <v>0</v>
      </c>
      <c r="BC97" s="101">
        <f>'SO 102 - Odvodňovací zaří...'!F36</f>
        <v>0</v>
      </c>
      <c r="BD97" s="103">
        <f>'SO 102 - Odvodňovací zaří...'!F37</f>
        <v>0</v>
      </c>
      <c r="BT97" s="104" t="s">
        <v>85</v>
      </c>
      <c r="BV97" s="104" t="s">
        <v>79</v>
      </c>
      <c r="BW97" s="104" t="s">
        <v>93</v>
      </c>
      <c r="BX97" s="104" t="s">
        <v>5</v>
      </c>
      <c r="CL97" s="104" t="s">
        <v>1</v>
      </c>
      <c r="CM97" s="104" t="s">
        <v>87</v>
      </c>
    </row>
    <row r="98" spans="2:91" s="7" customFormat="1" ht="16.5" customHeight="1">
      <c r="B98" s="95"/>
      <c r="C98" s="96"/>
      <c r="D98" s="284" t="s">
        <v>94</v>
      </c>
      <c r="E98" s="284"/>
      <c r="F98" s="284"/>
      <c r="G98" s="284"/>
      <c r="H98" s="284"/>
      <c r="I98" s="97"/>
      <c r="J98" s="284" t="s">
        <v>95</v>
      </c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7">
        <f>ROUND(SUM(AG99:AG102),2)</f>
        <v>0</v>
      </c>
      <c r="AH98" s="286"/>
      <c r="AI98" s="286"/>
      <c r="AJ98" s="286"/>
      <c r="AK98" s="286"/>
      <c r="AL98" s="286"/>
      <c r="AM98" s="286"/>
      <c r="AN98" s="285">
        <f t="shared" si="0"/>
        <v>0</v>
      </c>
      <c r="AO98" s="286"/>
      <c r="AP98" s="286"/>
      <c r="AQ98" s="98" t="s">
        <v>84</v>
      </c>
      <c r="AR98" s="99"/>
      <c r="AS98" s="100">
        <f>ROUND(SUM(AS99:AS102),2)</f>
        <v>0</v>
      </c>
      <c r="AT98" s="101">
        <f t="shared" si="1"/>
        <v>0</v>
      </c>
      <c r="AU98" s="102">
        <f>ROUND(SUM(AU99:AU102),5)</f>
        <v>0</v>
      </c>
      <c r="AV98" s="101">
        <f>ROUND(AZ98*L29,2)</f>
        <v>0</v>
      </c>
      <c r="AW98" s="101">
        <f>ROUND(BA98*L30,2)</f>
        <v>0</v>
      </c>
      <c r="AX98" s="101">
        <f>ROUND(BB98*L29,2)</f>
        <v>0</v>
      </c>
      <c r="AY98" s="101">
        <f>ROUND(BC98*L30,2)</f>
        <v>0</v>
      </c>
      <c r="AZ98" s="101">
        <f>ROUND(SUM(AZ99:AZ102),2)</f>
        <v>0</v>
      </c>
      <c r="BA98" s="101">
        <f>ROUND(SUM(BA99:BA102),2)</f>
        <v>0</v>
      </c>
      <c r="BB98" s="101">
        <f>ROUND(SUM(BB99:BB102),2)</f>
        <v>0</v>
      </c>
      <c r="BC98" s="101">
        <f>ROUND(SUM(BC99:BC102),2)</f>
        <v>0</v>
      </c>
      <c r="BD98" s="103">
        <f>ROUND(SUM(BD99:BD102),2)</f>
        <v>0</v>
      </c>
      <c r="BS98" s="104" t="s">
        <v>76</v>
      </c>
      <c r="BT98" s="104" t="s">
        <v>85</v>
      </c>
      <c r="BU98" s="104" t="s">
        <v>78</v>
      </c>
      <c r="BV98" s="104" t="s">
        <v>79</v>
      </c>
      <c r="BW98" s="104" t="s">
        <v>96</v>
      </c>
      <c r="BX98" s="104" t="s">
        <v>5</v>
      </c>
      <c r="CL98" s="104" t="s">
        <v>1</v>
      </c>
      <c r="CM98" s="104" t="s">
        <v>87</v>
      </c>
    </row>
    <row r="99" spans="1:90" s="4" customFormat="1" ht="23.25" customHeight="1">
      <c r="A99" s="94" t="s">
        <v>81</v>
      </c>
      <c r="B99" s="59"/>
      <c r="C99" s="105"/>
      <c r="D99" s="105"/>
      <c r="E99" s="290" t="s">
        <v>97</v>
      </c>
      <c r="F99" s="290"/>
      <c r="G99" s="290"/>
      <c r="H99" s="290"/>
      <c r="I99" s="290"/>
      <c r="J99" s="105"/>
      <c r="K99" s="290" t="s">
        <v>95</v>
      </c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88">
        <f>'SO 800.1 - Sadové úpravy '!J32</f>
        <v>0</v>
      </c>
      <c r="AH99" s="289"/>
      <c r="AI99" s="289"/>
      <c r="AJ99" s="289"/>
      <c r="AK99" s="289"/>
      <c r="AL99" s="289"/>
      <c r="AM99" s="289"/>
      <c r="AN99" s="288">
        <f t="shared" si="0"/>
        <v>0</v>
      </c>
      <c r="AO99" s="289"/>
      <c r="AP99" s="289"/>
      <c r="AQ99" s="106" t="s">
        <v>98</v>
      </c>
      <c r="AR99" s="61"/>
      <c r="AS99" s="107">
        <v>0</v>
      </c>
      <c r="AT99" s="108">
        <f t="shared" si="1"/>
        <v>0</v>
      </c>
      <c r="AU99" s="109">
        <f>'SO 800.1 - Sadové úpravy '!P124</f>
        <v>0</v>
      </c>
      <c r="AV99" s="108">
        <f>'SO 800.1 - Sadové úpravy '!J35</f>
        <v>0</v>
      </c>
      <c r="AW99" s="108">
        <f>'SO 800.1 - Sadové úpravy '!J36</f>
        <v>0</v>
      </c>
      <c r="AX99" s="108">
        <f>'SO 800.1 - Sadové úpravy '!J37</f>
        <v>0</v>
      </c>
      <c r="AY99" s="108">
        <f>'SO 800.1 - Sadové úpravy '!J38</f>
        <v>0</v>
      </c>
      <c r="AZ99" s="108">
        <f>'SO 800.1 - Sadové úpravy '!F35</f>
        <v>0</v>
      </c>
      <c r="BA99" s="108">
        <f>'SO 800.1 - Sadové úpravy '!F36</f>
        <v>0</v>
      </c>
      <c r="BB99" s="108">
        <f>'SO 800.1 - Sadové úpravy '!F37</f>
        <v>0</v>
      </c>
      <c r="BC99" s="108">
        <f>'SO 800.1 - Sadové úpravy '!F38</f>
        <v>0</v>
      </c>
      <c r="BD99" s="110">
        <f>'SO 800.1 - Sadové úpravy '!F39</f>
        <v>0</v>
      </c>
      <c r="BT99" s="111" t="s">
        <v>87</v>
      </c>
      <c r="BV99" s="111" t="s">
        <v>79</v>
      </c>
      <c r="BW99" s="111" t="s">
        <v>99</v>
      </c>
      <c r="BX99" s="111" t="s">
        <v>96</v>
      </c>
      <c r="CL99" s="111" t="s">
        <v>1</v>
      </c>
    </row>
    <row r="100" spans="1:90" s="4" customFormat="1" ht="23.25" customHeight="1">
      <c r="A100" s="94" t="s">
        <v>81</v>
      </c>
      <c r="B100" s="59"/>
      <c r="C100" s="105"/>
      <c r="D100" s="105"/>
      <c r="E100" s="290" t="s">
        <v>100</v>
      </c>
      <c r="F100" s="290"/>
      <c r="G100" s="290"/>
      <c r="H100" s="290"/>
      <c r="I100" s="290"/>
      <c r="J100" s="105"/>
      <c r="K100" s="290" t="s">
        <v>101</v>
      </c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88">
        <f>'SO 800.2 - Následná péče ...'!J32</f>
        <v>0</v>
      </c>
      <c r="AH100" s="289"/>
      <c r="AI100" s="289"/>
      <c r="AJ100" s="289"/>
      <c r="AK100" s="289"/>
      <c r="AL100" s="289"/>
      <c r="AM100" s="289"/>
      <c r="AN100" s="288">
        <f t="shared" si="0"/>
        <v>0</v>
      </c>
      <c r="AO100" s="289"/>
      <c r="AP100" s="289"/>
      <c r="AQ100" s="106" t="s">
        <v>98</v>
      </c>
      <c r="AR100" s="61"/>
      <c r="AS100" s="107">
        <v>0</v>
      </c>
      <c r="AT100" s="108">
        <f t="shared" si="1"/>
        <v>0</v>
      </c>
      <c r="AU100" s="109">
        <f>'SO 800.2 - Následná péče ...'!P123</f>
        <v>0</v>
      </c>
      <c r="AV100" s="108">
        <f>'SO 800.2 - Následná péče ...'!J35</f>
        <v>0</v>
      </c>
      <c r="AW100" s="108">
        <f>'SO 800.2 - Následná péče ...'!J36</f>
        <v>0</v>
      </c>
      <c r="AX100" s="108">
        <f>'SO 800.2 - Následná péče ...'!J37</f>
        <v>0</v>
      </c>
      <c r="AY100" s="108">
        <f>'SO 800.2 - Následná péče ...'!J38</f>
        <v>0</v>
      </c>
      <c r="AZ100" s="108">
        <f>'SO 800.2 - Následná péče ...'!F35</f>
        <v>0</v>
      </c>
      <c r="BA100" s="108">
        <f>'SO 800.2 - Následná péče ...'!F36</f>
        <v>0</v>
      </c>
      <c r="BB100" s="108">
        <f>'SO 800.2 - Následná péče ...'!F37</f>
        <v>0</v>
      </c>
      <c r="BC100" s="108">
        <f>'SO 800.2 - Následná péče ...'!F38</f>
        <v>0</v>
      </c>
      <c r="BD100" s="110">
        <f>'SO 800.2 - Následná péče ...'!F39</f>
        <v>0</v>
      </c>
      <c r="BT100" s="111" t="s">
        <v>87</v>
      </c>
      <c r="BV100" s="111" t="s">
        <v>79</v>
      </c>
      <c r="BW100" s="111" t="s">
        <v>102</v>
      </c>
      <c r="BX100" s="111" t="s">
        <v>96</v>
      </c>
      <c r="CL100" s="111" t="s">
        <v>1</v>
      </c>
    </row>
    <row r="101" spans="1:90" s="4" customFormat="1" ht="23.25" customHeight="1">
      <c r="A101" s="94" t="s">
        <v>81</v>
      </c>
      <c r="B101" s="59"/>
      <c r="C101" s="105"/>
      <c r="D101" s="105"/>
      <c r="E101" s="290" t="s">
        <v>103</v>
      </c>
      <c r="F101" s="290"/>
      <c r="G101" s="290"/>
      <c r="H101" s="290"/>
      <c r="I101" s="290"/>
      <c r="J101" s="105"/>
      <c r="K101" s="290" t="s">
        <v>104</v>
      </c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88">
        <f>'SO 800.3 - Následná péče ...'!J32</f>
        <v>0</v>
      </c>
      <c r="AH101" s="289"/>
      <c r="AI101" s="289"/>
      <c r="AJ101" s="289"/>
      <c r="AK101" s="289"/>
      <c r="AL101" s="289"/>
      <c r="AM101" s="289"/>
      <c r="AN101" s="288">
        <f t="shared" si="0"/>
        <v>0</v>
      </c>
      <c r="AO101" s="289"/>
      <c r="AP101" s="289"/>
      <c r="AQ101" s="106" t="s">
        <v>98</v>
      </c>
      <c r="AR101" s="61"/>
      <c r="AS101" s="107">
        <v>0</v>
      </c>
      <c r="AT101" s="108">
        <f t="shared" si="1"/>
        <v>0</v>
      </c>
      <c r="AU101" s="109">
        <f>'SO 800.3 - Následná péče ...'!P123</f>
        <v>0</v>
      </c>
      <c r="AV101" s="108">
        <f>'SO 800.3 - Následná péče ...'!J35</f>
        <v>0</v>
      </c>
      <c r="AW101" s="108">
        <f>'SO 800.3 - Následná péče ...'!J36</f>
        <v>0</v>
      </c>
      <c r="AX101" s="108">
        <f>'SO 800.3 - Následná péče ...'!J37</f>
        <v>0</v>
      </c>
      <c r="AY101" s="108">
        <f>'SO 800.3 - Následná péče ...'!J38</f>
        <v>0</v>
      </c>
      <c r="AZ101" s="108">
        <f>'SO 800.3 - Následná péče ...'!F35</f>
        <v>0</v>
      </c>
      <c r="BA101" s="108">
        <f>'SO 800.3 - Následná péče ...'!F36</f>
        <v>0</v>
      </c>
      <c r="BB101" s="108">
        <f>'SO 800.3 - Následná péče ...'!F37</f>
        <v>0</v>
      </c>
      <c r="BC101" s="108">
        <f>'SO 800.3 - Následná péče ...'!F38</f>
        <v>0</v>
      </c>
      <c r="BD101" s="110">
        <f>'SO 800.3 - Následná péče ...'!F39</f>
        <v>0</v>
      </c>
      <c r="BT101" s="111" t="s">
        <v>87</v>
      </c>
      <c r="BV101" s="111" t="s">
        <v>79</v>
      </c>
      <c r="BW101" s="111" t="s">
        <v>105</v>
      </c>
      <c r="BX101" s="111" t="s">
        <v>96</v>
      </c>
      <c r="CL101" s="111" t="s">
        <v>1</v>
      </c>
    </row>
    <row r="102" spans="1:90" s="4" customFormat="1" ht="23.25" customHeight="1">
      <c r="A102" s="94" t="s">
        <v>81</v>
      </c>
      <c r="B102" s="59"/>
      <c r="C102" s="105"/>
      <c r="D102" s="105"/>
      <c r="E102" s="290" t="s">
        <v>106</v>
      </c>
      <c r="F102" s="290"/>
      <c r="G102" s="290"/>
      <c r="H102" s="290"/>
      <c r="I102" s="290"/>
      <c r="J102" s="105"/>
      <c r="K102" s="290" t="s">
        <v>107</v>
      </c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88">
        <f>'SO 800.4 - Následná péče ...'!J32</f>
        <v>0</v>
      </c>
      <c r="AH102" s="289"/>
      <c r="AI102" s="289"/>
      <c r="AJ102" s="289"/>
      <c r="AK102" s="289"/>
      <c r="AL102" s="289"/>
      <c r="AM102" s="289"/>
      <c r="AN102" s="288">
        <f t="shared" si="0"/>
        <v>0</v>
      </c>
      <c r="AO102" s="289"/>
      <c r="AP102" s="289"/>
      <c r="AQ102" s="106" t="s">
        <v>98</v>
      </c>
      <c r="AR102" s="61"/>
      <c r="AS102" s="112">
        <v>0</v>
      </c>
      <c r="AT102" s="113">
        <f t="shared" si="1"/>
        <v>0</v>
      </c>
      <c r="AU102" s="114">
        <f>'SO 800.4 - Následná péče ...'!P123</f>
        <v>0</v>
      </c>
      <c r="AV102" s="113">
        <f>'SO 800.4 - Následná péče ...'!J35</f>
        <v>0</v>
      </c>
      <c r="AW102" s="113">
        <f>'SO 800.4 - Následná péče ...'!J36</f>
        <v>0</v>
      </c>
      <c r="AX102" s="113">
        <f>'SO 800.4 - Následná péče ...'!J37</f>
        <v>0</v>
      </c>
      <c r="AY102" s="113">
        <f>'SO 800.4 - Následná péče ...'!J38</f>
        <v>0</v>
      </c>
      <c r="AZ102" s="113">
        <f>'SO 800.4 - Následná péče ...'!F35</f>
        <v>0</v>
      </c>
      <c r="BA102" s="113">
        <f>'SO 800.4 - Následná péče ...'!F36</f>
        <v>0</v>
      </c>
      <c r="BB102" s="113">
        <f>'SO 800.4 - Následná péče ...'!F37</f>
        <v>0</v>
      </c>
      <c r="BC102" s="113">
        <f>'SO 800.4 - Následná péče ...'!F38</f>
        <v>0</v>
      </c>
      <c r="BD102" s="115">
        <f>'SO 800.4 - Následná péče ...'!F39</f>
        <v>0</v>
      </c>
      <c r="BT102" s="111" t="s">
        <v>87</v>
      </c>
      <c r="BV102" s="111" t="s">
        <v>79</v>
      </c>
      <c r="BW102" s="111" t="s">
        <v>108</v>
      </c>
      <c r="BX102" s="111" t="s">
        <v>96</v>
      </c>
      <c r="CL102" s="111" t="s">
        <v>1</v>
      </c>
    </row>
    <row r="103" spans="1:57" s="2" customFormat="1" ht="30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40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</sheetData>
  <sheetProtection algorithmName="SHA-512" hashValue="EX1jMjqGjTLl6aZ7DkioPihLBlbBqPjsugMXXpK1jl9MNzShphz5K20tkAzvIBIuMReE+Jo/KaSZ61RFnoyyJw==" saltValue="FLUJiiXT40zLM6dBD5P7H6TW5A5Yc8ufNXy8Osy7oR14P6thlMaNigZP3xrY6G7bfDNvIbdhFH8hW8rmW9Wfbw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E102:I102"/>
    <mergeCell ref="K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98:AP98"/>
    <mergeCell ref="AG98:AM98"/>
    <mergeCell ref="D98:H98"/>
    <mergeCell ref="J98:AF98"/>
    <mergeCell ref="AN99:AP99"/>
    <mergeCell ref="AG99:AM99"/>
    <mergeCell ref="E99:I99"/>
    <mergeCell ref="K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SO 001 - Všeobecné položky '!C2" display="/"/>
    <hyperlink ref="A96" location="'SO 101 - Komunikace'!C2" display="/"/>
    <hyperlink ref="A97" location="'SO 102 - Odvodňovací zaří...'!C2" display="/"/>
    <hyperlink ref="A99" location="'SO 800.1 - Sadové úpravy '!C2" display="/"/>
    <hyperlink ref="A100" location="'SO 800.2 - Následná péče ...'!C2" display="/"/>
    <hyperlink ref="A101" location="'SO 800.3 - Následná péče ...'!C2" display="/"/>
    <hyperlink ref="A102" location="'SO 800.4 - Následná péč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86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109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3" t="str">
        <f>'Rekapitulace stavby'!K6</f>
        <v>Polní cesta HPC 6, k.ú. Břežany II</v>
      </c>
      <c r="F7" s="314"/>
      <c r="G7" s="314"/>
      <c r="H7" s="314"/>
      <c r="L7" s="21"/>
    </row>
    <row r="8" spans="1:31" s="2" customFormat="1" ht="12" customHeight="1">
      <c r="A8" s="35"/>
      <c r="B8" s="40"/>
      <c r="C8" s="35"/>
      <c r="D8" s="120" t="s">
        <v>110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5" t="s">
        <v>111</v>
      </c>
      <c r="F9" s="316"/>
      <c r="G9" s="316"/>
      <c r="H9" s="31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2. 12. 2020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tr">
        <f>IF('Rekapitulace stavby'!E11="","",'Rekapitulace stavby'!E11)</f>
        <v xml:space="preserve"> </v>
      </c>
      <c r="F15" s="35"/>
      <c r="G15" s="35"/>
      <c r="H15" s="35"/>
      <c r="I15" s="120" t="s">
        <v>27</v>
      </c>
      <c r="J15" s="111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7" t="str">
        <f>'Rekapitulace stavby'!E14</f>
        <v>Vyplň údaj</v>
      </c>
      <c r="F18" s="318"/>
      <c r="G18" s="318"/>
      <c r="H18" s="31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32</v>
      </c>
      <c r="F21" s="35"/>
      <c r="G21" s="35"/>
      <c r="H21" s="35"/>
      <c r="I21" s="120" t="s">
        <v>27</v>
      </c>
      <c r="J21" s="111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35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19" t="s">
        <v>1</v>
      </c>
      <c r="F27" s="319"/>
      <c r="G27" s="319"/>
      <c r="H27" s="31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35"/>
      <c r="J30" s="127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8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41</v>
      </c>
      <c r="E33" s="120" t="s">
        <v>42</v>
      </c>
      <c r="F33" s="130">
        <f>ROUND((SUM(BE119:BE135)),2)</f>
        <v>0</v>
      </c>
      <c r="G33" s="35"/>
      <c r="H33" s="35"/>
      <c r="I33" s="131">
        <v>0.21</v>
      </c>
      <c r="J33" s="130">
        <f>ROUND(((SUM(BE119:BE135))*I33),2)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43</v>
      </c>
      <c r="F34" s="130">
        <f>ROUND((SUM(BF119:BF135)),2)</f>
        <v>0</v>
      </c>
      <c r="G34" s="35"/>
      <c r="H34" s="35"/>
      <c r="I34" s="131">
        <v>0.15</v>
      </c>
      <c r="J34" s="130">
        <f>ROUND(((SUM(BF119:BF135))*I34),2)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44</v>
      </c>
      <c r="F35" s="130">
        <f>ROUND((SUM(BG119:BG135)),2)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45</v>
      </c>
      <c r="F36" s="130">
        <f>ROUND((SUM(BH119:BH135)),2)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46</v>
      </c>
      <c r="F37" s="130">
        <f>ROUND((SUM(BI119:BI135)),2)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Polní cesta HPC 6, k.ú. Břežany II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8" t="str">
        <f>E9</f>
        <v xml:space="preserve">SO 001 - Všeobecné položky 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Břežany </v>
      </c>
      <c r="G89" s="37"/>
      <c r="H89" s="37"/>
      <c r="I89" s="30" t="s">
        <v>22</v>
      </c>
      <c r="J89" s="67" t="str">
        <f>IF(J12="","",J12)</f>
        <v>2. 12. 2020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>GEOVAP, spol. s.r.o., Pardubice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35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113</v>
      </c>
      <c r="D94" s="151"/>
      <c r="E94" s="151"/>
      <c r="F94" s="151"/>
      <c r="G94" s="151"/>
      <c r="H94" s="151"/>
      <c r="I94" s="151"/>
      <c r="J94" s="152" t="s">
        <v>114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115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2:12" s="9" customFormat="1" ht="24.95" customHeight="1">
      <c r="B97" s="154"/>
      <c r="C97" s="155"/>
      <c r="D97" s="156" t="s">
        <v>117</v>
      </c>
      <c r="E97" s="157"/>
      <c r="F97" s="157"/>
      <c r="G97" s="157"/>
      <c r="H97" s="157"/>
      <c r="I97" s="157"/>
      <c r="J97" s="158">
        <f>J120</f>
        <v>0</v>
      </c>
      <c r="K97" s="155"/>
      <c r="L97" s="159"/>
    </row>
    <row r="98" spans="2:12" s="10" customFormat="1" ht="19.9" customHeight="1">
      <c r="B98" s="160"/>
      <c r="C98" s="105"/>
      <c r="D98" s="161" t="s">
        <v>118</v>
      </c>
      <c r="E98" s="162"/>
      <c r="F98" s="162"/>
      <c r="G98" s="162"/>
      <c r="H98" s="162"/>
      <c r="I98" s="162"/>
      <c r="J98" s="163">
        <f>J132</f>
        <v>0</v>
      </c>
      <c r="K98" s="105"/>
      <c r="L98" s="164"/>
    </row>
    <row r="99" spans="2:12" s="10" customFormat="1" ht="19.9" customHeight="1">
      <c r="B99" s="160"/>
      <c r="C99" s="105"/>
      <c r="D99" s="161" t="s">
        <v>119</v>
      </c>
      <c r="E99" s="162"/>
      <c r="F99" s="162"/>
      <c r="G99" s="162"/>
      <c r="H99" s="162"/>
      <c r="I99" s="162"/>
      <c r="J99" s="163">
        <f>J134</f>
        <v>0</v>
      </c>
      <c r="K99" s="105"/>
      <c r="L99" s="164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120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0" t="str">
        <f>E7</f>
        <v>Polní cesta HPC 6, k.ú. Břežany II</v>
      </c>
      <c r="F109" s="321"/>
      <c r="G109" s="321"/>
      <c r="H109" s="32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110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268" t="str">
        <f>E9</f>
        <v xml:space="preserve">SO 001 - Všeobecné položky </v>
      </c>
      <c r="F111" s="322"/>
      <c r="G111" s="322"/>
      <c r="H111" s="322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 xml:space="preserve">Břežany </v>
      </c>
      <c r="G113" s="37"/>
      <c r="H113" s="37"/>
      <c r="I113" s="30" t="s">
        <v>22</v>
      </c>
      <c r="J113" s="67" t="str">
        <f>IF(J12="","",J12)</f>
        <v>2. 12. 2020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5.7" customHeight="1">
      <c r="A115" s="35"/>
      <c r="B115" s="36"/>
      <c r="C115" s="30" t="s">
        <v>24</v>
      </c>
      <c r="D115" s="37"/>
      <c r="E115" s="37"/>
      <c r="F115" s="28" t="str">
        <f>E15</f>
        <v xml:space="preserve"> </v>
      </c>
      <c r="G115" s="37"/>
      <c r="H115" s="37"/>
      <c r="I115" s="30" t="s">
        <v>30</v>
      </c>
      <c r="J115" s="33" t="str">
        <f>E21</f>
        <v>GEOVAP, spol. s.r.o., Pardubice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28</v>
      </c>
      <c r="D116" s="37"/>
      <c r="E116" s="37"/>
      <c r="F116" s="28" t="str">
        <f>IF(E18="","",E18)</f>
        <v>Vyplň údaj</v>
      </c>
      <c r="G116" s="37"/>
      <c r="H116" s="37"/>
      <c r="I116" s="30" t="s">
        <v>35</v>
      </c>
      <c r="J116" s="33" t="str">
        <f>E24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65"/>
      <c r="B118" s="166"/>
      <c r="C118" s="167" t="s">
        <v>121</v>
      </c>
      <c r="D118" s="168" t="s">
        <v>62</v>
      </c>
      <c r="E118" s="168" t="s">
        <v>58</v>
      </c>
      <c r="F118" s="168" t="s">
        <v>59</v>
      </c>
      <c r="G118" s="168" t="s">
        <v>122</v>
      </c>
      <c r="H118" s="168" t="s">
        <v>123</v>
      </c>
      <c r="I118" s="168" t="s">
        <v>124</v>
      </c>
      <c r="J118" s="168" t="s">
        <v>114</v>
      </c>
      <c r="K118" s="169" t="s">
        <v>125</v>
      </c>
      <c r="L118" s="170"/>
      <c r="M118" s="76" t="s">
        <v>1</v>
      </c>
      <c r="N118" s="77" t="s">
        <v>41</v>
      </c>
      <c r="O118" s="77" t="s">
        <v>126</v>
      </c>
      <c r="P118" s="77" t="s">
        <v>127</v>
      </c>
      <c r="Q118" s="77" t="s">
        <v>128</v>
      </c>
      <c r="R118" s="77" t="s">
        <v>129</v>
      </c>
      <c r="S118" s="77" t="s">
        <v>130</v>
      </c>
      <c r="T118" s="78" t="s">
        <v>131</v>
      </c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</row>
    <row r="119" spans="1:63" s="2" customFormat="1" ht="22.9" customHeight="1">
      <c r="A119" s="35"/>
      <c r="B119" s="36"/>
      <c r="C119" s="83" t="s">
        <v>132</v>
      </c>
      <c r="D119" s="37"/>
      <c r="E119" s="37"/>
      <c r="F119" s="37"/>
      <c r="G119" s="37"/>
      <c r="H119" s="37"/>
      <c r="I119" s="37"/>
      <c r="J119" s="171">
        <f>BK119</f>
        <v>0</v>
      </c>
      <c r="K119" s="37"/>
      <c r="L119" s="40"/>
      <c r="M119" s="79"/>
      <c r="N119" s="172"/>
      <c r="O119" s="80"/>
      <c r="P119" s="173">
        <f>P120</f>
        <v>0</v>
      </c>
      <c r="Q119" s="80"/>
      <c r="R119" s="173">
        <f>R120</f>
        <v>0</v>
      </c>
      <c r="S119" s="80"/>
      <c r="T119" s="174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76</v>
      </c>
      <c r="AU119" s="18" t="s">
        <v>116</v>
      </c>
      <c r="BK119" s="175">
        <f>BK120</f>
        <v>0</v>
      </c>
    </row>
    <row r="120" spans="2:63" s="12" customFormat="1" ht="25.9" customHeight="1">
      <c r="B120" s="176"/>
      <c r="C120" s="177"/>
      <c r="D120" s="178" t="s">
        <v>76</v>
      </c>
      <c r="E120" s="179" t="s">
        <v>133</v>
      </c>
      <c r="F120" s="179" t="s">
        <v>134</v>
      </c>
      <c r="G120" s="177"/>
      <c r="H120" s="177"/>
      <c r="I120" s="180"/>
      <c r="J120" s="181">
        <f>BK120</f>
        <v>0</v>
      </c>
      <c r="K120" s="177"/>
      <c r="L120" s="182"/>
      <c r="M120" s="183"/>
      <c r="N120" s="184"/>
      <c r="O120" s="184"/>
      <c r="P120" s="185">
        <f>P121+SUM(P122:P132)+P134</f>
        <v>0</v>
      </c>
      <c r="Q120" s="184"/>
      <c r="R120" s="185">
        <f>R121+SUM(R122:R132)+R134</f>
        <v>0</v>
      </c>
      <c r="S120" s="184"/>
      <c r="T120" s="186">
        <f>T121+SUM(T122:T132)+T134</f>
        <v>0</v>
      </c>
      <c r="AR120" s="187" t="s">
        <v>135</v>
      </c>
      <c r="AT120" s="188" t="s">
        <v>76</v>
      </c>
      <c r="AU120" s="188" t="s">
        <v>77</v>
      </c>
      <c r="AY120" s="187" t="s">
        <v>136</v>
      </c>
      <c r="BK120" s="189">
        <f>BK121+SUM(BK122:BK132)+BK134</f>
        <v>0</v>
      </c>
    </row>
    <row r="121" spans="1:65" s="2" customFormat="1" ht="14.45" customHeight="1">
      <c r="A121" s="35"/>
      <c r="B121" s="36"/>
      <c r="C121" s="190" t="s">
        <v>85</v>
      </c>
      <c r="D121" s="190" t="s">
        <v>137</v>
      </c>
      <c r="E121" s="191" t="s">
        <v>138</v>
      </c>
      <c r="F121" s="192" t="s">
        <v>139</v>
      </c>
      <c r="G121" s="193" t="s">
        <v>140</v>
      </c>
      <c r="H121" s="194">
        <v>1</v>
      </c>
      <c r="I121" s="195"/>
      <c r="J121" s="196">
        <f aca="true" t="shared" si="0" ref="J121:J128">ROUND(I121*H121,2)</f>
        <v>0</v>
      </c>
      <c r="K121" s="192" t="s">
        <v>1</v>
      </c>
      <c r="L121" s="40"/>
      <c r="M121" s="197" t="s">
        <v>1</v>
      </c>
      <c r="N121" s="198" t="s">
        <v>42</v>
      </c>
      <c r="O121" s="72"/>
      <c r="P121" s="199">
        <f aca="true" t="shared" si="1" ref="P121:P128">O121*H121</f>
        <v>0</v>
      </c>
      <c r="Q121" s="199">
        <v>0</v>
      </c>
      <c r="R121" s="199">
        <f aca="true" t="shared" si="2" ref="R121:R128">Q121*H121</f>
        <v>0</v>
      </c>
      <c r="S121" s="199">
        <v>0</v>
      </c>
      <c r="T121" s="200">
        <f aca="true" t="shared" si="3" ref="T121:T128"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1" t="s">
        <v>141</v>
      </c>
      <c r="AT121" s="201" t="s">
        <v>137</v>
      </c>
      <c r="AU121" s="201" t="s">
        <v>85</v>
      </c>
      <c r="AY121" s="18" t="s">
        <v>136</v>
      </c>
      <c r="BE121" s="202">
        <f aca="true" t="shared" si="4" ref="BE121:BE128">IF(N121="základní",J121,0)</f>
        <v>0</v>
      </c>
      <c r="BF121" s="202">
        <f aca="true" t="shared" si="5" ref="BF121:BF128">IF(N121="snížená",J121,0)</f>
        <v>0</v>
      </c>
      <c r="BG121" s="202">
        <f aca="true" t="shared" si="6" ref="BG121:BG128">IF(N121="zákl. přenesená",J121,0)</f>
        <v>0</v>
      </c>
      <c r="BH121" s="202">
        <f aca="true" t="shared" si="7" ref="BH121:BH128">IF(N121="sníž. přenesená",J121,0)</f>
        <v>0</v>
      </c>
      <c r="BI121" s="202">
        <f aca="true" t="shared" si="8" ref="BI121:BI128">IF(N121="nulová",J121,0)</f>
        <v>0</v>
      </c>
      <c r="BJ121" s="18" t="s">
        <v>85</v>
      </c>
      <c r="BK121" s="202">
        <f aca="true" t="shared" si="9" ref="BK121:BK128">ROUND(I121*H121,2)</f>
        <v>0</v>
      </c>
      <c r="BL121" s="18" t="s">
        <v>141</v>
      </c>
      <c r="BM121" s="201" t="s">
        <v>142</v>
      </c>
    </row>
    <row r="122" spans="1:65" s="2" customFormat="1" ht="14.45" customHeight="1">
      <c r="A122" s="35"/>
      <c r="B122" s="36"/>
      <c r="C122" s="190" t="s">
        <v>87</v>
      </c>
      <c r="D122" s="190" t="s">
        <v>137</v>
      </c>
      <c r="E122" s="191" t="s">
        <v>143</v>
      </c>
      <c r="F122" s="192" t="s">
        <v>144</v>
      </c>
      <c r="G122" s="193" t="s">
        <v>140</v>
      </c>
      <c r="H122" s="194">
        <v>1</v>
      </c>
      <c r="I122" s="195"/>
      <c r="J122" s="196">
        <f t="shared" si="0"/>
        <v>0</v>
      </c>
      <c r="K122" s="192" t="s">
        <v>1</v>
      </c>
      <c r="L122" s="40"/>
      <c r="M122" s="197" t="s">
        <v>1</v>
      </c>
      <c r="N122" s="198" t="s">
        <v>42</v>
      </c>
      <c r="O122" s="72"/>
      <c r="P122" s="199">
        <f t="shared" si="1"/>
        <v>0</v>
      </c>
      <c r="Q122" s="199">
        <v>0</v>
      </c>
      <c r="R122" s="199">
        <f t="shared" si="2"/>
        <v>0</v>
      </c>
      <c r="S122" s="199">
        <v>0</v>
      </c>
      <c r="T122" s="200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1" t="s">
        <v>141</v>
      </c>
      <c r="AT122" s="201" t="s">
        <v>137</v>
      </c>
      <c r="AU122" s="201" t="s">
        <v>85</v>
      </c>
      <c r="AY122" s="18" t="s">
        <v>136</v>
      </c>
      <c r="BE122" s="202">
        <f t="shared" si="4"/>
        <v>0</v>
      </c>
      <c r="BF122" s="202">
        <f t="shared" si="5"/>
        <v>0</v>
      </c>
      <c r="BG122" s="202">
        <f t="shared" si="6"/>
        <v>0</v>
      </c>
      <c r="BH122" s="202">
        <f t="shared" si="7"/>
        <v>0</v>
      </c>
      <c r="BI122" s="202">
        <f t="shared" si="8"/>
        <v>0</v>
      </c>
      <c r="BJ122" s="18" t="s">
        <v>85</v>
      </c>
      <c r="BK122" s="202">
        <f t="shared" si="9"/>
        <v>0</v>
      </c>
      <c r="BL122" s="18" t="s">
        <v>141</v>
      </c>
      <c r="BM122" s="201" t="s">
        <v>145</v>
      </c>
    </row>
    <row r="123" spans="1:65" s="2" customFormat="1" ht="24.2" customHeight="1">
      <c r="A123" s="35"/>
      <c r="B123" s="36"/>
      <c r="C123" s="190" t="s">
        <v>146</v>
      </c>
      <c r="D123" s="190" t="s">
        <v>137</v>
      </c>
      <c r="E123" s="191" t="s">
        <v>147</v>
      </c>
      <c r="F123" s="192" t="s">
        <v>148</v>
      </c>
      <c r="G123" s="193" t="s">
        <v>140</v>
      </c>
      <c r="H123" s="194">
        <v>1</v>
      </c>
      <c r="I123" s="195"/>
      <c r="J123" s="196">
        <f t="shared" si="0"/>
        <v>0</v>
      </c>
      <c r="K123" s="192" t="s">
        <v>1</v>
      </c>
      <c r="L123" s="40"/>
      <c r="M123" s="197" t="s">
        <v>1</v>
      </c>
      <c r="N123" s="198" t="s">
        <v>42</v>
      </c>
      <c r="O123" s="72"/>
      <c r="P123" s="199">
        <f t="shared" si="1"/>
        <v>0</v>
      </c>
      <c r="Q123" s="199">
        <v>0</v>
      </c>
      <c r="R123" s="199">
        <f t="shared" si="2"/>
        <v>0</v>
      </c>
      <c r="S123" s="199">
        <v>0</v>
      </c>
      <c r="T123" s="200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1" t="s">
        <v>141</v>
      </c>
      <c r="AT123" s="201" t="s">
        <v>137</v>
      </c>
      <c r="AU123" s="201" t="s">
        <v>85</v>
      </c>
      <c r="AY123" s="18" t="s">
        <v>136</v>
      </c>
      <c r="BE123" s="202">
        <f t="shared" si="4"/>
        <v>0</v>
      </c>
      <c r="BF123" s="202">
        <f t="shared" si="5"/>
        <v>0</v>
      </c>
      <c r="BG123" s="202">
        <f t="shared" si="6"/>
        <v>0</v>
      </c>
      <c r="BH123" s="202">
        <f t="shared" si="7"/>
        <v>0</v>
      </c>
      <c r="BI123" s="202">
        <f t="shared" si="8"/>
        <v>0</v>
      </c>
      <c r="BJ123" s="18" t="s">
        <v>85</v>
      </c>
      <c r="BK123" s="202">
        <f t="shared" si="9"/>
        <v>0</v>
      </c>
      <c r="BL123" s="18" t="s">
        <v>141</v>
      </c>
      <c r="BM123" s="201" t="s">
        <v>149</v>
      </c>
    </row>
    <row r="124" spans="1:65" s="2" customFormat="1" ht="14.45" customHeight="1">
      <c r="A124" s="35"/>
      <c r="B124" s="36"/>
      <c r="C124" s="190" t="s">
        <v>150</v>
      </c>
      <c r="D124" s="190" t="s">
        <v>137</v>
      </c>
      <c r="E124" s="191" t="s">
        <v>151</v>
      </c>
      <c r="F124" s="192" t="s">
        <v>152</v>
      </c>
      <c r="G124" s="193" t="s">
        <v>140</v>
      </c>
      <c r="H124" s="194">
        <v>1</v>
      </c>
      <c r="I124" s="195"/>
      <c r="J124" s="196">
        <f t="shared" si="0"/>
        <v>0</v>
      </c>
      <c r="K124" s="192" t="s">
        <v>1</v>
      </c>
      <c r="L124" s="40"/>
      <c r="M124" s="197" t="s">
        <v>1</v>
      </c>
      <c r="N124" s="198" t="s">
        <v>42</v>
      </c>
      <c r="O124" s="72"/>
      <c r="P124" s="199">
        <f t="shared" si="1"/>
        <v>0</v>
      </c>
      <c r="Q124" s="199">
        <v>0</v>
      </c>
      <c r="R124" s="199">
        <f t="shared" si="2"/>
        <v>0</v>
      </c>
      <c r="S124" s="199">
        <v>0</v>
      </c>
      <c r="T124" s="200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1" t="s">
        <v>141</v>
      </c>
      <c r="AT124" s="201" t="s">
        <v>137</v>
      </c>
      <c r="AU124" s="201" t="s">
        <v>85</v>
      </c>
      <c r="AY124" s="18" t="s">
        <v>136</v>
      </c>
      <c r="BE124" s="202">
        <f t="shared" si="4"/>
        <v>0</v>
      </c>
      <c r="BF124" s="202">
        <f t="shared" si="5"/>
        <v>0</v>
      </c>
      <c r="BG124" s="202">
        <f t="shared" si="6"/>
        <v>0</v>
      </c>
      <c r="BH124" s="202">
        <f t="shared" si="7"/>
        <v>0</v>
      </c>
      <c r="BI124" s="202">
        <f t="shared" si="8"/>
        <v>0</v>
      </c>
      <c r="BJ124" s="18" t="s">
        <v>85</v>
      </c>
      <c r="BK124" s="202">
        <f t="shared" si="9"/>
        <v>0</v>
      </c>
      <c r="BL124" s="18" t="s">
        <v>141</v>
      </c>
      <c r="BM124" s="201" t="s">
        <v>153</v>
      </c>
    </row>
    <row r="125" spans="1:65" s="2" customFormat="1" ht="24.2" customHeight="1">
      <c r="A125" s="35"/>
      <c r="B125" s="36"/>
      <c r="C125" s="190" t="s">
        <v>135</v>
      </c>
      <c r="D125" s="190" t="s">
        <v>137</v>
      </c>
      <c r="E125" s="191" t="s">
        <v>154</v>
      </c>
      <c r="F125" s="192" t="s">
        <v>155</v>
      </c>
      <c r="G125" s="193" t="s">
        <v>156</v>
      </c>
      <c r="H125" s="194">
        <v>1</v>
      </c>
      <c r="I125" s="195"/>
      <c r="J125" s="196">
        <f t="shared" si="0"/>
        <v>0</v>
      </c>
      <c r="K125" s="192" t="s">
        <v>1</v>
      </c>
      <c r="L125" s="40"/>
      <c r="M125" s="197" t="s">
        <v>1</v>
      </c>
      <c r="N125" s="198" t="s">
        <v>42</v>
      </c>
      <c r="O125" s="72"/>
      <c r="P125" s="199">
        <f t="shared" si="1"/>
        <v>0</v>
      </c>
      <c r="Q125" s="199">
        <v>0</v>
      </c>
      <c r="R125" s="199">
        <f t="shared" si="2"/>
        <v>0</v>
      </c>
      <c r="S125" s="199">
        <v>0</v>
      </c>
      <c r="T125" s="200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1" t="s">
        <v>141</v>
      </c>
      <c r="AT125" s="201" t="s">
        <v>137</v>
      </c>
      <c r="AU125" s="201" t="s">
        <v>85</v>
      </c>
      <c r="AY125" s="18" t="s">
        <v>136</v>
      </c>
      <c r="BE125" s="202">
        <f t="shared" si="4"/>
        <v>0</v>
      </c>
      <c r="BF125" s="202">
        <f t="shared" si="5"/>
        <v>0</v>
      </c>
      <c r="BG125" s="202">
        <f t="shared" si="6"/>
        <v>0</v>
      </c>
      <c r="BH125" s="202">
        <f t="shared" si="7"/>
        <v>0</v>
      </c>
      <c r="BI125" s="202">
        <f t="shared" si="8"/>
        <v>0</v>
      </c>
      <c r="BJ125" s="18" t="s">
        <v>85</v>
      </c>
      <c r="BK125" s="202">
        <f t="shared" si="9"/>
        <v>0</v>
      </c>
      <c r="BL125" s="18" t="s">
        <v>141</v>
      </c>
      <c r="BM125" s="201" t="s">
        <v>157</v>
      </c>
    </row>
    <row r="126" spans="1:65" s="2" customFormat="1" ht="14.45" customHeight="1">
      <c r="A126" s="35"/>
      <c r="B126" s="36"/>
      <c r="C126" s="190" t="s">
        <v>158</v>
      </c>
      <c r="D126" s="190" t="s">
        <v>137</v>
      </c>
      <c r="E126" s="191" t="s">
        <v>159</v>
      </c>
      <c r="F126" s="192" t="s">
        <v>160</v>
      </c>
      <c r="G126" s="193" t="s">
        <v>140</v>
      </c>
      <c r="H126" s="194">
        <v>1</v>
      </c>
      <c r="I126" s="195"/>
      <c r="J126" s="196">
        <f t="shared" si="0"/>
        <v>0</v>
      </c>
      <c r="K126" s="192" t="s">
        <v>1</v>
      </c>
      <c r="L126" s="40"/>
      <c r="M126" s="197" t="s">
        <v>1</v>
      </c>
      <c r="N126" s="198" t="s">
        <v>42</v>
      </c>
      <c r="O126" s="72"/>
      <c r="P126" s="199">
        <f t="shared" si="1"/>
        <v>0</v>
      </c>
      <c r="Q126" s="199">
        <v>0</v>
      </c>
      <c r="R126" s="199">
        <f t="shared" si="2"/>
        <v>0</v>
      </c>
      <c r="S126" s="199">
        <v>0</v>
      </c>
      <c r="T126" s="200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1" t="s">
        <v>141</v>
      </c>
      <c r="AT126" s="201" t="s">
        <v>137</v>
      </c>
      <c r="AU126" s="201" t="s">
        <v>85</v>
      </c>
      <c r="AY126" s="18" t="s">
        <v>136</v>
      </c>
      <c r="BE126" s="202">
        <f t="shared" si="4"/>
        <v>0</v>
      </c>
      <c r="BF126" s="202">
        <f t="shared" si="5"/>
        <v>0</v>
      </c>
      <c r="BG126" s="202">
        <f t="shared" si="6"/>
        <v>0</v>
      </c>
      <c r="BH126" s="202">
        <f t="shared" si="7"/>
        <v>0</v>
      </c>
      <c r="BI126" s="202">
        <f t="shared" si="8"/>
        <v>0</v>
      </c>
      <c r="BJ126" s="18" t="s">
        <v>85</v>
      </c>
      <c r="BK126" s="202">
        <f t="shared" si="9"/>
        <v>0</v>
      </c>
      <c r="BL126" s="18" t="s">
        <v>141</v>
      </c>
      <c r="BM126" s="201" t="s">
        <v>161</v>
      </c>
    </row>
    <row r="127" spans="1:65" s="2" customFormat="1" ht="14.45" customHeight="1">
      <c r="A127" s="35"/>
      <c r="B127" s="36"/>
      <c r="C127" s="190" t="s">
        <v>162</v>
      </c>
      <c r="D127" s="190" t="s">
        <v>137</v>
      </c>
      <c r="E127" s="191" t="s">
        <v>163</v>
      </c>
      <c r="F127" s="192" t="s">
        <v>164</v>
      </c>
      <c r="G127" s="193" t="s">
        <v>165</v>
      </c>
      <c r="H127" s="194">
        <v>15</v>
      </c>
      <c r="I127" s="195"/>
      <c r="J127" s="196">
        <f t="shared" si="0"/>
        <v>0</v>
      </c>
      <c r="K127" s="192" t="s">
        <v>1</v>
      </c>
      <c r="L127" s="40"/>
      <c r="M127" s="197" t="s">
        <v>1</v>
      </c>
      <c r="N127" s="198" t="s">
        <v>42</v>
      </c>
      <c r="O127" s="72"/>
      <c r="P127" s="199">
        <f t="shared" si="1"/>
        <v>0</v>
      </c>
      <c r="Q127" s="199">
        <v>0</v>
      </c>
      <c r="R127" s="199">
        <f t="shared" si="2"/>
        <v>0</v>
      </c>
      <c r="S127" s="199">
        <v>0</v>
      </c>
      <c r="T127" s="200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1" t="s">
        <v>141</v>
      </c>
      <c r="AT127" s="201" t="s">
        <v>137</v>
      </c>
      <c r="AU127" s="201" t="s">
        <v>85</v>
      </c>
      <c r="AY127" s="18" t="s">
        <v>136</v>
      </c>
      <c r="BE127" s="202">
        <f t="shared" si="4"/>
        <v>0</v>
      </c>
      <c r="BF127" s="202">
        <f t="shared" si="5"/>
        <v>0</v>
      </c>
      <c r="BG127" s="202">
        <f t="shared" si="6"/>
        <v>0</v>
      </c>
      <c r="BH127" s="202">
        <f t="shared" si="7"/>
        <v>0</v>
      </c>
      <c r="BI127" s="202">
        <f t="shared" si="8"/>
        <v>0</v>
      </c>
      <c r="BJ127" s="18" t="s">
        <v>85</v>
      </c>
      <c r="BK127" s="202">
        <f t="shared" si="9"/>
        <v>0</v>
      </c>
      <c r="BL127" s="18" t="s">
        <v>141</v>
      </c>
      <c r="BM127" s="201" t="s">
        <v>166</v>
      </c>
    </row>
    <row r="128" spans="1:65" s="2" customFormat="1" ht="14.45" customHeight="1">
      <c r="A128" s="35"/>
      <c r="B128" s="36"/>
      <c r="C128" s="190" t="s">
        <v>167</v>
      </c>
      <c r="D128" s="190" t="s">
        <v>137</v>
      </c>
      <c r="E128" s="191" t="s">
        <v>168</v>
      </c>
      <c r="F128" s="192" t="s">
        <v>169</v>
      </c>
      <c r="G128" s="193" t="s">
        <v>165</v>
      </c>
      <c r="H128" s="194">
        <v>1</v>
      </c>
      <c r="I128" s="195"/>
      <c r="J128" s="196">
        <f t="shared" si="0"/>
        <v>0</v>
      </c>
      <c r="K128" s="192" t="s">
        <v>1</v>
      </c>
      <c r="L128" s="40"/>
      <c r="M128" s="197" t="s">
        <v>1</v>
      </c>
      <c r="N128" s="198" t="s">
        <v>42</v>
      </c>
      <c r="O128" s="72"/>
      <c r="P128" s="199">
        <f t="shared" si="1"/>
        <v>0</v>
      </c>
      <c r="Q128" s="199">
        <v>0</v>
      </c>
      <c r="R128" s="199">
        <f t="shared" si="2"/>
        <v>0</v>
      </c>
      <c r="S128" s="199">
        <v>0</v>
      </c>
      <c r="T128" s="200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1" t="s">
        <v>141</v>
      </c>
      <c r="AT128" s="201" t="s">
        <v>137</v>
      </c>
      <c r="AU128" s="201" t="s">
        <v>85</v>
      </c>
      <c r="AY128" s="18" t="s">
        <v>136</v>
      </c>
      <c r="BE128" s="202">
        <f t="shared" si="4"/>
        <v>0</v>
      </c>
      <c r="BF128" s="202">
        <f t="shared" si="5"/>
        <v>0</v>
      </c>
      <c r="BG128" s="202">
        <f t="shared" si="6"/>
        <v>0</v>
      </c>
      <c r="BH128" s="202">
        <f t="shared" si="7"/>
        <v>0</v>
      </c>
      <c r="BI128" s="202">
        <f t="shared" si="8"/>
        <v>0</v>
      </c>
      <c r="BJ128" s="18" t="s">
        <v>85</v>
      </c>
      <c r="BK128" s="202">
        <f t="shared" si="9"/>
        <v>0</v>
      </c>
      <c r="BL128" s="18" t="s">
        <v>141</v>
      </c>
      <c r="BM128" s="201" t="s">
        <v>170</v>
      </c>
    </row>
    <row r="129" spans="2:51" s="13" customFormat="1" ht="11.25">
      <c r="B129" s="203"/>
      <c r="C129" s="204"/>
      <c r="D129" s="205" t="s">
        <v>171</v>
      </c>
      <c r="E129" s="206" t="s">
        <v>1</v>
      </c>
      <c r="F129" s="207" t="s">
        <v>172</v>
      </c>
      <c r="G129" s="204"/>
      <c r="H129" s="208">
        <v>1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171</v>
      </c>
      <c r="AU129" s="214" t="s">
        <v>85</v>
      </c>
      <c r="AV129" s="13" t="s">
        <v>87</v>
      </c>
      <c r="AW129" s="13" t="s">
        <v>34</v>
      </c>
      <c r="AX129" s="13" t="s">
        <v>85</v>
      </c>
      <c r="AY129" s="214" t="s">
        <v>136</v>
      </c>
    </row>
    <row r="130" spans="1:65" s="2" customFormat="1" ht="24.2" customHeight="1">
      <c r="A130" s="35"/>
      <c r="B130" s="36"/>
      <c r="C130" s="190" t="s">
        <v>173</v>
      </c>
      <c r="D130" s="190" t="s">
        <v>137</v>
      </c>
      <c r="E130" s="191" t="s">
        <v>174</v>
      </c>
      <c r="F130" s="192" t="s">
        <v>175</v>
      </c>
      <c r="G130" s="193" t="s">
        <v>165</v>
      </c>
      <c r="H130" s="194">
        <v>2</v>
      </c>
      <c r="I130" s="195"/>
      <c r="J130" s="196">
        <f>ROUND(I130*H130,2)</f>
        <v>0</v>
      </c>
      <c r="K130" s="192" t="s">
        <v>1</v>
      </c>
      <c r="L130" s="40"/>
      <c r="M130" s="197" t="s">
        <v>1</v>
      </c>
      <c r="N130" s="198" t="s">
        <v>42</v>
      </c>
      <c r="O130" s="72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1" t="s">
        <v>141</v>
      </c>
      <c r="AT130" s="201" t="s">
        <v>137</v>
      </c>
      <c r="AU130" s="201" t="s">
        <v>85</v>
      </c>
      <c r="AY130" s="18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85</v>
      </c>
      <c r="BK130" s="202">
        <f>ROUND(I130*H130,2)</f>
        <v>0</v>
      </c>
      <c r="BL130" s="18" t="s">
        <v>141</v>
      </c>
      <c r="BM130" s="201" t="s">
        <v>176</v>
      </c>
    </row>
    <row r="131" spans="2:51" s="13" customFormat="1" ht="22.5">
      <c r="B131" s="203"/>
      <c r="C131" s="204"/>
      <c r="D131" s="205" t="s">
        <v>171</v>
      </c>
      <c r="E131" s="206" t="s">
        <v>1</v>
      </c>
      <c r="F131" s="207" t="s">
        <v>177</v>
      </c>
      <c r="G131" s="204"/>
      <c r="H131" s="208">
        <v>2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171</v>
      </c>
      <c r="AU131" s="214" t="s">
        <v>85</v>
      </c>
      <c r="AV131" s="13" t="s">
        <v>87</v>
      </c>
      <c r="AW131" s="13" t="s">
        <v>34</v>
      </c>
      <c r="AX131" s="13" t="s">
        <v>85</v>
      </c>
      <c r="AY131" s="214" t="s">
        <v>136</v>
      </c>
    </row>
    <row r="132" spans="2:63" s="12" customFormat="1" ht="22.9" customHeight="1">
      <c r="B132" s="176"/>
      <c r="C132" s="177"/>
      <c r="D132" s="178" t="s">
        <v>76</v>
      </c>
      <c r="E132" s="215" t="s">
        <v>178</v>
      </c>
      <c r="F132" s="215" t="s">
        <v>179</v>
      </c>
      <c r="G132" s="177"/>
      <c r="H132" s="177"/>
      <c r="I132" s="180"/>
      <c r="J132" s="216">
        <f>BK132</f>
        <v>0</v>
      </c>
      <c r="K132" s="177"/>
      <c r="L132" s="182"/>
      <c r="M132" s="183"/>
      <c r="N132" s="184"/>
      <c r="O132" s="184"/>
      <c r="P132" s="185">
        <f>P133</f>
        <v>0</v>
      </c>
      <c r="Q132" s="184"/>
      <c r="R132" s="185">
        <f>R133</f>
        <v>0</v>
      </c>
      <c r="S132" s="184"/>
      <c r="T132" s="186">
        <f>T133</f>
        <v>0</v>
      </c>
      <c r="AR132" s="187" t="s">
        <v>135</v>
      </c>
      <c r="AT132" s="188" t="s">
        <v>76</v>
      </c>
      <c r="AU132" s="188" t="s">
        <v>85</v>
      </c>
      <c r="AY132" s="187" t="s">
        <v>136</v>
      </c>
      <c r="BK132" s="189">
        <f>BK133</f>
        <v>0</v>
      </c>
    </row>
    <row r="133" spans="1:65" s="2" customFormat="1" ht="14.45" customHeight="1">
      <c r="A133" s="35"/>
      <c r="B133" s="36"/>
      <c r="C133" s="190" t="s">
        <v>180</v>
      </c>
      <c r="D133" s="190" t="s">
        <v>137</v>
      </c>
      <c r="E133" s="191" t="s">
        <v>181</v>
      </c>
      <c r="F133" s="192" t="s">
        <v>182</v>
      </c>
      <c r="G133" s="193" t="s">
        <v>140</v>
      </c>
      <c r="H133" s="194">
        <v>1</v>
      </c>
      <c r="I133" s="195"/>
      <c r="J133" s="196">
        <f>ROUND(I133*H133,2)</f>
        <v>0</v>
      </c>
      <c r="K133" s="192" t="s">
        <v>1</v>
      </c>
      <c r="L133" s="40"/>
      <c r="M133" s="197" t="s">
        <v>1</v>
      </c>
      <c r="N133" s="198" t="s">
        <v>42</v>
      </c>
      <c r="O133" s="72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1" t="s">
        <v>141</v>
      </c>
      <c r="AT133" s="201" t="s">
        <v>137</v>
      </c>
      <c r="AU133" s="201" t="s">
        <v>87</v>
      </c>
      <c r="AY133" s="18" t="s">
        <v>136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85</v>
      </c>
      <c r="BK133" s="202">
        <f>ROUND(I133*H133,2)</f>
        <v>0</v>
      </c>
      <c r="BL133" s="18" t="s">
        <v>141</v>
      </c>
      <c r="BM133" s="201" t="s">
        <v>183</v>
      </c>
    </row>
    <row r="134" spans="2:63" s="12" customFormat="1" ht="22.9" customHeight="1">
      <c r="B134" s="176"/>
      <c r="C134" s="177"/>
      <c r="D134" s="178" t="s">
        <v>76</v>
      </c>
      <c r="E134" s="215" t="s">
        <v>184</v>
      </c>
      <c r="F134" s="215" t="s">
        <v>160</v>
      </c>
      <c r="G134" s="177"/>
      <c r="H134" s="177"/>
      <c r="I134" s="180"/>
      <c r="J134" s="216">
        <f>BK134</f>
        <v>0</v>
      </c>
      <c r="K134" s="177"/>
      <c r="L134" s="182"/>
      <c r="M134" s="183"/>
      <c r="N134" s="184"/>
      <c r="O134" s="184"/>
      <c r="P134" s="185">
        <f>P135</f>
        <v>0</v>
      </c>
      <c r="Q134" s="184"/>
      <c r="R134" s="185">
        <f>R135</f>
        <v>0</v>
      </c>
      <c r="S134" s="184"/>
      <c r="T134" s="186">
        <f>T135</f>
        <v>0</v>
      </c>
      <c r="AR134" s="187" t="s">
        <v>135</v>
      </c>
      <c r="AT134" s="188" t="s">
        <v>76</v>
      </c>
      <c r="AU134" s="188" t="s">
        <v>85</v>
      </c>
      <c r="AY134" s="187" t="s">
        <v>136</v>
      </c>
      <c r="BK134" s="189">
        <f>BK135</f>
        <v>0</v>
      </c>
    </row>
    <row r="135" spans="1:65" s="2" customFormat="1" ht="14.45" customHeight="1">
      <c r="A135" s="35"/>
      <c r="B135" s="36"/>
      <c r="C135" s="190" t="s">
        <v>185</v>
      </c>
      <c r="D135" s="190" t="s">
        <v>137</v>
      </c>
      <c r="E135" s="191" t="s">
        <v>186</v>
      </c>
      <c r="F135" s="192" t="s">
        <v>187</v>
      </c>
      <c r="G135" s="193" t="s">
        <v>165</v>
      </c>
      <c r="H135" s="194">
        <v>2</v>
      </c>
      <c r="I135" s="195"/>
      <c r="J135" s="196">
        <f>ROUND(I135*H135,2)</f>
        <v>0</v>
      </c>
      <c r="K135" s="192" t="s">
        <v>1</v>
      </c>
      <c r="L135" s="40"/>
      <c r="M135" s="217" t="s">
        <v>1</v>
      </c>
      <c r="N135" s="218" t="s">
        <v>42</v>
      </c>
      <c r="O135" s="219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1" t="s">
        <v>141</v>
      </c>
      <c r="AT135" s="201" t="s">
        <v>137</v>
      </c>
      <c r="AU135" s="201" t="s">
        <v>87</v>
      </c>
      <c r="AY135" s="18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85</v>
      </c>
      <c r="BK135" s="202">
        <f>ROUND(I135*H135,2)</f>
        <v>0</v>
      </c>
      <c r="BL135" s="18" t="s">
        <v>141</v>
      </c>
      <c r="BM135" s="201" t="s">
        <v>188</v>
      </c>
    </row>
    <row r="136" spans="1:31" s="2" customFormat="1" ht="6.95" customHeight="1">
      <c r="A136" s="35"/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40"/>
      <c r="M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</sheetData>
  <sheetProtection algorithmName="SHA-512" hashValue="jJ/e6rOdOFJdWrHHLzagG4Y05rvTkG+kJerSMyuxRGgIqgGlTXp9fopo+g5TgfsIXnjHpCEfSDS3UWhKoHt3VQ==" saltValue="1SNU3oIhBpecFmfVIK1tRo51FasCVgx0PPyrfFqhLwe/vN4YQKdfl0iwc2LuYIgjOoJt4qOkGQmXdsGAFbi3IA==" spinCount="100000" sheet="1" objects="1" scenarios="1" formatColumns="0" formatRows="0" autoFilter="0"/>
  <autoFilter ref="C118:K13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109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3" t="str">
        <f>'Rekapitulace stavby'!K6</f>
        <v>Polní cesta HPC 6, k.ú. Břežany II</v>
      </c>
      <c r="F7" s="314"/>
      <c r="G7" s="314"/>
      <c r="H7" s="314"/>
      <c r="L7" s="21"/>
    </row>
    <row r="8" spans="1:31" s="2" customFormat="1" ht="12" customHeight="1">
      <c r="A8" s="35"/>
      <c r="B8" s="40"/>
      <c r="C8" s="35"/>
      <c r="D8" s="120" t="s">
        <v>110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5" t="s">
        <v>189</v>
      </c>
      <c r="F9" s="316"/>
      <c r="G9" s="316"/>
      <c r="H9" s="31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2. 12. 2020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tr">
        <f>IF('Rekapitulace stavby'!E11="","",'Rekapitulace stavby'!E11)</f>
        <v xml:space="preserve"> </v>
      </c>
      <c r="F15" s="35"/>
      <c r="G15" s="35"/>
      <c r="H15" s="35"/>
      <c r="I15" s="120" t="s">
        <v>27</v>
      </c>
      <c r="J15" s="111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7" t="str">
        <f>'Rekapitulace stavby'!E14</f>
        <v>Vyplň údaj</v>
      </c>
      <c r="F18" s="318"/>
      <c r="G18" s="318"/>
      <c r="H18" s="31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32</v>
      </c>
      <c r="F21" s="35"/>
      <c r="G21" s="35"/>
      <c r="H21" s="35"/>
      <c r="I21" s="120" t="s">
        <v>27</v>
      </c>
      <c r="J21" s="111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35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19" t="s">
        <v>1</v>
      </c>
      <c r="F27" s="319"/>
      <c r="G27" s="319"/>
      <c r="H27" s="31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35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8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41</v>
      </c>
      <c r="E33" s="120" t="s">
        <v>42</v>
      </c>
      <c r="F33" s="130">
        <f>ROUND((SUM(BE123:BE444)),2)</f>
        <v>0</v>
      </c>
      <c r="G33" s="35"/>
      <c r="H33" s="35"/>
      <c r="I33" s="131">
        <v>0.21</v>
      </c>
      <c r="J33" s="130">
        <f>ROUND(((SUM(BE123:BE444))*I33),2)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43</v>
      </c>
      <c r="F34" s="130">
        <f>ROUND((SUM(BF123:BF444)),2)</f>
        <v>0</v>
      </c>
      <c r="G34" s="35"/>
      <c r="H34" s="35"/>
      <c r="I34" s="131">
        <v>0.15</v>
      </c>
      <c r="J34" s="130">
        <f>ROUND(((SUM(BF123:BF444))*I34),2)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44</v>
      </c>
      <c r="F35" s="130">
        <f>ROUND((SUM(BG123:BG444)),2)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45</v>
      </c>
      <c r="F36" s="130">
        <f>ROUND((SUM(BH123:BH444)),2)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46</v>
      </c>
      <c r="F37" s="130">
        <f>ROUND((SUM(BI123:BI444)),2)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Polní cesta HPC 6, k.ú. Břežany II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8" t="str">
        <f>E9</f>
        <v>SO 101 - Komunikace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Břežany </v>
      </c>
      <c r="G89" s="37"/>
      <c r="H89" s="37"/>
      <c r="I89" s="30" t="s">
        <v>22</v>
      </c>
      <c r="J89" s="67" t="str">
        <f>IF(J12="","",J12)</f>
        <v>2. 12. 2020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>GEOVAP, spol. s.r.o., Pardubice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35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113</v>
      </c>
      <c r="D94" s="151"/>
      <c r="E94" s="151"/>
      <c r="F94" s="151"/>
      <c r="G94" s="151"/>
      <c r="H94" s="151"/>
      <c r="I94" s="151"/>
      <c r="J94" s="152" t="s">
        <v>114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115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2:12" s="9" customFormat="1" ht="24.95" customHeight="1">
      <c r="B97" s="154"/>
      <c r="C97" s="155"/>
      <c r="D97" s="156" t="s">
        <v>190</v>
      </c>
      <c r="E97" s="157"/>
      <c r="F97" s="157"/>
      <c r="G97" s="157"/>
      <c r="H97" s="157"/>
      <c r="I97" s="157"/>
      <c r="J97" s="158">
        <f>J124</f>
        <v>0</v>
      </c>
      <c r="K97" s="155"/>
      <c r="L97" s="159"/>
    </row>
    <row r="98" spans="2:12" s="10" customFormat="1" ht="19.9" customHeight="1">
      <c r="B98" s="160"/>
      <c r="C98" s="105"/>
      <c r="D98" s="161" t="s">
        <v>191</v>
      </c>
      <c r="E98" s="162"/>
      <c r="F98" s="162"/>
      <c r="G98" s="162"/>
      <c r="H98" s="162"/>
      <c r="I98" s="162"/>
      <c r="J98" s="163">
        <f>J125</f>
        <v>0</v>
      </c>
      <c r="K98" s="105"/>
      <c r="L98" s="164"/>
    </row>
    <row r="99" spans="2:12" s="10" customFormat="1" ht="19.9" customHeight="1">
      <c r="B99" s="160"/>
      <c r="C99" s="105"/>
      <c r="D99" s="161" t="s">
        <v>192</v>
      </c>
      <c r="E99" s="162"/>
      <c r="F99" s="162"/>
      <c r="G99" s="162"/>
      <c r="H99" s="162"/>
      <c r="I99" s="162"/>
      <c r="J99" s="163">
        <f>J284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193</v>
      </c>
      <c r="E100" s="162"/>
      <c r="F100" s="162"/>
      <c r="G100" s="162"/>
      <c r="H100" s="162"/>
      <c r="I100" s="162"/>
      <c r="J100" s="163">
        <f>J321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194</v>
      </c>
      <c r="E101" s="162"/>
      <c r="F101" s="162"/>
      <c r="G101" s="162"/>
      <c r="H101" s="162"/>
      <c r="I101" s="162"/>
      <c r="J101" s="163">
        <f>J425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195</v>
      </c>
      <c r="E102" s="162"/>
      <c r="F102" s="162"/>
      <c r="G102" s="162"/>
      <c r="H102" s="162"/>
      <c r="I102" s="162"/>
      <c r="J102" s="163">
        <f>J436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196</v>
      </c>
      <c r="E103" s="162"/>
      <c r="F103" s="162"/>
      <c r="G103" s="162"/>
      <c r="H103" s="162"/>
      <c r="I103" s="162"/>
      <c r="J103" s="163">
        <f>J443</f>
        <v>0</v>
      </c>
      <c r="K103" s="105"/>
      <c r="L103" s="164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120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0" t="str">
        <f>E7</f>
        <v>Polní cesta HPC 6, k.ú. Břežany II</v>
      </c>
      <c r="F113" s="321"/>
      <c r="G113" s="321"/>
      <c r="H113" s="321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110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68" t="str">
        <f>E9</f>
        <v>SO 101 - Komunikace</v>
      </c>
      <c r="F115" s="322"/>
      <c r="G115" s="322"/>
      <c r="H115" s="322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Břežany </v>
      </c>
      <c r="G117" s="37"/>
      <c r="H117" s="37"/>
      <c r="I117" s="30" t="s">
        <v>22</v>
      </c>
      <c r="J117" s="67" t="str">
        <f>IF(J12="","",J12)</f>
        <v>2. 12. 2020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5.7" customHeight="1">
      <c r="A119" s="35"/>
      <c r="B119" s="36"/>
      <c r="C119" s="30" t="s">
        <v>24</v>
      </c>
      <c r="D119" s="37"/>
      <c r="E119" s="37"/>
      <c r="F119" s="28" t="str">
        <f>E15</f>
        <v xml:space="preserve"> </v>
      </c>
      <c r="G119" s="37"/>
      <c r="H119" s="37"/>
      <c r="I119" s="30" t="s">
        <v>30</v>
      </c>
      <c r="J119" s="33" t="str">
        <f>E21</f>
        <v>GEOVAP, spol. s.r.o., Pardubice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28</v>
      </c>
      <c r="D120" s="37"/>
      <c r="E120" s="37"/>
      <c r="F120" s="28" t="str">
        <f>IF(E18="","",E18)</f>
        <v>Vyplň údaj</v>
      </c>
      <c r="G120" s="37"/>
      <c r="H120" s="37"/>
      <c r="I120" s="30" t="s">
        <v>35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5"/>
      <c r="B122" s="166"/>
      <c r="C122" s="167" t="s">
        <v>121</v>
      </c>
      <c r="D122" s="168" t="s">
        <v>62</v>
      </c>
      <c r="E122" s="168" t="s">
        <v>58</v>
      </c>
      <c r="F122" s="168" t="s">
        <v>59</v>
      </c>
      <c r="G122" s="168" t="s">
        <v>122</v>
      </c>
      <c r="H122" s="168" t="s">
        <v>123</v>
      </c>
      <c r="I122" s="168" t="s">
        <v>124</v>
      </c>
      <c r="J122" s="168" t="s">
        <v>114</v>
      </c>
      <c r="K122" s="169" t="s">
        <v>125</v>
      </c>
      <c r="L122" s="170"/>
      <c r="M122" s="76" t="s">
        <v>1</v>
      </c>
      <c r="N122" s="77" t="s">
        <v>41</v>
      </c>
      <c r="O122" s="77" t="s">
        <v>126</v>
      </c>
      <c r="P122" s="77" t="s">
        <v>127</v>
      </c>
      <c r="Q122" s="77" t="s">
        <v>128</v>
      </c>
      <c r="R122" s="77" t="s">
        <v>129</v>
      </c>
      <c r="S122" s="77" t="s">
        <v>130</v>
      </c>
      <c r="T122" s="78" t="s">
        <v>131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3" s="2" customFormat="1" ht="22.9" customHeight="1">
      <c r="A123" s="35"/>
      <c r="B123" s="36"/>
      <c r="C123" s="83" t="s">
        <v>132</v>
      </c>
      <c r="D123" s="37"/>
      <c r="E123" s="37"/>
      <c r="F123" s="37"/>
      <c r="G123" s="37"/>
      <c r="H123" s="37"/>
      <c r="I123" s="37"/>
      <c r="J123" s="171">
        <f>BK123</f>
        <v>0</v>
      </c>
      <c r="K123" s="37"/>
      <c r="L123" s="40"/>
      <c r="M123" s="79"/>
      <c r="N123" s="172"/>
      <c r="O123" s="80"/>
      <c r="P123" s="173">
        <f>P124</f>
        <v>0</v>
      </c>
      <c r="Q123" s="80"/>
      <c r="R123" s="173">
        <f>R124</f>
        <v>3886.64730155</v>
      </c>
      <c r="S123" s="80"/>
      <c r="T123" s="174">
        <f>T124</f>
        <v>1561.81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76</v>
      </c>
      <c r="AU123" s="18" t="s">
        <v>116</v>
      </c>
      <c r="BK123" s="175">
        <f>BK124</f>
        <v>0</v>
      </c>
    </row>
    <row r="124" spans="2:63" s="12" customFormat="1" ht="25.9" customHeight="1">
      <c r="B124" s="176"/>
      <c r="C124" s="177"/>
      <c r="D124" s="178" t="s">
        <v>76</v>
      </c>
      <c r="E124" s="179" t="s">
        <v>197</v>
      </c>
      <c r="F124" s="179" t="s">
        <v>198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P125+P284+P321+P425+P436+P443</f>
        <v>0</v>
      </c>
      <c r="Q124" s="184"/>
      <c r="R124" s="185">
        <f>R125+R284+R321+R425+R436+R443</f>
        <v>3886.64730155</v>
      </c>
      <c r="S124" s="184"/>
      <c r="T124" s="186">
        <f>T125+T284+T321+T425+T436+T443</f>
        <v>1561.81</v>
      </c>
      <c r="AR124" s="187" t="s">
        <v>85</v>
      </c>
      <c r="AT124" s="188" t="s">
        <v>76</v>
      </c>
      <c r="AU124" s="188" t="s">
        <v>77</v>
      </c>
      <c r="AY124" s="187" t="s">
        <v>136</v>
      </c>
      <c r="BK124" s="189">
        <f>BK125+BK284+BK321+BK425+BK436+BK443</f>
        <v>0</v>
      </c>
    </row>
    <row r="125" spans="2:63" s="12" customFormat="1" ht="22.9" customHeight="1">
      <c r="B125" s="176"/>
      <c r="C125" s="177"/>
      <c r="D125" s="178" t="s">
        <v>76</v>
      </c>
      <c r="E125" s="215" t="s">
        <v>85</v>
      </c>
      <c r="F125" s="215" t="s">
        <v>199</v>
      </c>
      <c r="G125" s="177"/>
      <c r="H125" s="177"/>
      <c r="I125" s="180"/>
      <c r="J125" s="216">
        <f>BK125</f>
        <v>0</v>
      </c>
      <c r="K125" s="177"/>
      <c r="L125" s="182"/>
      <c r="M125" s="183"/>
      <c r="N125" s="184"/>
      <c r="O125" s="184"/>
      <c r="P125" s="185">
        <f>SUM(P126:P283)</f>
        <v>0</v>
      </c>
      <c r="Q125" s="184"/>
      <c r="R125" s="185">
        <f>SUM(R126:R283)</f>
        <v>0.141375</v>
      </c>
      <c r="S125" s="184"/>
      <c r="T125" s="186">
        <f>SUM(T126:T283)</f>
        <v>1561.81</v>
      </c>
      <c r="AR125" s="187" t="s">
        <v>85</v>
      </c>
      <c r="AT125" s="188" t="s">
        <v>76</v>
      </c>
      <c r="AU125" s="188" t="s">
        <v>85</v>
      </c>
      <c r="AY125" s="187" t="s">
        <v>136</v>
      </c>
      <c r="BK125" s="189">
        <f>SUM(BK126:BK283)</f>
        <v>0</v>
      </c>
    </row>
    <row r="126" spans="1:65" s="2" customFormat="1" ht="37.9" customHeight="1">
      <c r="A126" s="35"/>
      <c r="B126" s="36"/>
      <c r="C126" s="190" t="s">
        <v>85</v>
      </c>
      <c r="D126" s="190" t="s">
        <v>137</v>
      </c>
      <c r="E126" s="191" t="s">
        <v>200</v>
      </c>
      <c r="F126" s="192" t="s">
        <v>201</v>
      </c>
      <c r="G126" s="193" t="s">
        <v>202</v>
      </c>
      <c r="H126" s="194">
        <v>640</v>
      </c>
      <c r="I126" s="195"/>
      <c r="J126" s="196">
        <f>ROUND(I126*H126,2)</f>
        <v>0</v>
      </c>
      <c r="K126" s="192" t="s">
        <v>1</v>
      </c>
      <c r="L126" s="40"/>
      <c r="M126" s="197" t="s">
        <v>1</v>
      </c>
      <c r="N126" s="198" t="s">
        <v>42</v>
      </c>
      <c r="O126" s="72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1" t="s">
        <v>150</v>
      </c>
      <c r="AT126" s="201" t="s">
        <v>137</v>
      </c>
      <c r="AU126" s="201" t="s">
        <v>87</v>
      </c>
      <c r="AY126" s="18" t="s">
        <v>136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85</v>
      </c>
      <c r="BK126" s="202">
        <f>ROUND(I126*H126,2)</f>
        <v>0</v>
      </c>
      <c r="BL126" s="18" t="s">
        <v>150</v>
      </c>
      <c r="BM126" s="201" t="s">
        <v>203</v>
      </c>
    </row>
    <row r="127" spans="2:51" s="14" customFormat="1" ht="11.25">
      <c r="B127" s="222"/>
      <c r="C127" s="223"/>
      <c r="D127" s="205" t="s">
        <v>171</v>
      </c>
      <c r="E127" s="224" t="s">
        <v>1</v>
      </c>
      <c r="F127" s="225" t="s">
        <v>204</v>
      </c>
      <c r="G127" s="223"/>
      <c r="H127" s="224" t="s">
        <v>1</v>
      </c>
      <c r="I127" s="226"/>
      <c r="J127" s="223"/>
      <c r="K127" s="223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171</v>
      </c>
      <c r="AU127" s="231" t="s">
        <v>87</v>
      </c>
      <c r="AV127" s="14" t="s">
        <v>85</v>
      </c>
      <c r="AW127" s="14" t="s">
        <v>34</v>
      </c>
      <c r="AX127" s="14" t="s">
        <v>77</v>
      </c>
      <c r="AY127" s="231" t="s">
        <v>136</v>
      </c>
    </row>
    <row r="128" spans="2:51" s="13" customFormat="1" ht="11.25">
      <c r="B128" s="203"/>
      <c r="C128" s="204"/>
      <c r="D128" s="205" t="s">
        <v>171</v>
      </c>
      <c r="E128" s="206" t="s">
        <v>1</v>
      </c>
      <c r="F128" s="207" t="s">
        <v>205</v>
      </c>
      <c r="G128" s="204"/>
      <c r="H128" s="208">
        <v>640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171</v>
      </c>
      <c r="AU128" s="214" t="s">
        <v>87</v>
      </c>
      <c r="AV128" s="13" t="s">
        <v>87</v>
      </c>
      <c r="AW128" s="13" t="s">
        <v>34</v>
      </c>
      <c r="AX128" s="13" t="s">
        <v>85</v>
      </c>
      <c r="AY128" s="214" t="s">
        <v>136</v>
      </c>
    </row>
    <row r="129" spans="1:65" s="2" customFormat="1" ht="24.2" customHeight="1">
      <c r="A129" s="35"/>
      <c r="B129" s="36"/>
      <c r="C129" s="190" t="s">
        <v>87</v>
      </c>
      <c r="D129" s="190" t="s">
        <v>137</v>
      </c>
      <c r="E129" s="191" t="s">
        <v>206</v>
      </c>
      <c r="F129" s="192" t="s">
        <v>207</v>
      </c>
      <c r="G129" s="193" t="s">
        <v>202</v>
      </c>
      <c r="H129" s="194">
        <v>16028</v>
      </c>
      <c r="I129" s="195"/>
      <c r="J129" s="196">
        <f>ROUND(I129*H129,2)</f>
        <v>0</v>
      </c>
      <c r="K129" s="192" t="s">
        <v>208</v>
      </c>
      <c r="L129" s="40"/>
      <c r="M129" s="197" t="s">
        <v>1</v>
      </c>
      <c r="N129" s="198" t="s">
        <v>42</v>
      </c>
      <c r="O129" s="72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1" t="s">
        <v>150</v>
      </c>
      <c r="AT129" s="201" t="s">
        <v>137</v>
      </c>
      <c r="AU129" s="201" t="s">
        <v>87</v>
      </c>
      <c r="AY129" s="18" t="s">
        <v>136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85</v>
      </c>
      <c r="BK129" s="202">
        <f>ROUND(I129*H129,2)</f>
        <v>0</v>
      </c>
      <c r="BL129" s="18" t="s">
        <v>150</v>
      </c>
      <c r="BM129" s="201" t="s">
        <v>209</v>
      </c>
    </row>
    <row r="130" spans="2:51" s="13" customFormat="1" ht="11.25">
      <c r="B130" s="203"/>
      <c r="C130" s="204"/>
      <c r="D130" s="205" t="s">
        <v>171</v>
      </c>
      <c r="E130" s="206" t="s">
        <v>1</v>
      </c>
      <c r="F130" s="207" t="s">
        <v>210</v>
      </c>
      <c r="G130" s="204"/>
      <c r="H130" s="208">
        <v>16028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171</v>
      </c>
      <c r="AU130" s="214" t="s">
        <v>87</v>
      </c>
      <c r="AV130" s="13" t="s">
        <v>87</v>
      </c>
      <c r="AW130" s="13" t="s">
        <v>34</v>
      </c>
      <c r="AX130" s="13" t="s">
        <v>85</v>
      </c>
      <c r="AY130" s="214" t="s">
        <v>136</v>
      </c>
    </row>
    <row r="131" spans="1:65" s="2" customFormat="1" ht="24.2" customHeight="1">
      <c r="A131" s="35"/>
      <c r="B131" s="36"/>
      <c r="C131" s="190" t="s">
        <v>146</v>
      </c>
      <c r="D131" s="190" t="s">
        <v>137</v>
      </c>
      <c r="E131" s="191" t="s">
        <v>211</v>
      </c>
      <c r="F131" s="192" t="s">
        <v>212</v>
      </c>
      <c r="G131" s="193" t="s">
        <v>165</v>
      </c>
      <c r="H131" s="194">
        <v>5</v>
      </c>
      <c r="I131" s="195"/>
      <c r="J131" s="196">
        <f>ROUND(I131*H131,2)</f>
        <v>0</v>
      </c>
      <c r="K131" s="192" t="s">
        <v>208</v>
      </c>
      <c r="L131" s="40"/>
      <c r="M131" s="197" t="s">
        <v>1</v>
      </c>
      <c r="N131" s="198" t="s">
        <v>42</v>
      </c>
      <c r="O131" s="72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1" t="s">
        <v>150</v>
      </c>
      <c r="AT131" s="201" t="s">
        <v>137</v>
      </c>
      <c r="AU131" s="201" t="s">
        <v>87</v>
      </c>
      <c r="AY131" s="18" t="s">
        <v>136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85</v>
      </c>
      <c r="BK131" s="202">
        <f>ROUND(I131*H131,2)</f>
        <v>0</v>
      </c>
      <c r="BL131" s="18" t="s">
        <v>150</v>
      </c>
      <c r="BM131" s="201" t="s">
        <v>213</v>
      </c>
    </row>
    <row r="132" spans="2:51" s="13" customFormat="1" ht="11.25">
      <c r="B132" s="203"/>
      <c r="C132" s="204"/>
      <c r="D132" s="205" t="s">
        <v>171</v>
      </c>
      <c r="E132" s="206" t="s">
        <v>1</v>
      </c>
      <c r="F132" s="207" t="s">
        <v>214</v>
      </c>
      <c r="G132" s="204"/>
      <c r="H132" s="208">
        <v>1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171</v>
      </c>
      <c r="AU132" s="214" t="s">
        <v>87</v>
      </c>
      <c r="AV132" s="13" t="s">
        <v>87</v>
      </c>
      <c r="AW132" s="13" t="s">
        <v>34</v>
      </c>
      <c r="AX132" s="13" t="s">
        <v>77</v>
      </c>
      <c r="AY132" s="214" t="s">
        <v>136</v>
      </c>
    </row>
    <row r="133" spans="2:51" s="13" customFormat="1" ht="11.25">
      <c r="B133" s="203"/>
      <c r="C133" s="204"/>
      <c r="D133" s="205" t="s">
        <v>171</v>
      </c>
      <c r="E133" s="206" t="s">
        <v>1</v>
      </c>
      <c r="F133" s="207" t="s">
        <v>215</v>
      </c>
      <c r="G133" s="204"/>
      <c r="H133" s="208">
        <v>3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171</v>
      </c>
      <c r="AU133" s="214" t="s">
        <v>87</v>
      </c>
      <c r="AV133" s="13" t="s">
        <v>87</v>
      </c>
      <c r="AW133" s="13" t="s">
        <v>34</v>
      </c>
      <c r="AX133" s="13" t="s">
        <v>77</v>
      </c>
      <c r="AY133" s="214" t="s">
        <v>136</v>
      </c>
    </row>
    <row r="134" spans="2:51" s="13" customFormat="1" ht="11.25">
      <c r="B134" s="203"/>
      <c r="C134" s="204"/>
      <c r="D134" s="205" t="s">
        <v>171</v>
      </c>
      <c r="E134" s="206" t="s">
        <v>1</v>
      </c>
      <c r="F134" s="207" t="s">
        <v>216</v>
      </c>
      <c r="G134" s="204"/>
      <c r="H134" s="208">
        <v>1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171</v>
      </c>
      <c r="AU134" s="214" t="s">
        <v>87</v>
      </c>
      <c r="AV134" s="13" t="s">
        <v>87</v>
      </c>
      <c r="AW134" s="13" t="s">
        <v>34</v>
      </c>
      <c r="AX134" s="13" t="s">
        <v>77</v>
      </c>
      <c r="AY134" s="214" t="s">
        <v>136</v>
      </c>
    </row>
    <row r="135" spans="2:51" s="15" customFormat="1" ht="11.25">
      <c r="B135" s="232"/>
      <c r="C135" s="233"/>
      <c r="D135" s="205" t="s">
        <v>171</v>
      </c>
      <c r="E135" s="234" t="s">
        <v>1</v>
      </c>
      <c r="F135" s="235" t="s">
        <v>217</v>
      </c>
      <c r="G135" s="233"/>
      <c r="H135" s="236">
        <v>5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171</v>
      </c>
      <c r="AU135" s="242" t="s">
        <v>87</v>
      </c>
      <c r="AV135" s="15" t="s">
        <v>150</v>
      </c>
      <c r="AW135" s="15" t="s">
        <v>34</v>
      </c>
      <c r="AX135" s="15" t="s">
        <v>85</v>
      </c>
      <c r="AY135" s="242" t="s">
        <v>136</v>
      </c>
    </row>
    <row r="136" spans="1:65" s="2" customFormat="1" ht="24.2" customHeight="1">
      <c r="A136" s="35"/>
      <c r="B136" s="36"/>
      <c r="C136" s="190" t="s">
        <v>150</v>
      </c>
      <c r="D136" s="190" t="s">
        <v>137</v>
      </c>
      <c r="E136" s="191" t="s">
        <v>218</v>
      </c>
      <c r="F136" s="192" t="s">
        <v>219</v>
      </c>
      <c r="G136" s="193" t="s">
        <v>165</v>
      </c>
      <c r="H136" s="194">
        <v>9</v>
      </c>
      <c r="I136" s="195"/>
      <c r="J136" s="196">
        <f>ROUND(I136*H136,2)</f>
        <v>0</v>
      </c>
      <c r="K136" s="192" t="s">
        <v>208</v>
      </c>
      <c r="L136" s="40"/>
      <c r="M136" s="197" t="s">
        <v>1</v>
      </c>
      <c r="N136" s="198" t="s">
        <v>42</v>
      </c>
      <c r="O136" s="72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1" t="s">
        <v>150</v>
      </c>
      <c r="AT136" s="201" t="s">
        <v>137</v>
      </c>
      <c r="AU136" s="201" t="s">
        <v>87</v>
      </c>
      <c r="AY136" s="18" t="s">
        <v>136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8" t="s">
        <v>85</v>
      </c>
      <c r="BK136" s="202">
        <f>ROUND(I136*H136,2)</f>
        <v>0</v>
      </c>
      <c r="BL136" s="18" t="s">
        <v>150</v>
      </c>
      <c r="BM136" s="201" t="s">
        <v>220</v>
      </c>
    </row>
    <row r="137" spans="2:51" s="13" customFormat="1" ht="11.25">
      <c r="B137" s="203"/>
      <c r="C137" s="204"/>
      <c r="D137" s="205" t="s">
        <v>171</v>
      </c>
      <c r="E137" s="206" t="s">
        <v>1</v>
      </c>
      <c r="F137" s="207" t="s">
        <v>221</v>
      </c>
      <c r="G137" s="204"/>
      <c r="H137" s="208">
        <v>1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171</v>
      </c>
      <c r="AU137" s="214" t="s">
        <v>87</v>
      </c>
      <c r="AV137" s="13" t="s">
        <v>87</v>
      </c>
      <c r="AW137" s="13" t="s">
        <v>34</v>
      </c>
      <c r="AX137" s="13" t="s">
        <v>77</v>
      </c>
      <c r="AY137" s="214" t="s">
        <v>136</v>
      </c>
    </row>
    <row r="138" spans="2:51" s="13" customFormat="1" ht="11.25">
      <c r="B138" s="203"/>
      <c r="C138" s="204"/>
      <c r="D138" s="205" t="s">
        <v>171</v>
      </c>
      <c r="E138" s="206" t="s">
        <v>1</v>
      </c>
      <c r="F138" s="207" t="s">
        <v>222</v>
      </c>
      <c r="G138" s="204"/>
      <c r="H138" s="208">
        <v>2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171</v>
      </c>
      <c r="AU138" s="214" t="s">
        <v>87</v>
      </c>
      <c r="AV138" s="13" t="s">
        <v>87</v>
      </c>
      <c r="AW138" s="13" t="s">
        <v>34</v>
      </c>
      <c r="AX138" s="13" t="s">
        <v>77</v>
      </c>
      <c r="AY138" s="214" t="s">
        <v>136</v>
      </c>
    </row>
    <row r="139" spans="2:51" s="13" customFormat="1" ht="11.25">
      <c r="B139" s="203"/>
      <c r="C139" s="204"/>
      <c r="D139" s="205" t="s">
        <v>171</v>
      </c>
      <c r="E139" s="206" t="s">
        <v>1</v>
      </c>
      <c r="F139" s="207" t="s">
        <v>223</v>
      </c>
      <c r="G139" s="204"/>
      <c r="H139" s="208">
        <v>2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171</v>
      </c>
      <c r="AU139" s="214" t="s">
        <v>87</v>
      </c>
      <c r="AV139" s="13" t="s">
        <v>87</v>
      </c>
      <c r="AW139" s="13" t="s">
        <v>34</v>
      </c>
      <c r="AX139" s="13" t="s">
        <v>77</v>
      </c>
      <c r="AY139" s="214" t="s">
        <v>136</v>
      </c>
    </row>
    <row r="140" spans="2:51" s="13" customFormat="1" ht="11.25">
      <c r="B140" s="203"/>
      <c r="C140" s="204"/>
      <c r="D140" s="205" t="s">
        <v>171</v>
      </c>
      <c r="E140" s="206" t="s">
        <v>1</v>
      </c>
      <c r="F140" s="207" t="s">
        <v>224</v>
      </c>
      <c r="G140" s="204"/>
      <c r="H140" s="208">
        <v>1</v>
      </c>
      <c r="I140" s="209"/>
      <c r="J140" s="204"/>
      <c r="K140" s="204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171</v>
      </c>
      <c r="AU140" s="214" t="s">
        <v>87</v>
      </c>
      <c r="AV140" s="13" t="s">
        <v>87</v>
      </c>
      <c r="AW140" s="13" t="s">
        <v>34</v>
      </c>
      <c r="AX140" s="13" t="s">
        <v>77</v>
      </c>
      <c r="AY140" s="214" t="s">
        <v>136</v>
      </c>
    </row>
    <row r="141" spans="2:51" s="13" customFormat="1" ht="11.25">
      <c r="B141" s="203"/>
      <c r="C141" s="204"/>
      <c r="D141" s="205" t="s">
        <v>171</v>
      </c>
      <c r="E141" s="206" t="s">
        <v>1</v>
      </c>
      <c r="F141" s="207" t="s">
        <v>225</v>
      </c>
      <c r="G141" s="204"/>
      <c r="H141" s="208">
        <v>1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171</v>
      </c>
      <c r="AU141" s="214" t="s">
        <v>87</v>
      </c>
      <c r="AV141" s="13" t="s">
        <v>87</v>
      </c>
      <c r="AW141" s="13" t="s">
        <v>34</v>
      </c>
      <c r="AX141" s="13" t="s">
        <v>77</v>
      </c>
      <c r="AY141" s="214" t="s">
        <v>136</v>
      </c>
    </row>
    <row r="142" spans="2:51" s="13" customFormat="1" ht="11.25">
      <c r="B142" s="203"/>
      <c r="C142" s="204"/>
      <c r="D142" s="205" t="s">
        <v>171</v>
      </c>
      <c r="E142" s="206" t="s">
        <v>1</v>
      </c>
      <c r="F142" s="207" t="s">
        <v>216</v>
      </c>
      <c r="G142" s="204"/>
      <c r="H142" s="208">
        <v>1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171</v>
      </c>
      <c r="AU142" s="214" t="s">
        <v>87</v>
      </c>
      <c r="AV142" s="13" t="s">
        <v>87</v>
      </c>
      <c r="AW142" s="13" t="s">
        <v>34</v>
      </c>
      <c r="AX142" s="13" t="s">
        <v>77</v>
      </c>
      <c r="AY142" s="214" t="s">
        <v>136</v>
      </c>
    </row>
    <row r="143" spans="2:51" s="13" customFormat="1" ht="11.25">
      <c r="B143" s="203"/>
      <c r="C143" s="204"/>
      <c r="D143" s="205" t="s">
        <v>171</v>
      </c>
      <c r="E143" s="206" t="s">
        <v>1</v>
      </c>
      <c r="F143" s="207" t="s">
        <v>226</v>
      </c>
      <c r="G143" s="204"/>
      <c r="H143" s="208">
        <v>1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171</v>
      </c>
      <c r="AU143" s="214" t="s">
        <v>87</v>
      </c>
      <c r="AV143" s="13" t="s">
        <v>87</v>
      </c>
      <c r="AW143" s="13" t="s">
        <v>34</v>
      </c>
      <c r="AX143" s="13" t="s">
        <v>77</v>
      </c>
      <c r="AY143" s="214" t="s">
        <v>136</v>
      </c>
    </row>
    <row r="144" spans="2:51" s="15" customFormat="1" ht="11.25">
      <c r="B144" s="232"/>
      <c r="C144" s="233"/>
      <c r="D144" s="205" t="s">
        <v>171</v>
      </c>
      <c r="E144" s="234" t="s">
        <v>1</v>
      </c>
      <c r="F144" s="235" t="s">
        <v>217</v>
      </c>
      <c r="G144" s="233"/>
      <c r="H144" s="236">
        <v>9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171</v>
      </c>
      <c r="AU144" s="242" t="s">
        <v>87</v>
      </c>
      <c r="AV144" s="15" t="s">
        <v>150</v>
      </c>
      <c r="AW144" s="15" t="s">
        <v>34</v>
      </c>
      <c r="AX144" s="15" t="s">
        <v>85</v>
      </c>
      <c r="AY144" s="242" t="s">
        <v>136</v>
      </c>
    </row>
    <row r="145" spans="1:65" s="2" customFormat="1" ht="24.2" customHeight="1">
      <c r="A145" s="35"/>
      <c r="B145" s="36"/>
      <c r="C145" s="190" t="s">
        <v>135</v>
      </c>
      <c r="D145" s="190" t="s">
        <v>137</v>
      </c>
      <c r="E145" s="191" t="s">
        <v>227</v>
      </c>
      <c r="F145" s="192" t="s">
        <v>228</v>
      </c>
      <c r="G145" s="193" t="s">
        <v>165</v>
      </c>
      <c r="H145" s="194">
        <v>1</v>
      </c>
      <c r="I145" s="195"/>
      <c r="J145" s="196">
        <f>ROUND(I145*H145,2)</f>
        <v>0</v>
      </c>
      <c r="K145" s="192" t="s">
        <v>208</v>
      </c>
      <c r="L145" s="40"/>
      <c r="M145" s="197" t="s">
        <v>1</v>
      </c>
      <c r="N145" s="198" t="s">
        <v>42</v>
      </c>
      <c r="O145" s="72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1" t="s">
        <v>150</v>
      </c>
      <c r="AT145" s="201" t="s">
        <v>137</v>
      </c>
      <c r="AU145" s="201" t="s">
        <v>87</v>
      </c>
      <c r="AY145" s="18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85</v>
      </c>
      <c r="BK145" s="202">
        <f>ROUND(I145*H145,2)</f>
        <v>0</v>
      </c>
      <c r="BL145" s="18" t="s">
        <v>150</v>
      </c>
      <c r="BM145" s="201" t="s">
        <v>229</v>
      </c>
    </row>
    <row r="146" spans="2:51" s="13" customFormat="1" ht="11.25">
      <c r="B146" s="203"/>
      <c r="C146" s="204"/>
      <c r="D146" s="205" t="s">
        <v>171</v>
      </c>
      <c r="E146" s="206" t="s">
        <v>1</v>
      </c>
      <c r="F146" s="207" t="s">
        <v>216</v>
      </c>
      <c r="G146" s="204"/>
      <c r="H146" s="208">
        <v>1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171</v>
      </c>
      <c r="AU146" s="214" t="s">
        <v>87</v>
      </c>
      <c r="AV146" s="13" t="s">
        <v>87</v>
      </c>
      <c r="AW146" s="13" t="s">
        <v>34</v>
      </c>
      <c r="AX146" s="13" t="s">
        <v>85</v>
      </c>
      <c r="AY146" s="214" t="s">
        <v>136</v>
      </c>
    </row>
    <row r="147" spans="1:65" s="2" customFormat="1" ht="14.45" customHeight="1">
      <c r="A147" s="35"/>
      <c r="B147" s="36"/>
      <c r="C147" s="190" t="s">
        <v>158</v>
      </c>
      <c r="D147" s="190" t="s">
        <v>137</v>
      </c>
      <c r="E147" s="191" t="s">
        <v>230</v>
      </c>
      <c r="F147" s="192" t="s">
        <v>231</v>
      </c>
      <c r="G147" s="193" t="s">
        <v>165</v>
      </c>
      <c r="H147" s="194">
        <v>5</v>
      </c>
      <c r="I147" s="195"/>
      <c r="J147" s="196">
        <f>ROUND(I147*H147,2)</f>
        <v>0</v>
      </c>
      <c r="K147" s="192" t="s">
        <v>208</v>
      </c>
      <c r="L147" s="40"/>
      <c r="M147" s="197" t="s">
        <v>1</v>
      </c>
      <c r="N147" s="198" t="s">
        <v>42</v>
      </c>
      <c r="O147" s="72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1" t="s">
        <v>150</v>
      </c>
      <c r="AT147" s="201" t="s">
        <v>137</v>
      </c>
      <c r="AU147" s="201" t="s">
        <v>87</v>
      </c>
      <c r="AY147" s="18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85</v>
      </c>
      <c r="BK147" s="202">
        <f>ROUND(I147*H147,2)</f>
        <v>0</v>
      </c>
      <c r="BL147" s="18" t="s">
        <v>150</v>
      </c>
      <c r="BM147" s="201" t="s">
        <v>232</v>
      </c>
    </row>
    <row r="148" spans="2:51" s="13" customFormat="1" ht="11.25">
      <c r="B148" s="203"/>
      <c r="C148" s="204"/>
      <c r="D148" s="205" t="s">
        <v>171</v>
      </c>
      <c r="E148" s="206" t="s">
        <v>1</v>
      </c>
      <c r="F148" s="207" t="s">
        <v>214</v>
      </c>
      <c r="G148" s="204"/>
      <c r="H148" s="208">
        <v>1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171</v>
      </c>
      <c r="AU148" s="214" t="s">
        <v>87</v>
      </c>
      <c r="AV148" s="13" t="s">
        <v>87</v>
      </c>
      <c r="AW148" s="13" t="s">
        <v>34</v>
      </c>
      <c r="AX148" s="13" t="s">
        <v>77</v>
      </c>
      <c r="AY148" s="214" t="s">
        <v>136</v>
      </c>
    </row>
    <row r="149" spans="2:51" s="13" customFormat="1" ht="11.25">
      <c r="B149" s="203"/>
      <c r="C149" s="204"/>
      <c r="D149" s="205" t="s">
        <v>171</v>
      </c>
      <c r="E149" s="206" t="s">
        <v>1</v>
      </c>
      <c r="F149" s="207" t="s">
        <v>215</v>
      </c>
      <c r="G149" s="204"/>
      <c r="H149" s="208">
        <v>3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171</v>
      </c>
      <c r="AU149" s="214" t="s">
        <v>87</v>
      </c>
      <c r="AV149" s="13" t="s">
        <v>87</v>
      </c>
      <c r="AW149" s="13" t="s">
        <v>34</v>
      </c>
      <c r="AX149" s="13" t="s">
        <v>77</v>
      </c>
      <c r="AY149" s="214" t="s">
        <v>136</v>
      </c>
    </row>
    <row r="150" spans="2:51" s="13" customFormat="1" ht="11.25">
      <c r="B150" s="203"/>
      <c r="C150" s="204"/>
      <c r="D150" s="205" t="s">
        <v>171</v>
      </c>
      <c r="E150" s="206" t="s">
        <v>1</v>
      </c>
      <c r="F150" s="207" t="s">
        <v>216</v>
      </c>
      <c r="G150" s="204"/>
      <c r="H150" s="208">
        <v>1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171</v>
      </c>
      <c r="AU150" s="214" t="s">
        <v>87</v>
      </c>
      <c r="AV150" s="13" t="s">
        <v>87</v>
      </c>
      <c r="AW150" s="13" t="s">
        <v>34</v>
      </c>
      <c r="AX150" s="13" t="s">
        <v>77</v>
      </c>
      <c r="AY150" s="214" t="s">
        <v>136</v>
      </c>
    </row>
    <row r="151" spans="2:51" s="15" customFormat="1" ht="11.25">
      <c r="B151" s="232"/>
      <c r="C151" s="233"/>
      <c r="D151" s="205" t="s">
        <v>171</v>
      </c>
      <c r="E151" s="234" t="s">
        <v>1</v>
      </c>
      <c r="F151" s="235" t="s">
        <v>217</v>
      </c>
      <c r="G151" s="233"/>
      <c r="H151" s="236">
        <v>5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171</v>
      </c>
      <c r="AU151" s="242" t="s">
        <v>87</v>
      </c>
      <c r="AV151" s="15" t="s">
        <v>150</v>
      </c>
      <c r="AW151" s="15" t="s">
        <v>34</v>
      </c>
      <c r="AX151" s="15" t="s">
        <v>85</v>
      </c>
      <c r="AY151" s="242" t="s">
        <v>136</v>
      </c>
    </row>
    <row r="152" spans="1:65" s="2" customFormat="1" ht="14.45" customHeight="1">
      <c r="A152" s="35"/>
      <c r="B152" s="36"/>
      <c r="C152" s="190" t="s">
        <v>162</v>
      </c>
      <c r="D152" s="190" t="s">
        <v>137</v>
      </c>
      <c r="E152" s="191" t="s">
        <v>233</v>
      </c>
      <c r="F152" s="192" t="s">
        <v>234</v>
      </c>
      <c r="G152" s="193" t="s">
        <v>165</v>
      </c>
      <c r="H152" s="194">
        <v>9</v>
      </c>
      <c r="I152" s="195"/>
      <c r="J152" s="196">
        <f>ROUND(I152*H152,2)</f>
        <v>0</v>
      </c>
      <c r="K152" s="192" t="s">
        <v>208</v>
      </c>
      <c r="L152" s="40"/>
      <c r="M152" s="197" t="s">
        <v>1</v>
      </c>
      <c r="N152" s="198" t="s">
        <v>42</v>
      </c>
      <c r="O152" s="72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1" t="s">
        <v>150</v>
      </c>
      <c r="AT152" s="201" t="s">
        <v>137</v>
      </c>
      <c r="AU152" s="201" t="s">
        <v>87</v>
      </c>
      <c r="AY152" s="18" t="s">
        <v>136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85</v>
      </c>
      <c r="BK152" s="202">
        <f>ROUND(I152*H152,2)</f>
        <v>0</v>
      </c>
      <c r="BL152" s="18" t="s">
        <v>150</v>
      </c>
      <c r="BM152" s="201" t="s">
        <v>235</v>
      </c>
    </row>
    <row r="153" spans="2:51" s="13" customFormat="1" ht="11.25">
      <c r="B153" s="203"/>
      <c r="C153" s="204"/>
      <c r="D153" s="205" t="s">
        <v>171</v>
      </c>
      <c r="E153" s="206" t="s">
        <v>1</v>
      </c>
      <c r="F153" s="207" t="s">
        <v>221</v>
      </c>
      <c r="G153" s="204"/>
      <c r="H153" s="208">
        <v>1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171</v>
      </c>
      <c r="AU153" s="214" t="s">
        <v>87</v>
      </c>
      <c r="AV153" s="13" t="s">
        <v>87</v>
      </c>
      <c r="AW153" s="13" t="s">
        <v>34</v>
      </c>
      <c r="AX153" s="13" t="s">
        <v>77</v>
      </c>
      <c r="AY153" s="214" t="s">
        <v>136</v>
      </c>
    </row>
    <row r="154" spans="2:51" s="13" customFormat="1" ht="11.25">
      <c r="B154" s="203"/>
      <c r="C154" s="204"/>
      <c r="D154" s="205" t="s">
        <v>171</v>
      </c>
      <c r="E154" s="206" t="s">
        <v>1</v>
      </c>
      <c r="F154" s="207" t="s">
        <v>222</v>
      </c>
      <c r="G154" s="204"/>
      <c r="H154" s="208">
        <v>2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171</v>
      </c>
      <c r="AU154" s="214" t="s">
        <v>87</v>
      </c>
      <c r="AV154" s="13" t="s">
        <v>87</v>
      </c>
      <c r="AW154" s="13" t="s">
        <v>34</v>
      </c>
      <c r="AX154" s="13" t="s">
        <v>77</v>
      </c>
      <c r="AY154" s="214" t="s">
        <v>136</v>
      </c>
    </row>
    <row r="155" spans="2:51" s="13" customFormat="1" ht="11.25">
      <c r="B155" s="203"/>
      <c r="C155" s="204"/>
      <c r="D155" s="205" t="s">
        <v>171</v>
      </c>
      <c r="E155" s="206" t="s">
        <v>1</v>
      </c>
      <c r="F155" s="207" t="s">
        <v>223</v>
      </c>
      <c r="G155" s="204"/>
      <c r="H155" s="208">
        <v>2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171</v>
      </c>
      <c r="AU155" s="214" t="s">
        <v>87</v>
      </c>
      <c r="AV155" s="13" t="s">
        <v>87</v>
      </c>
      <c r="AW155" s="13" t="s">
        <v>34</v>
      </c>
      <c r="AX155" s="13" t="s">
        <v>77</v>
      </c>
      <c r="AY155" s="214" t="s">
        <v>136</v>
      </c>
    </row>
    <row r="156" spans="2:51" s="13" customFormat="1" ht="11.25">
      <c r="B156" s="203"/>
      <c r="C156" s="204"/>
      <c r="D156" s="205" t="s">
        <v>171</v>
      </c>
      <c r="E156" s="206" t="s">
        <v>1</v>
      </c>
      <c r="F156" s="207" t="s">
        <v>224</v>
      </c>
      <c r="G156" s="204"/>
      <c r="H156" s="208">
        <v>1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171</v>
      </c>
      <c r="AU156" s="214" t="s">
        <v>87</v>
      </c>
      <c r="AV156" s="13" t="s">
        <v>87</v>
      </c>
      <c r="AW156" s="13" t="s">
        <v>34</v>
      </c>
      <c r="AX156" s="13" t="s">
        <v>77</v>
      </c>
      <c r="AY156" s="214" t="s">
        <v>136</v>
      </c>
    </row>
    <row r="157" spans="2:51" s="13" customFormat="1" ht="11.25">
      <c r="B157" s="203"/>
      <c r="C157" s="204"/>
      <c r="D157" s="205" t="s">
        <v>171</v>
      </c>
      <c r="E157" s="206" t="s">
        <v>1</v>
      </c>
      <c r="F157" s="207" t="s">
        <v>225</v>
      </c>
      <c r="G157" s="204"/>
      <c r="H157" s="208">
        <v>1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171</v>
      </c>
      <c r="AU157" s="214" t="s">
        <v>87</v>
      </c>
      <c r="AV157" s="13" t="s">
        <v>87</v>
      </c>
      <c r="AW157" s="13" t="s">
        <v>34</v>
      </c>
      <c r="AX157" s="13" t="s">
        <v>77</v>
      </c>
      <c r="AY157" s="214" t="s">
        <v>136</v>
      </c>
    </row>
    <row r="158" spans="2:51" s="13" customFormat="1" ht="11.25">
      <c r="B158" s="203"/>
      <c r="C158" s="204"/>
      <c r="D158" s="205" t="s">
        <v>171</v>
      </c>
      <c r="E158" s="206" t="s">
        <v>1</v>
      </c>
      <c r="F158" s="207" t="s">
        <v>216</v>
      </c>
      <c r="G158" s="204"/>
      <c r="H158" s="208">
        <v>1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171</v>
      </c>
      <c r="AU158" s="214" t="s">
        <v>87</v>
      </c>
      <c r="AV158" s="13" t="s">
        <v>87</v>
      </c>
      <c r="AW158" s="13" t="s">
        <v>34</v>
      </c>
      <c r="AX158" s="13" t="s">
        <v>77</v>
      </c>
      <c r="AY158" s="214" t="s">
        <v>136</v>
      </c>
    </row>
    <row r="159" spans="2:51" s="13" customFormat="1" ht="11.25">
      <c r="B159" s="203"/>
      <c r="C159" s="204"/>
      <c r="D159" s="205" t="s">
        <v>171</v>
      </c>
      <c r="E159" s="206" t="s">
        <v>1</v>
      </c>
      <c r="F159" s="207" t="s">
        <v>226</v>
      </c>
      <c r="G159" s="204"/>
      <c r="H159" s="208">
        <v>1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171</v>
      </c>
      <c r="AU159" s="214" t="s">
        <v>87</v>
      </c>
      <c r="AV159" s="13" t="s">
        <v>87</v>
      </c>
      <c r="AW159" s="13" t="s">
        <v>34</v>
      </c>
      <c r="AX159" s="13" t="s">
        <v>77</v>
      </c>
      <c r="AY159" s="214" t="s">
        <v>136</v>
      </c>
    </row>
    <row r="160" spans="2:51" s="15" customFormat="1" ht="11.25">
      <c r="B160" s="232"/>
      <c r="C160" s="233"/>
      <c r="D160" s="205" t="s">
        <v>171</v>
      </c>
      <c r="E160" s="234" t="s">
        <v>1</v>
      </c>
      <c r="F160" s="235" t="s">
        <v>217</v>
      </c>
      <c r="G160" s="233"/>
      <c r="H160" s="236">
        <v>9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171</v>
      </c>
      <c r="AU160" s="242" t="s">
        <v>87</v>
      </c>
      <c r="AV160" s="15" t="s">
        <v>150</v>
      </c>
      <c r="AW160" s="15" t="s">
        <v>34</v>
      </c>
      <c r="AX160" s="15" t="s">
        <v>85</v>
      </c>
      <c r="AY160" s="242" t="s">
        <v>136</v>
      </c>
    </row>
    <row r="161" spans="1:65" s="2" customFormat="1" ht="14.45" customHeight="1">
      <c r="A161" s="35"/>
      <c r="B161" s="36"/>
      <c r="C161" s="190" t="s">
        <v>167</v>
      </c>
      <c r="D161" s="190" t="s">
        <v>137</v>
      </c>
      <c r="E161" s="191" t="s">
        <v>236</v>
      </c>
      <c r="F161" s="192" t="s">
        <v>237</v>
      </c>
      <c r="G161" s="193" t="s">
        <v>165</v>
      </c>
      <c r="H161" s="194">
        <v>1</v>
      </c>
      <c r="I161" s="195"/>
      <c r="J161" s="196">
        <f>ROUND(I161*H161,2)</f>
        <v>0</v>
      </c>
      <c r="K161" s="192" t="s">
        <v>208</v>
      </c>
      <c r="L161" s="40"/>
      <c r="M161" s="197" t="s">
        <v>1</v>
      </c>
      <c r="N161" s="198" t="s">
        <v>42</v>
      </c>
      <c r="O161" s="72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1" t="s">
        <v>150</v>
      </c>
      <c r="AT161" s="201" t="s">
        <v>137</v>
      </c>
      <c r="AU161" s="201" t="s">
        <v>87</v>
      </c>
      <c r="AY161" s="18" t="s">
        <v>136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85</v>
      </c>
      <c r="BK161" s="202">
        <f>ROUND(I161*H161,2)</f>
        <v>0</v>
      </c>
      <c r="BL161" s="18" t="s">
        <v>150</v>
      </c>
      <c r="BM161" s="201" t="s">
        <v>238</v>
      </c>
    </row>
    <row r="162" spans="2:51" s="13" customFormat="1" ht="11.25">
      <c r="B162" s="203"/>
      <c r="C162" s="204"/>
      <c r="D162" s="205" t="s">
        <v>171</v>
      </c>
      <c r="E162" s="206" t="s">
        <v>1</v>
      </c>
      <c r="F162" s="207" t="s">
        <v>216</v>
      </c>
      <c r="G162" s="204"/>
      <c r="H162" s="208">
        <v>1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171</v>
      </c>
      <c r="AU162" s="214" t="s">
        <v>87</v>
      </c>
      <c r="AV162" s="13" t="s">
        <v>87</v>
      </c>
      <c r="AW162" s="13" t="s">
        <v>34</v>
      </c>
      <c r="AX162" s="13" t="s">
        <v>85</v>
      </c>
      <c r="AY162" s="214" t="s">
        <v>136</v>
      </c>
    </row>
    <row r="163" spans="1:65" s="2" customFormat="1" ht="24.2" customHeight="1">
      <c r="A163" s="35"/>
      <c r="B163" s="36"/>
      <c r="C163" s="190" t="s">
        <v>173</v>
      </c>
      <c r="D163" s="190" t="s">
        <v>137</v>
      </c>
      <c r="E163" s="191" t="s">
        <v>239</v>
      </c>
      <c r="F163" s="192" t="s">
        <v>240</v>
      </c>
      <c r="G163" s="193" t="s">
        <v>202</v>
      </c>
      <c r="H163" s="194">
        <v>147</v>
      </c>
      <c r="I163" s="195"/>
      <c r="J163" s="196">
        <f>ROUND(I163*H163,2)</f>
        <v>0</v>
      </c>
      <c r="K163" s="192" t="s">
        <v>208</v>
      </c>
      <c r="L163" s="40"/>
      <c r="M163" s="197" t="s">
        <v>1</v>
      </c>
      <c r="N163" s="198" t="s">
        <v>42</v>
      </c>
      <c r="O163" s="72"/>
      <c r="P163" s="199">
        <f>O163*H163</f>
        <v>0</v>
      </c>
      <c r="Q163" s="199">
        <v>0</v>
      </c>
      <c r="R163" s="199">
        <f>Q163*H163</f>
        <v>0</v>
      </c>
      <c r="S163" s="199">
        <v>0.75</v>
      </c>
      <c r="T163" s="200">
        <f>S163*H163</f>
        <v>110.25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1" t="s">
        <v>150</v>
      </c>
      <c r="AT163" s="201" t="s">
        <v>137</v>
      </c>
      <c r="AU163" s="201" t="s">
        <v>87</v>
      </c>
      <c r="AY163" s="18" t="s">
        <v>136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8" t="s">
        <v>85</v>
      </c>
      <c r="BK163" s="202">
        <f>ROUND(I163*H163,2)</f>
        <v>0</v>
      </c>
      <c r="BL163" s="18" t="s">
        <v>150</v>
      </c>
      <c r="BM163" s="201" t="s">
        <v>241</v>
      </c>
    </row>
    <row r="164" spans="2:51" s="13" customFormat="1" ht="11.25">
      <c r="B164" s="203"/>
      <c r="C164" s="204"/>
      <c r="D164" s="205" t="s">
        <v>171</v>
      </c>
      <c r="E164" s="206" t="s">
        <v>1</v>
      </c>
      <c r="F164" s="207" t="s">
        <v>242</v>
      </c>
      <c r="G164" s="204"/>
      <c r="H164" s="208">
        <v>147</v>
      </c>
      <c r="I164" s="209"/>
      <c r="J164" s="204"/>
      <c r="K164" s="204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171</v>
      </c>
      <c r="AU164" s="214" t="s">
        <v>87</v>
      </c>
      <c r="AV164" s="13" t="s">
        <v>87</v>
      </c>
      <c r="AW164" s="13" t="s">
        <v>34</v>
      </c>
      <c r="AX164" s="13" t="s">
        <v>85</v>
      </c>
      <c r="AY164" s="214" t="s">
        <v>136</v>
      </c>
    </row>
    <row r="165" spans="1:65" s="2" customFormat="1" ht="24.2" customHeight="1">
      <c r="A165" s="35"/>
      <c r="B165" s="36"/>
      <c r="C165" s="190" t="s">
        <v>180</v>
      </c>
      <c r="D165" s="190" t="s">
        <v>137</v>
      </c>
      <c r="E165" s="191" t="s">
        <v>243</v>
      </c>
      <c r="F165" s="192" t="s">
        <v>244</v>
      </c>
      <c r="G165" s="193" t="s">
        <v>202</v>
      </c>
      <c r="H165" s="194">
        <v>3299</v>
      </c>
      <c r="I165" s="195"/>
      <c r="J165" s="196">
        <f>ROUND(I165*H165,2)</f>
        <v>0</v>
      </c>
      <c r="K165" s="192" t="s">
        <v>208</v>
      </c>
      <c r="L165" s="40"/>
      <c r="M165" s="197" t="s">
        <v>1</v>
      </c>
      <c r="N165" s="198" t="s">
        <v>42</v>
      </c>
      <c r="O165" s="72"/>
      <c r="P165" s="199">
        <f>O165*H165</f>
        <v>0</v>
      </c>
      <c r="Q165" s="199">
        <v>0</v>
      </c>
      <c r="R165" s="199">
        <f>Q165*H165</f>
        <v>0</v>
      </c>
      <c r="S165" s="199">
        <v>0.44</v>
      </c>
      <c r="T165" s="200">
        <f>S165*H165</f>
        <v>1451.56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1" t="s">
        <v>150</v>
      </c>
      <c r="AT165" s="201" t="s">
        <v>137</v>
      </c>
      <c r="AU165" s="201" t="s">
        <v>87</v>
      </c>
      <c r="AY165" s="18" t="s">
        <v>136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8" t="s">
        <v>85</v>
      </c>
      <c r="BK165" s="202">
        <f>ROUND(I165*H165,2)</f>
        <v>0</v>
      </c>
      <c r="BL165" s="18" t="s">
        <v>150</v>
      </c>
      <c r="BM165" s="201" t="s">
        <v>245</v>
      </c>
    </row>
    <row r="166" spans="1:47" s="2" customFormat="1" ht="19.5">
      <c r="A166" s="35"/>
      <c r="B166" s="36"/>
      <c r="C166" s="37"/>
      <c r="D166" s="205" t="s">
        <v>246</v>
      </c>
      <c r="E166" s="37"/>
      <c r="F166" s="243" t="s">
        <v>247</v>
      </c>
      <c r="G166" s="37"/>
      <c r="H166" s="37"/>
      <c r="I166" s="244"/>
      <c r="J166" s="37"/>
      <c r="K166" s="37"/>
      <c r="L166" s="40"/>
      <c r="M166" s="245"/>
      <c r="N166" s="246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246</v>
      </c>
      <c r="AU166" s="18" t="s">
        <v>87</v>
      </c>
    </row>
    <row r="167" spans="1:65" s="2" customFormat="1" ht="24.2" customHeight="1">
      <c r="A167" s="35"/>
      <c r="B167" s="36"/>
      <c r="C167" s="190" t="s">
        <v>185</v>
      </c>
      <c r="D167" s="190" t="s">
        <v>137</v>
      </c>
      <c r="E167" s="191" t="s">
        <v>248</v>
      </c>
      <c r="F167" s="192" t="s">
        <v>249</v>
      </c>
      <c r="G167" s="193" t="s">
        <v>250</v>
      </c>
      <c r="H167" s="194">
        <v>728</v>
      </c>
      <c r="I167" s="195"/>
      <c r="J167" s="196">
        <f>ROUND(I167*H167,2)</f>
        <v>0</v>
      </c>
      <c r="K167" s="192" t="s">
        <v>208</v>
      </c>
      <c r="L167" s="40"/>
      <c r="M167" s="197" t="s">
        <v>1</v>
      </c>
      <c r="N167" s="198" t="s">
        <v>42</v>
      </c>
      <c r="O167" s="72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1" t="s">
        <v>150</v>
      </c>
      <c r="AT167" s="201" t="s">
        <v>137</v>
      </c>
      <c r="AU167" s="201" t="s">
        <v>87</v>
      </c>
      <c r="AY167" s="18" t="s">
        <v>136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8" t="s">
        <v>85</v>
      </c>
      <c r="BK167" s="202">
        <f>ROUND(I167*H167,2)</f>
        <v>0</v>
      </c>
      <c r="BL167" s="18" t="s">
        <v>150</v>
      </c>
      <c r="BM167" s="201" t="s">
        <v>251</v>
      </c>
    </row>
    <row r="168" spans="1:47" s="2" customFormat="1" ht="19.5">
      <c r="A168" s="35"/>
      <c r="B168" s="36"/>
      <c r="C168" s="37"/>
      <c r="D168" s="205" t="s">
        <v>246</v>
      </c>
      <c r="E168" s="37"/>
      <c r="F168" s="243" t="s">
        <v>252</v>
      </c>
      <c r="G168" s="37"/>
      <c r="H168" s="37"/>
      <c r="I168" s="244"/>
      <c r="J168" s="37"/>
      <c r="K168" s="37"/>
      <c r="L168" s="40"/>
      <c r="M168" s="245"/>
      <c r="N168" s="246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246</v>
      </c>
      <c r="AU168" s="18" t="s">
        <v>87</v>
      </c>
    </row>
    <row r="169" spans="1:65" s="2" customFormat="1" ht="24.2" customHeight="1">
      <c r="A169" s="35"/>
      <c r="B169" s="36"/>
      <c r="C169" s="190" t="s">
        <v>253</v>
      </c>
      <c r="D169" s="190" t="s">
        <v>137</v>
      </c>
      <c r="E169" s="191" t="s">
        <v>254</v>
      </c>
      <c r="F169" s="192" t="s">
        <v>255</v>
      </c>
      <c r="G169" s="193" t="s">
        <v>250</v>
      </c>
      <c r="H169" s="194">
        <v>520.425</v>
      </c>
      <c r="I169" s="195"/>
      <c r="J169" s="196">
        <f>ROUND(I169*H169,2)</f>
        <v>0</v>
      </c>
      <c r="K169" s="192" t="s">
        <v>208</v>
      </c>
      <c r="L169" s="40"/>
      <c r="M169" s="197" t="s">
        <v>1</v>
      </c>
      <c r="N169" s="198" t="s">
        <v>42</v>
      </c>
      <c r="O169" s="72"/>
      <c r="P169" s="199">
        <f>O169*H169</f>
        <v>0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1" t="s">
        <v>150</v>
      </c>
      <c r="AT169" s="201" t="s">
        <v>137</v>
      </c>
      <c r="AU169" s="201" t="s">
        <v>87</v>
      </c>
      <c r="AY169" s="18" t="s">
        <v>136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8" t="s">
        <v>85</v>
      </c>
      <c r="BK169" s="202">
        <f>ROUND(I169*H169,2)</f>
        <v>0</v>
      </c>
      <c r="BL169" s="18" t="s">
        <v>150</v>
      </c>
      <c r="BM169" s="201" t="s">
        <v>256</v>
      </c>
    </row>
    <row r="170" spans="1:47" s="2" customFormat="1" ht="29.25">
      <c r="A170" s="35"/>
      <c r="B170" s="36"/>
      <c r="C170" s="37"/>
      <c r="D170" s="205" t="s">
        <v>246</v>
      </c>
      <c r="E170" s="37"/>
      <c r="F170" s="243" t="s">
        <v>257</v>
      </c>
      <c r="G170" s="37"/>
      <c r="H170" s="37"/>
      <c r="I170" s="244"/>
      <c r="J170" s="37"/>
      <c r="K170" s="37"/>
      <c r="L170" s="40"/>
      <c r="M170" s="245"/>
      <c r="N170" s="246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246</v>
      </c>
      <c r="AU170" s="18" t="s">
        <v>87</v>
      </c>
    </row>
    <row r="171" spans="2:51" s="13" customFormat="1" ht="22.5">
      <c r="B171" s="203"/>
      <c r="C171" s="204"/>
      <c r="D171" s="205" t="s">
        <v>171</v>
      </c>
      <c r="E171" s="206" t="s">
        <v>1</v>
      </c>
      <c r="F171" s="207" t="s">
        <v>258</v>
      </c>
      <c r="G171" s="204"/>
      <c r="H171" s="208">
        <v>418.275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171</v>
      </c>
      <c r="AU171" s="214" t="s">
        <v>87</v>
      </c>
      <c r="AV171" s="13" t="s">
        <v>87</v>
      </c>
      <c r="AW171" s="13" t="s">
        <v>34</v>
      </c>
      <c r="AX171" s="13" t="s">
        <v>77</v>
      </c>
      <c r="AY171" s="214" t="s">
        <v>136</v>
      </c>
    </row>
    <row r="172" spans="2:51" s="13" customFormat="1" ht="11.25">
      <c r="B172" s="203"/>
      <c r="C172" s="204"/>
      <c r="D172" s="205" t="s">
        <v>171</v>
      </c>
      <c r="E172" s="206" t="s">
        <v>1</v>
      </c>
      <c r="F172" s="207" t="s">
        <v>259</v>
      </c>
      <c r="G172" s="204"/>
      <c r="H172" s="208">
        <v>102.15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171</v>
      </c>
      <c r="AU172" s="214" t="s">
        <v>87</v>
      </c>
      <c r="AV172" s="13" t="s">
        <v>87</v>
      </c>
      <c r="AW172" s="13" t="s">
        <v>34</v>
      </c>
      <c r="AX172" s="13" t="s">
        <v>77</v>
      </c>
      <c r="AY172" s="214" t="s">
        <v>136</v>
      </c>
    </row>
    <row r="173" spans="2:51" s="15" customFormat="1" ht="11.25">
      <c r="B173" s="232"/>
      <c r="C173" s="233"/>
      <c r="D173" s="205" t="s">
        <v>171</v>
      </c>
      <c r="E173" s="234" t="s">
        <v>1</v>
      </c>
      <c r="F173" s="235" t="s">
        <v>217</v>
      </c>
      <c r="G173" s="233"/>
      <c r="H173" s="236">
        <v>520.425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171</v>
      </c>
      <c r="AU173" s="242" t="s">
        <v>87</v>
      </c>
      <c r="AV173" s="15" t="s">
        <v>150</v>
      </c>
      <c r="AW173" s="15" t="s">
        <v>34</v>
      </c>
      <c r="AX173" s="15" t="s">
        <v>85</v>
      </c>
      <c r="AY173" s="242" t="s">
        <v>136</v>
      </c>
    </row>
    <row r="174" spans="1:65" s="2" customFormat="1" ht="24.2" customHeight="1">
      <c r="A174" s="35"/>
      <c r="B174" s="36"/>
      <c r="C174" s="190" t="s">
        <v>260</v>
      </c>
      <c r="D174" s="190" t="s">
        <v>137</v>
      </c>
      <c r="E174" s="191" t="s">
        <v>261</v>
      </c>
      <c r="F174" s="192" t="s">
        <v>262</v>
      </c>
      <c r="G174" s="193" t="s">
        <v>165</v>
      </c>
      <c r="H174" s="194">
        <v>5</v>
      </c>
      <c r="I174" s="195"/>
      <c r="J174" s="196">
        <f>ROUND(I174*H174,2)</f>
        <v>0</v>
      </c>
      <c r="K174" s="192" t="s">
        <v>208</v>
      </c>
      <c r="L174" s="40"/>
      <c r="M174" s="197" t="s">
        <v>1</v>
      </c>
      <c r="N174" s="198" t="s">
        <v>42</v>
      </c>
      <c r="O174" s="72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1" t="s">
        <v>150</v>
      </c>
      <c r="AT174" s="201" t="s">
        <v>137</v>
      </c>
      <c r="AU174" s="201" t="s">
        <v>87</v>
      </c>
      <c r="AY174" s="18" t="s">
        <v>136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8" t="s">
        <v>85</v>
      </c>
      <c r="BK174" s="202">
        <f>ROUND(I174*H174,2)</f>
        <v>0</v>
      </c>
      <c r="BL174" s="18" t="s">
        <v>150</v>
      </c>
      <c r="BM174" s="201" t="s">
        <v>263</v>
      </c>
    </row>
    <row r="175" spans="2:51" s="13" customFormat="1" ht="11.25">
      <c r="B175" s="203"/>
      <c r="C175" s="204"/>
      <c r="D175" s="205" t="s">
        <v>171</v>
      </c>
      <c r="E175" s="206" t="s">
        <v>1</v>
      </c>
      <c r="F175" s="207" t="s">
        <v>214</v>
      </c>
      <c r="G175" s="204"/>
      <c r="H175" s="208">
        <v>1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171</v>
      </c>
      <c r="AU175" s="214" t="s">
        <v>87</v>
      </c>
      <c r="AV175" s="13" t="s">
        <v>87</v>
      </c>
      <c r="AW175" s="13" t="s">
        <v>34</v>
      </c>
      <c r="AX175" s="13" t="s">
        <v>77</v>
      </c>
      <c r="AY175" s="214" t="s">
        <v>136</v>
      </c>
    </row>
    <row r="176" spans="2:51" s="13" customFormat="1" ht="11.25">
      <c r="B176" s="203"/>
      <c r="C176" s="204"/>
      <c r="D176" s="205" t="s">
        <v>171</v>
      </c>
      <c r="E176" s="206" t="s">
        <v>1</v>
      </c>
      <c r="F176" s="207" t="s">
        <v>215</v>
      </c>
      <c r="G176" s="204"/>
      <c r="H176" s="208">
        <v>3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171</v>
      </c>
      <c r="AU176" s="214" t="s">
        <v>87</v>
      </c>
      <c r="AV176" s="13" t="s">
        <v>87</v>
      </c>
      <c r="AW176" s="13" t="s">
        <v>34</v>
      </c>
      <c r="AX176" s="13" t="s">
        <v>77</v>
      </c>
      <c r="AY176" s="214" t="s">
        <v>136</v>
      </c>
    </row>
    <row r="177" spans="2:51" s="13" customFormat="1" ht="11.25">
      <c r="B177" s="203"/>
      <c r="C177" s="204"/>
      <c r="D177" s="205" t="s">
        <v>171</v>
      </c>
      <c r="E177" s="206" t="s">
        <v>1</v>
      </c>
      <c r="F177" s="207" t="s">
        <v>216</v>
      </c>
      <c r="G177" s="204"/>
      <c r="H177" s="208">
        <v>1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171</v>
      </c>
      <c r="AU177" s="214" t="s">
        <v>87</v>
      </c>
      <c r="AV177" s="13" t="s">
        <v>87</v>
      </c>
      <c r="AW177" s="13" t="s">
        <v>34</v>
      </c>
      <c r="AX177" s="13" t="s">
        <v>77</v>
      </c>
      <c r="AY177" s="214" t="s">
        <v>136</v>
      </c>
    </row>
    <row r="178" spans="2:51" s="15" customFormat="1" ht="11.25">
      <c r="B178" s="232"/>
      <c r="C178" s="233"/>
      <c r="D178" s="205" t="s">
        <v>171</v>
      </c>
      <c r="E178" s="234" t="s">
        <v>1</v>
      </c>
      <c r="F178" s="235" t="s">
        <v>217</v>
      </c>
      <c r="G178" s="233"/>
      <c r="H178" s="236">
        <v>5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171</v>
      </c>
      <c r="AU178" s="242" t="s">
        <v>87</v>
      </c>
      <c r="AV178" s="15" t="s">
        <v>150</v>
      </c>
      <c r="AW178" s="15" t="s">
        <v>34</v>
      </c>
      <c r="AX178" s="15" t="s">
        <v>85</v>
      </c>
      <c r="AY178" s="242" t="s">
        <v>136</v>
      </c>
    </row>
    <row r="179" spans="1:65" s="2" customFormat="1" ht="24.2" customHeight="1">
      <c r="A179" s="35"/>
      <c r="B179" s="36"/>
      <c r="C179" s="190" t="s">
        <v>264</v>
      </c>
      <c r="D179" s="190" t="s">
        <v>137</v>
      </c>
      <c r="E179" s="191" t="s">
        <v>265</v>
      </c>
      <c r="F179" s="192" t="s">
        <v>266</v>
      </c>
      <c r="G179" s="193" t="s">
        <v>165</v>
      </c>
      <c r="H179" s="194">
        <v>9</v>
      </c>
      <c r="I179" s="195"/>
      <c r="J179" s="196">
        <f>ROUND(I179*H179,2)</f>
        <v>0</v>
      </c>
      <c r="K179" s="192" t="s">
        <v>208</v>
      </c>
      <c r="L179" s="40"/>
      <c r="M179" s="197" t="s">
        <v>1</v>
      </c>
      <c r="N179" s="198" t="s">
        <v>42</v>
      </c>
      <c r="O179" s="72"/>
      <c r="P179" s="199">
        <f>O179*H179</f>
        <v>0</v>
      </c>
      <c r="Q179" s="199">
        <v>0</v>
      </c>
      <c r="R179" s="199">
        <f>Q179*H179</f>
        <v>0</v>
      </c>
      <c r="S179" s="199">
        <v>0</v>
      </c>
      <c r="T179" s="20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1" t="s">
        <v>150</v>
      </c>
      <c r="AT179" s="201" t="s">
        <v>137</v>
      </c>
      <c r="AU179" s="201" t="s">
        <v>87</v>
      </c>
      <c r="AY179" s="18" t="s">
        <v>136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8" t="s">
        <v>85</v>
      </c>
      <c r="BK179" s="202">
        <f>ROUND(I179*H179,2)</f>
        <v>0</v>
      </c>
      <c r="BL179" s="18" t="s">
        <v>150</v>
      </c>
      <c r="BM179" s="201" t="s">
        <v>267</v>
      </c>
    </row>
    <row r="180" spans="2:51" s="13" customFormat="1" ht="11.25">
      <c r="B180" s="203"/>
      <c r="C180" s="204"/>
      <c r="D180" s="205" t="s">
        <v>171</v>
      </c>
      <c r="E180" s="206" t="s">
        <v>1</v>
      </c>
      <c r="F180" s="207" t="s">
        <v>221</v>
      </c>
      <c r="G180" s="204"/>
      <c r="H180" s="208">
        <v>1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171</v>
      </c>
      <c r="AU180" s="214" t="s">
        <v>87</v>
      </c>
      <c r="AV180" s="13" t="s">
        <v>87</v>
      </c>
      <c r="AW180" s="13" t="s">
        <v>34</v>
      </c>
      <c r="AX180" s="13" t="s">
        <v>77</v>
      </c>
      <c r="AY180" s="214" t="s">
        <v>136</v>
      </c>
    </row>
    <row r="181" spans="2:51" s="13" customFormat="1" ht="11.25">
      <c r="B181" s="203"/>
      <c r="C181" s="204"/>
      <c r="D181" s="205" t="s">
        <v>171</v>
      </c>
      <c r="E181" s="206" t="s">
        <v>1</v>
      </c>
      <c r="F181" s="207" t="s">
        <v>222</v>
      </c>
      <c r="G181" s="204"/>
      <c r="H181" s="208">
        <v>2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171</v>
      </c>
      <c r="AU181" s="214" t="s">
        <v>87</v>
      </c>
      <c r="AV181" s="13" t="s">
        <v>87</v>
      </c>
      <c r="AW181" s="13" t="s">
        <v>34</v>
      </c>
      <c r="AX181" s="13" t="s">
        <v>77</v>
      </c>
      <c r="AY181" s="214" t="s">
        <v>136</v>
      </c>
    </row>
    <row r="182" spans="2:51" s="13" customFormat="1" ht="11.25">
      <c r="B182" s="203"/>
      <c r="C182" s="204"/>
      <c r="D182" s="205" t="s">
        <v>171</v>
      </c>
      <c r="E182" s="206" t="s">
        <v>1</v>
      </c>
      <c r="F182" s="207" t="s">
        <v>223</v>
      </c>
      <c r="G182" s="204"/>
      <c r="H182" s="208">
        <v>2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171</v>
      </c>
      <c r="AU182" s="214" t="s">
        <v>87</v>
      </c>
      <c r="AV182" s="13" t="s">
        <v>87</v>
      </c>
      <c r="AW182" s="13" t="s">
        <v>34</v>
      </c>
      <c r="AX182" s="13" t="s">
        <v>77</v>
      </c>
      <c r="AY182" s="214" t="s">
        <v>136</v>
      </c>
    </row>
    <row r="183" spans="2:51" s="13" customFormat="1" ht="11.25">
      <c r="B183" s="203"/>
      <c r="C183" s="204"/>
      <c r="D183" s="205" t="s">
        <v>171</v>
      </c>
      <c r="E183" s="206" t="s">
        <v>1</v>
      </c>
      <c r="F183" s="207" t="s">
        <v>224</v>
      </c>
      <c r="G183" s="204"/>
      <c r="H183" s="208">
        <v>1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171</v>
      </c>
      <c r="AU183" s="214" t="s">
        <v>87</v>
      </c>
      <c r="AV183" s="13" t="s">
        <v>87</v>
      </c>
      <c r="AW183" s="13" t="s">
        <v>34</v>
      </c>
      <c r="AX183" s="13" t="s">
        <v>77</v>
      </c>
      <c r="AY183" s="214" t="s">
        <v>136</v>
      </c>
    </row>
    <row r="184" spans="2:51" s="13" customFormat="1" ht="11.25">
      <c r="B184" s="203"/>
      <c r="C184" s="204"/>
      <c r="D184" s="205" t="s">
        <v>171</v>
      </c>
      <c r="E184" s="206" t="s">
        <v>1</v>
      </c>
      <c r="F184" s="207" t="s">
        <v>225</v>
      </c>
      <c r="G184" s="204"/>
      <c r="H184" s="208">
        <v>1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171</v>
      </c>
      <c r="AU184" s="214" t="s">
        <v>87</v>
      </c>
      <c r="AV184" s="13" t="s">
        <v>87</v>
      </c>
      <c r="AW184" s="13" t="s">
        <v>34</v>
      </c>
      <c r="AX184" s="13" t="s">
        <v>77</v>
      </c>
      <c r="AY184" s="214" t="s">
        <v>136</v>
      </c>
    </row>
    <row r="185" spans="2:51" s="13" customFormat="1" ht="11.25">
      <c r="B185" s="203"/>
      <c r="C185" s="204"/>
      <c r="D185" s="205" t="s">
        <v>171</v>
      </c>
      <c r="E185" s="206" t="s">
        <v>1</v>
      </c>
      <c r="F185" s="207" t="s">
        <v>216</v>
      </c>
      <c r="G185" s="204"/>
      <c r="H185" s="208">
        <v>1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171</v>
      </c>
      <c r="AU185" s="214" t="s">
        <v>87</v>
      </c>
      <c r="AV185" s="13" t="s">
        <v>87</v>
      </c>
      <c r="AW185" s="13" t="s">
        <v>34</v>
      </c>
      <c r="AX185" s="13" t="s">
        <v>77</v>
      </c>
      <c r="AY185" s="214" t="s">
        <v>136</v>
      </c>
    </row>
    <row r="186" spans="2:51" s="13" customFormat="1" ht="11.25">
      <c r="B186" s="203"/>
      <c r="C186" s="204"/>
      <c r="D186" s="205" t="s">
        <v>171</v>
      </c>
      <c r="E186" s="206" t="s">
        <v>1</v>
      </c>
      <c r="F186" s="207" t="s">
        <v>226</v>
      </c>
      <c r="G186" s="204"/>
      <c r="H186" s="208">
        <v>1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171</v>
      </c>
      <c r="AU186" s="214" t="s">
        <v>87</v>
      </c>
      <c r="AV186" s="13" t="s">
        <v>87</v>
      </c>
      <c r="AW186" s="13" t="s">
        <v>34</v>
      </c>
      <c r="AX186" s="13" t="s">
        <v>77</v>
      </c>
      <c r="AY186" s="214" t="s">
        <v>136</v>
      </c>
    </row>
    <row r="187" spans="2:51" s="15" customFormat="1" ht="11.25">
      <c r="B187" s="232"/>
      <c r="C187" s="233"/>
      <c r="D187" s="205" t="s">
        <v>171</v>
      </c>
      <c r="E187" s="234" t="s">
        <v>1</v>
      </c>
      <c r="F187" s="235" t="s">
        <v>217</v>
      </c>
      <c r="G187" s="233"/>
      <c r="H187" s="236">
        <v>9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171</v>
      </c>
      <c r="AU187" s="242" t="s">
        <v>87</v>
      </c>
      <c r="AV187" s="15" t="s">
        <v>150</v>
      </c>
      <c r="AW187" s="15" t="s">
        <v>34</v>
      </c>
      <c r="AX187" s="15" t="s">
        <v>85</v>
      </c>
      <c r="AY187" s="242" t="s">
        <v>136</v>
      </c>
    </row>
    <row r="188" spans="1:65" s="2" customFormat="1" ht="24.2" customHeight="1">
      <c r="A188" s="35"/>
      <c r="B188" s="36"/>
      <c r="C188" s="190" t="s">
        <v>8</v>
      </c>
      <c r="D188" s="190" t="s">
        <v>137</v>
      </c>
      <c r="E188" s="191" t="s">
        <v>268</v>
      </c>
      <c r="F188" s="192" t="s">
        <v>269</v>
      </c>
      <c r="G188" s="193" t="s">
        <v>165</v>
      </c>
      <c r="H188" s="194">
        <v>1</v>
      </c>
      <c r="I188" s="195"/>
      <c r="J188" s="196">
        <f>ROUND(I188*H188,2)</f>
        <v>0</v>
      </c>
      <c r="K188" s="192" t="s">
        <v>208</v>
      </c>
      <c r="L188" s="40"/>
      <c r="M188" s="197" t="s">
        <v>1</v>
      </c>
      <c r="N188" s="198" t="s">
        <v>42</v>
      </c>
      <c r="O188" s="72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1" t="s">
        <v>150</v>
      </c>
      <c r="AT188" s="201" t="s">
        <v>137</v>
      </c>
      <c r="AU188" s="201" t="s">
        <v>87</v>
      </c>
      <c r="AY188" s="18" t="s">
        <v>136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8" t="s">
        <v>85</v>
      </c>
      <c r="BK188" s="202">
        <f>ROUND(I188*H188,2)</f>
        <v>0</v>
      </c>
      <c r="BL188" s="18" t="s">
        <v>150</v>
      </c>
      <c r="BM188" s="201" t="s">
        <v>270</v>
      </c>
    </row>
    <row r="189" spans="2:51" s="13" customFormat="1" ht="11.25">
      <c r="B189" s="203"/>
      <c r="C189" s="204"/>
      <c r="D189" s="205" t="s">
        <v>171</v>
      </c>
      <c r="E189" s="206" t="s">
        <v>1</v>
      </c>
      <c r="F189" s="207" t="s">
        <v>216</v>
      </c>
      <c r="G189" s="204"/>
      <c r="H189" s="208">
        <v>1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171</v>
      </c>
      <c r="AU189" s="214" t="s">
        <v>87</v>
      </c>
      <c r="AV189" s="13" t="s">
        <v>87</v>
      </c>
      <c r="AW189" s="13" t="s">
        <v>34</v>
      </c>
      <c r="AX189" s="13" t="s">
        <v>85</v>
      </c>
      <c r="AY189" s="214" t="s">
        <v>136</v>
      </c>
    </row>
    <row r="190" spans="1:65" s="2" customFormat="1" ht="24.2" customHeight="1">
      <c r="A190" s="35"/>
      <c r="B190" s="36"/>
      <c r="C190" s="190" t="s">
        <v>271</v>
      </c>
      <c r="D190" s="190" t="s">
        <v>137</v>
      </c>
      <c r="E190" s="191" t="s">
        <v>272</v>
      </c>
      <c r="F190" s="192" t="s">
        <v>273</v>
      </c>
      <c r="G190" s="193" t="s">
        <v>165</v>
      </c>
      <c r="H190" s="194">
        <v>5</v>
      </c>
      <c r="I190" s="195"/>
      <c r="J190" s="196">
        <f>ROUND(I190*H190,2)</f>
        <v>0</v>
      </c>
      <c r="K190" s="192" t="s">
        <v>208</v>
      </c>
      <c r="L190" s="40"/>
      <c r="M190" s="197" t="s">
        <v>1</v>
      </c>
      <c r="N190" s="198" t="s">
        <v>42</v>
      </c>
      <c r="O190" s="72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1" t="s">
        <v>150</v>
      </c>
      <c r="AT190" s="201" t="s">
        <v>137</v>
      </c>
      <c r="AU190" s="201" t="s">
        <v>87</v>
      </c>
      <c r="AY190" s="18" t="s">
        <v>136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8" t="s">
        <v>85</v>
      </c>
      <c r="BK190" s="202">
        <f>ROUND(I190*H190,2)</f>
        <v>0</v>
      </c>
      <c r="BL190" s="18" t="s">
        <v>150</v>
      </c>
      <c r="BM190" s="201" t="s">
        <v>274</v>
      </c>
    </row>
    <row r="191" spans="2:51" s="13" customFormat="1" ht="11.25">
      <c r="B191" s="203"/>
      <c r="C191" s="204"/>
      <c r="D191" s="205" t="s">
        <v>171</v>
      </c>
      <c r="E191" s="206" t="s">
        <v>1</v>
      </c>
      <c r="F191" s="207" t="s">
        <v>214</v>
      </c>
      <c r="G191" s="204"/>
      <c r="H191" s="208">
        <v>1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171</v>
      </c>
      <c r="AU191" s="214" t="s">
        <v>87</v>
      </c>
      <c r="AV191" s="13" t="s">
        <v>87</v>
      </c>
      <c r="AW191" s="13" t="s">
        <v>34</v>
      </c>
      <c r="AX191" s="13" t="s">
        <v>77</v>
      </c>
      <c r="AY191" s="214" t="s">
        <v>136</v>
      </c>
    </row>
    <row r="192" spans="2:51" s="13" customFormat="1" ht="11.25">
      <c r="B192" s="203"/>
      <c r="C192" s="204"/>
      <c r="D192" s="205" t="s">
        <v>171</v>
      </c>
      <c r="E192" s="206" t="s">
        <v>1</v>
      </c>
      <c r="F192" s="207" t="s">
        <v>215</v>
      </c>
      <c r="G192" s="204"/>
      <c r="H192" s="208">
        <v>3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171</v>
      </c>
      <c r="AU192" s="214" t="s">
        <v>87</v>
      </c>
      <c r="AV192" s="13" t="s">
        <v>87</v>
      </c>
      <c r="AW192" s="13" t="s">
        <v>34</v>
      </c>
      <c r="AX192" s="13" t="s">
        <v>77</v>
      </c>
      <c r="AY192" s="214" t="s">
        <v>136</v>
      </c>
    </row>
    <row r="193" spans="2:51" s="13" customFormat="1" ht="11.25">
      <c r="B193" s="203"/>
      <c r="C193" s="204"/>
      <c r="D193" s="205" t="s">
        <v>171</v>
      </c>
      <c r="E193" s="206" t="s">
        <v>1</v>
      </c>
      <c r="F193" s="207" t="s">
        <v>216</v>
      </c>
      <c r="G193" s="204"/>
      <c r="H193" s="208">
        <v>1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171</v>
      </c>
      <c r="AU193" s="214" t="s">
        <v>87</v>
      </c>
      <c r="AV193" s="13" t="s">
        <v>87</v>
      </c>
      <c r="AW193" s="13" t="s">
        <v>34</v>
      </c>
      <c r="AX193" s="13" t="s">
        <v>77</v>
      </c>
      <c r="AY193" s="214" t="s">
        <v>136</v>
      </c>
    </row>
    <row r="194" spans="2:51" s="15" customFormat="1" ht="11.25">
      <c r="B194" s="232"/>
      <c r="C194" s="233"/>
      <c r="D194" s="205" t="s">
        <v>171</v>
      </c>
      <c r="E194" s="234" t="s">
        <v>1</v>
      </c>
      <c r="F194" s="235" t="s">
        <v>217</v>
      </c>
      <c r="G194" s="233"/>
      <c r="H194" s="236">
        <v>5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171</v>
      </c>
      <c r="AU194" s="242" t="s">
        <v>87</v>
      </c>
      <c r="AV194" s="15" t="s">
        <v>150</v>
      </c>
      <c r="AW194" s="15" t="s">
        <v>34</v>
      </c>
      <c r="AX194" s="15" t="s">
        <v>85</v>
      </c>
      <c r="AY194" s="242" t="s">
        <v>136</v>
      </c>
    </row>
    <row r="195" spans="1:65" s="2" customFormat="1" ht="24.2" customHeight="1">
      <c r="A195" s="35"/>
      <c r="B195" s="36"/>
      <c r="C195" s="190" t="s">
        <v>275</v>
      </c>
      <c r="D195" s="190" t="s">
        <v>137</v>
      </c>
      <c r="E195" s="191" t="s">
        <v>276</v>
      </c>
      <c r="F195" s="192" t="s">
        <v>277</v>
      </c>
      <c r="G195" s="193" t="s">
        <v>165</v>
      </c>
      <c r="H195" s="194">
        <v>9</v>
      </c>
      <c r="I195" s="195"/>
      <c r="J195" s="196">
        <f>ROUND(I195*H195,2)</f>
        <v>0</v>
      </c>
      <c r="K195" s="192" t="s">
        <v>208</v>
      </c>
      <c r="L195" s="40"/>
      <c r="M195" s="197" t="s">
        <v>1</v>
      </c>
      <c r="N195" s="198" t="s">
        <v>42</v>
      </c>
      <c r="O195" s="72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1" t="s">
        <v>150</v>
      </c>
      <c r="AT195" s="201" t="s">
        <v>137</v>
      </c>
      <c r="AU195" s="201" t="s">
        <v>87</v>
      </c>
      <c r="AY195" s="18" t="s">
        <v>136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8" t="s">
        <v>85</v>
      </c>
      <c r="BK195" s="202">
        <f>ROUND(I195*H195,2)</f>
        <v>0</v>
      </c>
      <c r="BL195" s="18" t="s">
        <v>150</v>
      </c>
      <c r="BM195" s="201" t="s">
        <v>278</v>
      </c>
    </row>
    <row r="196" spans="2:51" s="13" customFormat="1" ht="11.25">
      <c r="B196" s="203"/>
      <c r="C196" s="204"/>
      <c r="D196" s="205" t="s">
        <v>171</v>
      </c>
      <c r="E196" s="206" t="s">
        <v>1</v>
      </c>
      <c r="F196" s="207" t="s">
        <v>221</v>
      </c>
      <c r="G196" s="204"/>
      <c r="H196" s="208">
        <v>1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171</v>
      </c>
      <c r="AU196" s="214" t="s">
        <v>87</v>
      </c>
      <c r="AV196" s="13" t="s">
        <v>87</v>
      </c>
      <c r="AW196" s="13" t="s">
        <v>34</v>
      </c>
      <c r="AX196" s="13" t="s">
        <v>77</v>
      </c>
      <c r="AY196" s="214" t="s">
        <v>136</v>
      </c>
    </row>
    <row r="197" spans="2:51" s="13" customFormat="1" ht="11.25">
      <c r="B197" s="203"/>
      <c r="C197" s="204"/>
      <c r="D197" s="205" t="s">
        <v>171</v>
      </c>
      <c r="E197" s="206" t="s">
        <v>1</v>
      </c>
      <c r="F197" s="207" t="s">
        <v>222</v>
      </c>
      <c r="G197" s="204"/>
      <c r="H197" s="208">
        <v>2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171</v>
      </c>
      <c r="AU197" s="214" t="s">
        <v>87</v>
      </c>
      <c r="AV197" s="13" t="s">
        <v>87</v>
      </c>
      <c r="AW197" s="13" t="s">
        <v>34</v>
      </c>
      <c r="AX197" s="13" t="s">
        <v>77</v>
      </c>
      <c r="AY197" s="214" t="s">
        <v>136</v>
      </c>
    </row>
    <row r="198" spans="2:51" s="13" customFormat="1" ht="11.25">
      <c r="B198" s="203"/>
      <c r="C198" s="204"/>
      <c r="D198" s="205" t="s">
        <v>171</v>
      </c>
      <c r="E198" s="206" t="s">
        <v>1</v>
      </c>
      <c r="F198" s="207" t="s">
        <v>223</v>
      </c>
      <c r="G198" s="204"/>
      <c r="H198" s="208">
        <v>2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171</v>
      </c>
      <c r="AU198" s="214" t="s">
        <v>87</v>
      </c>
      <c r="AV198" s="13" t="s">
        <v>87</v>
      </c>
      <c r="AW198" s="13" t="s">
        <v>34</v>
      </c>
      <c r="AX198" s="13" t="s">
        <v>77</v>
      </c>
      <c r="AY198" s="214" t="s">
        <v>136</v>
      </c>
    </row>
    <row r="199" spans="2:51" s="13" customFormat="1" ht="11.25">
      <c r="B199" s="203"/>
      <c r="C199" s="204"/>
      <c r="D199" s="205" t="s">
        <v>171</v>
      </c>
      <c r="E199" s="206" t="s">
        <v>1</v>
      </c>
      <c r="F199" s="207" t="s">
        <v>224</v>
      </c>
      <c r="G199" s="204"/>
      <c r="H199" s="208">
        <v>1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171</v>
      </c>
      <c r="AU199" s="214" t="s">
        <v>87</v>
      </c>
      <c r="AV199" s="13" t="s">
        <v>87</v>
      </c>
      <c r="AW199" s="13" t="s">
        <v>34</v>
      </c>
      <c r="AX199" s="13" t="s">
        <v>77</v>
      </c>
      <c r="AY199" s="214" t="s">
        <v>136</v>
      </c>
    </row>
    <row r="200" spans="2:51" s="13" customFormat="1" ht="11.25">
      <c r="B200" s="203"/>
      <c r="C200" s="204"/>
      <c r="D200" s="205" t="s">
        <v>171</v>
      </c>
      <c r="E200" s="206" t="s">
        <v>1</v>
      </c>
      <c r="F200" s="207" t="s">
        <v>225</v>
      </c>
      <c r="G200" s="204"/>
      <c r="H200" s="208">
        <v>1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171</v>
      </c>
      <c r="AU200" s="214" t="s">
        <v>87</v>
      </c>
      <c r="AV200" s="13" t="s">
        <v>87</v>
      </c>
      <c r="AW200" s="13" t="s">
        <v>34</v>
      </c>
      <c r="AX200" s="13" t="s">
        <v>77</v>
      </c>
      <c r="AY200" s="214" t="s">
        <v>136</v>
      </c>
    </row>
    <row r="201" spans="2:51" s="13" customFormat="1" ht="11.25">
      <c r="B201" s="203"/>
      <c r="C201" s="204"/>
      <c r="D201" s="205" t="s">
        <v>171</v>
      </c>
      <c r="E201" s="206" t="s">
        <v>1</v>
      </c>
      <c r="F201" s="207" t="s">
        <v>216</v>
      </c>
      <c r="G201" s="204"/>
      <c r="H201" s="208">
        <v>1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171</v>
      </c>
      <c r="AU201" s="214" t="s">
        <v>87</v>
      </c>
      <c r="AV201" s="13" t="s">
        <v>87</v>
      </c>
      <c r="AW201" s="13" t="s">
        <v>34</v>
      </c>
      <c r="AX201" s="13" t="s">
        <v>77</v>
      </c>
      <c r="AY201" s="214" t="s">
        <v>136</v>
      </c>
    </row>
    <row r="202" spans="2:51" s="13" customFormat="1" ht="11.25">
      <c r="B202" s="203"/>
      <c r="C202" s="204"/>
      <c r="D202" s="205" t="s">
        <v>171</v>
      </c>
      <c r="E202" s="206" t="s">
        <v>1</v>
      </c>
      <c r="F202" s="207" t="s">
        <v>226</v>
      </c>
      <c r="G202" s="204"/>
      <c r="H202" s="208">
        <v>1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171</v>
      </c>
      <c r="AU202" s="214" t="s">
        <v>87</v>
      </c>
      <c r="AV202" s="13" t="s">
        <v>87</v>
      </c>
      <c r="AW202" s="13" t="s">
        <v>34</v>
      </c>
      <c r="AX202" s="13" t="s">
        <v>77</v>
      </c>
      <c r="AY202" s="214" t="s">
        <v>136</v>
      </c>
    </row>
    <row r="203" spans="2:51" s="15" customFormat="1" ht="11.25">
      <c r="B203" s="232"/>
      <c r="C203" s="233"/>
      <c r="D203" s="205" t="s">
        <v>171</v>
      </c>
      <c r="E203" s="234" t="s">
        <v>1</v>
      </c>
      <c r="F203" s="235" t="s">
        <v>217</v>
      </c>
      <c r="G203" s="233"/>
      <c r="H203" s="236">
        <v>9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171</v>
      </c>
      <c r="AU203" s="242" t="s">
        <v>87</v>
      </c>
      <c r="AV203" s="15" t="s">
        <v>150</v>
      </c>
      <c r="AW203" s="15" t="s">
        <v>34</v>
      </c>
      <c r="AX203" s="15" t="s">
        <v>85</v>
      </c>
      <c r="AY203" s="242" t="s">
        <v>136</v>
      </c>
    </row>
    <row r="204" spans="1:65" s="2" customFormat="1" ht="24.2" customHeight="1">
      <c r="A204" s="35"/>
      <c r="B204" s="36"/>
      <c r="C204" s="190" t="s">
        <v>279</v>
      </c>
      <c r="D204" s="190" t="s">
        <v>137</v>
      </c>
      <c r="E204" s="191" t="s">
        <v>280</v>
      </c>
      <c r="F204" s="192" t="s">
        <v>281</v>
      </c>
      <c r="G204" s="193" t="s">
        <v>165</v>
      </c>
      <c r="H204" s="194">
        <v>1</v>
      </c>
      <c r="I204" s="195"/>
      <c r="J204" s="196">
        <f>ROUND(I204*H204,2)</f>
        <v>0</v>
      </c>
      <c r="K204" s="192" t="s">
        <v>208</v>
      </c>
      <c r="L204" s="40"/>
      <c r="M204" s="197" t="s">
        <v>1</v>
      </c>
      <c r="N204" s="198" t="s">
        <v>42</v>
      </c>
      <c r="O204" s="72"/>
      <c r="P204" s="199">
        <f>O204*H204</f>
        <v>0</v>
      </c>
      <c r="Q204" s="199">
        <v>0</v>
      </c>
      <c r="R204" s="199">
        <f>Q204*H204</f>
        <v>0</v>
      </c>
      <c r="S204" s="199">
        <v>0</v>
      </c>
      <c r="T204" s="20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1" t="s">
        <v>150</v>
      </c>
      <c r="AT204" s="201" t="s">
        <v>137</v>
      </c>
      <c r="AU204" s="201" t="s">
        <v>87</v>
      </c>
      <c r="AY204" s="18" t="s">
        <v>136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18" t="s">
        <v>85</v>
      </c>
      <c r="BK204" s="202">
        <f>ROUND(I204*H204,2)</f>
        <v>0</v>
      </c>
      <c r="BL204" s="18" t="s">
        <v>150</v>
      </c>
      <c r="BM204" s="201" t="s">
        <v>282</v>
      </c>
    </row>
    <row r="205" spans="2:51" s="13" customFormat="1" ht="11.25">
      <c r="B205" s="203"/>
      <c r="C205" s="204"/>
      <c r="D205" s="205" t="s">
        <v>171</v>
      </c>
      <c r="E205" s="206" t="s">
        <v>1</v>
      </c>
      <c r="F205" s="207" t="s">
        <v>216</v>
      </c>
      <c r="G205" s="204"/>
      <c r="H205" s="208">
        <v>1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171</v>
      </c>
      <c r="AU205" s="214" t="s">
        <v>87</v>
      </c>
      <c r="AV205" s="13" t="s">
        <v>87</v>
      </c>
      <c r="AW205" s="13" t="s">
        <v>34</v>
      </c>
      <c r="AX205" s="13" t="s">
        <v>85</v>
      </c>
      <c r="AY205" s="214" t="s">
        <v>136</v>
      </c>
    </row>
    <row r="206" spans="1:65" s="2" customFormat="1" ht="14.45" customHeight="1">
      <c r="A206" s="35"/>
      <c r="B206" s="36"/>
      <c r="C206" s="190" t="s">
        <v>283</v>
      </c>
      <c r="D206" s="190" t="s">
        <v>137</v>
      </c>
      <c r="E206" s="191" t="s">
        <v>284</v>
      </c>
      <c r="F206" s="192" t="s">
        <v>285</v>
      </c>
      <c r="G206" s="193" t="s">
        <v>165</v>
      </c>
      <c r="H206" s="194">
        <v>5</v>
      </c>
      <c r="I206" s="195"/>
      <c r="J206" s="196">
        <f>ROUND(I206*H206,2)</f>
        <v>0</v>
      </c>
      <c r="K206" s="192" t="s">
        <v>208</v>
      </c>
      <c r="L206" s="40"/>
      <c r="M206" s="197" t="s">
        <v>1</v>
      </c>
      <c r="N206" s="198" t="s">
        <v>42</v>
      </c>
      <c r="O206" s="72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1" t="s">
        <v>150</v>
      </c>
      <c r="AT206" s="201" t="s">
        <v>137</v>
      </c>
      <c r="AU206" s="201" t="s">
        <v>87</v>
      </c>
      <c r="AY206" s="18" t="s">
        <v>136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8" t="s">
        <v>85</v>
      </c>
      <c r="BK206" s="202">
        <f>ROUND(I206*H206,2)</f>
        <v>0</v>
      </c>
      <c r="BL206" s="18" t="s">
        <v>150</v>
      </c>
      <c r="BM206" s="201" t="s">
        <v>286</v>
      </c>
    </row>
    <row r="207" spans="2:51" s="13" customFormat="1" ht="11.25">
      <c r="B207" s="203"/>
      <c r="C207" s="204"/>
      <c r="D207" s="205" t="s">
        <v>171</v>
      </c>
      <c r="E207" s="206" t="s">
        <v>1</v>
      </c>
      <c r="F207" s="207" t="s">
        <v>214</v>
      </c>
      <c r="G207" s="204"/>
      <c r="H207" s="208">
        <v>1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171</v>
      </c>
      <c r="AU207" s="214" t="s">
        <v>87</v>
      </c>
      <c r="AV207" s="13" t="s">
        <v>87</v>
      </c>
      <c r="AW207" s="13" t="s">
        <v>34</v>
      </c>
      <c r="AX207" s="13" t="s">
        <v>77</v>
      </c>
      <c r="AY207" s="214" t="s">
        <v>136</v>
      </c>
    </row>
    <row r="208" spans="2:51" s="13" customFormat="1" ht="11.25">
      <c r="B208" s="203"/>
      <c r="C208" s="204"/>
      <c r="D208" s="205" t="s">
        <v>171</v>
      </c>
      <c r="E208" s="206" t="s">
        <v>1</v>
      </c>
      <c r="F208" s="207" t="s">
        <v>215</v>
      </c>
      <c r="G208" s="204"/>
      <c r="H208" s="208">
        <v>3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171</v>
      </c>
      <c r="AU208" s="214" t="s">
        <v>87</v>
      </c>
      <c r="AV208" s="13" t="s">
        <v>87</v>
      </c>
      <c r="AW208" s="13" t="s">
        <v>34</v>
      </c>
      <c r="AX208" s="13" t="s">
        <v>77</v>
      </c>
      <c r="AY208" s="214" t="s">
        <v>136</v>
      </c>
    </row>
    <row r="209" spans="2:51" s="13" customFormat="1" ht="11.25">
      <c r="B209" s="203"/>
      <c r="C209" s="204"/>
      <c r="D209" s="205" t="s">
        <v>171</v>
      </c>
      <c r="E209" s="206" t="s">
        <v>1</v>
      </c>
      <c r="F209" s="207" t="s">
        <v>216</v>
      </c>
      <c r="G209" s="204"/>
      <c r="H209" s="208">
        <v>1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171</v>
      </c>
      <c r="AU209" s="214" t="s">
        <v>87</v>
      </c>
      <c r="AV209" s="13" t="s">
        <v>87</v>
      </c>
      <c r="AW209" s="13" t="s">
        <v>34</v>
      </c>
      <c r="AX209" s="13" t="s">
        <v>77</v>
      </c>
      <c r="AY209" s="214" t="s">
        <v>136</v>
      </c>
    </row>
    <row r="210" spans="2:51" s="15" customFormat="1" ht="11.25">
      <c r="B210" s="232"/>
      <c r="C210" s="233"/>
      <c r="D210" s="205" t="s">
        <v>171</v>
      </c>
      <c r="E210" s="234" t="s">
        <v>1</v>
      </c>
      <c r="F210" s="235" t="s">
        <v>217</v>
      </c>
      <c r="G210" s="233"/>
      <c r="H210" s="236">
        <v>5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171</v>
      </c>
      <c r="AU210" s="242" t="s">
        <v>87</v>
      </c>
      <c r="AV210" s="15" t="s">
        <v>150</v>
      </c>
      <c r="AW210" s="15" t="s">
        <v>34</v>
      </c>
      <c r="AX210" s="15" t="s">
        <v>85</v>
      </c>
      <c r="AY210" s="242" t="s">
        <v>136</v>
      </c>
    </row>
    <row r="211" spans="1:65" s="2" customFormat="1" ht="14.45" customHeight="1">
      <c r="A211" s="35"/>
      <c r="B211" s="36"/>
      <c r="C211" s="190" t="s">
        <v>287</v>
      </c>
      <c r="D211" s="190" t="s">
        <v>137</v>
      </c>
      <c r="E211" s="191" t="s">
        <v>288</v>
      </c>
      <c r="F211" s="192" t="s">
        <v>289</v>
      </c>
      <c r="G211" s="193" t="s">
        <v>165</v>
      </c>
      <c r="H211" s="194">
        <v>9</v>
      </c>
      <c r="I211" s="195"/>
      <c r="J211" s="196">
        <f>ROUND(I211*H211,2)</f>
        <v>0</v>
      </c>
      <c r="K211" s="192" t="s">
        <v>208</v>
      </c>
      <c r="L211" s="40"/>
      <c r="M211" s="197" t="s">
        <v>1</v>
      </c>
      <c r="N211" s="198" t="s">
        <v>42</v>
      </c>
      <c r="O211" s="72"/>
      <c r="P211" s="199">
        <f>O211*H211</f>
        <v>0</v>
      </c>
      <c r="Q211" s="199">
        <v>0</v>
      </c>
      <c r="R211" s="199">
        <f>Q211*H211</f>
        <v>0</v>
      </c>
      <c r="S211" s="199">
        <v>0</v>
      </c>
      <c r="T211" s="20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1" t="s">
        <v>150</v>
      </c>
      <c r="AT211" s="201" t="s">
        <v>137</v>
      </c>
      <c r="AU211" s="201" t="s">
        <v>87</v>
      </c>
      <c r="AY211" s="18" t="s">
        <v>136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18" t="s">
        <v>85</v>
      </c>
      <c r="BK211" s="202">
        <f>ROUND(I211*H211,2)</f>
        <v>0</v>
      </c>
      <c r="BL211" s="18" t="s">
        <v>150</v>
      </c>
      <c r="BM211" s="201" t="s">
        <v>290</v>
      </c>
    </row>
    <row r="212" spans="2:51" s="13" customFormat="1" ht="11.25">
      <c r="B212" s="203"/>
      <c r="C212" s="204"/>
      <c r="D212" s="205" t="s">
        <v>171</v>
      </c>
      <c r="E212" s="206" t="s">
        <v>1</v>
      </c>
      <c r="F212" s="207" t="s">
        <v>221</v>
      </c>
      <c r="G212" s="204"/>
      <c r="H212" s="208">
        <v>1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171</v>
      </c>
      <c r="AU212" s="214" t="s">
        <v>87</v>
      </c>
      <c r="AV212" s="13" t="s">
        <v>87</v>
      </c>
      <c r="AW212" s="13" t="s">
        <v>34</v>
      </c>
      <c r="AX212" s="13" t="s">
        <v>77</v>
      </c>
      <c r="AY212" s="214" t="s">
        <v>136</v>
      </c>
    </row>
    <row r="213" spans="2:51" s="13" customFormat="1" ht="11.25">
      <c r="B213" s="203"/>
      <c r="C213" s="204"/>
      <c r="D213" s="205" t="s">
        <v>171</v>
      </c>
      <c r="E213" s="206" t="s">
        <v>1</v>
      </c>
      <c r="F213" s="207" t="s">
        <v>222</v>
      </c>
      <c r="G213" s="204"/>
      <c r="H213" s="208">
        <v>2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171</v>
      </c>
      <c r="AU213" s="214" t="s">
        <v>87</v>
      </c>
      <c r="AV213" s="13" t="s">
        <v>87</v>
      </c>
      <c r="AW213" s="13" t="s">
        <v>34</v>
      </c>
      <c r="AX213" s="13" t="s">
        <v>77</v>
      </c>
      <c r="AY213" s="214" t="s">
        <v>136</v>
      </c>
    </row>
    <row r="214" spans="2:51" s="13" customFormat="1" ht="11.25">
      <c r="B214" s="203"/>
      <c r="C214" s="204"/>
      <c r="D214" s="205" t="s">
        <v>171</v>
      </c>
      <c r="E214" s="206" t="s">
        <v>1</v>
      </c>
      <c r="F214" s="207" t="s">
        <v>223</v>
      </c>
      <c r="G214" s="204"/>
      <c r="H214" s="208">
        <v>2</v>
      </c>
      <c r="I214" s="209"/>
      <c r="J214" s="204"/>
      <c r="K214" s="204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171</v>
      </c>
      <c r="AU214" s="214" t="s">
        <v>87</v>
      </c>
      <c r="AV214" s="13" t="s">
        <v>87</v>
      </c>
      <c r="AW214" s="13" t="s">
        <v>34</v>
      </c>
      <c r="AX214" s="13" t="s">
        <v>77</v>
      </c>
      <c r="AY214" s="214" t="s">
        <v>136</v>
      </c>
    </row>
    <row r="215" spans="2:51" s="13" customFormat="1" ht="11.25">
      <c r="B215" s="203"/>
      <c r="C215" s="204"/>
      <c r="D215" s="205" t="s">
        <v>171</v>
      </c>
      <c r="E215" s="206" t="s">
        <v>1</v>
      </c>
      <c r="F215" s="207" t="s">
        <v>224</v>
      </c>
      <c r="G215" s="204"/>
      <c r="H215" s="208">
        <v>1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171</v>
      </c>
      <c r="AU215" s="214" t="s">
        <v>87</v>
      </c>
      <c r="AV215" s="13" t="s">
        <v>87</v>
      </c>
      <c r="AW215" s="13" t="s">
        <v>34</v>
      </c>
      <c r="AX215" s="13" t="s">
        <v>77</v>
      </c>
      <c r="AY215" s="214" t="s">
        <v>136</v>
      </c>
    </row>
    <row r="216" spans="2:51" s="13" customFormat="1" ht="11.25">
      <c r="B216" s="203"/>
      <c r="C216" s="204"/>
      <c r="D216" s="205" t="s">
        <v>171</v>
      </c>
      <c r="E216" s="206" t="s">
        <v>1</v>
      </c>
      <c r="F216" s="207" t="s">
        <v>225</v>
      </c>
      <c r="G216" s="204"/>
      <c r="H216" s="208">
        <v>1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171</v>
      </c>
      <c r="AU216" s="214" t="s">
        <v>87</v>
      </c>
      <c r="AV216" s="13" t="s">
        <v>87</v>
      </c>
      <c r="AW216" s="13" t="s">
        <v>34</v>
      </c>
      <c r="AX216" s="13" t="s">
        <v>77</v>
      </c>
      <c r="AY216" s="214" t="s">
        <v>136</v>
      </c>
    </row>
    <row r="217" spans="2:51" s="13" customFormat="1" ht="11.25">
      <c r="B217" s="203"/>
      <c r="C217" s="204"/>
      <c r="D217" s="205" t="s">
        <v>171</v>
      </c>
      <c r="E217" s="206" t="s">
        <v>1</v>
      </c>
      <c r="F217" s="207" t="s">
        <v>216</v>
      </c>
      <c r="G217" s="204"/>
      <c r="H217" s="208">
        <v>1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171</v>
      </c>
      <c r="AU217" s="214" t="s">
        <v>87</v>
      </c>
      <c r="AV217" s="13" t="s">
        <v>87</v>
      </c>
      <c r="AW217" s="13" t="s">
        <v>34</v>
      </c>
      <c r="AX217" s="13" t="s">
        <v>77</v>
      </c>
      <c r="AY217" s="214" t="s">
        <v>136</v>
      </c>
    </row>
    <row r="218" spans="2:51" s="13" customFormat="1" ht="11.25">
      <c r="B218" s="203"/>
      <c r="C218" s="204"/>
      <c r="D218" s="205" t="s">
        <v>171</v>
      </c>
      <c r="E218" s="206" t="s">
        <v>1</v>
      </c>
      <c r="F218" s="207" t="s">
        <v>226</v>
      </c>
      <c r="G218" s="204"/>
      <c r="H218" s="208">
        <v>1</v>
      </c>
      <c r="I218" s="209"/>
      <c r="J218" s="204"/>
      <c r="K218" s="204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171</v>
      </c>
      <c r="AU218" s="214" t="s">
        <v>87</v>
      </c>
      <c r="AV218" s="13" t="s">
        <v>87</v>
      </c>
      <c r="AW218" s="13" t="s">
        <v>34</v>
      </c>
      <c r="AX218" s="13" t="s">
        <v>77</v>
      </c>
      <c r="AY218" s="214" t="s">
        <v>136</v>
      </c>
    </row>
    <row r="219" spans="2:51" s="15" customFormat="1" ht="11.25">
      <c r="B219" s="232"/>
      <c r="C219" s="233"/>
      <c r="D219" s="205" t="s">
        <v>171</v>
      </c>
      <c r="E219" s="234" t="s">
        <v>1</v>
      </c>
      <c r="F219" s="235" t="s">
        <v>217</v>
      </c>
      <c r="G219" s="233"/>
      <c r="H219" s="236">
        <v>9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171</v>
      </c>
      <c r="AU219" s="242" t="s">
        <v>87</v>
      </c>
      <c r="AV219" s="15" t="s">
        <v>150</v>
      </c>
      <c r="AW219" s="15" t="s">
        <v>34</v>
      </c>
      <c r="AX219" s="15" t="s">
        <v>85</v>
      </c>
      <c r="AY219" s="242" t="s">
        <v>136</v>
      </c>
    </row>
    <row r="220" spans="1:65" s="2" customFormat="1" ht="14.45" customHeight="1">
      <c r="A220" s="35"/>
      <c r="B220" s="36"/>
      <c r="C220" s="190" t="s">
        <v>7</v>
      </c>
      <c r="D220" s="190" t="s">
        <v>137</v>
      </c>
      <c r="E220" s="191" t="s">
        <v>291</v>
      </c>
      <c r="F220" s="192" t="s">
        <v>292</v>
      </c>
      <c r="G220" s="193" t="s">
        <v>165</v>
      </c>
      <c r="H220" s="194">
        <v>1</v>
      </c>
      <c r="I220" s="195"/>
      <c r="J220" s="196">
        <f>ROUND(I220*H220,2)</f>
        <v>0</v>
      </c>
      <c r="K220" s="192" t="s">
        <v>208</v>
      </c>
      <c r="L220" s="40"/>
      <c r="M220" s="197" t="s">
        <v>1</v>
      </c>
      <c r="N220" s="198" t="s">
        <v>42</v>
      </c>
      <c r="O220" s="72"/>
      <c r="P220" s="199">
        <f>O220*H220</f>
        <v>0</v>
      </c>
      <c r="Q220" s="199">
        <v>0</v>
      </c>
      <c r="R220" s="199">
        <f>Q220*H220</f>
        <v>0</v>
      </c>
      <c r="S220" s="199">
        <v>0</v>
      </c>
      <c r="T220" s="20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1" t="s">
        <v>150</v>
      </c>
      <c r="AT220" s="201" t="s">
        <v>137</v>
      </c>
      <c r="AU220" s="201" t="s">
        <v>87</v>
      </c>
      <c r="AY220" s="18" t="s">
        <v>136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18" t="s">
        <v>85</v>
      </c>
      <c r="BK220" s="202">
        <f>ROUND(I220*H220,2)</f>
        <v>0</v>
      </c>
      <c r="BL220" s="18" t="s">
        <v>150</v>
      </c>
      <c r="BM220" s="201" t="s">
        <v>293</v>
      </c>
    </row>
    <row r="221" spans="2:51" s="13" customFormat="1" ht="11.25">
      <c r="B221" s="203"/>
      <c r="C221" s="204"/>
      <c r="D221" s="205" t="s">
        <v>171</v>
      </c>
      <c r="E221" s="206" t="s">
        <v>1</v>
      </c>
      <c r="F221" s="207" t="s">
        <v>216</v>
      </c>
      <c r="G221" s="204"/>
      <c r="H221" s="208">
        <v>1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171</v>
      </c>
      <c r="AU221" s="214" t="s">
        <v>87</v>
      </c>
      <c r="AV221" s="13" t="s">
        <v>87</v>
      </c>
      <c r="AW221" s="13" t="s">
        <v>34</v>
      </c>
      <c r="AX221" s="13" t="s">
        <v>85</v>
      </c>
      <c r="AY221" s="214" t="s">
        <v>136</v>
      </c>
    </row>
    <row r="222" spans="1:65" s="2" customFormat="1" ht="24.2" customHeight="1">
      <c r="A222" s="35"/>
      <c r="B222" s="36"/>
      <c r="C222" s="190" t="s">
        <v>294</v>
      </c>
      <c r="D222" s="190" t="s">
        <v>137</v>
      </c>
      <c r="E222" s="191" t="s">
        <v>295</v>
      </c>
      <c r="F222" s="192" t="s">
        <v>296</v>
      </c>
      <c r="G222" s="193" t="s">
        <v>165</v>
      </c>
      <c r="H222" s="194">
        <v>45</v>
      </c>
      <c r="I222" s="195"/>
      <c r="J222" s="196">
        <f>ROUND(I222*H222,2)</f>
        <v>0</v>
      </c>
      <c r="K222" s="192" t="s">
        <v>208</v>
      </c>
      <c r="L222" s="40"/>
      <c r="M222" s="197" t="s">
        <v>1</v>
      </c>
      <c r="N222" s="198" t="s">
        <v>42</v>
      </c>
      <c r="O222" s="72"/>
      <c r="P222" s="199">
        <f>O222*H222</f>
        <v>0</v>
      </c>
      <c r="Q222" s="199">
        <v>0</v>
      </c>
      <c r="R222" s="199">
        <f>Q222*H222</f>
        <v>0</v>
      </c>
      <c r="S222" s="199">
        <v>0</v>
      </c>
      <c r="T222" s="200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1" t="s">
        <v>150</v>
      </c>
      <c r="AT222" s="201" t="s">
        <v>137</v>
      </c>
      <c r="AU222" s="201" t="s">
        <v>87</v>
      </c>
      <c r="AY222" s="18" t="s">
        <v>136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18" t="s">
        <v>85</v>
      </c>
      <c r="BK222" s="202">
        <f>ROUND(I222*H222,2)</f>
        <v>0</v>
      </c>
      <c r="BL222" s="18" t="s">
        <v>150</v>
      </c>
      <c r="BM222" s="201" t="s">
        <v>297</v>
      </c>
    </row>
    <row r="223" spans="2:51" s="13" customFormat="1" ht="11.25">
      <c r="B223" s="203"/>
      <c r="C223" s="204"/>
      <c r="D223" s="205" t="s">
        <v>171</v>
      </c>
      <c r="E223" s="206" t="s">
        <v>1</v>
      </c>
      <c r="F223" s="207" t="s">
        <v>298</v>
      </c>
      <c r="G223" s="204"/>
      <c r="H223" s="208">
        <v>45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171</v>
      </c>
      <c r="AU223" s="214" t="s">
        <v>87</v>
      </c>
      <c r="AV223" s="13" t="s">
        <v>87</v>
      </c>
      <c r="AW223" s="13" t="s">
        <v>34</v>
      </c>
      <c r="AX223" s="13" t="s">
        <v>85</v>
      </c>
      <c r="AY223" s="214" t="s">
        <v>136</v>
      </c>
    </row>
    <row r="224" spans="1:65" s="2" customFormat="1" ht="24.2" customHeight="1">
      <c r="A224" s="35"/>
      <c r="B224" s="36"/>
      <c r="C224" s="190" t="s">
        <v>299</v>
      </c>
      <c r="D224" s="190" t="s">
        <v>137</v>
      </c>
      <c r="E224" s="191" t="s">
        <v>300</v>
      </c>
      <c r="F224" s="192" t="s">
        <v>301</v>
      </c>
      <c r="G224" s="193" t="s">
        <v>165</v>
      </c>
      <c r="H224" s="194">
        <v>81</v>
      </c>
      <c r="I224" s="195"/>
      <c r="J224" s="196">
        <f>ROUND(I224*H224,2)</f>
        <v>0</v>
      </c>
      <c r="K224" s="192" t="s">
        <v>208</v>
      </c>
      <c r="L224" s="40"/>
      <c r="M224" s="197" t="s">
        <v>1</v>
      </c>
      <c r="N224" s="198" t="s">
        <v>42</v>
      </c>
      <c r="O224" s="72"/>
      <c r="P224" s="199">
        <f>O224*H224</f>
        <v>0</v>
      </c>
      <c r="Q224" s="199">
        <v>0</v>
      </c>
      <c r="R224" s="199">
        <f>Q224*H224</f>
        <v>0</v>
      </c>
      <c r="S224" s="199">
        <v>0</v>
      </c>
      <c r="T224" s="20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1" t="s">
        <v>150</v>
      </c>
      <c r="AT224" s="201" t="s">
        <v>137</v>
      </c>
      <c r="AU224" s="201" t="s">
        <v>87</v>
      </c>
      <c r="AY224" s="18" t="s">
        <v>136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18" t="s">
        <v>85</v>
      </c>
      <c r="BK224" s="202">
        <f>ROUND(I224*H224,2)</f>
        <v>0</v>
      </c>
      <c r="BL224" s="18" t="s">
        <v>150</v>
      </c>
      <c r="BM224" s="201" t="s">
        <v>302</v>
      </c>
    </row>
    <row r="225" spans="2:51" s="13" customFormat="1" ht="11.25">
      <c r="B225" s="203"/>
      <c r="C225" s="204"/>
      <c r="D225" s="205" t="s">
        <v>171</v>
      </c>
      <c r="E225" s="206" t="s">
        <v>1</v>
      </c>
      <c r="F225" s="207" t="s">
        <v>303</v>
      </c>
      <c r="G225" s="204"/>
      <c r="H225" s="208">
        <v>81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171</v>
      </c>
      <c r="AU225" s="214" t="s">
        <v>87</v>
      </c>
      <c r="AV225" s="13" t="s">
        <v>87</v>
      </c>
      <c r="AW225" s="13" t="s">
        <v>34</v>
      </c>
      <c r="AX225" s="13" t="s">
        <v>85</v>
      </c>
      <c r="AY225" s="214" t="s">
        <v>136</v>
      </c>
    </row>
    <row r="226" spans="1:65" s="2" customFormat="1" ht="24.2" customHeight="1">
      <c r="A226" s="35"/>
      <c r="B226" s="36"/>
      <c r="C226" s="190" t="s">
        <v>304</v>
      </c>
      <c r="D226" s="190" t="s">
        <v>137</v>
      </c>
      <c r="E226" s="191" t="s">
        <v>305</v>
      </c>
      <c r="F226" s="192" t="s">
        <v>306</v>
      </c>
      <c r="G226" s="193" t="s">
        <v>165</v>
      </c>
      <c r="H226" s="194">
        <v>9</v>
      </c>
      <c r="I226" s="195"/>
      <c r="J226" s="196">
        <f>ROUND(I226*H226,2)</f>
        <v>0</v>
      </c>
      <c r="K226" s="192" t="s">
        <v>208</v>
      </c>
      <c r="L226" s="40"/>
      <c r="M226" s="197" t="s">
        <v>1</v>
      </c>
      <c r="N226" s="198" t="s">
        <v>42</v>
      </c>
      <c r="O226" s="72"/>
      <c r="P226" s="199">
        <f>O226*H226</f>
        <v>0</v>
      </c>
      <c r="Q226" s="199">
        <v>0</v>
      </c>
      <c r="R226" s="199">
        <f>Q226*H226</f>
        <v>0</v>
      </c>
      <c r="S226" s="199">
        <v>0</v>
      </c>
      <c r="T226" s="20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1" t="s">
        <v>150</v>
      </c>
      <c r="AT226" s="201" t="s">
        <v>137</v>
      </c>
      <c r="AU226" s="201" t="s">
        <v>87</v>
      </c>
      <c r="AY226" s="18" t="s">
        <v>136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18" t="s">
        <v>85</v>
      </c>
      <c r="BK226" s="202">
        <f>ROUND(I226*H226,2)</f>
        <v>0</v>
      </c>
      <c r="BL226" s="18" t="s">
        <v>150</v>
      </c>
      <c r="BM226" s="201" t="s">
        <v>307</v>
      </c>
    </row>
    <row r="227" spans="2:51" s="13" customFormat="1" ht="11.25">
      <c r="B227" s="203"/>
      <c r="C227" s="204"/>
      <c r="D227" s="205" t="s">
        <v>171</v>
      </c>
      <c r="E227" s="206" t="s">
        <v>1</v>
      </c>
      <c r="F227" s="207" t="s">
        <v>308</v>
      </c>
      <c r="G227" s="204"/>
      <c r="H227" s="208">
        <v>9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171</v>
      </c>
      <c r="AU227" s="214" t="s">
        <v>87</v>
      </c>
      <c r="AV227" s="13" t="s">
        <v>87</v>
      </c>
      <c r="AW227" s="13" t="s">
        <v>34</v>
      </c>
      <c r="AX227" s="13" t="s">
        <v>85</v>
      </c>
      <c r="AY227" s="214" t="s">
        <v>136</v>
      </c>
    </row>
    <row r="228" spans="1:65" s="2" customFormat="1" ht="24.2" customHeight="1">
      <c r="A228" s="35"/>
      <c r="B228" s="36"/>
      <c r="C228" s="190" t="s">
        <v>309</v>
      </c>
      <c r="D228" s="190" t="s">
        <v>137</v>
      </c>
      <c r="E228" s="191" t="s">
        <v>310</v>
      </c>
      <c r="F228" s="192" t="s">
        <v>311</v>
      </c>
      <c r="G228" s="193" t="s">
        <v>165</v>
      </c>
      <c r="H228" s="194">
        <v>45</v>
      </c>
      <c r="I228" s="195"/>
      <c r="J228" s="196">
        <f>ROUND(I228*H228,2)</f>
        <v>0</v>
      </c>
      <c r="K228" s="192" t="s">
        <v>208</v>
      </c>
      <c r="L228" s="40"/>
      <c r="M228" s="197" t="s">
        <v>1</v>
      </c>
      <c r="N228" s="198" t="s">
        <v>42</v>
      </c>
      <c r="O228" s="72"/>
      <c r="P228" s="199">
        <f>O228*H228</f>
        <v>0</v>
      </c>
      <c r="Q228" s="199">
        <v>0</v>
      </c>
      <c r="R228" s="199">
        <f>Q228*H228</f>
        <v>0</v>
      </c>
      <c r="S228" s="199">
        <v>0</v>
      </c>
      <c r="T228" s="20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1" t="s">
        <v>150</v>
      </c>
      <c r="AT228" s="201" t="s">
        <v>137</v>
      </c>
      <c r="AU228" s="201" t="s">
        <v>87</v>
      </c>
      <c r="AY228" s="18" t="s">
        <v>136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18" t="s">
        <v>85</v>
      </c>
      <c r="BK228" s="202">
        <f>ROUND(I228*H228,2)</f>
        <v>0</v>
      </c>
      <c r="BL228" s="18" t="s">
        <v>150</v>
      </c>
      <c r="BM228" s="201" t="s">
        <v>312</v>
      </c>
    </row>
    <row r="229" spans="2:51" s="13" customFormat="1" ht="11.25">
      <c r="B229" s="203"/>
      <c r="C229" s="204"/>
      <c r="D229" s="205" t="s">
        <v>171</v>
      </c>
      <c r="E229" s="206" t="s">
        <v>1</v>
      </c>
      <c r="F229" s="207" t="s">
        <v>298</v>
      </c>
      <c r="G229" s="204"/>
      <c r="H229" s="208">
        <v>45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171</v>
      </c>
      <c r="AU229" s="214" t="s">
        <v>87</v>
      </c>
      <c r="AV229" s="13" t="s">
        <v>87</v>
      </c>
      <c r="AW229" s="13" t="s">
        <v>34</v>
      </c>
      <c r="AX229" s="13" t="s">
        <v>85</v>
      </c>
      <c r="AY229" s="214" t="s">
        <v>136</v>
      </c>
    </row>
    <row r="230" spans="1:65" s="2" customFormat="1" ht="24.2" customHeight="1">
      <c r="A230" s="35"/>
      <c r="B230" s="36"/>
      <c r="C230" s="190" t="s">
        <v>313</v>
      </c>
      <c r="D230" s="190" t="s">
        <v>137</v>
      </c>
      <c r="E230" s="191" t="s">
        <v>314</v>
      </c>
      <c r="F230" s="192" t="s">
        <v>315</v>
      </c>
      <c r="G230" s="193" t="s">
        <v>165</v>
      </c>
      <c r="H230" s="194">
        <v>81</v>
      </c>
      <c r="I230" s="195"/>
      <c r="J230" s="196">
        <f>ROUND(I230*H230,2)</f>
        <v>0</v>
      </c>
      <c r="K230" s="192" t="s">
        <v>208</v>
      </c>
      <c r="L230" s="40"/>
      <c r="M230" s="197" t="s">
        <v>1</v>
      </c>
      <c r="N230" s="198" t="s">
        <v>42</v>
      </c>
      <c r="O230" s="72"/>
      <c r="P230" s="199">
        <f>O230*H230</f>
        <v>0</v>
      </c>
      <c r="Q230" s="199">
        <v>0</v>
      </c>
      <c r="R230" s="199">
        <f>Q230*H230</f>
        <v>0</v>
      </c>
      <c r="S230" s="199">
        <v>0</v>
      </c>
      <c r="T230" s="20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1" t="s">
        <v>150</v>
      </c>
      <c r="AT230" s="201" t="s">
        <v>137</v>
      </c>
      <c r="AU230" s="201" t="s">
        <v>87</v>
      </c>
      <c r="AY230" s="18" t="s">
        <v>136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18" t="s">
        <v>85</v>
      </c>
      <c r="BK230" s="202">
        <f>ROUND(I230*H230,2)</f>
        <v>0</v>
      </c>
      <c r="BL230" s="18" t="s">
        <v>150</v>
      </c>
      <c r="BM230" s="201" t="s">
        <v>316</v>
      </c>
    </row>
    <row r="231" spans="2:51" s="13" customFormat="1" ht="11.25">
      <c r="B231" s="203"/>
      <c r="C231" s="204"/>
      <c r="D231" s="205" t="s">
        <v>171</v>
      </c>
      <c r="E231" s="206" t="s">
        <v>1</v>
      </c>
      <c r="F231" s="207" t="s">
        <v>303</v>
      </c>
      <c r="G231" s="204"/>
      <c r="H231" s="208">
        <v>81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171</v>
      </c>
      <c r="AU231" s="214" t="s">
        <v>87</v>
      </c>
      <c r="AV231" s="13" t="s">
        <v>87</v>
      </c>
      <c r="AW231" s="13" t="s">
        <v>34</v>
      </c>
      <c r="AX231" s="13" t="s">
        <v>85</v>
      </c>
      <c r="AY231" s="214" t="s">
        <v>136</v>
      </c>
    </row>
    <row r="232" spans="1:65" s="2" customFormat="1" ht="24.2" customHeight="1">
      <c r="A232" s="35"/>
      <c r="B232" s="36"/>
      <c r="C232" s="190" t="s">
        <v>317</v>
      </c>
      <c r="D232" s="190" t="s">
        <v>137</v>
      </c>
      <c r="E232" s="191" t="s">
        <v>318</v>
      </c>
      <c r="F232" s="192" t="s">
        <v>319</v>
      </c>
      <c r="G232" s="193" t="s">
        <v>165</v>
      </c>
      <c r="H232" s="194">
        <v>9</v>
      </c>
      <c r="I232" s="195"/>
      <c r="J232" s="196">
        <f>ROUND(I232*H232,2)</f>
        <v>0</v>
      </c>
      <c r="K232" s="192" t="s">
        <v>208</v>
      </c>
      <c r="L232" s="40"/>
      <c r="M232" s="197" t="s">
        <v>1</v>
      </c>
      <c r="N232" s="198" t="s">
        <v>42</v>
      </c>
      <c r="O232" s="72"/>
      <c r="P232" s="199">
        <f>O232*H232</f>
        <v>0</v>
      </c>
      <c r="Q232" s="199">
        <v>0</v>
      </c>
      <c r="R232" s="199">
        <f>Q232*H232</f>
        <v>0</v>
      </c>
      <c r="S232" s="199">
        <v>0</v>
      </c>
      <c r="T232" s="20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1" t="s">
        <v>150</v>
      </c>
      <c r="AT232" s="201" t="s">
        <v>137</v>
      </c>
      <c r="AU232" s="201" t="s">
        <v>87</v>
      </c>
      <c r="AY232" s="18" t="s">
        <v>136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18" t="s">
        <v>85</v>
      </c>
      <c r="BK232" s="202">
        <f>ROUND(I232*H232,2)</f>
        <v>0</v>
      </c>
      <c r="BL232" s="18" t="s">
        <v>150</v>
      </c>
      <c r="BM232" s="201" t="s">
        <v>320</v>
      </c>
    </row>
    <row r="233" spans="2:51" s="13" customFormat="1" ht="11.25">
      <c r="B233" s="203"/>
      <c r="C233" s="204"/>
      <c r="D233" s="205" t="s">
        <v>171</v>
      </c>
      <c r="E233" s="206" t="s">
        <v>1</v>
      </c>
      <c r="F233" s="207" t="s">
        <v>308</v>
      </c>
      <c r="G233" s="204"/>
      <c r="H233" s="208">
        <v>9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171</v>
      </c>
      <c r="AU233" s="214" t="s">
        <v>87</v>
      </c>
      <c r="AV233" s="13" t="s">
        <v>87</v>
      </c>
      <c r="AW233" s="13" t="s">
        <v>34</v>
      </c>
      <c r="AX233" s="13" t="s">
        <v>85</v>
      </c>
      <c r="AY233" s="214" t="s">
        <v>136</v>
      </c>
    </row>
    <row r="234" spans="1:65" s="2" customFormat="1" ht="24.2" customHeight="1">
      <c r="A234" s="35"/>
      <c r="B234" s="36"/>
      <c r="C234" s="190" t="s">
        <v>321</v>
      </c>
      <c r="D234" s="190" t="s">
        <v>137</v>
      </c>
      <c r="E234" s="191" t="s">
        <v>322</v>
      </c>
      <c r="F234" s="192" t="s">
        <v>323</v>
      </c>
      <c r="G234" s="193" t="s">
        <v>250</v>
      </c>
      <c r="H234" s="194">
        <v>376.025</v>
      </c>
      <c r="I234" s="195"/>
      <c r="J234" s="196">
        <f>ROUND(I234*H234,2)</f>
        <v>0</v>
      </c>
      <c r="K234" s="192" t="s">
        <v>208</v>
      </c>
      <c r="L234" s="40"/>
      <c r="M234" s="197" t="s">
        <v>1</v>
      </c>
      <c r="N234" s="198" t="s">
        <v>42</v>
      </c>
      <c r="O234" s="72"/>
      <c r="P234" s="199">
        <f>O234*H234</f>
        <v>0</v>
      </c>
      <c r="Q234" s="199">
        <v>0</v>
      </c>
      <c r="R234" s="199">
        <f>Q234*H234</f>
        <v>0</v>
      </c>
      <c r="S234" s="199">
        <v>0</v>
      </c>
      <c r="T234" s="20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1" t="s">
        <v>150</v>
      </c>
      <c r="AT234" s="201" t="s">
        <v>137</v>
      </c>
      <c r="AU234" s="201" t="s">
        <v>87</v>
      </c>
      <c r="AY234" s="18" t="s">
        <v>136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18" t="s">
        <v>85</v>
      </c>
      <c r="BK234" s="202">
        <f>ROUND(I234*H234,2)</f>
        <v>0</v>
      </c>
      <c r="BL234" s="18" t="s">
        <v>150</v>
      </c>
      <c r="BM234" s="201" t="s">
        <v>324</v>
      </c>
    </row>
    <row r="235" spans="2:51" s="13" customFormat="1" ht="11.25">
      <c r="B235" s="203"/>
      <c r="C235" s="204"/>
      <c r="D235" s="205" t="s">
        <v>171</v>
      </c>
      <c r="E235" s="206" t="s">
        <v>1</v>
      </c>
      <c r="F235" s="207" t="s">
        <v>325</v>
      </c>
      <c r="G235" s="204"/>
      <c r="H235" s="208">
        <v>728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171</v>
      </c>
      <c r="AU235" s="214" t="s">
        <v>87</v>
      </c>
      <c r="AV235" s="13" t="s">
        <v>87</v>
      </c>
      <c r="AW235" s="13" t="s">
        <v>34</v>
      </c>
      <c r="AX235" s="13" t="s">
        <v>77</v>
      </c>
      <c r="AY235" s="214" t="s">
        <v>136</v>
      </c>
    </row>
    <row r="236" spans="2:51" s="13" customFormat="1" ht="11.25">
      <c r="B236" s="203"/>
      <c r="C236" s="204"/>
      <c r="D236" s="205" t="s">
        <v>171</v>
      </c>
      <c r="E236" s="206" t="s">
        <v>1</v>
      </c>
      <c r="F236" s="207" t="s">
        <v>326</v>
      </c>
      <c r="G236" s="204"/>
      <c r="H236" s="208">
        <v>520.425</v>
      </c>
      <c r="I236" s="209"/>
      <c r="J236" s="204"/>
      <c r="K236" s="204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171</v>
      </c>
      <c r="AU236" s="214" t="s">
        <v>87</v>
      </c>
      <c r="AV236" s="13" t="s">
        <v>87</v>
      </c>
      <c r="AW236" s="13" t="s">
        <v>34</v>
      </c>
      <c r="AX236" s="13" t="s">
        <v>77</v>
      </c>
      <c r="AY236" s="214" t="s">
        <v>136</v>
      </c>
    </row>
    <row r="237" spans="2:51" s="13" customFormat="1" ht="11.25">
      <c r="B237" s="203"/>
      <c r="C237" s="204"/>
      <c r="D237" s="205" t="s">
        <v>171</v>
      </c>
      <c r="E237" s="206" t="s">
        <v>1</v>
      </c>
      <c r="F237" s="207" t="s">
        <v>327</v>
      </c>
      <c r="G237" s="204"/>
      <c r="H237" s="208">
        <v>-856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171</v>
      </c>
      <c r="AU237" s="214" t="s">
        <v>87</v>
      </c>
      <c r="AV237" s="13" t="s">
        <v>87</v>
      </c>
      <c r="AW237" s="13" t="s">
        <v>34</v>
      </c>
      <c r="AX237" s="13" t="s">
        <v>77</v>
      </c>
      <c r="AY237" s="214" t="s">
        <v>136</v>
      </c>
    </row>
    <row r="238" spans="2:51" s="13" customFormat="1" ht="11.25">
      <c r="B238" s="203"/>
      <c r="C238" s="204"/>
      <c r="D238" s="205" t="s">
        <v>171</v>
      </c>
      <c r="E238" s="206" t="s">
        <v>1</v>
      </c>
      <c r="F238" s="207" t="s">
        <v>328</v>
      </c>
      <c r="G238" s="204"/>
      <c r="H238" s="208">
        <v>-16.4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171</v>
      </c>
      <c r="AU238" s="214" t="s">
        <v>87</v>
      </c>
      <c r="AV238" s="13" t="s">
        <v>87</v>
      </c>
      <c r="AW238" s="13" t="s">
        <v>34</v>
      </c>
      <c r="AX238" s="13" t="s">
        <v>77</v>
      </c>
      <c r="AY238" s="214" t="s">
        <v>136</v>
      </c>
    </row>
    <row r="239" spans="2:51" s="15" customFormat="1" ht="11.25">
      <c r="B239" s="232"/>
      <c r="C239" s="233"/>
      <c r="D239" s="205" t="s">
        <v>171</v>
      </c>
      <c r="E239" s="234" t="s">
        <v>1</v>
      </c>
      <c r="F239" s="235" t="s">
        <v>217</v>
      </c>
      <c r="G239" s="233"/>
      <c r="H239" s="236">
        <v>376.025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AT239" s="242" t="s">
        <v>171</v>
      </c>
      <c r="AU239" s="242" t="s">
        <v>87</v>
      </c>
      <c r="AV239" s="15" t="s">
        <v>150</v>
      </c>
      <c r="AW239" s="15" t="s">
        <v>34</v>
      </c>
      <c r="AX239" s="15" t="s">
        <v>85</v>
      </c>
      <c r="AY239" s="242" t="s">
        <v>136</v>
      </c>
    </row>
    <row r="240" spans="1:65" s="2" customFormat="1" ht="24.2" customHeight="1">
      <c r="A240" s="35"/>
      <c r="B240" s="36"/>
      <c r="C240" s="190" t="s">
        <v>329</v>
      </c>
      <c r="D240" s="190" t="s">
        <v>137</v>
      </c>
      <c r="E240" s="191" t="s">
        <v>330</v>
      </c>
      <c r="F240" s="192" t="s">
        <v>331</v>
      </c>
      <c r="G240" s="193" t="s">
        <v>250</v>
      </c>
      <c r="H240" s="194">
        <v>856</v>
      </c>
      <c r="I240" s="195"/>
      <c r="J240" s="196">
        <f>ROUND(I240*H240,2)</f>
        <v>0</v>
      </c>
      <c r="K240" s="192" t="s">
        <v>208</v>
      </c>
      <c r="L240" s="40"/>
      <c r="M240" s="197" t="s">
        <v>1</v>
      </c>
      <c r="N240" s="198" t="s">
        <v>42</v>
      </c>
      <c r="O240" s="72"/>
      <c r="P240" s="199">
        <f>O240*H240</f>
        <v>0</v>
      </c>
      <c r="Q240" s="199">
        <v>0</v>
      </c>
      <c r="R240" s="199">
        <f>Q240*H240</f>
        <v>0</v>
      </c>
      <c r="S240" s="199">
        <v>0</v>
      </c>
      <c r="T240" s="20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1" t="s">
        <v>150</v>
      </c>
      <c r="AT240" s="201" t="s">
        <v>137</v>
      </c>
      <c r="AU240" s="201" t="s">
        <v>87</v>
      </c>
      <c r="AY240" s="18" t="s">
        <v>136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18" t="s">
        <v>85</v>
      </c>
      <c r="BK240" s="202">
        <f>ROUND(I240*H240,2)</f>
        <v>0</v>
      </c>
      <c r="BL240" s="18" t="s">
        <v>150</v>
      </c>
      <c r="BM240" s="201" t="s">
        <v>332</v>
      </c>
    </row>
    <row r="241" spans="1:65" s="2" customFormat="1" ht="24.2" customHeight="1">
      <c r="A241" s="35"/>
      <c r="B241" s="36"/>
      <c r="C241" s="190" t="s">
        <v>333</v>
      </c>
      <c r="D241" s="190" t="s">
        <v>137</v>
      </c>
      <c r="E241" s="191" t="s">
        <v>334</v>
      </c>
      <c r="F241" s="192" t="s">
        <v>335</v>
      </c>
      <c r="G241" s="193" t="s">
        <v>336</v>
      </c>
      <c r="H241" s="194">
        <v>658.044</v>
      </c>
      <c r="I241" s="195"/>
      <c r="J241" s="196">
        <f>ROUND(I241*H241,2)</f>
        <v>0</v>
      </c>
      <c r="K241" s="192" t="s">
        <v>208</v>
      </c>
      <c r="L241" s="40"/>
      <c r="M241" s="197" t="s">
        <v>1</v>
      </c>
      <c r="N241" s="198" t="s">
        <v>42</v>
      </c>
      <c r="O241" s="72"/>
      <c r="P241" s="199">
        <f>O241*H241</f>
        <v>0</v>
      </c>
      <c r="Q241" s="199">
        <v>0</v>
      </c>
      <c r="R241" s="199">
        <f>Q241*H241</f>
        <v>0</v>
      </c>
      <c r="S241" s="199">
        <v>0</v>
      </c>
      <c r="T241" s="20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1" t="s">
        <v>150</v>
      </c>
      <c r="AT241" s="201" t="s">
        <v>137</v>
      </c>
      <c r="AU241" s="201" t="s">
        <v>87</v>
      </c>
      <c r="AY241" s="18" t="s">
        <v>136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18" t="s">
        <v>85</v>
      </c>
      <c r="BK241" s="202">
        <f>ROUND(I241*H241,2)</f>
        <v>0</v>
      </c>
      <c r="BL241" s="18" t="s">
        <v>150</v>
      </c>
      <c r="BM241" s="201" t="s">
        <v>337</v>
      </c>
    </row>
    <row r="242" spans="2:51" s="13" customFormat="1" ht="11.25">
      <c r="B242" s="203"/>
      <c r="C242" s="204"/>
      <c r="D242" s="205" t="s">
        <v>171</v>
      </c>
      <c r="E242" s="206" t="s">
        <v>1</v>
      </c>
      <c r="F242" s="207" t="s">
        <v>338</v>
      </c>
      <c r="G242" s="204"/>
      <c r="H242" s="208">
        <v>658.044</v>
      </c>
      <c r="I242" s="209"/>
      <c r="J242" s="204"/>
      <c r="K242" s="204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171</v>
      </c>
      <c r="AU242" s="214" t="s">
        <v>87</v>
      </c>
      <c r="AV242" s="13" t="s">
        <v>87</v>
      </c>
      <c r="AW242" s="13" t="s">
        <v>34</v>
      </c>
      <c r="AX242" s="13" t="s">
        <v>85</v>
      </c>
      <c r="AY242" s="214" t="s">
        <v>136</v>
      </c>
    </row>
    <row r="243" spans="1:65" s="2" customFormat="1" ht="14.45" customHeight="1">
      <c r="A243" s="35"/>
      <c r="B243" s="36"/>
      <c r="C243" s="190" t="s">
        <v>339</v>
      </c>
      <c r="D243" s="190" t="s">
        <v>137</v>
      </c>
      <c r="E243" s="191" t="s">
        <v>340</v>
      </c>
      <c r="F243" s="192" t="s">
        <v>341</v>
      </c>
      <c r="G243" s="193" t="s">
        <v>250</v>
      </c>
      <c r="H243" s="194">
        <v>376.025</v>
      </c>
      <c r="I243" s="195"/>
      <c r="J243" s="196">
        <f>ROUND(I243*H243,2)</f>
        <v>0</v>
      </c>
      <c r="K243" s="192" t="s">
        <v>208</v>
      </c>
      <c r="L243" s="40"/>
      <c r="M243" s="197" t="s">
        <v>1</v>
      </c>
      <c r="N243" s="198" t="s">
        <v>42</v>
      </c>
      <c r="O243" s="72"/>
      <c r="P243" s="199">
        <f>O243*H243</f>
        <v>0</v>
      </c>
      <c r="Q243" s="199">
        <v>0</v>
      </c>
      <c r="R243" s="199">
        <f>Q243*H243</f>
        <v>0</v>
      </c>
      <c r="S243" s="199">
        <v>0</v>
      </c>
      <c r="T243" s="20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1" t="s">
        <v>150</v>
      </c>
      <c r="AT243" s="201" t="s">
        <v>137</v>
      </c>
      <c r="AU243" s="201" t="s">
        <v>87</v>
      </c>
      <c r="AY243" s="18" t="s">
        <v>136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18" t="s">
        <v>85</v>
      </c>
      <c r="BK243" s="202">
        <f>ROUND(I243*H243,2)</f>
        <v>0</v>
      </c>
      <c r="BL243" s="18" t="s">
        <v>150</v>
      </c>
      <c r="BM243" s="201" t="s">
        <v>342</v>
      </c>
    </row>
    <row r="244" spans="1:65" s="2" customFormat="1" ht="14.45" customHeight="1">
      <c r="A244" s="35"/>
      <c r="B244" s="36"/>
      <c r="C244" s="190" t="s">
        <v>343</v>
      </c>
      <c r="D244" s="190" t="s">
        <v>137</v>
      </c>
      <c r="E244" s="191" t="s">
        <v>344</v>
      </c>
      <c r="F244" s="192" t="s">
        <v>345</v>
      </c>
      <c r="G244" s="193" t="s">
        <v>165</v>
      </c>
      <c r="H244" s="194">
        <v>5</v>
      </c>
      <c r="I244" s="195"/>
      <c r="J244" s="196">
        <f>ROUND(I244*H244,2)</f>
        <v>0</v>
      </c>
      <c r="K244" s="192" t="s">
        <v>208</v>
      </c>
      <c r="L244" s="40"/>
      <c r="M244" s="197" t="s">
        <v>1</v>
      </c>
      <c r="N244" s="198" t="s">
        <v>42</v>
      </c>
      <c r="O244" s="72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1" t="s">
        <v>150</v>
      </c>
      <c r="AT244" s="201" t="s">
        <v>137</v>
      </c>
      <c r="AU244" s="201" t="s">
        <v>87</v>
      </c>
      <c r="AY244" s="18" t="s">
        <v>136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18" t="s">
        <v>85</v>
      </c>
      <c r="BK244" s="202">
        <f>ROUND(I244*H244,2)</f>
        <v>0</v>
      </c>
      <c r="BL244" s="18" t="s">
        <v>150</v>
      </c>
      <c r="BM244" s="201" t="s">
        <v>346</v>
      </c>
    </row>
    <row r="245" spans="2:51" s="13" customFormat="1" ht="11.25">
      <c r="B245" s="203"/>
      <c r="C245" s="204"/>
      <c r="D245" s="205" t="s">
        <v>171</v>
      </c>
      <c r="E245" s="206" t="s">
        <v>1</v>
      </c>
      <c r="F245" s="207" t="s">
        <v>214</v>
      </c>
      <c r="G245" s="204"/>
      <c r="H245" s="208">
        <v>1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171</v>
      </c>
      <c r="AU245" s="214" t="s">
        <v>87</v>
      </c>
      <c r="AV245" s="13" t="s">
        <v>87</v>
      </c>
      <c r="AW245" s="13" t="s">
        <v>34</v>
      </c>
      <c r="AX245" s="13" t="s">
        <v>77</v>
      </c>
      <c r="AY245" s="214" t="s">
        <v>136</v>
      </c>
    </row>
    <row r="246" spans="2:51" s="13" customFormat="1" ht="11.25">
      <c r="B246" s="203"/>
      <c r="C246" s="204"/>
      <c r="D246" s="205" t="s">
        <v>171</v>
      </c>
      <c r="E246" s="206" t="s">
        <v>1</v>
      </c>
      <c r="F246" s="207" t="s">
        <v>215</v>
      </c>
      <c r="G246" s="204"/>
      <c r="H246" s="208">
        <v>3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171</v>
      </c>
      <c r="AU246" s="214" t="s">
        <v>87</v>
      </c>
      <c r="AV246" s="13" t="s">
        <v>87</v>
      </c>
      <c r="AW246" s="13" t="s">
        <v>34</v>
      </c>
      <c r="AX246" s="13" t="s">
        <v>77</v>
      </c>
      <c r="AY246" s="214" t="s">
        <v>136</v>
      </c>
    </row>
    <row r="247" spans="2:51" s="13" customFormat="1" ht="11.25">
      <c r="B247" s="203"/>
      <c r="C247" s="204"/>
      <c r="D247" s="205" t="s">
        <v>171</v>
      </c>
      <c r="E247" s="206" t="s">
        <v>1</v>
      </c>
      <c r="F247" s="207" t="s">
        <v>216</v>
      </c>
      <c r="G247" s="204"/>
      <c r="H247" s="208">
        <v>1</v>
      </c>
      <c r="I247" s="209"/>
      <c r="J247" s="204"/>
      <c r="K247" s="204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171</v>
      </c>
      <c r="AU247" s="214" t="s">
        <v>87</v>
      </c>
      <c r="AV247" s="13" t="s">
        <v>87</v>
      </c>
      <c r="AW247" s="13" t="s">
        <v>34</v>
      </c>
      <c r="AX247" s="13" t="s">
        <v>77</v>
      </c>
      <c r="AY247" s="214" t="s">
        <v>136</v>
      </c>
    </row>
    <row r="248" spans="2:51" s="15" customFormat="1" ht="11.25">
      <c r="B248" s="232"/>
      <c r="C248" s="233"/>
      <c r="D248" s="205" t="s">
        <v>171</v>
      </c>
      <c r="E248" s="234" t="s">
        <v>1</v>
      </c>
      <c r="F248" s="235" t="s">
        <v>217</v>
      </c>
      <c r="G248" s="233"/>
      <c r="H248" s="236">
        <v>5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171</v>
      </c>
      <c r="AU248" s="242" t="s">
        <v>87</v>
      </c>
      <c r="AV248" s="15" t="s">
        <v>150</v>
      </c>
      <c r="AW248" s="15" t="s">
        <v>34</v>
      </c>
      <c r="AX248" s="15" t="s">
        <v>85</v>
      </c>
      <c r="AY248" s="242" t="s">
        <v>136</v>
      </c>
    </row>
    <row r="249" spans="1:65" s="2" customFormat="1" ht="14.45" customHeight="1">
      <c r="A249" s="35"/>
      <c r="B249" s="36"/>
      <c r="C249" s="190" t="s">
        <v>347</v>
      </c>
      <c r="D249" s="190" t="s">
        <v>137</v>
      </c>
      <c r="E249" s="191" t="s">
        <v>348</v>
      </c>
      <c r="F249" s="192" t="s">
        <v>349</v>
      </c>
      <c r="G249" s="193" t="s">
        <v>165</v>
      </c>
      <c r="H249" s="194">
        <v>9</v>
      </c>
      <c r="I249" s="195"/>
      <c r="J249" s="196">
        <f>ROUND(I249*H249,2)</f>
        <v>0</v>
      </c>
      <c r="K249" s="192" t="s">
        <v>208</v>
      </c>
      <c r="L249" s="40"/>
      <c r="M249" s="197" t="s">
        <v>1</v>
      </c>
      <c r="N249" s="198" t="s">
        <v>42</v>
      </c>
      <c r="O249" s="72"/>
      <c r="P249" s="199">
        <f>O249*H249</f>
        <v>0</v>
      </c>
      <c r="Q249" s="199">
        <v>0</v>
      </c>
      <c r="R249" s="199">
        <f>Q249*H249</f>
        <v>0</v>
      </c>
      <c r="S249" s="199">
        <v>0</v>
      </c>
      <c r="T249" s="20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1" t="s">
        <v>150</v>
      </c>
      <c r="AT249" s="201" t="s">
        <v>137</v>
      </c>
      <c r="AU249" s="201" t="s">
        <v>87</v>
      </c>
      <c r="AY249" s="18" t="s">
        <v>136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18" t="s">
        <v>85</v>
      </c>
      <c r="BK249" s="202">
        <f>ROUND(I249*H249,2)</f>
        <v>0</v>
      </c>
      <c r="BL249" s="18" t="s">
        <v>150</v>
      </c>
      <c r="BM249" s="201" t="s">
        <v>350</v>
      </c>
    </row>
    <row r="250" spans="2:51" s="13" customFormat="1" ht="11.25">
      <c r="B250" s="203"/>
      <c r="C250" s="204"/>
      <c r="D250" s="205" t="s">
        <v>171</v>
      </c>
      <c r="E250" s="206" t="s">
        <v>1</v>
      </c>
      <c r="F250" s="207" t="s">
        <v>221</v>
      </c>
      <c r="G250" s="204"/>
      <c r="H250" s="208">
        <v>1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171</v>
      </c>
      <c r="AU250" s="214" t="s">
        <v>87</v>
      </c>
      <c r="AV250" s="13" t="s">
        <v>87</v>
      </c>
      <c r="AW250" s="13" t="s">
        <v>34</v>
      </c>
      <c r="AX250" s="13" t="s">
        <v>77</v>
      </c>
      <c r="AY250" s="214" t="s">
        <v>136</v>
      </c>
    </row>
    <row r="251" spans="2:51" s="13" customFormat="1" ht="11.25">
      <c r="B251" s="203"/>
      <c r="C251" s="204"/>
      <c r="D251" s="205" t="s">
        <v>171</v>
      </c>
      <c r="E251" s="206" t="s">
        <v>1</v>
      </c>
      <c r="F251" s="207" t="s">
        <v>222</v>
      </c>
      <c r="G251" s="204"/>
      <c r="H251" s="208">
        <v>2</v>
      </c>
      <c r="I251" s="209"/>
      <c r="J251" s="204"/>
      <c r="K251" s="204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171</v>
      </c>
      <c r="AU251" s="214" t="s">
        <v>87</v>
      </c>
      <c r="AV251" s="13" t="s">
        <v>87</v>
      </c>
      <c r="AW251" s="13" t="s">
        <v>34</v>
      </c>
      <c r="AX251" s="13" t="s">
        <v>77</v>
      </c>
      <c r="AY251" s="214" t="s">
        <v>136</v>
      </c>
    </row>
    <row r="252" spans="2:51" s="13" customFormat="1" ht="11.25">
      <c r="B252" s="203"/>
      <c r="C252" s="204"/>
      <c r="D252" s="205" t="s">
        <v>171</v>
      </c>
      <c r="E252" s="206" t="s">
        <v>1</v>
      </c>
      <c r="F252" s="207" t="s">
        <v>223</v>
      </c>
      <c r="G252" s="204"/>
      <c r="H252" s="208">
        <v>2</v>
      </c>
      <c r="I252" s="209"/>
      <c r="J252" s="204"/>
      <c r="K252" s="204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171</v>
      </c>
      <c r="AU252" s="214" t="s">
        <v>87</v>
      </c>
      <c r="AV252" s="13" t="s">
        <v>87</v>
      </c>
      <c r="AW252" s="13" t="s">
        <v>34</v>
      </c>
      <c r="AX252" s="13" t="s">
        <v>77</v>
      </c>
      <c r="AY252" s="214" t="s">
        <v>136</v>
      </c>
    </row>
    <row r="253" spans="2:51" s="13" customFormat="1" ht="11.25">
      <c r="B253" s="203"/>
      <c r="C253" s="204"/>
      <c r="D253" s="205" t="s">
        <v>171</v>
      </c>
      <c r="E253" s="206" t="s">
        <v>1</v>
      </c>
      <c r="F253" s="207" t="s">
        <v>224</v>
      </c>
      <c r="G253" s="204"/>
      <c r="H253" s="208">
        <v>1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171</v>
      </c>
      <c r="AU253" s="214" t="s">
        <v>87</v>
      </c>
      <c r="AV253" s="13" t="s">
        <v>87</v>
      </c>
      <c r="AW253" s="13" t="s">
        <v>34</v>
      </c>
      <c r="AX253" s="13" t="s">
        <v>77</v>
      </c>
      <c r="AY253" s="214" t="s">
        <v>136</v>
      </c>
    </row>
    <row r="254" spans="2:51" s="13" customFormat="1" ht="11.25">
      <c r="B254" s="203"/>
      <c r="C254" s="204"/>
      <c r="D254" s="205" t="s">
        <v>171</v>
      </c>
      <c r="E254" s="206" t="s">
        <v>1</v>
      </c>
      <c r="F254" s="207" t="s">
        <v>225</v>
      </c>
      <c r="G254" s="204"/>
      <c r="H254" s="208">
        <v>1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171</v>
      </c>
      <c r="AU254" s="214" t="s">
        <v>87</v>
      </c>
      <c r="AV254" s="13" t="s">
        <v>87</v>
      </c>
      <c r="AW254" s="13" t="s">
        <v>34</v>
      </c>
      <c r="AX254" s="13" t="s">
        <v>77</v>
      </c>
      <c r="AY254" s="214" t="s">
        <v>136</v>
      </c>
    </row>
    <row r="255" spans="2:51" s="13" customFormat="1" ht="11.25">
      <c r="B255" s="203"/>
      <c r="C255" s="204"/>
      <c r="D255" s="205" t="s">
        <v>171</v>
      </c>
      <c r="E255" s="206" t="s">
        <v>1</v>
      </c>
      <c r="F255" s="207" t="s">
        <v>216</v>
      </c>
      <c r="G255" s="204"/>
      <c r="H255" s="208">
        <v>1</v>
      </c>
      <c r="I255" s="209"/>
      <c r="J255" s="204"/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171</v>
      </c>
      <c r="AU255" s="214" t="s">
        <v>87</v>
      </c>
      <c r="AV255" s="13" t="s">
        <v>87</v>
      </c>
      <c r="AW255" s="13" t="s">
        <v>34</v>
      </c>
      <c r="AX255" s="13" t="s">
        <v>77</v>
      </c>
      <c r="AY255" s="214" t="s">
        <v>136</v>
      </c>
    </row>
    <row r="256" spans="2:51" s="13" customFormat="1" ht="11.25">
      <c r="B256" s="203"/>
      <c r="C256" s="204"/>
      <c r="D256" s="205" t="s">
        <v>171</v>
      </c>
      <c r="E256" s="206" t="s">
        <v>1</v>
      </c>
      <c r="F256" s="207" t="s">
        <v>226</v>
      </c>
      <c r="G256" s="204"/>
      <c r="H256" s="208">
        <v>1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171</v>
      </c>
      <c r="AU256" s="214" t="s">
        <v>87</v>
      </c>
      <c r="AV256" s="13" t="s">
        <v>87</v>
      </c>
      <c r="AW256" s="13" t="s">
        <v>34</v>
      </c>
      <c r="AX256" s="13" t="s">
        <v>77</v>
      </c>
      <c r="AY256" s="214" t="s">
        <v>136</v>
      </c>
    </row>
    <row r="257" spans="2:51" s="15" customFormat="1" ht="11.25">
      <c r="B257" s="232"/>
      <c r="C257" s="233"/>
      <c r="D257" s="205" t="s">
        <v>171</v>
      </c>
      <c r="E257" s="234" t="s">
        <v>1</v>
      </c>
      <c r="F257" s="235" t="s">
        <v>217</v>
      </c>
      <c r="G257" s="233"/>
      <c r="H257" s="236">
        <v>9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171</v>
      </c>
      <c r="AU257" s="242" t="s">
        <v>87</v>
      </c>
      <c r="AV257" s="15" t="s">
        <v>150</v>
      </c>
      <c r="AW257" s="15" t="s">
        <v>34</v>
      </c>
      <c r="AX257" s="15" t="s">
        <v>85</v>
      </c>
      <c r="AY257" s="242" t="s">
        <v>136</v>
      </c>
    </row>
    <row r="258" spans="1:65" s="2" customFormat="1" ht="14.45" customHeight="1">
      <c r="A258" s="35"/>
      <c r="B258" s="36"/>
      <c r="C258" s="190" t="s">
        <v>351</v>
      </c>
      <c r="D258" s="190" t="s">
        <v>137</v>
      </c>
      <c r="E258" s="191" t="s">
        <v>352</v>
      </c>
      <c r="F258" s="192" t="s">
        <v>353</v>
      </c>
      <c r="G258" s="193" t="s">
        <v>165</v>
      </c>
      <c r="H258" s="194">
        <v>1</v>
      </c>
      <c r="I258" s="195"/>
      <c r="J258" s="196">
        <f>ROUND(I258*H258,2)</f>
        <v>0</v>
      </c>
      <c r="K258" s="192" t="s">
        <v>208</v>
      </c>
      <c r="L258" s="40"/>
      <c r="M258" s="197" t="s">
        <v>1</v>
      </c>
      <c r="N258" s="198" t="s">
        <v>42</v>
      </c>
      <c r="O258" s="72"/>
      <c r="P258" s="199">
        <f>O258*H258</f>
        <v>0</v>
      </c>
      <c r="Q258" s="199">
        <v>0</v>
      </c>
      <c r="R258" s="199">
        <f>Q258*H258</f>
        <v>0</v>
      </c>
      <c r="S258" s="199">
        <v>0</v>
      </c>
      <c r="T258" s="20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1" t="s">
        <v>150</v>
      </c>
      <c r="AT258" s="201" t="s">
        <v>137</v>
      </c>
      <c r="AU258" s="201" t="s">
        <v>87</v>
      </c>
      <c r="AY258" s="18" t="s">
        <v>136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18" t="s">
        <v>85</v>
      </c>
      <c r="BK258" s="202">
        <f>ROUND(I258*H258,2)</f>
        <v>0</v>
      </c>
      <c r="BL258" s="18" t="s">
        <v>150</v>
      </c>
      <c r="BM258" s="201" t="s">
        <v>354</v>
      </c>
    </row>
    <row r="259" spans="2:51" s="13" customFormat="1" ht="11.25">
      <c r="B259" s="203"/>
      <c r="C259" s="204"/>
      <c r="D259" s="205" t="s">
        <v>171</v>
      </c>
      <c r="E259" s="206" t="s">
        <v>1</v>
      </c>
      <c r="F259" s="207" t="s">
        <v>216</v>
      </c>
      <c r="G259" s="204"/>
      <c r="H259" s="208">
        <v>1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171</v>
      </c>
      <c r="AU259" s="214" t="s">
        <v>87</v>
      </c>
      <c r="AV259" s="13" t="s">
        <v>87</v>
      </c>
      <c r="AW259" s="13" t="s">
        <v>34</v>
      </c>
      <c r="AX259" s="13" t="s">
        <v>85</v>
      </c>
      <c r="AY259" s="214" t="s">
        <v>136</v>
      </c>
    </row>
    <row r="260" spans="1:65" s="2" customFormat="1" ht="24.2" customHeight="1">
      <c r="A260" s="35"/>
      <c r="B260" s="36"/>
      <c r="C260" s="190" t="s">
        <v>355</v>
      </c>
      <c r="D260" s="190" t="s">
        <v>137</v>
      </c>
      <c r="E260" s="191" t="s">
        <v>356</v>
      </c>
      <c r="F260" s="192" t="s">
        <v>357</v>
      </c>
      <c r="G260" s="193" t="s">
        <v>202</v>
      </c>
      <c r="H260" s="194">
        <v>9425</v>
      </c>
      <c r="I260" s="195"/>
      <c r="J260" s="196">
        <f>ROUND(I260*H260,2)</f>
        <v>0</v>
      </c>
      <c r="K260" s="192" t="s">
        <v>208</v>
      </c>
      <c r="L260" s="40"/>
      <c r="M260" s="197" t="s">
        <v>1</v>
      </c>
      <c r="N260" s="198" t="s">
        <v>42</v>
      </c>
      <c r="O260" s="72"/>
      <c r="P260" s="199">
        <f>O260*H260</f>
        <v>0</v>
      </c>
      <c r="Q260" s="199">
        <v>0</v>
      </c>
      <c r="R260" s="199">
        <f>Q260*H260</f>
        <v>0</v>
      </c>
      <c r="S260" s="199">
        <v>0</v>
      </c>
      <c r="T260" s="200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1" t="s">
        <v>150</v>
      </c>
      <c r="AT260" s="201" t="s">
        <v>137</v>
      </c>
      <c r="AU260" s="201" t="s">
        <v>87</v>
      </c>
      <c r="AY260" s="18" t="s">
        <v>136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18" t="s">
        <v>85</v>
      </c>
      <c r="BK260" s="202">
        <f>ROUND(I260*H260,2)</f>
        <v>0</v>
      </c>
      <c r="BL260" s="18" t="s">
        <v>150</v>
      </c>
      <c r="BM260" s="201" t="s">
        <v>358</v>
      </c>
    </row>
    <row r="261" spans="2:51" s="13" customFormat="1" ht="11.25">
      <c r="B261" s="203"/>
      <c r="C261" s="204"/>
      <c r="D261" s="205" t="s">
        <v>171</v>
      </c>
      <c r="E261" s="206" t="s">
        <v>1</v>
      </c>
      <c r="F261" s="207" t="s">
        <v>359</v>
      </c>
      <c r="G261" s="204"/>
      <c r="H261" s="208">
        <v>9425</v>
      </c>
      <c r="I261" s="209"/>
      <c r="J261" s="204"/>
      <c r="K261" s="204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171</v>
      </c>
      <c r="AU261" s="214" t="s">
        <v>87</v>
      </c>
      <c r="AV261" s="13" t="s">
        <v>87</v>
      </c>
      <c r="AW261" s="13" t="s">
        <v>34</v>
      </c>
      <c r="AX261" s="13" t="s">
        <v>85</v>
      </c>
      <c r="AY261" s="214" t="s">
        <v>136</v>
      </c>
    </row>
    <row r="262" spans="1:65" s="2" customFormat="1" ht="24.2" customHeight="1">
      <c r="A262" s="35"/>
      <c r="B262" s="36"/>
      <c r="C262" s="190" t="s">
        <v>360</v>
      </c>
      <c r="D262" s="190" t="s">
        <v>137</v>
      </c>
      <c r="E262" s="191" t="s">
        <v>361</v>
      </c>
      <c r="F262" s="192" t="s">
        <v>362</v>
      </c>
      <c r="G262" s="193" t="s">
        <v>202</v>
      </c>
      <c r="H262" s="194">
        <v>9425</v>
      </c>
      <c r="I262" s="195"/>
      <c r="J262" s="196">
        <f>ROUND(I262*H262,2)</f>
        <v>0</v>
      </c>
      <c r="K262" s="192" t="s">
        <v>208</v>
      </c>
      <c r="L262" s="40"/>
      <c r="M262" s="197" t="s">
        <v>1</v>
      </c>
      <c r="N262" s="198" t="s">
        <v>42</v>
      </c>
      <c r="O262" s="72"/>
      <c r="P262" s="199">
        <f>O262*H262</f>
        <v>0</v>
      </c>
      <c r="Q262" s="199">
        <v>0</v>
      </c>
      <c r="R262" s="199">
        <f>Q262*H262</f>
        <v>0</v>
      </c>
      <c r="S262" s="199">
        <v>0</v>
      </c>
      <c r="T262" s="20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1" t="s">
        <v>150</v>
      </c>
      <c r="AT262" s="201" t="s">
        <v>137</v>
      </c>
      <c r="AU262" s="201" t="s">
        <v>87</v>
      </c>
      <c r="AY262" s="18" t="s">
        <v>136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18" t="s">
        <v>85</v>
      </c>
      <c r="BK262" s="202">
        <f>ROUND(I262*H262,2)</f>
        <v>0</v>
      </c>
      <c r="BL262" s="18" t="s">
        <v>150</v>
      </c>
      <c r="BM262" s="201" t="s">
        <v>363</v>
      </c>
    </row>
    <row r="263" spans="1:65" s="2" customFormat="1" ht="14.45" customHeight="1">
      <c r="A263" s="35"/>
      <c r="B263" s="36"/>
      <c r="C263" s="247" t="s">
        <v>364</v>
      </c>
      <c r="D263" s="247" t="s">
        <v>365</v>
      </c>
      <c r="E263" s="248" t="s">
        <v>366</v>
      </c>
      <c r="F263" s="249" t="s">
        <v>367</v>
      </c>
      <c r="G263" s="250" t="s">
        <v>368</v>
      </c>
      <c r="H263" s="251">
        <v>141.375</v>
      </c>
      <c r="I263" s="252"/>
      <c r="J263" s="253">
        <f>ROUND(I263*H263,2)</f>
        <v>0</v>
      </c>
      <c r="K263" s="249" t="s">
        <v>208</v>
      </c>
      <c r="L263" s="254"/>
      <c r="M263" s="255" t="s">
        <v>1</v>
      </c>
      <c r="N263" s="256" t="s">
        <v>42</v>
      </c>
      <c r="O263" s="72"/>
      <c r="P263" s="199">
        <f>O263*H263</f>
        <v>0</v>
      </c>
      <c r="Q263" s="199">
        <v>0.001</v>
      </c>
      <c r="R263" s="199">
        <f>Q263*H263</f>
        <v>0.141375</v>
      </c>
      <c r="S263" s="199">
        <v>0</v>
      </c>
      <c r="T263" s="20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1" t="s">
        <v>167</v>
      </c>
      <c r="AT263" s="201" t="s">
        <v>365</v>
      </c>
      <c r="AU263" s="201" t="s">
        <v>87</v>
      </c>
      <c r="AY263" s="18" t="s">
        <v>136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18" t="s">
        <v>85</v>
      </c>
      <c r="BK263" s="202">
        <f>ROUND(I263*H263,2)</f>
        <v>0</v>
      </c>
      <c r="BL263" s="18" t="s">
        <v>150</v>
      </c>
      <c r="BM263" s="201" t="s">
        <v>369</v>
      </c>
    </row>
    <row r="264" spans="2:51" s="13" customFormat="1" ht="11.25">
      <c r="B264" s="203"/>
      <c r="C264" s="204"/>
      <c r="D264" s="205" t="s">
        <v>171</v>
      </c>
      <c r="E264" s="204"/>
      <c r="F264" s="207" t="s">
        <v>370</v>
      </c>
      <c r="G264" s="204"/>
      <c r="H264" s="208">
        <v>141.375</v>
      </c>
      <c r="I264" s="209"/>
      <c r="J264" s="204"/>
      <c r="K264" s="204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171</v>
      </c>
      <c r="AU264" s="214" t="s">
        <v>87</v>
      </c>
      <c r="AV264" s="13" t="s">
        <v>87</v>
      </c>
      <c r="AW264" s="13" t="s">
        <v>4</v>
      </c>
      <c r="AX264" s="13" t="s">
        <v>85</v>
      </c>
      <c r="AY264" s="214" t="s">
        <v>136</v>
      </c>
    </row>
    <row r="265" spans="1:65" s="2" customFormat="1" ht="24.2" customHeight="1">
      <c r="A265" s="35"/>
      <c r="B265" s="36"/>
      <c r="C265" s="190" t="s">
        <v>371</v>
      </c>
      <c r="D265" s="190" t="s">
        <v>137</v>
      </c>
      <c r="E265" s="191" t="s">
        <v>372</v>
      </c>
      <c r="F265" s="192" t="s">
        <v>373</v>
      </c>
      <c r="G265" s="193" t="s">
        <v>202</v>
      </c>
      <c r="H265" s="194">
        <v>2156</v>
      </c>
      <c r="I265" s="195"/>
      <c r="J265" s="196">
        <f>ROUND(I265*H265,2)</f>
        <v>0</v>
      </c>
      <c r="K265" s="192" t="s">
        <v>208</v>
      </c>
      <c r="L265" s="40"/>
      <c r="M265" s="197" t="s">
        <v>1</v>
      </c>
      <c r="N265" s="198" t="s">
        <v>42</v>
      </c>
      <c r="O265" s="72"/>
      <c r="P265" s="199">
        <f>O265*H265</f>
        <v>0</v>
      </c>
      <c r="Q265" s="199">
        <v>0</v>
      </c>
      <c r="R265" s="199">
        <f>Q265*H265</f>
        <v>0</v>
      </c>
      <c r="S265" s="199">
        <v>0</v>
      </c>
      <c r="T265" s="200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1" t="s">
        <v>150</v>
      </c>
      <c r="AT265" s="201" t="s">
        <v>137</v>
      </c>
      <c r="AU265" s="201" t="s">
        <v>87</v>
      </c>
      <c r="AY265" s="18" t="s">
        <v>136</v>
      </c>
      <c r="BE265" s="202">
        <f>IF(N265="základní",J265,0)</f>
        <v>0</v>
      </c>
      <c r="BF265" s="202">
        <f>IF(N265="snížená",J265,0)</f>
        <v>0</v>
      </c>
      <c r="BG265" s="202">
        <f>IF(N265="zákl. přenesená",J265,0)</f>
        <v>0</v>
      </c>
      <c r="BH265" s="202">
        <f>IF(N265="sníž. přenesená",J265,0)</f>
        <v>0</v>
      </c>
      <c r="BI265" s="202">
        <f>IF(N265="nulová",J265,0)</f>
        <v>0</v>
      </c>
      <c r="BJ265" s="18" t="s">
        <v>85</v>
      </c>
      <c r="BK265" s="202">
        <f>ROUND(I265*H265,2)</f>
        <v>0</v>
      </c>
      <c r="BL265" s="18" t="s">
        <v>150</v>
      </c>
      <c r="BM265" s="201" t="s">
        <v>374</v>
      </c>
    </row>
    <row r="266" spans="2:51" s="13" customFormat="1" ht="11.25">
      <c r="B266" s="203"/>
      <c r="C266" s="204"/>
      <c r="D266" s="205" t="s">
        <v>171</v>
      </c>
      <c r="E266" s="206" t="s">
        <v>1</v>
      </c>
      <c r="F266" s="207" t="s">
        <v>375</v>
      </c>
      <c r="G266" s="204"/>
      <c r="H266" s="208">
        <v>167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171</v>
      </c>
      <c r="AU266" s="214" t="s">
        <v>87</v>
      </c>
      <c r="AV266" s="13" t="s">
        <v>87</v>
      </c>
      <c r="AW266" s="13" t="s">
        <v>34</v>
      </c>
      <c r="AX266" s="13" t="s">
        <v>77</v>
      </c>
      <c r="AY266" s="214" t="s">
        <v>136</v>
      </c>
    </row>
    <row r="267" spans="2:51" s="13" customFormat="1" ht="11.25">
      <c r="B267" s="203"/>
      <c r="C267" s="204"/>
      <c r="D267" s="205" t="s">
        <v>171</v>
      </c>
      <c r="E267" s="206" t="s">
        <v>1</v>
      </c>
      <c r="F267" s="207" t="s">
        <v>376</v>
      </c>
      <c r="G267" s="204"/>
      <c r="H267" s="208">
        <v>1309</v>
      </c>
      <c r="I267" s="209"/>
      <c r="J267" s="204"/>
      <c r="K267" s="204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171</v>
      </c>
      <c r="AU267" s="214" t="s">
        <v>87</v>
      </c>
      <c r="AV267" s="13" t="s">
        <v>87</v>
      </c>
      <c r="AW267" s="13" t="s">
        <v>34</v>
      </c>
      <c r="AX267" s="13" t="s">
        <v>77</v>
      </c>
      <c r="AY267" s="214" t="s">
        <v>136</v>
      </c>
    </row>
    <row r="268" spans="2:51" s="13" customFormat="1" ht="22.5">
      <c r="B268" s="203"/>
      <c r="C268" s="204"/>
      <c r="D268" s="205" t="s">
        <v>171</v>
      </c>
      <c r="E268" s="206" t="s">
        <v>1</v>
      </c>
      <c r="F268" s="207" t="s">
        <v>377</v>
      </c>
      <c r="G268" s="204"/>
      <c r="H268" s="208">
        <v>330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171</v>
      </c>
      <c r="AU268" s="214" t="s">
        <v>87</v>
      </c>
      <c r="AV268" s="13" t="s">
        <v>87</v>
      </c>
      <c r="AW268" s="13" t="s">
        <v>34</v>
      </c>
      <c r="AX268" s="13" t="s">
        <v>77</v>
      </c>
      <c r="AY268" s="214" t="s">
        <v>136</v>
      </c>
    </row>
    <row r="269" spans="2:51" s="13" customFormat="1" ht="11.25">
      <c r="B269" s="203"/>
      <c r="C269" s="204"/>
      <c r="D269" s="205" t="s">
        <v>171</v>
      </c>
      <c r="E269" s="206" t="s">
        <v>1</v>
      </c>
      <c r="F269" s="207" t="s">
        <v>378</v>
      </c>
      <c r="G269" s="204"/>
      <c r="H269" s="208">
        <v>24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171</v>
      </c>
      <c r="AU269" s="214" t="s">
        <v>87</v>
      </c>
      <c r="AV269" s="13" t="s">
        <v>87</v>
      </c>
      <c r="AW269" s="13" t="s">
        <v>34</v>
      </c>
      <c r="AX269" s="13" t="s">
        <v>77</v>
      </c>
      <c r="AY269" s="214" t="s">
        <v>136</v>
      </c>
    </row>
    <row r="270" spans="2:51" s="13" customFormat="1" ht="11.25">
      <c r="B270" s="203"/>
      <c r="C270" s="204"/>
      <c r="D270" s="205" t="s">
        <v>171</v>
      </c>
      <c r="E270" s="206" t="s">
        <v>1</v>
      </c>
      <c r="F270" s="207" t="s">
        <v>379</v>
      </c>
      <c r="G270" s="204"/>
      <c r="H270" s="208">
        <v>36</v>
      </c>
      <c r="I270" s="209"/>
      <c r="J270" s="204"/>
      <c r="K270" s="204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171</v>
      </c>
      <c r="AU270" s="214" t="s">
        <v>87</v>
      </c>
      <c r="AV270" s="13" t="s">
        <v>87</v>
      </c>
      <c r="AW270" s="13" t="s">
        <v>34</v>
      </c>
      <c r="AX270" s="13" t="s">
        <v>77</v>
      </c>
      <c r="AY270" s="214" t="s">
        <v>136</v>
      </c>
    </row>
    <row r="271" spans="2:51" s="13" customFormat="1" ht="11.25">
      <c r="B271" s="203"/>
      <c r="C271" s="204"/>
      <c r="D271" s="205" t="s">
        <v>171</v>
      </c>
      <c r="E271" s="206" t="s">
        <v>1</v>
      </c>
      <c r="F271" s="207" t="s">
        <v>380</v>
      </c>
      <c r="G271" s="204"/>
      <c r="H271" s="208">
        <v>24</v>
      </c>
      <c r="I271" s="209"/>
      <c r="J271" s="204"/>
      <c r="K271" s="204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171</v>
      </c>
      <c r="AU271" s="214" t="s">
        <v>87</v>
      </c>
      <c r="AV271" s="13" t="s">
        <v>87</v>
      </c>
      <c r="AW271" s="13" t="s">
        <v>34</v>
      </c>
      <c r="AX271" s="13" t="s">
        <v>77</v>
      </c>
      <c r="AY271" s="214" t="s">
        <v>136</v>
      </c>
    </row>
    <row r="272" spans="2:51" s="13" customFormat="1" ht="11.25">
      <c r="B272" s="203"/>
      <c r="C272" s="204"/>
      <c r="D272" s="205" t="s">
        <v>171</v>
      </c>
      <c r="E272" s="206" t="s">
        <v>1</v>
      </c>
      <c r="F272" s="207" t="s">
        <v>381</v>
      </c>
      <c r="G272" s="204"/>
      <c r="H272" s="208">
        <v>18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171</v>
      </c>
      <c r="AU272" s="214" t="s">
        <v>87</v>
      </c>
      <c r="AV272" s="13" t="s">
        <v>87</v>
      </c>
      <c r="AW272" s="13" t="s">
        <v>34</v>
      </c>
      <c r="AX272" s="13" t="s">
        <v>77</v>
      </c>
      <c r="AY272" s="214" t="s">
        <v>136</v>
      </c>
    </row>
    <row r="273" spans="2:51" s="13" customFormat="1" ht="11.25">
      <c r="B273" s="203"/>
      <c r="C273" s="204"/>
      <c r="D273" s="205" t="s">
        <v>171</v>
      </c>
      <c r="E273" s="206" t="s">
        <v>1</v>
      </c>
      <c r="F273" s="207" t="s">
        <v>382</v>
      </c>
      <c r="G273" s="204"/>
      <c r="H273" s="208">
        <v>18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171</v>
      </c>
      <c r="AU273" s="214" t="s">
        <v>87</v>
      </c>
      <c r="AV273" s="13" t="s">
        <v>87</v>
      </c>
      <c r="AW273" s="13" t="s">
        <v>34</v>
      </c>
      <c r="AX273" s="13" t="s">
        <v>77</v>
      </c>
      <c r="AY273" s="214" t="s">
        <v>136</v>
      </c>
    </row>
    <row r="274" spans="2:51" s="13" customFormat="1" ht="11.25">
      <c r="B274" s="203"/>
      <c r="C274" s="204"/>
      <c r="D274" s="205" t="s">
        <v>171</v>
      </c>
      <c r="E274" s="206" t="s">
        <v>1</v>
      </c>
      <c r="F274" s="207" t="s">
        <v>383</v>
      </c>
      <c r="G274" s="204"/>
      <c r="H274" s="208">
        <v>17.5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171</v>
      </c>
      <c r="AU274" s="214" t="s">
        <v>87</v>
      </c>
      <c r="AV274" s="13" t="s">
        <v>87</v>
      </c>
      <c r="AW274" s="13" t="s">
        <v>34</v>
      </c>
      <c r="AX274" s="13" t="s">
        <v>77</v>
      </c>
      <c r="AY274" s="214" t="s">
        <v>136</v>
      </c>
    </row>
    <row r="275" spans="2:51" s="13" customFormat="1" ht="11.25">
      <c r="B275" s="203"/>
      <c r="C275" s="204"/>
      <c r="D275" s="205" t="s">
        <v>171</v>
      </c>
      <c r="E275" s="206" t="s">
        <v>1</v>
      </c>
      <c r="F275" s="207" t="s">
        <v>384</v>
      </c>
      <c r="G275" s="204"/>
      <c r="H275" s="208">
        <v>17.5</v>
      </c>
      <c r="I275" s="209"/>
      <c r="J275" s="204"/>
      <c r="K275" s="204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171</v>
      </c>
      <c r="AU275" s="214" t="s">
        <v>87</v>
      </c>
      <c r="AV275" s="13" t="s">
        <v>87</v>
      </c>
      <c r="AW275" s="13" t="s">
        <v>34</v>
      </c>
      <c r="AX275" s="13" t="s">
        <v>77</v>
      </c>
      <c r="AY275" s="214" t="s">
        <v>136</v>
      </c>
    </row>
    <row r="276" spans="2:51" s="13" customFormat="1" ht="11.25">
      <c r="B276" s="203"/>
      <c r="C276" s="204"/>
      <c r="D276" s="205" t="s">
        <v>171</v>
      </c>
      <c r="E276" s="206" t="s">
        <v>1</v>
      </c>
      <c r="F276" s="207" t="s">
        <v>385</v>
      </c>
      <c r="G276" s="204"/>
      <c r="H276" s="208">
        <v>17.5</v>
      </c>
      <c r="I276" s="209"/>
      <c r="J276" s="204"/>
      <c r="K276" s="204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171</v>
      </c>
      <c r="AU276" s="214" t="s">
        <v>87</v>
      </c>
      <c r="AV276" s="13" t="s">
        <v>87</v>
      </c>
      <c r="AW276" s="13" t="s">
        <v>34</v>
      </c>
      <c r="AX276" s="13" t="s">
        <v>77</v>
      </c>
      <c r="AY276" s="214" t="s">
        <v>136</v>
      </c>
    </row>
    <row r="277" spans="2:51" s="13" customFormat="1" ht="11.25">
      <c r="B277" s="203"/>
      <c r="C277" s="204"/>
      <c r="D277" s="205" t="s">
        <v>171</v>
      </c>
      <c r="E277" s="206" t="s">
        <v>1</v>
      </c>
      <c r="F277" s="207" t="s">
        <v>386</v>
      </c>
      <c r="G277" s="204"/>
      <c r="H277" s="208">
        <v>9</v>
      </c>
      <c r="I277" s="209"/>
      <c r="J277" s="204"/>
      <c r="K277" s="204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171</v>
      </c>
      <c r="AU277" s="214" t="s">
        <v>87</v>
      </c>
      <c r="AV277" s="13" t="s">
        <v>87</v>
      </c>
      <c r="AW277" s="13" t="s">
        <v>34</v>
      </c>
      <c r="AX277" s="13" t="s">
        <v>77</v>
      </c>
      <c r="AY277" s="214" t="s">
        <v>136</v>
      </c>
    </row>
    <row r="278" spans="2:51" s="13" customFormat="1" ht="11.25">
      <c r="B278" s="203"/>
      <c r="C278" s="204"/>
      <c r="D278" s="205" t="s">
        <v>171</v>
      </c>
      <c r="E278" s="206" t="s">
        <v>1</v>
      </c>
      <c r="F278" s="207" t="s">
        <v>387</v>
      </c>
      <c r="G278" s="204"/>
      <c r="H278" s="208">
        <v>17.5</v>
      </c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171</v>
      </c>
      <c r="AU278" s="214" t="s">
        <v>87</v>
      </c>
      <c r="AV278" s="13" t="s">
        <v>87</v>
      </c>
      <c r="AW278" s="13" t="s">
        <v>34</v>
      </c>
      <c r="AX278" s="13" t="s">
        <v>77</v>
      </c>
      <c r="AY278" s="214" t="s">
        <v>136</v>
      </c>
    </row>
    <row r="279" spans="2:51" s="13" customFormat="1" ht="11.25">
      <c r="B279" s="203"/>
      <c r="C279" s="204"/>
      <c r="D279" s="205" t="s">
        <v>171</v>
      </c>
      <c r="E279" s="206" t="s">
        <v>1</v>
      </c>
      <c r="F279" s="207" t="s">
        <v>388</v>
      </c>
      <c r="G279" s="204"/>
      <c r="H279" s="208">
        <v>17.5</v>
      </c>
      <c r="I279" s="209"/>
      <c r="J279" s="204"/>
      <c r="K279" s="204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171</v>
      </c>
      <c r="AU279" s="214" t="s">
        <v>87</v>
      </c>
      <c r="AV279" s="13" t="s">
        <v>87</v>
      </c>
      <c r="AW279" s="13" t="s">
        <v>34</v>
      </c>
      <c r="AX279" s="13" t="s">
        <v>77</v>
      </c>
      <c r="AY279" s="214" t="s">
        <v>136</v>
      </c>
    </row>
    <row r="280" spans="2:51" s="13" customFormat="1" ht="11.25">
      <c r="B280" s="203"/>
      <c r="C280" s="204"/>
      <c r="D280" s="205" t="s">
        <v>171</v>
      </c>
      <c r="E280" s="206" t="s">
        <v>1</v>
      </c>
      <c r="F280" s="207" t="s">
        <v>389</v>
      </c>
      <c r="G280" s="204"/>
      <c r="H280" s="208">
        <v>31.5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171</v>
      </c>
      <c r="AU280" s="214" t="s">
        <v>87</v>
      </c>
      <c r="AV280" s="13" t="s">
        <v>87</v>
      </c>
      <c r="AW280" s="13" t="s">
        <v>34</v>
      </c>
      <c r="AX280" s="13" t="s">
        <v>77</v>
      </c>
      <c r="AY280" s="214" t="s">
        <v>136</v>
      </c>
    </row>
    <row r="281" spans="2:51" s="13" customFormat="1" ht="11.25">
      <c r="B281" s="203"/>
      <c r="C281" s="204"/>
      <c r="D281" s="205" t="s">
        <v>171</v>
      </c>
      <c r="E281" s="206" t="s">
        <v>1</v>
      </c>
      <c r="F281" s="207" t="s">
        <v>390</v>
      </c>
      <c r="G281" s="204"/>
      <c r="H281" s="208">
        <v>50.5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171</v>
      </c>
      <c r="AU281" s="214" t="s">
        <v>87</v>
      </c>
      <c r="AV281" s="13" t="s">
        <v>87</v>
      </c>
      <c r="AW281" s="13" t="s">
        <v>34</v>
      </c>
      <c r="AX281" s="13" t="s">
        <v>77</v>
      </c>
      <c r="AY281" s="214" t="s">
        <v>136</v>
      </c>
    </row>
    <row r="282" spans="2:51" s="13" customFormat="1" ht="11.25">
      <c r="B282" s="203"/>
      <c r="C282" s="204"/>
      <c r="D282" s="205" t="s">
        <v>171</v>
      </c>
      <c r="E282" s="206" t="s">
        <v>1</v>
      </c>
      <c r="F282" s="207" t="s">
        <v>391</v>
      </c>
      <c r="G282" s="204"/>
      <c r="H282" s="208">
        <v>51.5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171</v>
      </c>
      <c r="AU282" s="214" t="s">
        <v>87</v>
      </c>
      <c r="AV282" s="13" t="s">
        <v>87</v>
      </c>
      <c r="AW282" s="13" t="s">
        <v>34</v>
      </c>
      <c r="AX282" s="13" t="s">
        <v>77</v>
      </c>
      <c r="AY282" s="214" t="s">
        <v>136</v>
      </c>
    </row>
    <row r="283" spans="2:51" s="15" customFormat="1" ht="11.25">
      <c r="B283" s="232"/>
      <c r="C283" s="233"/>
      <c r="D283" s="205" t="s">
        <v>171</v>
      </c>
      <c r="E283" s="234" t="s">
        <v>1</v>
      </c>
      <c r="F283" s="235" t="s">
        <v>217</v>
      </c>
      <c r="G283" s="233"/>
      <c r="H283" s="236">
        <v>2156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AT283" s="242" t="s">
        <v>171</v>
      </c>
      <c r="AU283" s="242" t="s">
        <v>87</v>
      </c>
      <c r="AV283" s="15" t="s">
        <v>150</v>
      </c>
      <c r="AW283" s="15" t="s">
        <v>34</v>
      </c>
      <c r="AX283" s="15" t="s">
        <v>85</v>
      </c>
      <c r="AY283" s="242" t="s">
        <v>136</v>
      </c>
    </row>
    <row r="284" spans="2:63" s="12" customFormat="1" ht="22.9" customHeight="1">
      <c r="B284" s="176"/>
      <c r="C284" s="177"/>
      <c r="D284" s="178" t="s">
        <v>76</v>
      </c>
      <c r="E284" s="215" t="s">
        <v>87</v>
      </c>
      <c r="F284" s="215" t="s">
        <v>392</v>
      </c>
      <c r="G284" s="177"/>
      <c r="H284" s="177"/>
      <c r="I284" s="180"/>
      <c r="J284" s="216">
        <f>BK284</f>
        <v>0</v>
      </c>
      <c r="K284" s="177"/>
      <c r="L284" s="182"/>
      <c r="M284" s="183"/>
      <c r="N284" s="184"/>
      <c r="O284" s="184"/>
      <c r="P284" s="185">
        <f>SUM(P285:P320)</f>
        <v>0</v>
      </c>
      <c r="Q284" s="184"/>
      <c r="R284" s="185">
        <f>SUM(R285:R320)</f>
        <v>3283.6714515500003</v>
      </c>
      <c r="S284" s="184"/>
      <c r="T284" s="186">
        <f>SUM(T285:T320)</f>
        <v>0</v>
      </c>
      <c r="AR284" s="187" t="s">
        <v>85</v>
      </c>
      <c r="AT284" s="188" t="s">
        <v>76</v>
      </c>
      <c r="AU284" s="188" t="s">
        <v>85</v>
      </c>
      <c r="AY284" s="187" t="s">
        <v>136</v>
      </c>
      <c r="BK284" s="189">
        <f>SUM(BK285:BK320)</f>
        <v>0</v>
      </c>
    </row>
    <row r="285" spans="1:65" s="2" customFormat="1" ht="24.2" customHeight="1">
      <c r="A285" s="35"/>
      <c r="B285" s="36"/>
      <c r="C285" s="190" t="s">
        <v>393</v>
      </c>
      <c r="D285" s="190" t="s">
        <v>137</v>
      </c>
      <c r="E285" s="191" t="s">
        <v>394</v>
      </c>
      <c r="F285" s="192" t="s">
        <v>395</v>
      </c>
      <c r="G285" s="193" t="s">
        <v>250</v>
      </c>
      <c r="H285" s="194">
        <v>462.6</v>
      </c>
      <c r="I285" s="195"/>
      <c r="J285" s="196">
        <f>ROUND(I285*H285,2)</f>
        <v>0</v>
      </c>
      <c r="K285" s="192" t="s">
        <v>208</v>
      </c>
      <c r="L285" s="40"/>
      <c r="M285" s="197" t="s">
        <v>1</v>
      </c>
      <c r="N285" s="198" t="s">
        <v>42</v>
      </c>
      <c r="O285" s="72"/>
      <c r="P285" s="199">
        <f>O285*H285</f>
        <v>0</v>
      </c>
      <c r="Q285" s="199">
        <v>0</v>
      </c>
      <c r="R285" s="199">
        <f>Q285*H285</f>
        <v>0</v>
      </c>
      <c r="S285" s="199">
        <v>0</v>
      </c>
      <c r="T285" s="200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1" t="s">
        <v>150</v>
      </c>
      <c r="AT285" s="201" t="s">
        <v>137</v>
      </c>
      <c r="AU285" s="201" t="s">
        <v>87</v>
      </c>
      <c r="AY285" s="18" t="s">
        <v>136</v>
      </c>
      <c r="BE285" s="202">
        <f>IF(N285="základní",J285,0)</f>
        <v>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18" t="s">
        <v>85</v>
      </c>
      <c r="BK285" s="202">
        <f>ROUND(I285*H285,2)</f>
        <v>0</v>
      </c>
      <c r="BL285" s="18" t="s">
        <v>150</v>
      </c>
      <c r="BM285" s="201" t="s">
        <v>396</v>
      </c>
    </row>
    <row r="286" spans="2:51" s="13" customFormat="1" ht="22.5">
      <c r="B286" s="203"/>
      <c r="C286" s="204"/>
      <c r="D286" s="205" t="s">
        <v>171</v>
      </c>
      <c r="E286" s="206" t="s">
        <v>1</v>
      </c>
      <c r="F286" s="207" t="s">
        <v>397</v>
      </c>
      <c r="G286" s="204"/>
      <c r="H286" s="208">
        <v>371.8</v>
      </c>
      <c r="I286" s="209"/>
      <c r="J286" s="204"/>
      <c r="K286" s="204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171</v>
      </c>
      <c r="AU286" s="214" t="s">
        <v>87</v>
      </c>
      <c r="AV286" s="13" t="s">
        <v>87</v>
      </c>
      <c r="AW286" s="13" t="s">
        <v>34</v>
      </c>
      <c r="AX286" s="13" t="s">
        <v>77</v>
      </c>
      <c r="AY286" s="214" t="s">
        <v>136</v>
      </c>
    </row>
    <row r="287" spans="2:51" s="13" customFormat="1" ht="11.25">
      <c r="B287" s="203"/>
      <c r="C287" s="204"/>
      <c r="D287" s="205" t="s">
        <v>171</v>
      </c>
      <c r="E287" s="206" t="s">
        <v>1</v>
      </c>
      <c r="F287" s="207" t="s">
        <v>398</v>
      </c>
      <c r="G287" s="204"/>
      <c r="H287" s="208">
        <v>90.8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171</v>
      </c>
      <c r="AU287" s="214" t="s">
        <v>87</v>
      </c>
      <c r="AV287" s="13" t="s">
        <v>87</v>
      </c>
      <c r="AW287" s="13" t="s">
        <v>34</v>
      </c>
      <c r="AX287" s="13" t="s">
        <v>77</v>
      </c>
      <c r="AY287" s="214" t="s">
        <v>136</v>
      </c>
    </row>
    <row r="288" spans="2:51" s="15" customFormat="1" ht="11.25">
      <c r="B288" s="232"/>
      <c r="C288" s="233"/>
      <c r="D288" s="205" t="s">
        <v>171</v>
      </c>
      <c r="E288" s="234" t="s">
        <v>1</v>
      </c>
      <c r="F288" s="235" t="s">
        <v>217</v>
      </c>
      <c r="G288" s="233"/>
      <c r="H288" s="236">
        <v>462.6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AT288" s="242" t="s">
        <v>171</v>
      </c>
      <c r="AU288" s="242" t="s">
        <v>87</v>
      </c>
      <c r="AV288" s="15" t="s">
        <v>150</v>
      </c>
      <c r="AW288" s="15" t="s">
        <v>34</v>
      </c>
      <c r="AX288" s="15" t="s">
        <v>85</v>
      </c>
      <c r="AY288" s="242" t="s">
        <v>136</v>
      </c>
    </row>
    <row r="289" spans="1:65" s="2" customFormat="1" ht="24.2" customHeight="1">
      <c r="A289" s="35"/>
      <c r="B289" s="36"/>
      <c r="C289" s="190" t="s">
        <v>399</v>
      </c>
      <c r="D289" s="190" t="s">
        <v>137</v>
      </c>
      <c r="E289" s="191" t="s">
        <v>400</v>
      </c>
      <c r="F289" s="192" t="s">
        <v>401</v>
      </c>
      <c r="G289" s="193" t="s">
        <v>202</v>
      </c>
      <c r="H289" s="194">
        <v>3874.275</v>
      </c>
      <c r="I289" s="195"/>
      <c r="J289" s="196">
        <f>ROUND(I289*H289,2)</f>
        <v>0</v>
      </c>
      <c r="K289" s="192" t="s">
        <v>208</v>
      </c>
      <c r="L289" s="40"/>
      <c r="M289" s="197" t="s">
        <v>1</v>
      </c>
      <c r="N289" s="198" t="s">
        <v>42</v>
      </c>
      <c r="O289" s="72"/>
      <c r="P289" s="199">
        <f>O289*H289</f>
        <v>0</v>
      </c>
      <c r="Q289" s="199">
        <v>0.00031</v>
      </c>
      <c r="R289" s="199">
        <f>Q289*H289</f>
        <v>1.20102525</v>
      </c>
      <c r="S289" s="199">
        <v>0</v>
      </c>
      <c r="T289" s="200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1" t="s">
        <v>150</v>
      </c>
      <c r="AT289" s="201" t="s">
        <v>137</v>
      </c>
      <c r="AU289" s="201" t="s">
        <v>87</v>
      </c>
      <c r="AY289" s="18" t="s">
        <v>136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8" t="s">
        <v>85</v>
      </c>
      <c r="BK289" s="202">
        <f>ROUND(I289*H289,2)</f>
        <v>0</v>
      </c>
      <c r="BL289" s="18" t="s">
        <v>150</v>
      </c>
      <c r="BM289" s="201" t="s">
        <v>402</v>
      </c>
    </row>
    <row r="290" spans="2:51" s="13" customFormat="1" ht="22.5">
      <c r="B290" s="203"/>
      <c r="C290" s="204"/>
      <c r="D290" s="205" t="s">
        <v>171</v>
      </c>
      <c r="E290" s="206" t="s">
        <v>1</v>
      </c>
      <c r="F290" s="207" t="s">
        <v>403</v>
      </c>
      <c r="G290" s="204"/>
      <c r="H290" s="208">
        <v>3113.825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171</v>
      </c>
      <c r="AU290" s="214" t="s">
        <v>87</v>
      </c>
      <c r="AV290" s="13" t="s">
        <v>87</v>
      </c>
      <c r="AW290" s="13" t="s">
        <v>34</v>
      </c>
      <c r="AX290" s="13" t="s">
        <v>77</v>
      </c>
      <c r="AY290" s="214" t="s">
        <v>136</v>
      </c>
    </row>
    <row r="291" spans="2:51" s="13" customFormat="1" ht="22.5">
      <c r="B291" s="203"/>
      <c r="C291" s="204"/>
      <c r="D291" s="205" t="s">
        <v>171</v>
      </c>
      <c r="E291" s="206" t="s">
        <v>1</v>
      </c>
      <c r="F291" s="207" t="s">
        <v>404</v>
      </c>
      <c r="G291" s="204"/>
      <c r="H291" s="208">
        <v>760.45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171</v>
      </c>
      <c r="AU291" s="214" t="s">
        <v>87</v>
      </c>
      <c r="AV291" s="13" t="s">
        <v>87</v>
      </c>
      <c r="AW291" s="13" t="s">
        <v>34</v>
      </c>
      <c r="AX291" s="13" t="s">
        <v>77</v>
      </c>
      <c r="AY291" s="214" t="s">
        <v>136</v>
      </c>
    </row>
    <row r="292" spans="2:51" s="15" customFormat="1" ht="11.25">
      <c r="B292" s="232"/>
      <c r="C292" s="233"/>
      <c r="D292" s="205" t="s">
        <v>171</v>
      </c>
      <c r="E292" s="234" t="s">
        <v>1</v>
      </c>
      <c r="F292" s="235" t="s">
        <v>217</v>
      </c>
      <c r="G292" s="233"/>
      <c r="H292" s="236">
        <v>3874.275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171</v>
      </c>
      <c r="AU292" s="242" t="s">
        <v>87</v>
      </c>
      <c r="AV292" s="15" t="s">
        <v>150</v>
      </c>
      <c r="AW292" s="15" t="s">
        <v>34</v>
      </c>
      <c r="AX292" s="15" t="s">
        <v>85</v>
      </c>
      <c r="AY292" s="242" t="s">
        <v>136</v>
      </c>
    </row>
    <row r="293" spans="1:65" s="2" customFormat="1" ht="14.45" customHeight="1">
      <c r="A293" s="35"/>
      <c r="B293" s="36"/>
      <c r="C293" s="247" t="s">
        <v>405</v>
      </c>
      <c r="D293" s="247" t="s">
        <v>365</v>
      </c>
      <c r="E293" s="248" t="s">
        <v>406</v>
      </c>
      <c r="F293" s="249" t="s">
        <v>407</v>
      </c>
      <c r="G293" s="250" t="s">
        <v>202</v>
      </c>
      <c r="H293" s="251">
        <v>3913.018</v>
      </c>
      <c r="I293" s="252"/>
      <c r="J293" s="253">
        <f>ROUND(I293*H293,2)</f>
        <v>0</v>
      </c>
      <c r="K293" s="249" t="s">
        <v>208</v>
      </c>
      <c r="L293" s="254"/>
      <c r="M293" s="255" t="s">
        <v>1</v>
      </c>
      <c r="N293" s="256" t="s">
        <v>42</v>
      </c>
      <c r="O293" s="72"/>
      <c r="P293" s="199">
        <f>O293*H293</f>
        <v>0</v>
      </c>
      <c r="Q293" s="199">
        <v>0.00035</v>
      </c>
      <c r="R293" s="199">
        <f>Q293*H293</f>
        <v>1.3695563</v>
      </c>
      <c r="S293" s="199">
        <v>0</v>
      </c>
      <c r="T293" s="200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1" t="s">
        <v>167</v>
      </c>
      <c r="AT293" s="201" t="s">
        <v>365</v>
      </c>
      <c r="AU293" s="201" t="s">
        <v>87</v>
      </c>
      <c r="AY293" s="18" t="s">
        <v>136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18" t="s">
        <v>85</v>
      </c>
      <c r="BK293" s="202">
        <f>ROUND(I293*H293,2)</f>
        <v>0</v>
      </c>
      <c r="BL293" s="18" t="s">
        <v>150</v>
      </c>
      <c r="BM293" s="201" t="s">
        <v>408</v>
      </c>
    </row>
    <row r="294" spans="2:51" s="13" customFormat="1" ht="11.25">
      <c r="B294" s="203"/>
      <c r="C294" s="204"/>
      <c r="D294" s="205" t="s">
        <v>171</v>
      </c>
      <c r="E294" s="204"/>
      <c r="F294" s="207" t="s">
        <v>409</v>
      </c>
      <c r="G294" s="204"/>
      <c r="H294" s="208">
        <v>3913.018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171</v>
      </c>
      <c r="AU294" s="214" t="s">
        <v>87</v>
      </c>
      <c r="AV294" s="13" t="s">
        <v>87</v>
      </c>
      <c r="AW294" s="13" t="s">
        <v>4</v>
      </c>
      <c r="AX294" s="13" t="s">
        <v>85</v>
      </c>
      <c r="AY294" s="214" t="s">
        <v>136</v>
      </c>
    </row>
    <row r="295" spans="1:65" s="2" customFormat="1" ht="37.9" customHeight="1">
      <c r="A295" s="35"/>
      <c r="B295" s="36"/>
      <c r="C295" s="190" t="s">
        <v>410</v>
      </c>
      <c r="D295" s="190" t="s">
        <v>137</v>
      </c>
      <c r="E295" s="191" t="s">
        <v>411</v>
      </c>
      <c r="F295" s="192" t="s">
        <v>412</v>
      </c>
      <c r="G295" s="193" t="s">
        <v>413</v>
      </c>
      <c r="H295" s="194">
        <v>2313</v>
      </c>
      <c r="I295" s="195"/>
      <c r="J295" s="196">
        <f>ROUND(I295*H295,2)</f>
        <v>0</v>
      </c>
      <c r="K295" s="192" t="s">
        <v>208</v>
      </c>
      <c r="L295" s="40"/>
      <c r="M295" s="197" t="s">
        <v>1</v>
      </c>
      <c r="N295" s="198" t="s">
        <v>42</v>
      </c>
      <c r="O295" s="72"/>
      <c r="P295" s="199">
        <f>O295*H295</f>
        <v>0</v>
      </c>
      <c r="Q295" s="199">
        <v>0.20469</v>
      </c>
      <c r="R295" s="199">
        <f>Q295*H295</f>
        <v>473.44797</v>
      </c>
      <c r="S295" s="199">
        <v>0</v>
      </c>
      <c r="T295" s="200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1" t="s">
        <v>150</v>
      </c>
      <c r="AT295" s="201" t="s">
        <v>137</v>
      </c>
      <c r="AU295" s="201" t="s">
        <v>87</v>
      </c>
      <c r="AY295" s="18" t="s">
        <v>136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18" t="s">
        <v>85</v>
      </c>
      <c r="BK295" s="202">
        <f>ROUND(I295*H295,2)</f>
        <v>0</v>
      </c>
      <c r="BL295" s="18" t="s">
        <v>150</v>
      </c>
      <c r="BM295" s="201" t="s">
        <v>414</v>
      </c>
    </row>
    <row r="296" spans="2:51" s="13" customFormat="1" ht="11.25">
      <c r="B296" s="203"/>
      <c r="C296" s="204"/>
      <c r="D296" s="205" t="s">
        <v>171</v>
      </c>
      <c r="E296" s="206" t="s">
        <v>1</v>
      </c>
      <c r="F296" s="207" t="s">
        <v>415</v>
      </c>
      <c r="G296" s="204"/>
      <c r="H296" s="208">
        <v>1859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171</v>
      </c>
      <c r="AU296" s="214" t="s">
        <v>87</v>
      </c>
      <c r="AV296" s="13" t="s">
        <v>87</v>
      </c>
      <c r="AW296" s="13" t="s">
        <v>34</v>
      </c>
      <c r="AX296" s="13" t="s">
        <v>77</v>
      </c>
      <c r="AY296" s="214" t="s">
        <v>136</v>
      </c>
    </row>
    <row r="297" spans="2:51" s="13" customFormat="1" ht="11.25">
      <c r="B297" s="203"/>
      <c r="C297" s="204"/>
      <c r="D297" s="205" t="s">
        <v>171</v>
      </c>
      <c r="E297" s="206" t="s">
        <v>1</v>
      </c>
      <c r="F297" s="207" t="s">
        <v>416</v>
      </c>
      <c r="G297" s="204"/>
      <c r="H297" s="208">
        <v>454</v>
      </c>
      <c r="I297" s="209"/>
      <c r="J297" s="204"/>
      <c r="K297" s="204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171</v>
      </c>
      <c r="AU297" s="214" t="s">
        <v>87</v>
      </c>
      <c r="AV297" s="13" t="s">
        <v>87</v>
      </c>
      <c r="AW297" s="13" t="s">
        <v>34</v>
      </c>
      <c r="AX297" s="13" t="s">
        <v>77</v>
      </c>
      <c r="AY297" s="214" t="s">
        <v>136</v>
      </c>
    </row>
    <row r="298" spans="2:51" s="15" customFormat="1" ht="11.25">
      <c r="B298" s="232"/>
      <c r="C298" s="233"/>
      <c r="D298" s="205" t="s">
        <v>171</v>
      </c>
      <c r="E298" s="234" t="s">
        <v>1</v>
      </c>
      <c r="F298" s="235" t="s">
        <v>217</v>
      </c>
      <c r="G298" s="233"/>
      <c r="H298" s="236">
        <v>2313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AT298" s="242" t="s">
        <v>171</v>
      </c>
      <c r="AU298" s="242" t="s">
        <v>87</v>
      </c>
      <c r="AV298" s="15" t="s">
        <v>150</v>
      </c>
      <c r="AW298" s="15" t="s">
        <v>34</v>
      </c>
      <c r="AX298" s="15" t="s">
        <v>85</v>
      </c>
      <c r="AY298" s="242" t="s">
        <v>136</v>
      </c>
    </row>
    <row r="299" spans="1:65" s="2" customFormat="1" ht="24.2" customHeight="1">
      <c r="A299" s="35"/>
      <c r="B299" s="36"/>
      <c r="C299" s="190" t="s">
        <v>417</v>
      </c>
      <c r="D299" s="190" t="s">
        <v>137</v>
      </c>
      <c r="E299" s="191" t="s">
        <v>418</v>
      </c>
      <c r="F299" s="192" t="s">
        <v>419</v>
      </c>
      <c r="G299" s="193" t="s">
        <v>202</v>
      </c>
      <c r="H299" s="194">
        <v>5051.5</v>
      </c>
      <c r="I299" s="195"/>
      <c r="J299" s="196">
        <f>ROUND(I299*H299,2)</f>
        <v>0</v>
      </c>
      <c r="K299" s="192" t="s">
        <v>208</v>
      </c>
      <c r="L299" s="40"/>
      <c r="M299" s="197" t="s">
        <v>1</v>
      </c>
      <c r="N299" s="198" t="s">
        <v>42</v>
      </c>
      <c r="O299" s="72"/>
      <c r="P299" s="199">
        <f>O299*H299</f>
        <v>0</v>
      </c>
      <c r="Q299" s="199">
        <v>0.108</v>
      </c>
      <c r="R299" s="199">
        <f>Q299*H299</f>
        <v>545.562</v>
      </c>
      <c r="S299" s="199">
        <v>0</v>
      </c>
      <c r="T299" s="20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1" t="s">
        <v>150</v>
      </c>
      <c r="AT299" s="201" t="s">
        <v>137</v>
      </c>
      <c r="AU299" s="201" t="s">
        <v>87</v>
      </c>
      <c r="AY299" s="18" t="s">
        <v>136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18" t="s">
        <v>85</v>
      </c>
      <c r="BK299" s="202">
        <f>ROUND(I299*H299,2)</f>
        <v>0</v>
      </c>
      <c r="BL299" s="18" t="s">
        <v>150</v>
      </c>
      <c r="BM299" s="201" t="s">
        <v>420</v>
      </c>
    </row>
    <row r="300" spans="1:47" s="2" customFormat="1" ht="19.5">
      <c r="A300" s="35"/>
      <c r="B300" s="36"/>
      <c r="C300" s="37"/>
      <c r="D300" s="205" t="s">
        <v>246</v>
      </c>
      <c r="E300" s="37"/>
      <c r="F300" s="243" t="s">
        <v>421</v>
      </c>
      <c r="G300" s="37"/>
      <c r="H300" s="37"/>
      <c r="I300" s="244"/>
      <c r="J300" s="37"/>
      <c r="K300" s="37"/>
      <c r="L300" s="40"/>
      <c r="M300" s="245"/>
      <c r="N300" s="246"/>
      <c r="O300" s="72"/>
      <c r="P300" s="72"/>
      <c r="Q300" s="72"/>
      <c r="R300" s="72"/>
      <c r="S300" s="72"/>
      <c r="T300" s="73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246</v>
      </c>
      <c r="AU300" s="18" t="s">
        <v>87</v>
      </c>
    </row>
    <row r="301" spans="2:51" s="13" customFormat="1" ht="11.25">
      <c r="B301" s="203"/>
      <c r="C301" s="204"/>
      <c r="D301" s="205" t="s">
        <v>171</v>
      </c>
      <c r="E301" s="206" t="s">
        <v>1</v>
      </c>
      <c r="F301" s="207" t="s">
        <v>422</v>
      </c>
      <c r="G301" s="204"/>
      <c r="H301" s="208">
        <v>2821</v>
      </c>
      <c r="I301" s="209"/>
      <c r="J301" s="204"/>
      <c r="K301" s="204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171</v>
      </c>
      <c r="AU301" s="214" t="s">
        <v>87</v>
      </c>
      <c r="AV301" s="13" t="s">
        <v>87</v>
      </c>
      <c r="AW301" s="13" t="s">
        <v>34</v>
      </c>
      <c r="AX301" s="13" t="s">
        <v>77</v>
      </c>
      <c r="AY301" s="214" t="s">
        <v>136</v>
      </c>
    </row>
    <row r="302" spans="2:51" s="13" customFormat="1" ht="11.25">
      <c r="B302" s="203"/>
      <c r="C302" s="204"/>
      <c r="D302" s="205" t="s">
        <v>171</v>
      </c>
      <c r="E302" s="206" t="s">
        <v>1</v>
      </c>
      <c r="F302" s="207" t="s">
        <v>423</v>
      </c>
      <c r="G302" s="204"/>
      <c r="H302" s="208">
        <v>1719</v>
      </c>
      <c r="I302" s="209"/>
      <c r="J302" s="204"/>
      <c r="K302" s="204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171</v>
      </c>
      <c r="AU302" s="214" t="s">
        <v>87</v>
      </c>
      <c r="AV302" s="13" t="s">
        <v>87</v>
      </c>
      <c r="AW302" s="13" t="s">
        <v>34</v>
      </c>
      <c r="AX302" s="13" t="s">
        <v>77</v>
      </c>
      <c r="AY302" s="214" t="s">
        <v>136</v>
      </c>
    </row>
    <row r="303" spans="2:51" s="14" customFormat="1" ht="22.5">
      <c r="B303" s="222"/>
      <c r="C303" s="223"/>
      <c r="D303" s="205" t="s">
        <v>171</v>
      </c>
      <c r="E303" s="224" t="s">
        <v>1</v>
      </c>
      <c r="F303" s="225" t="s">
        <v>424</v>
      </c>
      <c r="G303" s="223"/>
      <c r="H303" s="224" t="s">
        <v>1</v>
      </c>
      <c r="I303" s="226"/>
      <c r="J303" s="223"/>
      <c r="K303" s="223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171</v>
      </c>
      <c r="AU303" s="231" t="s">
        <v>87</v>
      </c>
      <c r="AV303" s="14" t="s">
        <v>85</v>
      </c>
      <c r="AW303" s="14" t="s">
        <v>34</v>
      </c>
      <c r="AX303" s="14" t="s">
        <v>77</v>
      </c>
      <c r="AY303" s="231" t="s">
        <v>136</v>
      </c>
    </row>
    <row r="304" spans="2:51" s="13" customFormat="1" ht="22.5">
      <c r="B304" s="203"/>
      <c r="C304" s="204"/>
      <c r="D304" s="205" t="s">
        <v>171</v>
      </c>
      <c r="E304" s="206" t="s">
        <v>1</v>
      </c>
      <c r="F304" s="207" t="s">
        <v>425</v>
      </c>
      <c r="G304" s="204"/>
      <c r="H304" s="208">
        <v>360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171</v>
      </c>
      <c r="AU304" s="214" t="s">
        <v>87</v>
      </c>
      <c r="AV304" s="13" t="s">
        <v>87</v>
      </c>
      <c r="AW304" s="13" t="s">
        <v>34</v>
      </c>
      <c r="AX304" s="13" t="s">
        <v>77</v>
      </c>
      <c r="AY304" s="214" t="s">
        <v>136</v>
      </c>
    </row>
    <row r="305" spans="2:51" s="13" customFormat="1" ht="11.25">
      <c r="B305" s="203"/>
      <c r="C305" s="204"/>
      <c r="D305" s="205" t="s">
        <v>171</v>
      </c>
      <c r="E305" s="206" t="s">
        <v>1</v>
      </c>
      <c r="F305" s="207" t="s">
        <v>378</v>
      </c>
      <c r="G305" s="204"/>
      <c r="H305" s="208">
        <v>24</v>
      </c>
      <c r="I305" s="209"/>
      <c r="J305" s="204"/>
      <c r="K305" s="204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171</v>
      </c>
      <c r="AU305" s="214" t="s">
        <v>87</v>
      </c>
      <c r="AV305" s="13" t="s">
        <v>87</v>
      </c>
      <c r="AW305" s="13" t="s">
        <v>34</v>
      </c>
      <c r="AX305" s="13" t="s">
        <v>77</v>
      </c>
      <c r="AY305" s="214" t="s">
        <v>136</v>
      </c>
    </row>
    <row r="306" spans="2:51" s="13" customFormat="1" ht="11.25">
      <c r="B306" s="203"/>
      <c r="C306" s="204"/>
      <c r="D306" s="205" t="s">
        <v>171</v>
      </c>
      <c r="E306" s="206" t="s">
        <v>1</v>
      </c>
      <c r="F306" s="207" t="s">
        <v>379</v>
      </c>
      <c r="G306" s="204"/>
      <c r="H306" s="208">
        <v>36</v>
      </c>
      <c r="I306" s="209"/>
      <c r="J306" s="204"/>
      <c r="K306" s="204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171</v>
      </c>
      <c r="AU306" s="214" t="s">
        <v>87</v>
      </c>
      <c r="AV306" s="13" t="s">
        <v>87</v>
      </c>
      <c r="AW306" s="13" t="s">
        <v>34</v>
      </c>
      <c r="AX306" s="13" t="s">
        <v>77</v>
      </c>
      <c r="AY306" s="214" t="s">
        <v>136</v>
      </c>
    </row>
    <row r="307" spans="2:51" s="13" customFormat="1" ht="11.25">
      <c r="B307" s="203"/>
      <c r="C307" s="204"/>
      <c r="D307" s="205" t="s">
        <v>171</v>
      </c>
      <c r="E307" s="206" t="s">
        <v>1</v>
      </c>
      <c r="F307" s="207" t="s">
        <v>380</v>
      </c>
      <c r="G307" s="204"/>
      <c r="H307" s="208">
        <v>24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171</v>
      </c>
      <c r="AU307" s="214" t="s">
        <v>87</v>
      </c>
      <c r="AV307" s="13" t="s">
        <v>87</v>
      </c>
      <c r="AW307" s="13" t="s">
        <v>34</v>
      </c>
      <c r="AX307" s="13" t="s">
        <v>77</v>
      </c>
      <c r="AY307" s="214" t="s">
        <v>136</v>
      </c>
    </row>
    <row r="308" spans="2:51" s="13" customFormat="1" ht="11.25">
      <c r="B308" s="203"/>
      <c r="C308" s="204"/>
      <c r="D308" s="205" t="s">
        <v>171</v>
      </c>
      <c r="E308" s="206" t="s">
        <v>1</v>
      </c>
      <c r="F308" s="207" t="s">
        <v>381</v>
      </c>
      <c r="G308" s="204"/>
      <c r="H308" s="208">
        <v>18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171</v>
      </c>
      <c r="AU308" s="214" t="s">
        <v>87</v>
      </c>
      <c r="AV308" s="13" t="s">
        <v>87</v>
      </c>
      <c r="AW308" s="13" t="s">
        <v>34</v>
      </c>
      <c r="AX308" s="13" t="s">
        <v>77</v>
      </c>
      <c r="AY308" s="214" t="s">
        <v>136</v>
      </c>
    </row>
    <row r="309" spans="2:51" s="13" customFormat="1" ht="11.25">
      <c r="B309" s="203"/>
      <c r="C309" s="204"/>
      <c r="D309" s="205" t="s">
        <v>171</v>
      </c>
      <c r="E309" s="206" t="s">
        <v>1</v>
      </c>
      <c r="F309" s="207" t="s">
        <v>382</v>
      </c>
      <c r="G309" s="204"/>
      <c r="H309" s="208">
        <v>18</v>
      </c>
      <c r="I309" s="209"/>
      <c r="J309" s="204"/>
      <c r="K309" s="204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171</v>
      </c>
      <c r="AU309" s="214" t="s">
        <v>87</v>
      </c>
      <c r="AV309" s="13" t="s">
        <v>87</v>
      </c>
      <c r="AW309" s="13" t="s">
        <v>34</v>
      </c>
      <c r="AX309" s="13" t="s">
        <v>77</v>
      </c>
      <c r="AY309" s="214" t="s">
        <v>136</v>
      </c>
    </row>
    <row r="310" spans="2:51" s="13" customFormat="1" ht="11.25">
      <c r="B310" s="203"/>
      <c r="C310" s="204"/>
      <c r="D310" s="205" t="s">
        <v>171</v>
      </c>
      <c r="E310" s="206" t="s">
        <v>1</v>
      </c>
      <c r="F310" s="207" t="s">
        <v>389</v>
      </c>
      <c r="G310" s="204"/>
      <c r="H310" s="208">
        <v>31.5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171</v>
      </c>
      <c r="AU310" s="214" t="s">
        <v>87</v>
      </c>
      <c r="AV310" s="13" t="s">
        <v>87</v>
      </c>
      <c r="AW310" s="13" t="s">
        <v>34</v>
      </c>
      <c r="AX310" s="13" t="s">
        <v>77</v>
      </c>
      <c r="AY310" s="214" t="s">
        <v>136</v>
      </c>
    </row>
    <row r="311" spans="2:51" s="15" customFormat="1" ht="11.25">
      <c r="B311" s="232"/>
      <c r="C311" s="233"/>
      <c r="D311" s="205" t="s">
        <v>171</v>
      </c>
      <c r="E311" s="234" t="s">
        <v>1</v>
      </c>
      <c r="F311" s="235" t="s">
        <v>217</v>
      </c>
      <c r="G311" s="233"/>
      <c r="H311" s="236">
        <v>5051.5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AT311" s="242" t="s">
        <v>171</v>
      </c>
      <c r="AU311" s="242" t="s">
        <v>87</v>
      </c>
      <c r="AV311" s="15" t="s">
        <v>150</v>
      </c>
      <c r="AW311" s="15" t="s">
        <v>34</v>
      </c>
      <c r="AX311" s="15" t="s">
        <v>85</v>
      </c>
      <c r="AY311" s="242" t="s">
        <v>136</v>
      </c>
    </row>
    <row r="312" spans="2:51" s="15" customFormat="1" ht="11.25">
      <c r="B312" s="232"/>
      <c r="C312" s="233"/>
      <c r="D312" s="205" t="s">
        <v>171</v>
      </c>
      <c r="E312" s="234" t="s">
        <v>1</v>
      </c>
      <c r="F312" s="235" t="s">
        <v>217</v>
      </c>
      <c r="G312" s="233"/>
      <c r="H312" s="236">
        <v>0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171</v>
      </c>
      <c r="AU312" s="242" t="s">
        <v>87</v>
      </c>
      <c r="AV312" s="15" t="s">
        <v>150</v>
      </c>
      <c r="AW312" s="15" t="s">
        <v>34</v>
      </c>
      <c r="AX312" s="15" t="s">
        <v>77</v>
      </c>
      <c r="AY312" s="242" t="s">
        <v>136</v>
      </c>
    </row>
    <row r="313" spans="1:65" s="2" customFormat="1" ht="14.45" customHeight="1">
      <c r="A313" s="35"/>
      <c r="B313" s="36"/>
      <c r="C313" s="247" t="s">
        <v>426</v>
      </c>
      <c r="D313" s="247" t="s">
        <v>365</v>
      </c>
      <c r="E313" s="248" t="s">
        <v>427</v>
      </c>
      <c r="F313" s="249" t="s">
        <v>428</v>
      </c>
      <c r="G313" s="250" t="s">
        <v>165</v>
      </c>
      <c r="H313" s="251">
        <v>831.667</v>
      </c>
      <c r="I313" s="252"/>
      <c r="J313" s="253">
        <f>ROUND(I313*H313,2)</f>
        <v>0</v>
      </c>
      <c r="K313" s="249" t="s">
        <v>208</v>
      </c>
      <c r="L313" s="254"/>
      <c r="M313" s="255" t="s">
        <v>1</v>
      </c>
      <c r="N313" s="256" t="s">
        <v>42</v>
      </c>
      <c r="O313" s="72"/>
      <c r="P313" s="199">
        <f>O313*H313</f>
        <v>0</v>
      </c>
      <c r="Q313" s="199">
        <v>2.7</v>
      </c>
      <c r="R313" s="199">
        <f>Q313*H313</f>
        <v>2245.5009</v>
      </c>
      <c r="S313" s="199">
        <v>0</v>
      </c>
      <c r="T313" s="200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1" t="s">
        <v>167</v>
      </c>
      <c r="AT313" s="201" t="s">
        <v>365</v>
      </c>
      <c r="AU313" s="201" t="s">
        <v>87</v>
      </c>
      <c r="AY313" s="18" t="s">
        <v>136</v>
      </c>
      <c r="BE313" s="202">
        <f>IF(N313="základní",J313,0)</f>
        <v>0</v>
      </c>
      <c r="BF313" s="202">
        <f>IF(N313="snížená",J313,0)</f>
        <v>0</v>
      </c>
      <c r="BG313" s="202">
        <f>IF(N313="zákl. přenesená",J313,0)</f>
        <v>0</v>
      </c>
      <c r="BH313" s="202">
        <f>IF(N313="sníž. přenesená",J313,0)</f>
        <v>0</v>
      </c>
      <c r="BI313" s="202">
        <f>IF(N313="nulová",J313,0)</f>
        <v>0</v>
      </c>
      <c r="BJ313" s="18" t="s">
        <v>85</v>
      </c>
      <c r="BK313" s="202">
        <f>ROUND(I313*H313,2)</f>
        <v>0</v>
      </c>
      <c r="BL313" s="18" t="s">
        <v>150</v>
      </c>
      <c r="BM313" s="201" t="s">
        <v>429</v>
      </c>
    </row>
    <row r="314" spans="2:51" s="13" customFormat="1" ht="11.25">
      <c r="B314" s="203"/>
      <c r="C314" s="204"/>
      <c r="D314" s="205" t="s">
        <v>171</v>
      </c>
      <c r="E314" s="206" t="s">
        <v>1</v>
      </c>
      <c r="F314" s="207" t="s">
        <v>430</v>
      </c>
      <c r="G314" s="204"/>
      <c r="H314" s="208">
        <v>470.167</v>
      </c>
      <c r="I314" s="209"/>
      <c r="J314" s="204"/>
      <c r="K314" s="204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171</v>
      </c>
      <c r="AU314" s="214" t="s">
        <v>87</v>
      </c>
      <c r="AV314" s="13" t="s">
        <v>87</v>
      </c>
      <c r="AW314" s="13" t="s">
        <v>34</v>
      </c>
      <c r="AX314" s="13" t="s">
        <v>77</v>
      </c>
      <c r="AY314" s="214" t="s">
        <v>136</v>
      </c>
    </row>
    <row r="315" spans="2:51" s="13" customFormat="1" ht="11.25">
      <c r="B315" s="203"/>
      <c r="C315" s="204"/>
      <c r="D315" s="205" t="s">
        <v>171</v>
      </c>
      <c r="E315" s="206" t="s">
        <v>1</v>
      </c>
      <c r="F315" s="207" t="s">
        <v>431</v>
      </c>
      <c r="G315" s="204"/>
      <c r="H315" s="208">
        <v>286.5</v>
      </c>
      <c r="I315" s="209"/>
      <c r="J315" s="204"/>
      <c r="K315" s="204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171</v>
      </c>
      <c r="AU315" s="214" t="s">
        <v>87</v>
      </c>
      <c r="AV315" s="13" t="s">
        <v>87</v>
      </c>
      <c r="AW315" s="13" t="s">
        <v>34</v>
      </c>
      <c r="AX315" s="13" t="s">
        <v>77</v>
      </c>
      <c r="AY315" s="214" t="s">
        <v>136</v>
      </c>
    </row>
    <row r="316" spans="2:51" s="13" customFormat="1" ht="11.25">
      <c r="B316" s="203"/>
      <c r="C316" s="204"/>
      <c r="D316" s="205" t="s">
        <v>171</v>
      </c>
      <c r="E316" s="206" t="s">
        <v>1</v>
      </c>
      <c r="F316" s="207" t="s">
        <v>432</v>
      </c>
      <c r="G316" s="204"/>
      <c r="H316" s="208">
        <v>55</v>
      </c>
      <c r="I316" s="209"/>
      <c r="J316" s="204"/>
      <c r="K316" s="204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171</v>
      </c>
      <c r="AU316" s="214" t="s">
        <v>87</v>
      </c>
      <c r="AV316" s="13" t="s">
        <v>87</v>
      </c>
      <c r="AW316" s="13" t="s">
        <v>34</v>
      </c>
      <c r="AX316" s="13" t="s">
        <v>77</v>
      </c>
      <c r="AY316" s="214" t="s">
        <v>136</v>
      </c>
    </row>
    <row r="317" spans="2:51" s="13" customFormat="1" ht="11.25">
      <c r="B317" s="203"/>
      <c r="C317" s="204"/>
      <c r="D317" s="205" t="s">
        <v>171</v>
      </c>
      <c r="E317" s="206" t="s">
        <v>1</v>
      </c>
      <c r="F317" s="207" t="s">
        <v>433</v>
      </c>
      <c r="G317" s="204"/>
      <c r="H317" s="208">
        <v>20</v>
      </c>
      <c r="I317" s="209"/>
      <c r="J317" s="204"/>
      <c r="K317" s="204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171</v>
      </c>
      <c r="AU317" s="214" t="s">
        <v>87</v>
      </c>
      <c r="AV317" s="13" t="s">
        <v>87</v>
      </c>
      <c r="AW317" s="13" t="s">
        <v>34</v>
      </c>
      <c r="AX317" s="13" t="s">
        <v>77</v>
      </c>
      <c r="AY317" s="214" t="s">
        <v>136</v>
      </c>
    </row>
    <row r="318" spans="2:51" s="15" customFormat="1" ht="11.25">
      <c r="B318" s="232"/>
      <c r="C318" s="233"/>
      <c r="D318" s="205" t="s">
        <v>171</v>
      </c>
      <c r="E318" s="234" t="s">
        <v>1</v>
      </c>
      <c r="F318" s="235" t="s">
        <v>217</v>
      </c>
      <c r="G318" s="233"/>
      <c r="H318" s="236">
        <v>831.667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AT318" s="242" t="s">
        <v>171</v>
      </c>
      <c r="AU318" s="242" t="s">
        <v>87</v>
      </c>
      <c r="AV318" s="15" t="s">
        <v>150</v>
      </c>
      <c r="AW318" s="15" t="s">
        <v>34</v>
      </c>
      <c r="AX318" s="15" t="s">
        <v>85</v>
      </c>
      <c r="AY318" s="242" t="s">
        <v>136</v>
      </c>
    </row>
    <row r="319" spans="1:65" s="2" customFormat="1" ht="14.45" customHeight="1">
      <c r="A319" s="35"/>
      <c r="B319" s="36"/>
      <c r="C319" s="247" t="s">
        <v>434</v>
      </c>
      <c r="D319" s="247" t="s">
        <v>365</v>
      </c>
      <c r="E319" s="248" t="s">
        <v>435</v>
      </c>
      <c r="F319" s="249" t="s">
        <v>436</v>
      </c>
      <c r="G319" s="250" t="s">
        <v>165</v>
      </c>
      <c r="H319" s="251">
        <v>7</v>
      </c>
      <c r="I319" s="252"/>
      <c r="J319" s="253">
        <f>ROUND(I319*H319,2)</f>
        <v>0</v>
      </c>
      <c r="K319" s="249" t="s">
        <v>1</v>
      </c>
      <c r="L319" s="254"/>
      <c r="M319" s="255" t="s">
        <v>1</v>
      </c>
      <c r="N319" s="256" t="s">
        <v>42</v>
      </c>
      <c r="O319" s="72"/>
      <c r="P319" s="199">
        <f>O319*H319</f>
        <v>0</v>
      </c>
      <c r="Q319" s="199">
        <v>2.37</v>
      </c>
      <c r="R319" s="199">
        <f>Q319*H319</f>
        <v>16.59</v>
      </c>
      <c r="S319" s="199">
        <v>0</v>
      </c>
      <c r="T319" s="200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1" t="s">
        <v>167</v>
      </c>
      <c r="AT319" s="201" t="s">
        <v>365</v>
      </c>
      <c r="AU319" s="201" t="s">
        <v>87</v>
      </c>
      <c r="AY319" s="18" t="s">
        <v>136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18" t="s">
        <v>85</v>
      </c>
      <c r="BK319" s="202">
        <f>ROUND(I319*H319,2)</f>
        <v>0</v>
      </c>
      <c r="BL319" s="18" t="s">
        <v>150</v>
      </c>
      <c r="BM319" s="201" t="s">
        <v>437</v>
      </c>
    </row>
    <row r="320" spans="2:51" s="13" customFormat="1" ht="11.25">
      <c r="B320" s="203"/>
      <c r="C320" s="204"/>
      <c r="D320" s="205" t="s">
        <v>171</v>
      </c>
      <c r="E320" s="206" t="s">
        <v>1</v>
      </c>
      <c r="F320" s="207" t="s">
        <v>438</v>
      </c>
      <c r="G320" s="204"/>
      <c r="H320" s="208">
        <v>7</v>
      </c>
      <c r="I320" s="209"/>
      <c r="J320" s="204"/>
      <c r="K320" s="204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171</v>
      </c>
      <c r="AU320" s="214" t="s">
        <v>87</v>
      </c>
      <c r="AV320" s="13" t="s">
        <v>87</v>
      </c>
      <c r="AW320" s="13" t="s">
        <v>34</v>
      </c>
      <c r="AX320" s="13" t="s">
        <v>85</v>
      </c>
      <c r="AY320" s="214" t="s">
        <v>136</v>
      </c>
    </row>
    <row r="321" spans="2:63" s="12" customFormat="1" ht="22.9" customHeight="1">
      <c r="B321" s="176"/>
      <c r="C321" s="177"/>
      <c r="D321" s="178" t="s">
        <v>76</v>
      </c>
      <c r="E321" s="215" t="s">
        <v>135</v>
      </c>
      <c r="F321" s="215" t="s">
        <v>439</v>
      </c>
      <c r="G321" s="177"/>
      <c r="H321" s="177"/>
      <c r="I321" s="180"/>
      <c r="J321" s="216">
        <f>BK321</f>
        <v>0</v>
      </c>
      <c r="K321" s="177"/>
      <c r="L321" s="182"/>
      <c r="M321" s="183"/>
      <c r="N321" s="184"/>
      <c r="O321" s="184"/>
      <c r="P321" s="185">
        <f>SUM(P322:P424)</f>
        <v>0</v>
      </c>
      <c r="Q321" s="184"/>
      <c r="R321" s="185">
        <f>SUM(R322:R424)</f>
        <v>449.99899999999997</v>
      </c>
      <c r="S321" s="184"/>
      <c r="T321" s="186">
        <f>SUM(T322:T424)</f>
        <v>0</v>
      </c>
      <c r="AR321" s="187" t="s">
        <v>85</v>
      </c>
      <c r="AT321" s="188" t="s">
        <v>76</v>
      </c>
      <c r="AU321" s="188" t="s">
        <v>85</v>
      </c>
      <c r="AY321" s="187" t="s">
        <v>136</v>
      </c>
      <c r="BK321" s="189">
        <f>SUM(BK322:BK424)</f>
        <v>0</v>
      </c>
    </row>
    <row r="322" spans="1:65" s="2" customFormat="1" ht="37.9" customHeight="1">
      <c r="A322" s="35"/>
      <c r="B322" s="36"/>
      <c r="C322" s="190" t="s">
        <v>440</v>
      </c>
      <c r="D322" s="190" t="s">
        <v>137</v>
      </c>
      <c r="E322" s="191" t="s">
        <v>441</v>
      </c>
      <c r="F322" s="192" t="s">
        <v>442</v>
      </c>
      <c r="G322" s="193" t="s">
        <v>202</v>
      </c>
      <c r="H322" s="194">
        <v>2156</v>
      </c>
      <c r="I322" s="195"/>
      <c r="J322" s="196">
        <f>ROUND(I322*H322,2)</f>
        <v>0</v>
      </c>
      <c r="K322" s="192" t="s">
        <v>208</v>
      </c>
      <c r="L322" s="40"/>
      <c r="M322" s="197" t="s">
        <v>1</v>
      </c>
      <c r="N322" s="198" t="s">
        <v>42</v>
      </c>
      <c r="O322" s="72"/>
      <c r="P322" s="199">
        <f>O322*H322</f>
        <v>0</v>
      </c>
      <c r="Q322" s="199">
        <v>0</v>
      </c>
      <c r="R322" s="199">
        <f>Q322*H322</f>
        <v>0</v>
      </c>
      <c r="S322" s="199">
        <v>0</v>
      </c>
      <c r="T322" s="200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1" t="s">
        <v>150</v>
      </c>
      <c r="AT322" s="201" t="s">
        <v>137</v>
      </c>
      <c r="AU322" s="201" t="s">
        <v>87</v>
      </c>
      <c r="AY322" s="18" t="s">
        <v>136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18" t="s">
        <v>85</v>
      </c>
      <c r="BK322" s="202">
        <f>ROUND(I322*H322,2)</f>
        <v>0</v>
      </c>
      <c r="BL322" s="18" t="s">
        <v>150</v>
      </c>
      <c r="BM322" s="201" t="s">
        <v>443</v>
      </c>
    </row>
    <row r="323" spans="2:51" s="13" customFormat="1" ht="11.25">
      <c r="B323" s="203"/>
      <c r="C323" s="204"/>
      <c r="D323" s="205" t="s">
        <v>171</v>
      </c>
      <c r="E323" s="206" t="s">
        <v>1</v>
      </c>
      <c r="F323" s="207" t="s">
        <v>375</v>
      </c>
      <c r="G323" s="204"/>
      <c r="H323" s="208">
        <v>167</v>
      </c>
      <c r="I323" s="209"/>
      <c r="J323" s="204"/>
      <c r="K323" s="204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171</v>
      </c>
      <c r="AU323" s="214" t="s">
        <v>87</v>
      </c>
      <c r="AV323" s="13" t="s">
        <v>87</v>
      </c>
      <c r="AW323" s="13" t="s">
        <v>34</v>
      </c>
      <c r="AX323" s="13" t="s">
        <v>77</v>
      </c>
      <c r="AY323" s="214" t="s">
        <v>136</v>
      </c>
    </row>
    <row r="324" spans="2:51" s="13" customFormat="1" ht="11.25">
      <c r="B324" s="203"/>
      <c r="C324" s="204"/>
      <c r="D324" s="205" t="s">
        <v>171</v>
      </c>
      <c r="E324" s="206" t="s">
        <v>1</v>
      </c>
      <c r="F324" s="207" t="s">
        <v>376</v>
      </c>
      <c r="G324" s="204"/>
      <c r="H324" s="208">
        <v>1309</v>
      </c>
      <c r="I324" s="209"/>
      <c r="J324" s="204"/>
      <c r="K324" s="204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171</v>
      </c>
      <c r="AU324" s="214" t="s">
        <v>87</v>
      </c>
      <c r="AV324" s="13" t="s">
        <v>87</v>
      </c>
      <c r="AW324" s="13" t="s">
        <v>34</v>
      </c>
      <c r="AX324" s="13" t="s">
        <v>77</v>
      </c>
      <c r="AY324" s="214" t="s">
        <v>136</v>
      </c>
    </row>
    <row r="325" spans="2:51" s="13" customFormat="1" ht="22.5">
      <c r="B325" s="203"/>
      <c r="C325" s="204"/>
      <c r="D325" s="205" t="s">
        <v>171</v>
      </c>
      <c r="E325" s="206" t="s">
        <v>1</v>
      </c>
      <c r="F325" s="207" t="s">
        <v>377</v>
      </c>
      <c r="G325" s="204"/>
      <c r="H325" s="208">
        <v>330</v>
      </c>
      <c r="I325" s="209"/>
      <c r="J325" s="204"/>
      <c r="K325" s="204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171</v>
      </c>
      <c r="AU325" s="214" t="s">
        <v>87</v>
      </c>
      <c r="AV325" s="13" t="s">
        <v>87</v>
      </c>
      <c r="AW325" s="13" t="s">
        <v>34</v>
      </c>
      <c r="AX325" s="13" t="s">
        <v>77</v>
      </c>
      <c r="AY325" s="214" t="s">
        <v>136</v>
      </c>
    </row>
    <row r="326" spans="2:51" s="13" customFormat="1" ht="11.25">
      <c r="B326" s="203"/>
      <c r="C326" s="204"/>
      <c r="D326" s="205" t="s">
        <v>171</v>
      </c>
      <c r="E326" s="206" t="s">
        <v>1</v>
      </c>
      <c r="F326" s="207" t="s">
        <v>378</v>
      </c>
      <c r="G326" s="204"/>
      <c r="H326" s="208">
        <v>24</v>
      </c>
      <c r="I326" s="209"/>
      <c r="J326" s="204"/>
      <c r="K326" s="204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171</v>
      </c>
      <c r="AU326" s="214" t="s">
        <v>87</v>
      </c>
      <c r="AV326" s="13" t="s">
        <v>87</v>
      </c>
      <c r="AW326" s="13" t="s">
        <v>34</v>
      </c>
      <c r="AX326" s="13" t="s">
        <v>77</v>
      </c>
      <c r="AY326" s="214" t="s">
        <v>136</v>
      </c>
    </row>
    <row r="327" spans="2:51" s="13" customFormat="1" ht="11.25">
      <c r="B327" s="203"/>
      <c r="C327" s="204"/>
      <c r="D327" s="205" t="s">
        <v>171</v>
      </c>
      <c r="E327" s="206" t="s">
        <v>1</v>
      </c>
      <c r="F327" s="207" t="s">
        <v>379</v>
      </c>
      <c r="G327" s="204"/>
      <c r="H327" s="208">
        <v>36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171</v>
      </c>
      <c r="AU327" s="214" t="s">
        <v>87</v>
      </c>
      <c r="AV327" s="13" t="s">
        <v>87</v>
      </c>
      <c r="AW327" s="13" t="s">
        <v>34</v>
      </c>
      <c r="AX327" s="13" t="s">
        <v>77</v>
      </c>
      <c r="AY327" s="214" t="s">
        <v>136</v>
      </c>
    </row>
    <row r="328" spans="2:51" s="13" customFormat="1" ht="11.25">
      <c r="B328" s="203"/>
      <c r="C328" s="204"/>
      <c r="D328" s="205" t="s">
        <v>171</v>
      </c>
      <c r="E328" s="206" t="s">
        <v>1</v>
      </c>
      <c r="F328" s="207" t="s">
        <v>380</v>
      </c>
      <c r="G328" s="204"/>
      <c r="H328" s="208">
        <v>24</v>
      </c>
      <c r="I328" s="209"/>
      <c r="J328" s="204"/>
      <c r="K328" s="204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171</v>
      </c>
      <c r="AU328" s="214" t="s">
        <v>87</v>
      </c>
      <c r="AV328" s="13" t="s">
        <v>87</v>
      </c>
      <c r="AW328" s="13" t="s">
        <v>34</v>
      </c>
      <c r="AX328" s="13" t="s">
        <v>77</v>
      </c>
      <c r="AY328" s="214" t="s">
        <v>136</v>
      </c>
    </row>
    <row r="329" spans="2:51" s="13" customFormat="1" ht="11.25">
      <c r="B329" s="203"/>
      <c r="C329" s="204"/>
      <c r="D329" s="205" t="s">
        <v>171</v>
      </c>
      <c r="E329" s="206" t="s">
        <v>1</v>
      </c>
      <c r="F329" s="207" t="s">
        <v>381</v>
      </c>
      <c r="G329" s="204"/>
      <c r="H329" s="208">
        <v>18</v>
      </c>
      <c r="I329" s="209"/>
      <c r="J329" s="204"/>
      <c r="K329" s="204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171</v>
      </c>
      <c r="AU329" s="214" t="s">
        <v>87</v>
      </c>
      <c r="AV329" s="13" t="s">
        <v>87</v>
      </c>
      <c r="AW329" s="13" t="s">
        <v>34</v>
      </c>
      <c r="AX329" s="13" t="s">
        <v>77</v>
      </c>
      <c r="AY329" s="214" t="s">
        <v>136</v>
      </c>
    </row>
    <row r="330" spans="2:51" s="13" customFormat="1" ht="11.25">
      <c r="B330" s="203"/>
      <c r="C330" s="204"/>
      <c r="D330" s="205" t="s">
        <v>171</v>
      </c>
      <c r="E330" s="206" t="s">
        <v>1</v>
      </c>
      <c r="F330" s="207" t="s">
        <v>382</v>
      </c>
      <c r="G330" s="204"/>
      <c r="H330" s="208">
        <v>18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171</v>
      </c>
      <c r="AU330" s="214" t="s">
        <v>87</v>
      </c>
      <c r="AV330" s="13" t="s">
        <v>87</v>
      </c>
      <c r="AW330" s="13" t="s">
        <v>34</v>
      </c>
      <c r="AX330" s="13" t="s">
        <v>77</v>
      </c>
      <c r="AY330" s="214" t="s">
        <v>136</v>
      </c>
    </row>
    <row r="331" spans="2:51" s="13" customFormat="1" ht="11.25">
      <c r="B331" s="203"/>
      <c r="C331" s="204"/>
      <c r="D331" s="205" t="s">
        <v>171</v>
      </c>
      <c r="E331" s="206" t="s">
        <v>1</v>
      </c>
      <c r="F331" s="207" t="s">
        <v>383</v>
      </c>
      <c r="G331" s="204"/>
      <c r="H331" s="208">
        <v>17.5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171</v>
      </c>
      <c r="AU331" s="214" t="s">
        <v>87</v>
      </c>
      <c r="AV331" s="13" t="s">
        <v>87</v>
      </c>
      <c r="AW331" s="13" t="s">
        <v>34</v>
      </c>
      <c r="AX331" s="13" t="s">
        <v>77</v>
      </c>
      <c r="AY331" s="214" t="s">
        <v>136</v>
      </c>
    </row>
    <row r="332" spans="2:51" s="13" customFormat="1" ht="11.25">
      <c r="B332" s="203"/>
      <c r="C332" s="204"/>
      <c r="D332" s="205" t="s">
        <v>171</v>
      </c>
      <c r="E332" s="206" t="s">
        <v>1</v>
      </c>
      <c r="F332" s="207" t="s">
        <v>384</v>
      </c>
      <c r="G332" s="204"/>
      <c r="H332" s="208">
        <v>17.5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171</v>
      </c>
      <c r="AU332" s="214" t="s">
        <v>87</v>
      </c>
      <c r="AV332" s="13" t="s">
        <v>87</v>
      </c>
      <c r="AW332" s="13" t="s">
        <v>34</v>
      </c>
      <c r="AX332" s="13" t="s">
        <v>77</v>
      </c>
      <c r="AY332" s="214" t="s">
        <v>136</v>
      </c>
    </row>
    <row r="333" spans="2:51" s="13" customFormat="1" ht="11.25">
      <c r="B333" s="203"/>
      <c r="C333" s="204"/>
      <c r="D333" s="205" t="s">
        <v>171</v>
      </c>
      <c r="E333" s="206" t="s">
        <v>1</v>
      </c>
      <c r="F333" s="207" t="s">
        <v>385</v>
      </c>
      <c r="G333" s="204"/>
      <c r="H333" s="208">
        <v>17.5</v>
      </c>
      <c r="I333" s="209"/>
      <c r="J333" s="204"/>
      <c r="K333" s="204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171</v>
      </c>
      <c r="AU333" s="214" t="s">
        <v>87</v>
      </c>
      <c r="AV333" s="13" t="s">
        <v>87</v>
      </c>
      <c r="AW333" s="13" t="s">
        <v>34</v>
      </c>
      <c r="AX333" s="13" t="s">
        <v>77</v>
      </c>
      <c r="AY333" s="214" t="s">
        <v>136</v>
      </c>
    </row>
    <row r="334" spans="2:51" s="13" customFormat="1" ht="11.25">
      <c r="B334" s="203"/>
      <c r="C334" s="204"/>
      <c r="D334" s="205" t="s">
        <v>171</v>
      </c>
      <c r="E334" s="206" t="s">
        <v>1</v>
      </c>
      <c r="F334" s="207" t="s">
        <v>386</v>
      </c>
      <c r="G334" s="204"/>
      <c r="H334" s="208">
        <v>9</v>
      </c>
      <c r="I334" s="209"/>
      <c r="J334" s="204"/>
      <c r="K334" s="204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171</v>
      </c>
      <c r="AU334" s="214" t="s">
        <v>87</v>
      </c>
      <c r="AV334" s="13" t="s">
        <v>87</v>
      </c>
      <c r="AW334" s="13" t="s">
        <v>34</v>
      </c>
      <c r="AX334" s="13" t="s">
        <v>77</v>
      </c>
      <c r="AY334" s="214" t="s">
        <v>136</v>
      </c>
    </row>
    <row r="335" spans="2:51" s="13" customFormat="1" ht="11.25">
      <c r="B335" s="203"/>
      <c r="C335" s="204"/>
      <c r="D335" s="205" t="s">
        <v>171</v>
      </c>
      <c r="E335" s="206" t="s">
        <v>1</v>
      </c>
      <c r="F335" s="207" t="s">
        <v>387</v>
      </c>
      <c r="G335" s="204"/>
      <c r="H335" s="208">
        <v>17.5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171</v>
      </c>
      <c r="AU335" s="214" t="s">
        <v>87</v>
      </c>
      <c r="AV335" s="13" t="s">
        <v>87</v>
      </c>
      <c r="AW335" s="13" t="s">
        <v>34</v>
      </c>
      <c r="AX335" s="13" t="s">
        <v>77</v>
      </c>
      <c r="AY335" s="214" t="s">
        <v>136</v>
      </c>
    </row>
    <row r="336" spans="2:51" s="13" customFormat="1" ht="11.25">
      <c r="B336" s="203"/>
      <c r="C336" s="204"/>
      <c r="D336" s="205" t="s">
        <v>171</v>
      </c>
      <c r="E336" s="206" t="s">
        <v>1</v>
      </c>
      <c r="F336" s="207" t="s">
        <v>388</v>
      </c>
      <c r="G336" s="204"/>
      <c r="H336" s="208">
        <v>17.5</v>
      </c>
      <c r="I336" s="209"/>
      <c r="J336" s="204"/>
      <c r="K336" s="204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171</v>
      </c>
      <c r="AU336" s="214" t="s">
        <v>87</v>
      </c>
      <c r="AV336" s="13" t="s">
        <v>87</v>
      </c>
      <c r="AW336" s="13" t="s">
        <v>34</v>
      </c>
      <c r="AX336" s="13" t="s">
        <v>77</v>
      </c>
      <c r="AY336" s="214" t="s">
        <v>136</v>
      </c>
    </row>
    <row r="337" spans="2:51" s="13" customFormat="1" ht="11.25">
      <c r="B337" s="203"/>
      <c r="C337" s="204"/>
      <c r="D337" s="205" t="s">
        <v>171</v>
      </c>
      <c r="E337" s="206" t="s">
        <v>1</v>
      </c>
      <c r="F337" s="207" t="s">
        <v>389</v>
      </c>
      <c r="G337" s="204"/>
      <c r="H337" s="208">
        <v>31.5</v>
      </c>
      <c r="I337" s="209"/>
      <c r="J337" s="204"/>
      <c r="K337" s="204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171</v>
      </c>
      <c r="AU337" s="214" t="s">
        <v>87</v>
      </c>
      <c r="AV337" s="13" t="s">
        <v>87</v>
      </c>
      <c r="AW337" s="13" t="s">
        <v>34</v>
      </c>
      <c r="AX337" s="13" t="s">
        <v>77</v>
      </c>
      <c r="AY337" s="214" t="s">
        <v>136</v>
      </c>
    </row>
    <row r="338" spans="2:51" s="13" customFormat="1" ht="11.25">
      <c r="B338" s="203"/>
      <c r="C338" s="204"/>
      <c r="D338" s="205" t="s">
        <v>171</v>
      </c>
      <c r="E338" s="206" t="s">
        <v>1</v>
      </c>
      <c r="F338" s="207" t="s">
        <v>390</v>
      </c>
      <c r="G338" s="204"/>
      <c r="H338" s="208">
        <v>50.5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171</v>
      </c>
      <c r="AU338" s="214" t="s">
        <v>87</v>
      </c>
      <c r="AV338" s="13" t="s">
        <v>87</v>
      </c>
      <c r="AW338" s="13" t="s">
        <v>34</v>
      </c>
      <c r="AX338" s="13" t="s">
        <v>77</v>
      </c>
      <c r="AY338" s="214" t="s">
        <v>136</v>
      </c>
    </row>
    <row r="339" spans="2:51" s="13" customFormat="1" ht="11.25">
      <c r="B339" s="203"/>
      <c r="C339" s="204"/>
      <c r="D339" s="205" t="s">
        <v>171</v>
      </c>
      <c r="E339" s="206" t="s">
        <v>1</v>
      </c>
      <c r="F339" s="207" t="s">
        <v>391</v>
      </c>
      <c r="G339" s="204"/>
      <c r="H339" s="208">
        <v>51.5</v>
      </c>
      <c r="I339" s="209"/>
      <c r="J339" s="204"/>
      <c r="K339" s="204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171</v>
      </c>
      <c r="AU339" s="214" t="s">
        <v>87</v>
      </c>
      <c r="AV339" s="13" t="s">
        <v>87</v>
      </c>
      <c r="AW339" s="13" t="s">
        <v>34</v>
      </c>
      <c r="AX339" s="13" t="s">
        <v>77</v>
      </c>
      <c r="AY339" s="214" t="s">
        <v>136</v>
      </c>
    </row>
    <row r="340" spans="2:51" s="15" customFormat="1" ht="11.25">
      <c r="B340" s="232"/>
      <c r="C340" s="233"/>
      <c r="D340" s="205" t="s">
        <v>171</v>
      </c>
      <c r="E340" s="234" t="s">
        <v>1</v>
      </c>
      <c r="F340" s="235" t="s">
        <v>217</v>
      </c>
      <c r="G340" s="233"/>
      <c r="H340" s="236">
        <v>2156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AT340" s="242" t="s">
        <v>171</v>
      </c>
      <c r="AU340" s="242" t="s">
        <v>87</v>
      </c>
      <c r="AV340" s="15" t="s">
        <v>150</v>
      </c>
      <c r="AW340" s="15" t="s">
        <v>34</v>
      </c>
      <c r="AX340" s="15" t="s">
        <v>85</v>
      </c>
      <c r="AY340" s="242" t="s">
        <v>136</v>
      </c>
    </row>
    <row r="341" spans="1:65" s="2" customFormat="1" ht="14.45" customHeight="1">
      <c r="A341" s="35"/>
      <c r="B341" s="36"/>
      <c r="C341" s="247" t="s">
        <v>444</v>
      </c>
      <c r="D341" s="247" t="s">
        <v>365</v>
      </c>
      <c r="E341" s="248" t="s">
        <v>445</v>
      </c>
      <c r="F341" s="249" t="s">
        <v>446</v>
      </c>
      <c r="G341" s="250" t="s">
        <v>336</v>
      </c>
      <c r="H341" s="251">
        <v>15.092</v>
      </c>
      <c r="I341" s="252"/>
      <c r="J341" s="253">
        <f>ROUND(I341*H341,2)</f>
        <v>0</v>
      </c>
      <c r="K341" s="249" t="s">
        <v>208</v>
      </c>
      <c r="L341" s="254"/>
      <c r="M341" s="255" t="s">
        <v>1</v>
      </c>
      <c r="N341" s="256" t="s">
        <v>42</v>
      </c>
      <c r="O341" s="72"/>
      <c r="P341" s="199">
        <f>O341*H341</f>
        <v>0</v>
      </c>
      <c r="Q341" s="199">
        <v>1</v>
      </c>
      <c r="R341" s="199">
        <f>Q341*H341</f>
        <v>15.092</v>
      </c>
      <c r="S341" s="199">
        <v>0</v>
      </c>
      <c r="T341" s="200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1" t="s">
        <v>167</v>
      </c>
      <c r="AT341" s="201" t="s">
        <v>365</v>
      </c>
      <c r="AU341" s="201" t="s">
        <v>87</v>
      </c>
      <c r="AY341" s="18" t="s">
        <v>136</v>
      </c>
      <c r="BE341" s="202">
        <f>IF(N341="základní",J341,0)</f>
        <v>0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18" t="s">
        <v>85</v>
      </c>
      <c r="BK341" s="202">
        <f>ROUND(I341*H341,2)</f>
        <v>0</v>
      </c>
      <c r="BL341" s="18" t="s">
        <v>150</v>
      </c>
      <c r="BM341" s="201" t="s">
        <v>447</v>
      </c>
    </row>
    <row r="342" spans="2:51" s="13" customFormat="1" ht="11.25">
      <c r="B342" s="203"/>
      <c r="C342" s="204"/>
      <c r="D342" s="205" t="s">
        <v>171</v>
      </c>
      <c r="E342" s="206" t="s">
        <v>1</v>
      </c>
      <c r="F342" s="207" t="s">
        <v>448</v>
      </c>
      <c r="G342" s="204"/>
      <c r="H342" s="208">
        <v>15.092</v>
      </c>
      <c r="I342" s="209"/>
      <c r="J342" s="204"/>
      <c r="K342" s="204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171</v>
      </c>
      <c r="AU342" s="214" t="s">
        <v>87</v>
      </c>
      <c r="AV342" s="13" t="s">
        <v>87</v>
      </c>
      <c r="AW342" s="13" t="s">
        <v>34</v>
      </c>
      <c r="AX342" s="13" t="s">
        <v>85</v>
      </c>
      <c r="AY342" s="214" t="s">
        <v>136</v>
      </c>
    </row>
    <row r="343" spans="1:65" s="2" customFormat="1" ht="14.45" customHeight="1">
      <c r="A343" s="35"/>
      <c r="B343" s="36"/>
      <c r="C343" s="190" t="s">
        <v>449</v>
      </c>
      <c r="D343" s="190" t="s">
        <v>137</v>
      </c>
      <c r="E343" s="191" t="s">
        <v>450</v>
      </c>
      <c r="F343" s="192" t="s">
        <v>451</v>
      </c>
      <c r="G343" s="193" t="s">
        <v>202</v>
      </c>
      <c r="H343" s="194">
        <v>27</v>
      </c>
      <c r="I343" s="195"/>
      <c r="J343" s="196">
        <f>ROUND(I343*H343,2)</f>
        <v>0</v>
      </c>
      <c r="K343" s="192" t="s">
        <v>208</v>
      </c>
      <c r="L343" s="40"/>
      <c r="M343" s="197" t="s">
        <v>1</v>
      </c>
      <c r="N343" s="198" t="s">
        <v>42</v>
      </c>
      <c r="O343" s="72"/>
      <c r="P343" s="199">
        <f>O343*H343</f>
        <v>0</v>
      </c>
      <c r="Q343" s="199">
        <v>0</v>
      </c>
      <c r="R343" s="199">
        <f>Q343*H343</f>
        <v>0</v>
      </c>
      <c r="S343" s="199">
        <v>0</v>
      </c>
      <c r="T343" s="200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1" t="s">
        <v>150</v>
      </c>
      <c r="AT343" s="201" t="s">
        <v>137</v>
      </c>
      <c r="AU343" s="201" t="s">
        <v>87</v>
      </c>
      <c r="AY343" s="18" t="s">
        <v>136</v>
      </c>
      <c r="BE343" s="202">
        <f>IF(N343="základní",J343,0)</f>
        <v>0</v>
      </c>
      <c r="BF343" s="202">
        <f>IF(N343="snížená",J343,0)</f>
        <v>0</v>
      </c>
      <c r="BG343" s="202">
        <f>IF(N343="zákl. přenesená",J343,0)</f>
        <v>0</v>
      </c>
      <c r="BH343" s="202">
        <f>IF(N343="sníž. přenesená",J343,0)</f>
        <v>0</v>
      </c>
      <c r="BI343" s="202">
        <f>IF(N343="nulová",J343,0)</f>
        <v>0</v>
      </c>
      <c r="BJ343" s="18" t="s">
        <v>85</v>
      </c>
      <c r="BK343" s="202">
        <f>ROUND(I343*H343,2)</f>
        <v>0</v>
      </c>
      <c r="BL343" s="18" t="s">
        <v>150</v>
      </c>
      <c r="BM343" s="201" t="s">
        <v>452</v>
      </c>
    </row>
    <row r="344" spans="2:51" s="13" customFormat="1" ht="11.25">
      <c r="B344" s="203"/>
      <c r="C344" s="204"/>
      <c r="D344" s="205" t="s">
        <v>171</v>
      </c>
      <c r="E344" s="206" t="s">
        <v>1</v>
      </c>
      <c r="F344" s="207" t="s">
        <v>453</v>
      </c>
      <c r="G344" s="204"/>
      <c r="H344" s="208">
        <v>27</v>
      </c>
      <c r="I344" s="209"/>
      <c r="J344" s="204"/>
      <c r="K344" s="204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171</v>
      </c>
      <c r="AU344" s="214" t="s">
        <v>87</v>
      </c>
      <c r="AV344" s="13" t="s">
        <v>87</v>
      </c>
      <c r="AW344" s="13" t="s">
        <v>34</v>
      </c>
      <c r="AX344" s="13" t="s">
        <v>85</v>
      </c>
      <c r="AY344" s="214" t="s">
        <v>136</v>
      </c>
    </row>
    <row r="345" spans="1:65" s="2" customFormat="1" ht="14.45" customHeight="1">
      <c r="A345" s="35"/>
      <c r="B345" s="36"/>
      <c r="C345" s="190" t="s">
        <v>454</v>
      </c>
      <c r="D345" s="190" t="s">
        <v>137</v>
      </c>
      <c r="E345" s="191" t="s">
        <v>455</v>
      </c>
      <c r="F345" s="192" t="s">
        <v>456</v>
      </c>
      <c r="G345" s="193" t="s">
        <v>202</v>
      </c>
      <c r="H345" s="194">
        <v>105</v>
      </c>
      <c r="I345" s="195"/>
      <c r="J345" s="196">
        <f>ROUND(I345*H345,2)</f>
        <v>0</v>
      </c>
      <c r="K345" s="192" t="s">
        <v>208</v>
      </c>
      <c r="L345" s="40"/>
      <c r="M345" s="197" t="s">
        <v>1</v>
      </c>
      <c r="N345" s="198" t="s">
        <v>42</v>
      </c>
      <c r="O345" s="72"/>
      <c r="P345" s="199">
        <f>O345*H345</f>
        <v>0</v>
      </c>
      <c r="Q345" s="199">
        <v>0</v>
      </c>
      <c r="R345" s="199">
        <f>Q345*H345</f>
        <v>0</v>
      </c>
      <c r="S345" s="199">
        <v>0</v>
      </c>
      <c r="T345" s="200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1" t="s">
        <v>150</v>
      </c>
      <c r="AT345" s="201" t="s">
        <v>137</v>
      </c>
      <c r="AU345" s="201" t="s">
        <v>87</v>
      </c>
      <c r="AY345" s="18" t="s">
        <v>136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18" t="s">
        <v>85</v>
      </c>
      <c r="BK345" s="202">
        <f>ROUND(I345*H345,2)</f>
        <v>0</v>
      </c>
      <c r="BL345" s="18" t="s">
        <v>150</v>
      </c>
      <c r="BM345" s="201" t="s">
        <v>457</v>
      </c>
    </row>
    <row r="346" spans="2:51" s="13" customFormat="1" ht="11.25">
      <c r="B346" s="203"/>
      <c r="C346" s="204"/>
      <c r="D346" s="205" t="s">
        <v>171</v>
      </c>
      <c r="E346" s="206" t="s">
        <v>1</v>
      </c>
      <c r="F346" s="207" t="s">
        <v>458</v>
      </c>
      <c r="G346" s="204"/>
      <c r="H346" s="208">
        <v>32</v>
      </c>
      <c r="I346" s="209"/>
      <c r="J346" s="204"/>
      <c r="K346" s="204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171</v>
      </c>
      <c r="AU346" s="214" t="s">
        <v>87</v>
      </c>
      <c r="AV346" s="13" t="s">
        <v>87</v>
      </c>
      <c r="AW346" s="13" t="s">
        <v>34</v>
      </c>
      <c r="AX346" s="13" t="s">
        <v>77</v>
      </c>
      <c r="AY346" s="214" t="s">
        <v>136</v>
      </c>
    </row>
    <row r="347" spans="2:51" s="13" customFormat="1" ht="11.25">
      <c r="B347" s="203"/>
      <c r="C347" s="204"/>
      <c r="D347" s="205" t="s">
        <v>171</v>
      </c>
      <c r="E347" s="206" t="s">
        <v>1</v>
      </c>
      <c r="F347" s="207" t="s">
        <v>459</v>
      </c>
      <c r="G347" s="204"/>
      <c r="H347" s="208">
        <v>63</v>
      </c>
      <c r="I347" s="209"/>
      <c r="J347" s="204"/>
      <c r="K347" s="204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171</v>
      </c>
      <c r="AU347" s="214" t="s">
        <v>87</v>
      </c>
      <c r="AV347" s="13" t="s">
        <v>87</v>
      </c>
      <c r="AW347" s="13" t="s">
        <v>34</v>
      </c>
      <c r="AX347" s="13" t="s">
        <v>77</v>
      </c>
      <c r="AY347" s="214" t="s">
        <v>136</v>
      </c>
    </row>
    <row r="348" spans="2:51" s="13" customFormat="1" ht="11.25">
      <c r="B348" s="203"/>
      <c r="C348" s="204"/>
      <c r="D348" s="205" t="s">
        <v>171</v>
      </c>
      <c r="E348" s="206" t="s">
        <v>1</v>
      </c>
      <c r="F348" s="207" t="s">
        <v>460</v>
      </c>
      <c r="G348" s="204"/>
      <c r="H348" s="208">
        <v>10</v>
      </c>
      <c r="I348" s="209"/>
      <c r="J348" s="204"/>
      <c r="K348" s="204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171</v>
      </c>
      <c r="AU348" s="214" t="s">
        <v>87</v>
      </c>
      <c r="AV348" s="13" t="s">
        <v>87</v>
      </c>
      <c r="AW348" s="13" t="s">
        <v>34</v>
      </c>
      <c r="AX348" s="13" t="s">
        <v>77</v>
      </c>
      <c r="AY348" s="214" t="s">
        <v>136</v>
      </c>
    </row>
    <row r="349" spans="2:51" s="15" customFormat="1" ht="11.25">
      <c r="B349" s="232"/>
      <c r="C349" s="233"/>
      <c r="D349" s="205" t="s">
        <v>171</v>
      </c>
      <c r="E349" s="234" t="s">
        <v>1</v>
      </c>
      <c r="F349" s="235" t="s">
        <v>217</v>
      </c>
      <c r="G349" s="233"/>
      <c r="H349" s="236">
        <v>105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171</v>
      </c>
      <c r="AU349" s="242" t="s">
        <v>87</v>
      </c>
      <c r="AV349" s="15" t="s">
        <v>150</v>
      </c>
      <c r="AW349" s="15" t="s">
        <v>34</v>
      </c>
      <c r="AX349" s="15" t="s">
        <v>85</v>
      </c>
      <c r="AY349" s="242" t="s">
        <v>136</v>
      </c>
    </row>
    <row r="350" spans="1:65" s="2" customFormat="1" ht="14.45" customHeight="1">
      <c r="A350" s="35"/>
      <c r="B350" s="36"/>
      <c r="C350" s="190" t="s">
        <v>461</v>
      </c>
      <c r="D350" s="190" t="s">
        <v>137</v>
      </c>
      <c r="E350" s="191" t="s">
        <v>462</v>
      </c>
      <c r="F350" s="192" t="s">
        <v>463</v>
      </c>
      <c r="G350" s="193" t="s">
        <v>202</v>
      </c>
      <c r="H350" s="194">
        <v>3186.5</v>
      </c>
      <c r="I350" s="195"/>
      <c r="J350" s="196">
        <f>ROUND(I350*H350,2)</f>
        <v>0</v>
      </c>
      <c r="K350" s="192" t="s">
        <v>208</v>
      </c>
      <c r="L350" s="40"/>
      <c r="M350" s="197" t="s">
        <v>1</v>
      </c>
      <c r="N350" s="198" t="s">
        <v>42</v>
      </c>
      <c r="O350" s="72"/>
      <c r="P350" s="199">
        <f>O350*H350</f>
        <v>0</v>
      </c>
      <c r="Q350" s="199">
        <v>0</v>
      </c>
      <c r="R350" s="199">
        <f>Q350*H350</f>
        <v>0</v>
      </c>
      <c r="S350" s="199">
        <v>0</v>
      </c>
      <c r="T350" s="200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1" t="s">
        <v>150</v>
      </c>
      <c r="AT350" s="201" t="s">
        <v>137</v>
      </c>
      <c r="AU350" s="201" t="s">
        <v>87</v>
      </c>
      <c r="AY350" s="18" t="s">
        <v>136</v>
      </c>
      <c r="BE350" s="202">
        <f>IF(N350="základní",J350,0)</f>
        <v>0</v>
      </c>
      <c r="BF350" s="202">
        <f>IF(N350="snížená",J350,0)</f>
        <v>0</v>
      </c>
      <c r="BG350" s="202">
        <f>IF(N350="zákl. přenesená",J350,0)</f>
        <v>0</v>
      </c>
      <c r="BH350" s="202">
        <f>IF(N350="sníž. přenesená",J350,0)</f>
        <v>0</v>
      </c>
      <c r="BI350" s="202">
        <f>IF(N350="nulová",J350,0)</f>
        <v>0</v>
      </c>
      <c r="BJ350" s="18" t="s">
        <v>85</v>
      </c>
      <c r="BK350" s="202">
        <f>ROUND(I350*H350,2)</f>
        <v>0</v>
      </c>
      <c r="BL350" s="18" t="s">
        <v>150</v>
      </c>
      <c r="BM350" s="201" t="s">
        <v>464</v>
      </c>
    </row>
    <row r="351" spans="1:47" s="2" customFormat="1" ht="19.5">
      <c r="A351" s="35"/>
      <c r="B351" s="36"/>
      <c r="C351" s="37"/>
      <c r="D351" s="205" t="s">
        <v>246</v>
      </c>
      <c r="E351" s="37"/>
      <c r="F351" s="243" t="s">
        <v>421</v>
      </c>
      <c r="G351" s="37"/>
      <c r="H351" s="37"/>
      <c r="I351" s="244"/>
      <c r="J351" s="37"/>
      <c r="K351" s="37"/>
      <c r="L351" s="40"/>
      <c r="M351" s="245"/>
      <c r="N351" s="246"/>
      <c r="O351" s="72"/>
      <c r="P351" s="72"/>
      <c r="Q351" s="72"/>
      <c r="R351" s="72"/>
      <c r="S351" s="72"/>
      <c r="T351" s="73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246</v>
      </c>
      <c r="AU351" s="18" t="s">
        <v>87</v>
      </c>
    </row>
    <row r="352" spans="2:51" s="13" customFormat="1" ht="11.25">
      <c r="B352" s="203"/>
      <c r="C352" s="204"/>
      <c r="D352" s="205" t="s">
        <v>171</v>
      </c>
      <c r="E352" s="206" t="s">
        <v>1</v>
      </c>
      <c r="F352" s="207" t="s">
        <v>465</v>
      </c>
      <c r="G352" s="204"/>
      <c r="H352" s="208">
        <v>167</v>
      </c>
      <c r="I352" s="209"/>
      <c r="J352" s="204"/>
      <c r="K352" s="204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171</v>
      </c>
      <c r="AU352" s="214" t="s">
        <v>87</v>
      </c>
      <c r="AV352" s="13" t="s">
        <v>87</v>
      </c>
      <c r="AW352" s="13" t="s">
        <v>34</v>
      </c>
      <c r="AX352" s="13" t="s">
        <v>77</v>
      </c>
      <c r="AY352" s="214" t="s">
        <v>136</v>
      </c>
    </row>
    <row r="353" spans="2:51" s="13" customFormat="1" ht="22.5">
      <c r="B353" s="203"/>
      <c r="C353" s="204"/>
      <c r="D353" s="205" t="s">
        <v>171</v>
      </c>
      <c r="E353" s="206" t="s">
        <v>1</v>
      </c>
      <c r="F353" s="207" t="s">
        <v>466</v>
      </c>
      <c r="G353" s="204"/>
      <c r="H353" s="208">
        <v>2821</v>
      </c>
      <c r="I353" s="209"/>
      <c r="J353" s="204"/>
      <c r="K353" s="204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171</v>
      </c>
      <c r="AU353" s="214" t="s">
        <v>87</v>
      </c>
      <c r="AV353" s="13" t="s">
        <v>87</v>
      </c>
      <c r="AW353" s="13" t="s">
        <v>34</v>
      </c>
      <c r="AX353" s="13" t="s">
        <v>77</v>
      </c>
      <c r="AY353" s="214" t="s">
        <v>136</v>
      </c>
    </row>
    <row r="354" spans="2:51" s="13" customFormat="1" ht="11.25">
      <c r="B354" s="203"/>
      <c r="C354" s="204"/>
      <c r="D354" s="205" t="s">
        <v>171</v>
      </c>
      <c r="E354" s="206" t="s">
        <v>1</v>
      </c>
      <c r="F354" s="207" t="s">
        <v>383</v>
      </c>
      <c r="G354" s="204"/>
      <c r="H354" s="208">
        <v>17.5</v>
      </c>
      <c r="I354" s="209"/>
      <c r="J354" s="204"/>
      <c r="K354" s="204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171</v>
      </c>
      <c r="AU354" s="214" t="s">
        <v>87</v>
      </c>
      <c r="AV354" s="13" t="s">
        <v>87</v>
      </c>
      <c r="AW354" s="13" t="s">
        <v>34</v>
      </c>
      <c r="AX354" s="13" t="s">
        <v>77</v>
      </c>
      <c r="AY354" s="214" t="s">
        <v>136</v>
      </c>
    </row>
    <row r="355" spans="2:51" s="13" customFormat="1" ht="11.25">
      <c r="B355" s="203"/>
      <c r="C355" s="204"/>
      <c r="D355" s="205" t="s">
        <v>171</v>
      </c>
      <c r="E355" s="206" t="s">
        <v>1</v>
      </c>
      <c r="F355" s="207" t="s">
        <v>384</v>
      </c>
      <c r="G355" s="204"/>
      <c r="H355" s="208">
        <v>17.5</v>
      </c>
      <c r="I355" s="209"/>
      <c r="J355" s="204"/>
      <c r="K355" s="204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171</v>
      </c>
      <c r="AU355" s="214" t="s">
        <v>87</v>
      </c>
      <c r="AV355" s="13" t="s">
        <v>87</v>
      </c>
      <c r="AW355" s="13" t="s">
        <v>34</v>
      </c>
      <c r="AX355" s="13" t="s">
        <v>77</v>
      </c>
      <c r="AY355" s="214" t="s">
        <v>136</v>
      </c>
    </row>
    <row r="356" spans="2:51" s="13" customFormat="1" ht="11.25">
      <c r="B356" s="203"/>
      <c r="C356" s="204"/>
      <c r="D356" s="205" t="s">
        <v>171</v>
      </c>
      <c r="E356" s="206" t="s">
        <v>1</v>
      </c>
      <c r="F356" s="207" t="s">
        <v>385</v>
      </c>
      <c r="G356" s="204"/>
      <c r="H356" s="208">
        <v>17.5</v>
      </c>
      <c r="I356" s="209"/>
      <c r="J356" s="204"/>
      <c r="K356" s="204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171</v>
      </c>
      <c r="AU356" s="214" t="s">
        <v>87</v>
      </c>
      <c r="AV356" s="13" t="s">
        <v>87</v>
      </c>
      <c r="AW356" s="13" t="s">
        <v>34</v>
      </c>
      <c r="AX356" s="13" t="s">
        <v>77</v>
      </c>
      <c r="AY356" s="214" t="s">
        <v>136</v>
      </c>
    </row>
    <row r="357" spans="2:51" s="13" customFormat="1" ht="11.25">
      <c r="B357" s="203"/>
      <c r="C357" s="204"/>
      <c r="D357" s="205" t="s">
        <v>171</v>
      </c>
      <c r="E357" s="206" t="s">
        <v>1</v>
      </c>
      <c r="F357" s="207" t="s">
        <v>386</v>
      </c>
      <c r="G357" s="204"/>
      <c r="H357" s="208">
        <v>9</v>
      </c>
      <c r="I357" s="209"/>
      <c r="J357" s="204"/>
      <c r="K357" s="204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171</v>
      </c>
      <c r="AU357" s="214" t="s">
        <v>87</v>
      </c>
      <c r="AV357" s="13" t="s">
        <v>87</v>
      </c>
      <c r="AW357" s="13" t="s">
        <v>34</v>
      </c>
      <c r="AX357" s="13" t="s">
        <v>77</v>
      </c>
      <c r="AY357" s="214" t="s">
        <v>136</v>
      </c>
    </row>
    <row r="358" spans="2:51" s="13" customFormat="1" ht="11.25">
      <c r="B358" s="203"/>
      <c r="C358" s="204"/>
      <c r="D358" s="205" t="s">
        <v>171</v>
      </c>
      <c r="E358" s="206" t="s">
        <v>1</v>
      </c>
      <c r="F358" s="207" t="s">
        <v>387</v>
      </c>
      <c r="G358" s="204"/>
      <c r="H358" s="208">
        <v>17.5</v>
      </c>
      <c r="I358" s="209"/>
      <c r="J358" s="204"/>
      <c r="K358" s="204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171</v>
      </c>
      <c r="AU358" s="214" t="s">
        <v>87</v>
      </c>
      <c r="AV358" s="13" t="s">
        <v>87</v>
      </c>
      <c r="AW358" s="13" t="s">
        <v>34</v>
      </c>
      <c r="AX358" s="13" t="s">
        <v>77</v>
      </c>
      <c r="AY358" s="214" t="s">
        <v>136</v>
      </c>
    </row>
    <row r="359" spans="2:51" s="13" customFormat="1" ht="11.25">
      <c r="B359" s="203"/>
      <c r="C359" s="204"/>
      <c r="D359" s="205" t="s">
        <v>171</v>
      </c>
      <c r="E359" s="206" t="s">
        <v>1</v>
      </c>
      <c r="F359" s="207" t="s">
        <v>388</v>
      </c>
      <c r="G359" s="204"/>
      <c r="H359" s="208">
        <v>17.5</v>
      </c>
      <c r="I359" s="209"/>
      <c r="J359" s="204"/>
      <c r="K359" s="204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171</v>
      </c>
      <c r="AU359" s="214" t="s">
        <v>87</v>
      </c>
      <c r="AV359" s="13" t="s">
        <v>87</v>
      </c>
      <c r="AW359" s="13" t="s">
        <v>34</v>
      </c>
      <c r="AX359" s="13" t="s">
        <v>77</v>
      </c>
      <c r="AY359" s="214" t="s">
        <v>136</v>
      </c>
    </row>
    <row r="360" spans="2:51" s="13" customFormat="1" ht="11.25">
      <c r="B360" s="203"/>
      <c r="C360" s="204"/>
      <c r="D360" s="205" t="s">
        <v>171</v>
      </c>
      <c r="E360" s="206" t="s">
        <v>1</v>
      </c>
      <c r="F360" s="207" t="s">
        <v>390</v>
      </c>
      <c r="G360" s="204"/>
      <c r="H360" s="208">
        <v>50.5</v>
      </c>
      <c r="I360" s="209"/>
      <c r="J360" s="204"/>
      <c r="K360" s="204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171</v>
      </c>
      <c r="AU360" s="214" t="s">
        <v>87</v>
      </c>
      <c r="AV360" s="13" t="s">
        <v>87</v>
      </c>
      <c r="AW360" s="13" t="s">
        <v>34</v>
      </c>
      <c r="AX360" s="13" t="s">
        <v>77</v>
      </c>
      <c r="AY360" s="214" t="s">
        <v>136</v>
      </c>
    </row>
    <row r="361" spans="2:51" s="13" customFormat="1" ht="11.25">
      <c r="B361" s="203"/>
      <c r="C361" s="204"/>
      <c r="D361" s="205" t="s">
        <v>171</v>
      </c>
      <c r="E361" s="206" t="s">
        <v>1</v>
      </c>
      <c r="F361" s="207" t="s">
        <v>391</v>
      </c>
      <c r="G361" s="204"/>
      <c r="H361" s="208">
        <v>51.5</v>
      </c>
      <c r="I361" s="209"/>
      <c r="J361" s="204"/>
      <c r="K361" s="204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171</v>
      </c>
      <c r="AU361" s="214" t="s">
        <v>87</v>
      </c>
      <c r="AV361" s="13" t="s">
        <v>87</v>
      </c>
      <c r="AW361" s="13" t="s">
        <v>34</v>
      </c>
      <c r="AX361" s="13" t="s">
        <v>77</v>
      </c>
      <c r="AY361" s="214" t="s">
        <v>136</v>
      </c>
    </row>
    <row r="362" spans="2:51" s="15" customFormat="1" ht="11.25">
      <c r="B362" s="232"/>
      <c r="C362" s="233"/>
      <c r="D362" s="205" t="s">
        <v>171</v>
      </c>
      <c r="E362" s="234" t="s">
        <v>1</v>
      </c>
      <c r="F362" s="235" t="s">
        <v>217</v>
      </c>
      <c r="G362" s="233"/>
      <c r="H362" s="236">
        <v>3186.5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AT362" s="242" t="s">
        <v>171</v>
      </c>
      <c r="AU362" s="242" t="s">
        <v>87</v>
      </c>
      <c r="AV362" s="15" t="s">
        <v>150</v>
      </c>
      <c r="AW362" s="15" t="s">
        <v>34</v>
      </c>
      <c r="AX362" s="15" t="s">
        <v>85</v>
      </c>
      <c r="AY362" s="242" t="s">
        <v>136</v>
      </c>
    </row>
    <row r="363" spans="1:65" s="2" customFormat="1" ht="14.45" customHeight="1">
      <c r="A363" s="35"/>
      <c r="B363" s="36"/>
      <c r="C363" s="190" t="s">
        <v>467</v>
      </c>
      <c r="D363" s="190" t="s">
        <v>137</v>
      </c>
      <c r="E363" s="191" t="s">
        <v>468</v>
      </c>
      <c r="F363" s="192" t="s">
        <v>469</v>
      </c>
      <c r="G363" s="193" t="s">
        <v>202</v>
      </c>
      <c r="H363" s="194">
        <v>2056</v>
      </c>
      <c r="I363" s="195"/>
      <c r="J363" s="196">
        <f>ROUND(I363*H363,2)</f>
        <v>0</v>
      </c>
      <c r="K363" s="192" t="s">
        <v>208</v>
      </c>
      <c r="L363" s="40"/>
      <c r="M363" s="197" t="s">
        <v>1</v>
      </c>
      <c r="N363" s="198" t="s">
        <v>42</v>
      </c>
      <c r="O363" s="72"/>
      <c r="P363" s="199">
        <f>O363*H363</f>
        <v>0</v>
      </c>
      <c r="Q363" s="199">
        <v>0</v>
      </c>
      <c r="R363" s="199">
        <f>Q363*H363</f>
        <v>0</v>
      </c>
      <c r="S363" s="199">
        <v>0</v>
      </c>
      <c r="T363" s="200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1" t="s">
        <v>150</v>
      </c>
      <c r="AT363" s="201" t="s">
        <v>137</v>
      </c>
      <c r="AU363" s="201" t="s">
        <v>87</v>
      </c>
      <c r="AY363" s="18" t="s">
        <v>136</v>
      </c>
      <c r="BE363" s="202">
        <f>IF(N363="základní",J363,0)</f>
        <v>0</v>
      </c>
      <c r="BF363" s="202">
        <f>IF(N363="snížená",J363,0)</f>
        <v>0</v>
      </c>
      <c r="BG363" s="202">
        <f>IF(N363="zákl. přenesená",J363,0)</f>
        <v>0</v>
      </c>
      <c r="BH363" s="202">
        <f>IF(N363="sníž. přenesená",J363,0)</f>
        <v>0</v>
      </c>
      <c r="BI363" s="202">
        <f>IF(N363="nulová",J363,0)</f>
        <v>0</v>
      </c>
      <c r="BJ363" s="18" t="s">
        <v>85</v>
      </c>
      <c r="BK363" s="202">
        <f>ROUND(I363*H363,2)</f>
        <v>0</v>
      </c>
      <c r="BL363" s="18" t="s">
        <v>150</v>
      </c>
      <c r="BM363" s="201" t="s">
        <v>470</v>
      </c>
    </row>
    <row r="364" spans="1:47" s="2" customFormat="1" ht="19.5">
      <c r="A364" s="35"/>
      <c r="B364" s="36"/>
      <c r="C364" s="37"/>
      <c r="D364" s="205" t="s">
        <v>246</v>
      </c>
      <c r="E364" s="37"/>
      <c r="F364" s="243" t="s">
        <v>421</v>
      </c>
      <c r="G364" s="37"/>
      <c r="H364" s="37"/>
      <c r="I364" s="244"/>
      <c r="J364" s="37"/>
      <c r="K364" s="37"/>
      <c r="L364" s="40"/>
      <c r="M364" s="245"/>
      <c r="N364" s="246"/>
      <c r="O364" s="72"/>
      <c r="P364" s="72"/>
      <c r="Q364" s="72"/>
      <c r="R364" s="72"/>
      <c r="S364" s="72"/>
      <c r="T364" s="73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246</v>
      </c>
      <c r="AU364" s="18" t="s">
        <v>87</v>
      </c>
    </row>
    <row r="365" spans="2:51" s="13" customFormat="1" ht="11.25">
      <c r="B365" s="203"/>
      <c r="C365" s="204"/>
      <c r="D365" s="205" t="s">
        <v>171</v>
      </c>
      <c r="E365" s="206" t="s">
        <v>1</v>
      </c>
      <c r="F365" s="207" t="s">
        <v>465</v>
      </c>
      <c r="G365" s="204"/>
      <c r="H365" s="208">
        <v>167</v>
      </c>
      <c r="I365" s="209"/>
      <c r="J365" s="204"/>
      <c r="K365" s="204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171</v>
      </c>
      <c r="AU365" s="214" t="s">
        <v>87</v>
      </c>
      <c r="AV365" s="13" t="s">
        <v>87</v>
      </c>
      <c r="AW365" s="13" t="s">
        <v>34</v>
      </c>
      <c r="AX365" s="13" t="s">
        <v>77</v>
      </c>
      <c r="AY365" s="214" t="s">
        <v>136</v>
      </c>
    </row>
    <row r="366" spans="2:51" s="13" customFormat="1" ht="22.5">
      <c r="B366" s="203"/>
      <c r="C366" s="204"/>
      <c r="D366" s="205" t="s">
        <v>171</v>
      </c>
      <c r="E366" s="206" t="s">
        <v>1</v>
      </c>
      <c r="F366" s="207" t="s">
        <v>471</v>
      </c>
      <c r="G366" s="204"/>
      <c r="H366" s="208">
        <v>1209</v>
      </c>
      <c r="I366" s="209"/>
      <c r="J366" s="204"/>
      <c r="K366" s="204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171</v>
      </c>
      <c r="AU366" s="214" t="s">
        <v>87</v>
      </c>
      <c r="AV366" s="13" t="s">
        <v>87</v>
      </c>
      <c r="AW366" s="13" t="s">
        <v>34</v>
      </c>
      <c r="AX366" s="13" t="s">
        <v>77</v>
      </c>
      <c r="AY366" s="214" t="s">
        <v>136</v>
      </c>
    </row>
    <row r="367" spans="2:51" s="13" customFormat="1" ht="22.5">
      <c r="B367" s="203"/>
      <c r="C367" s="204"/>
      <c r="D367" s="205" t="s">
        <v>171</v>
      </c>
      <c r="E367" s="206" t="s">
        <v>1</v>
      </c>
      <c r="F367" s="207" t="s">
        <v>377</v>
      </c>
      <c r="G367" s="204"/>
      <c r="H367" s="208">
        <v>330</v>
      </c>
      <c r="I367" s="209"/>
      <c r="J367" s="204"/>
      <c r="K367" s="204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171</v>
      </c>
      <c r="AU367" s="214" t="s">
        <v>87</v>
      </c>
      <c r="AV367" s="13" t="s">
        <v>87</v>
      </c>
      <c r="AW367" s="13" t="s">
        <v>34</v>
      </c>
      <c r="AX367" s="13" t="s">
        <v>77</v>
      </c>
      <c r="AY367" s="214" t="s">
        <v>136</v>
      </c>
    </row>
    <row r="368" spans="2:51" s="13" customFormat="1" ht="11.25">
      <c r="B368" s="203"/>
      <c r="C368" s="204"/>
      <c r="D368" s="205" t="s">
        <v>171</v>
      </c>
      <c r="E368" s="206" t="s">
        <v>1</v>
      </c>
      <c r="F368" s="207" t="s">
        <v>378</v>
      </c>
      <c r="G368" s="204"/>
      <c r="H368" s="208">
        <v>24</v>
      </c>
      <c r="I368" s="209"/>
      <c r="J368" s="204"/>
      <c r="K368" s="204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171</v>
      </c>
      <c r="AU368" s="214" t="s">
        <v>87</v>
      </c>
      <c r="AV368" s="13" t="s">
        <v>87</v>
      </c>
      <c r="AW368" s="13" t="s">
        <v>34</v>
      </c>
      <c r="AX368" s="13" t="s">
        <v>77</v>
      </c>
      <c r="AY368" s="214" t="s">
        <v>136</v>
      </c>
    </row>
    <row r="369" spans="2:51" s="13" customFormat="1" ht="11.25">
      <c r="B369" s="203"/>
      <c r="C369" s="204"/>
      <c r="D369" s="205" t="s">
        <v>171</v>
      </c>
      <c r="E369" s="206" t="s">
        <v>1</v>
      </c>
      <c r="F369" s="207" t="s">
        <v>379</v>
      </c>
      <c r="G369" s="204"/>
      <c r="H369" s="208">
        <v>36</v>
      </c>
      <c r="I369" s="209"/>
      <c r="J369" s="204"/>
      <c r="K369" s="204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171</v>
      </c>
      <c r="AU369" s="214" t="s">
        <v>87</v>
      </c>
      <c r="AV369" s="13" t="s">
        <v>87</v>
      </c>
      <c r="AW369" s="13" t="s">
        <v>34</v>
      </c>
      <c r="AX369" s="13" t="s">
        <v>77</v>
      </c>
      <c r="AY369" s="214" t="s">
        <v>136</v>
      </c>
    </row>
    <row r="370" spans="2:51" s="13" customFormat="1" ht="11.25">
      <c r="B370" s="203"/>
      <c r="C370" s="204"/>
      <c r="D370" s="205" t="s">
        <v>171</v>
      </c>
      <c r="E370" s="206" t="s">
        <v>1</v>
      </c>
      <c r="F370" s="207" t="s">
        <v>380</v>
      </c>
      <c r="G370" s="204"/>
      <c r="H370" s="208">
        <v>24</v>
      </c>
      <c r="I370" s="209"/>
      <c r="J370" s="204"/>
      <c r="K370" s="204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171</v>
      </c>
      <c r="AU370" s="214" t="s">
        <v>87</v>
      </c>
      <c r="AV370" s="13" t="s">
        <v>87</v>
      </c>
      <c r="AW370" s="13" t="s">
        <v>34</v>
      </c>
      <c r="AX370" s="13" t="s">
        <v>77</v>
      </c>
      <c r="AY370" s="214" t="s">
        <v>136</v>
      </c>
    </row>
    <row r="371" spans="2:51" s="13" customFormat="1" ht="11.25">
      <c r="B371" s="203"/>
      <c r="C371" s="204"/>
      <c r="D371" s="205" t="s">
        <v>171</v>
      </c>
      <c r="E371" s="206" t="s">
        <v>1</v>
      </c>
      <c r="F371" s="207" t="s">
        <v>381</v>
      </c>
      <c r="G371" s="204"/>
      <c r="H371" s="208">
        <v>18</v>
      </c>
      <c r="I371" s="209"/>
      <c r="J371" s="204"/>
      <c r="K371" s="204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171</v>
      </c>
      <c r="AU371" s="214" t="s">
        <v>87</v>
      </c>
      <c r="AV371" s="13" t="s">
        <v>87</v>
      </c>
      <c r="AW371" s="13" t="s">
        <v>34</v>
      </c>
      <c r="AX371" s="13" t="s">
        <v>77</v>
      </c>
      <c r="AY371" s="214" t="s">
        <v>136</v>
      </c>
    </row>
    <row r="372" spans="2:51" s="13" customFormat="1" ht="11.25">
      <c r="B372" s="203"/>
      <c r="C372" s="204"/>
      <c r="D372" s="205" t="s">
        <v>171</v>
      </c>
      <c r="E372" s="206" t="s">
        <v>1</v>
      </c>
      <c r="F372" s="207" t="s">
        <v>382</v>
      </c>
      <c r="G372" s="204"/>
      <c r="H372" s="208">
        <v>18</v>
      </c>
      <c r="I372" s="209"/>
      <c r="J372" s="204"/>
      <c r="K372" s="204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171</v>
      </c>
      <c r="AU372" s="214" t="s">
        <v>87</v>
      </c>
      <c r="AV372" s="13" t="s">
        <v>87</v>
      </c>
      <c r="AW372" s="13" t="s">
        <v>34</v>
      </c>
      <c r="AX372" s="13" t="s">
        <v>77</v>
      </c>
      <c r="AY372" s="214" t="s">
        <v>136</v>
      </c>
    </row>
    <row r="373" spans="2:51" s="13" customFormat="1" ht="11.25">
      <c r="B373" s="203"/>
      <c r="C373" s="204"/>
      <c r="D373" s="205" t="s">
        <v>171</v>
      </c>
      <c r="E373" s="206" t="s">
        <v>1</v>
      </c>
      <c r="F373" s="207" t="s">
        <v>383</v>
      </c>
      <c r="G373" s="204"/>
      <c r="H373" s="208">
        <v>17.5</v>
      </c>
      <c r="I373" s="209"/>
      <c r="J373" s="204"/>
      <c r="K373" s="204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171</v>
      </c>
      <c r="AU373" s="214" t="s">
        <v>87</v>
      </c>
      <c r="AV373" s="13" t="s">
        <v>87</v>
      </c>
      <c r="AW373" s="13" t="s">
        <v>34</v>
      </c>
      <c r="AX373" s="13" t="s">
        <v>77</v>
      </c>
      <c r="AY373" s="214" t="s">
        <v>136</v>
      </c>
    </row>
    <row r="374" spans="2:51" s="13" customFormat="1" ht="11.25">
      <c r="B374" s="203"/>
      <c r="C374" s="204"/>
      <c r="D374" s="205" t="s">
        <v>171</v>
      </c>
      <c r="E374" s="206" t="s">
        <v>1</v>
      </c>
      <c r="F374" s="207" t="s">
        <v>384</v>
      </c>
      <c r="G374" s="204"/>
      <c r="H374" s="208">
        <v>17.5</v>
      </c>
      <c r="I374" s="209"/>
      <c r="J374" s="204"/>
      <c r="K374" s="204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171</v>
      </c>
      <c r="AU374" s="214" t="s">
        <v>87</v>
      </c>
      <c r="AV374" s="13" t="s">
        <v>87</v>
      </c>
      <c r="AW374" s="13" t="s">
        <v>34</v>
      </c>
      <c r="AX374" s="13" t="s">
        <v>77</v>
      </c>
      <c r="AY374" s="214" t="s">
        <v>136</v>
      </c>
    </row>
    <row r="375" spans="2:51" s="13" customFormat="1" ht="11.25">
      <c r="B375" s="203"/>
      <c r="C375" s="204"/>
      <c r="D375" s="205" t="s">
        <v>171</v>
      </c>
      <c r="E375" s="206" t="s">
        <v>1</v>
      </c>
      <c r="F375" s="207" t="s">
        <v>385</v>
      </c>
      <c r="G375" s="204"/>
      <c r="H375" s="208">
        <v>17.5</v>
      </c>
      <c r="I375" s="209"/>
      <c r="J375" s="204"/>
      <c r="K375" s="204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171</v>
      </c>
      <c r="AU375" s="214" t="s">
        <v>87</v>
      </c>
      <c r="AV375" s="13" t="s">
        <v>87</v>
      </c>
      <c r="AW375" s="13" t="s">
        <v>34</v>
      </c>
      <c r="AX375" s="13" t="s">
        <v>77</v>
      </c>
      <c r="AY375" s="214" t="s">
        <v>136</v>
      </c>
    </row>
    <row r="376" spans="2:51" s="13" customFormat="1" ht="11.25">
      <c r="B376" s="203"/>
      <c r="C376" s="204"/>
      <c r="D376" s="205" t="s">
        <v>171</v>
      </c>
      <c r="E376" s="206" t="s">
        <v>1</v>
      </c>
      <c r="F376" s="207" t="s">
        <v>386</v>
      </c>
      <c r="G376" s="204"/>
      <c r="H376" s="208">
        <v>9</v>
      </c>
      <c r="I376" s="209"/>
      <c r="J376" s="204"/>
      <c r="K376" s="204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171</v>
      </c>
      <c r="AU376" s="214" t="s">
        <v>87</v>
      </c>
      <c r="AV376" s="13" t="s">
        <v>87</v>
      </c>
      <c r="AW376" s="13" t="s">
        <v>34</v>
      </c>
      <c r="AX376" s="13" t="s">
        <v>77</v>
      </c>
      <c r="AY376" s="214" t="s">
        <v>136</v>
      </c>
    </row>
    <row r="377" spans="2:51" s="13" customFormat="1" ht="11.25">
      <c r="B377" s="203"/>
      <c r="C377" s="204"/>
      <c r="D377" s="205" t="s">
        <v>171</v>
      </c>
      <c r="E377" s="206" t="s">
        <v>1</v>
      </c>
      <c r="F377" s="207" t="s">
        <v>387</v>
      </c>
      <c r="G377" s="204"/>
      <c r="H377" s="208">
        <v>17.5</v>
      </c>
      <c r="I377" s="209"/>
      <c r="J377" s="204"/>
      <c r="K377" s="204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171</v>
      </c>
      <c r="AU377" s="214" t="s">
        <v>87</v>
      </c>
      <c r="AV377" s="13" t="s">
        <v>87</v>
      </c>
      <c r="AW377" s="13" t="s">
        <v>34</v>
      </c>
      <c r="AX377" s="13" t="s">
        <v>77</v>
      </c>
      <c r="AY377" s="214" t="s">
        <v>136</v>
      </c>
    </row>
    <row r="378" spans="2:51" s="13" customFormat="1" ht="11.25">
      <c r="B378" s="203"/>
      <c r="C378" s="204"/>
      <c r="D378" s="205" t="s">
        <v>171</v>
      </c>
      <c r="E378" s="206" t="s">
        <v>1</v>
      </c>
      <c r="F378" s="207" t="s">
        <v>388</v>
      </c>
      <c r="G378" s="204"/>
      <c r="H378" s="208">
        <v>17.5</v>
      </c>
      <c r="I378" s="209"/>
      <c r="J378" s="204"/>
      <c r="K378" s="204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171</v>
      </c>
      <c r="AU378" s="214" t="s">
        <v>87</v>
      </c>
      <c r="AV378" s="13" t="s">
        <v>87</v>
      </c>
      <c r="AW378" s="13" t="s">
        <v>34</v>
      </c>
      <c r="AX378" s="13" t="s">
        <v>77</v>
      </c>
      <c r="AY378" s="214" t="s">
        <v>136</v>
      </c>
    </row>
    <row r="379" spans="2:51" s="13" customFormat="1" ht="11.25">
      <c r="B379" s="203"/>
      <c r="C379" s="204"/>
      <c r="D379" s="205" t="s">
        <v>171</v>
      </c>
      <c r="E379" s="206" t="s">
        <v>1</v>
      </c>
      <c r="F379" s="207" t="s">
        <v>389</v>
      </c>
      <c r="G379" s="204"/>
      <c r="H379" s="208">
        <v>31.5</v>
      </c>
      <c r="I379" s="209"/>
      <c r="J379" s="204"/>
      <c r="K379" s="204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171</v>
      </c>
      <c r="AU379" s="214" t="s">
        <v>87</v>
      </c>
      <c r="AV379" s="13" t="s">
        <v>87</v>
      </c>
      <c r="AW379" s="13" t="s">
        <v>34</v>
      </c>
      <c r="AX379" s="13" t="s">
        <v>77</v>
      </c>
      <c r="AY379" s="214" t="s">
        <v>136</v>
      </c>
    </row>
    <row r="380" spans="2:51" s="13" customFormat="1" ht="11.25">
      <c r="B380" s="203"/>
      <c r="C380" s="204"/>
      <c r="D380" s="205" t="s">
        <v>171</v>
      </c>
      <c r="E380" s="206" t="s">
        <v>1</v>
      </c>
      <c r="F380" s="207" t="s">
        <v>390</v>
      </c>
      <c r="G380" s="204"/>
      <c r="H380" s="208">
        <v>50.5</v>
      </c>
      <c r="I380" s="209"/>
      <c r="J380" s="204"/>
      <c r="K380" s="204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171</v>
      </c>
      <c r="AU380" s="214" t="s">
        <v>87</v>
      </c>
      <c r="AV380" s="13" t="s">
        <v>87</v>
      </c>
      <c r="AW380" s="13" t="s">
        <v>34</v>
      </c>
      <c r="AX380" s="13" t="s">
        <v>77</v>
      </c>
      <c r="AY380" s="214" t="s">
        <v>136</v>
      </c>
    </row>
    <row r="381" spans="2:51" s="13" customFormat="1" ht="11.25">
      <c r="B381" s="203"/>
      <c r="C381" s="204"/>
      <c r="D381" s="205" t="s">
        <v>171</v>
      </c>
      <c r="E381" s="206" t="s">
        <v>1</v>
      </c>
      <c r="F381" s="207" t="s">
        <v>391</v>
      </c>
      <c r="G381" s="204"/>
      <c r="H381" s="208">
        <v>51.5</v>
      </c>
      <c r="I381" s="209"/>
      <c r="J381" s="204"/>
      <c r="K381" s="204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171</v>
      </c>
      <c r="AU381" s="214" t="s">
        <v>87</v>
      </c>
      <c r="AV381" s="13" t="s">
        <v>87</v>
      </c>
      <c r="AW381" s="13" t="s">
        <v>34</v>
      </c>
      <c r="AX381" s="13" t="s">
        <v>77</v>
      </c>
      <c r="AY381" s="214" t="s">
        <v>136</v>
      </c>
    </row>
    <row r="382" spans="2:51" s="15" customFormat="1" ht="11.25">
      <c r="B382" s="232"/>
      <c r="C382" s="233"/>
      <c r="D382" s="205" t="s">
        <v>171</v>
      </c>
      <c r="E382" s="234" t="s">
        <v>1</v>
      </c>
      <c r="F382" s="235" t="s">
        <v>217</v>
      </c>
      <c r="G382" s="233"/>
      <c r="H382" s="236">
        <v>2056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AT382" s="242" t="s">
        <v>171</v>
      </c>
      <c r="AU382" s="242" t="s">
        <v>87</v>
      </c>
      <c r="AV382" s="15" t="s">
        <v>150</v>
      </c>
      <c r="AW382" s="15" t="s">
        <v>34</v>
      </c>
      <c r="AX382" s="15" t="s">
        <v>85</v>
      </c>
      <c r="AY382" s="242" t="s">
        <v>136</v>
      </c>
    </row>
    <row r="383" spans="1:65" s="2" customFormat="1" ht="24.2" customHeight="1">
      <c r="A383" s="35"/>
      <c r="B383" s="36"/>
      <c r="C383" s="190" t="s">
        <v>472</v>
      </c>
      <c r="D383" s="190" t="s">
        <v>137</v>
      </c>
      <c r="E383" s="191" t="s">
        <v>473</v>
      </c>
      <c r="F383" s="192" t="s">
        <v>474</v>
      </c>
      <c r="G383" s="193" t="s">
        <v>202</v>
      </c>
      <c r="H383" s="194">
        <v>8214.5</v>
      </c>
      <c r="I383" s="195"/>
      <c r="J383" s="196">
        <f>ROUND(I383*H383,2)</f>
        <v>0</v>
      </c>
      <c r="K383" s="192" t="s">
        <v>208</v>
      </c>
      <c r="L383" s="40"/>
      <c r="M383" s="197" t="s">
        <v>1</v>
      </c>
      <c r="N383" s="198" t="s">
        <v>42</v>
      </c>
      <c r="O383" s="72"/>
      <c r="P383" s="199">
        <f>O383*H383</f>
        <v>0</v>
      </c>
      <c r="Q383" s="199">
        <v>0</v>
      </c>
      <c r="R383" s="199">
        <f>Q383*H383</f>
        <v>0</v>
      </c>
      <c r="S383" s="199">
        <v>0</v>
      </c>
      <c r="T383" s="200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1" t="s">
        <v>150</v>
      </c>
      <c r="AT383" s="201" t="s">
        <v>137</v>
      </c>
      <c r="AU383" s="201" t="s">
        <v>87</v>
      </c>
      <c r="AY383" s="18" t="s">
        <v>136</v>
      </c>
      <c r="BE383" s="202">
        <f>IF(N383="základní",J383,0)</f>
        <v>0</v>
      </c>
      <c r="BF383" s="202">
        <f>IF(N383="snížená",J383,0)</f>
        <v>0</v>
      </c>
      <c r="BG383" s="202">
        <f>IF(N383="zákl. přenesená",J383,0)</f>
        <v>0</v>
      </c>
      <c r="BH383" s="202">
        <f>IF(N383="sníž. přenesená",J383,0)</f>
        <v>0</v>
      </c>
      <c r="BI383" s="202">
        <f>IF(N383="nulová",J383,0)</f>
        <v>0</v>
      </c>
      <c r="BJ383" s="18" t="s">
        <v>85</v>
      </c>
      <c r="BK383" s="202">
        <f>ROUND(I383*H383,2)</f>
        <v>0</v>
      </c>
      <c r="BL383" s="18" t="s">
        <v>150</v>
      </c>
      <c r="BM383" s="201" t="s">
        <v>475</v>
      </c>
    </row>
    <row r="384" spans="1:47" s="2" customFormat="1" ht="19.5">
      <c r="A384" s="35"/>
      <c r="B384" s="36"/>
      <c r="C384" s="37"/>
      <c r="D384" s="205" t="s">
        <v>246</v>
      </c>
      <c r="E384" s="37"/>
      <c r="F384" s="243" t="s">
        <v>421</v>
      </c>
      <c r="G384" s="37"/>
      <c r="H384" s="37"/>
      <c r="I384" s="244"/>
      <c r="J384" s="37"/>
      <c r="K384" s="37"/>
      <c r="L384" s="40"/>
      <c r="M384" s="245"/>
      <c r="N384" s="246"/>
      <c r="O384" s="72"/>
      <c r="P384" s="72"/>
      <c r="Q384" s="72"/>
      <c r="R384" s="72"/>
      <c r="S384" s="72"/>
      <c r="T384" s="73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246</v>
      </c>
      <c r="AU384" s="18" t="s">
        <v>87</v>
      </c>
    </row>
    <row r="385" spans="2:51" s="13" customFormat="1" ht="11.25">
      <c r="B385" s="203"/>
      <c r="C385" s="204"/>
      <c r="D385" s="205" t="s">
        <v>171</v>
      </c>
      <c r="E385" s="206" t="s">
        <v>1</v>
      </c>
      <c r="F385" s="207" t="s">
        <v>375</v>
      </c>
      <c r="G385" s="204"/>
      <c r="H385" s="208">
        <v>167</v>
      </c>
      <c r="I385" s="209"/>
      <c r="J385" s="204"/>
      <c r="K385" s="204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171</v>
      </c>
      <c r="AU385" s="214" t="s">
        <v>87</v>
      </c>
      <c r="AV385" s="13" t="s">
        <v>87</v>
      </c>
      <c r="AW385" s="13" t="s">
        <v>34</v>
      </c>
      <c r="AX385" s="13" t="s">
        <v>77</v>
      </c>
      <c r="AY385" s="214" t="s">
        <v>136</v>
      </c>
    </row>
    <row r="386" spans="2:51" s="13" customFormat="1" ht="11.25">
      <c r="B386" s="203"/>
      <c r="C386" s="204"/>
      <c r="D386" s="205" t="s">
        <v>171</v>
      </c>
      <c r="E386" s="206" t="s">
        <v>1</v>
      </c>
      <c r="F386" s="207" t="s">
        <v>476</v>
      </c>
      <c r="G386" s="204"/>
      <c r="H386" s="208">
        <v>7849</v>
      </c>
      <c r="I386" s="209"/>
      <c r="J386" s="204"/>
      <c r="K386" s="204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171</v>
      </c>
      <c r="AU386" s="214" t="s">
        <v>87</v>
      </c>
      <c r="AV386" s="13" t="s">
        <v>87</v>
      </c>
      <c r="AW386" s="13" t="s">
        <v>34</v>
      </c>
      <c r="AX386" s="13" t="s">
        <v>77</v>
      </c>
      <c r="AY386" s="214" t="s">
        <v>136</v>
      </c>
    </row>
    <row r="387" spans="2:51" s="13" customFormat="1" ht="11.25">
      <c r="B387" s="203"/>
      <c r="C387" s="204"/>
      <c r="D387" s="205" t="s">
        <v>171</v>
      </c>
      <c r="E387" s="206" t="s">
        <v>1</v>
      </c>
      <c r="F387" s="207" t="s">
        <v>383</v>
      </c>
      <c r="G387" s="204"/>
      <c r="H387" s="208">
        <v>17.5</v>
      </c>
      <c r="I387" s="209"/>
      <c r="J387" s="204"/>
      <c r="K387" s="204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171</v>
      </c>
      <c r="AU387" s="214" t="s">
        <v>87</v>
      </c>
      <c r="AV387" s="13" t="s">
        <v>87</v>
      </c>
      <c r="AW387" s="13" t="s">
        <v>34</v>
      </c>
      <c r="AX387" s="13" t="s">
        <v>77</v>
      </c>
      <c r="AY387" s="214" t="s">
        <v>136</v>
      </c>
    </row>
    <row r="388" spans="2:51" s="13" customFormat="1" ht="11.25">
      <c r="B388" s="203"/>
      <c r="C388" s="204"/>
      <c r="D388" s="205" t="s">
        <v>171</v>
      </c>
      <c r="E388" s="206" t="s">
        <v>1</v>
      </c>
      <c r="F388" s="207" t="s">
        <v>384</v>
      </c>
      <c r="G388" s="204"/>
      <c r="H388" s="208">
        <v>17.5</v>
      </c>
      <c r="I388" s="209"/>
      <c r="J388" s="204"/>
      <c r="K388" s="204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171</v>
      </c>
      <c r="AU388" s="214" t="s">
        <v>87</v>
      </c>
      <c r="AV388" s="13" t="s">
        <v>87</v>
      </c>
      <c r="AW388" s="13" t="s">
        <v>34</v>
      </c>
      <c r="AX388" s="13" t="s">
        <v>77</v>
      </c>
      <c r="AY388" s="214" t="s">
        <v>136</v>
      </c>
    </row>
    <row r="389" spans="2:51" s="13" customFormat="1" ht="11.25">
      <c r="B389" s="203"/>
      <c r="C389" s="204"/>
      <c r="D389" s="205" t="s">
        <v>171</v>
      </c>
      <c r="E389" s="206" t="s">
        <v>1</v>
      </c>
      <c r="F389" s="207" t="s">
        <v>385</v>
      </c>
      <c r="G389" s="204"/>
      <c r="H389" s="208">
        <v>17.5</v>
      </c>
      <c r="I389" s="209"/>
      <c r="J389" s="204"/>
      <c r="K389" s="204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171</v>
      </c>
      <c r="AU389" s="214" t="s">
        <v>87</v>
      </c>
      <c r="AV389" s="13" t="s">
        <v>87</v>
      </c>
      <c r="AW389" s="13" t="s">
        <v>34</v>
      </c>
      <c r="AX389" s="13" t="s">
        <v>77</v>
      </c>
      <c r="AY389" s="214" t="s">
        <v>136</v>
      </c>
    </row>
    <row r="390" spans="2:51" s="13" customFormat="1" ht="11.25">
      <c r="B390" s="203"/>
      <c r="C390" s="204"/>
      <c r="D390" s="205" t="s">
        <v>171</v>
      </c>
      <c r="E390" s="206" t="s">
        <v>1</v>
      </c>
      <c r="F390" s="207" t="s">
        <v>386</v>
      </c>
      <c r="G390" s="204"/>
      <c r="H390" s="208">
        <v>9</v>
      </c>
      <c r="I390" s="209"/>
      <c r="J390" s="204"/>
      <c r="K390" s="204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171</v>
      </c>
      <c r="AU390" s="214" t="s">
        <v>87</v>
      </c>
      <c r="AV390" s="13" t="s">
        <v>87</v>
      </c>
      <c r="AW390" s="13" t="s">
        <v>34</v>
      </c>
      <c r="AX390" s="13" t="s">
        <v>77</v>
      </c>
      <c r="AY390" s="214" t="s">
        <v>136</v>
      </c>
    </row>
    <row r="391" spans="2:51" s="13" customFormat="1" ht="11.25">
      <c r="B391" s="203"/>
      <c r="C391" s="204"/>
      <c r="D391" s="205" t="s">
        <v>171</v>
      </c>
      <c r="E391" s="206" t="s">
        <v>1</v>
      </c>
      <c r="F391" s="207" t="s">
        <v>387</v>
      </c>
      <c r="G391" s="204"/>
      <c r="H391" s="208">
        <v>17.5</v>
      </c>
      <c r="I391" s="209"/>
      <c r="J391" s="204"/>
      <c r="K391" s="204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171</v>
      </c>
      <c r="AU391" s="214" t="s">
        <v>87</v>
      </c>
      <c r="AV391" s="13" t="s">
        <v>87</v>
      </c>
      <c r="AW391" s="13" t="s">
        <v>34</v>
      </c>
      <c r="AX391" s="13" t="s">
        <v>77</v>
      </c>
      <c r="AY391" s="214" t="s">
        <v>136</v>
      </c>
    </row>
    <row r="392" spans="2:51" s="13" customFormat="1" ht="11.25">
      <c r="B392" s="203"/>
      <c r="C392" s="204"/>
      <c r="D392" s="205" t="s">
        <v>171</v>
      </c>
      <c r="E392" s="206" t="s">
        <v>1</v>
      </c>
      <c r="F392" s="207" t="s">
        <v>388</v>
      </c>
      <c r="G392" s="204"/>
      <c r="H392" s="208">
        <v>17.5</v>
      </c>
      <c r="I392" s="209"/>
      <c r="J392" s="204"/>
      <c r="K392" s="204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171</v>
      </c>
      <c r="AU392" s="214" t="s">
        <v>87</v>
      </c>
      <c r="AV392" s="13" t="s">
        <v>87</v>
      </c>
      <c r="AW392" s="13" t="s">
        <v>34</v>
      </c>
      <c r="AX392" s="13" t="s">
        <v>77</v>
      </c>
      <c r="AY392" s="214" t="s">
        <v>136</v>
      </c>
    </row>
    <row r="393" spans="2:51" s="13" customFormat="1" ht="11.25">
      <c r="B393" s="203"/>
      <c r="C393" s="204"/>
      <c r="D393" s="205" t="s">
        <v>171</v>
      </c>
      <c r="E393" s="206" t="s">
        <v>1</v>
      </c>
      <c r="F393" s="207" t="s">
        <v>390</v>
      </c>
      <c r="G393" s="204"/>
      <c r="H393" s="208">
        <v>50.5</v>
      </c>
      <c r="I393" s="209"/>
      <c r="J393" s="204"/>
      <c r="K393" s="204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171</v>
      </c>
      <c r="AU393" s="214" t="s">
        <v>87</v>
      </c>
      <c r="AV393" s="13" t="s">
        <v>87</v>
      </c>
      <c r="AW393" s="13" t="s">
        <v>34</v>
      </c>
      <c r="AX393" s="13" t="s">
        <v>77</v>
      </c>
      <c r="AY393" s="214" t="s">
        <v>136</v>
      </c>
    </row>
    <row r="394" spans="2:51" s="13" customFormat="1" ht="11.25">
      <c r="B394" s="203"/>
      <c r="C394" s="204"/>
      <c r="D394" s="205" t="s">
        <v>171</v>
      </c>
      <c r="E394" s="206" t="s">
        <v>1</v>
      </c>
      <c r="F394" s="207" t="s">
        <v>391</v>
      </c>
      <c r="G394" s="204"/>
      <c r="H394" s="208">
        <v>51.5</v>
      </c>
      <c r="I394" s="209"/>
      <c r="J394" s="204"/>
      <c r="K394" s="204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171</v>
      </c>
      <c r="AU394" s="214" t="s">
        <v>87</v>
      </c>
      <c r="AV394" s="13" t="s">
        <v>87</v>
      </c>
      <c r="AW394" s="13" t="s">
        <v>34</v>
      </c>
      <c r="AX394" s="13" t="s">
        <v>77</v>
      </c>
      <c r="AY394" s="214" t="s">
        <v>136</v>
      </c>
    </row>
    <row r="395" spans="2:51" s="15" customFormat="1" ht="11.25">
      <c r="B395" s="232"/>
      <c r="C395" s="233"/>
      <c r="D395" s="205" t="s">
        <v>171</v>
      </c>
      <c r="E395" s="234" t="s">
        <v>1</v>
      </c>
      <c r="F395" s="235" t="s">
        <v>217</v>
      </c>
      <c r="G395" s="233"/>
      <c r="H395" s="236">
        <v>8214.5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AT395" s="242" t="s">
        <v>171</v>
      </c>
      <c r="AU395" s="242" t="s">
        <v>87</v>
      </c>
      <c r="AV395" s="15" t="s">
        <v>150</v>
      </c>
      <c r="AW395" s="15" t="s">
        <v>34</v>
      </c>
      <c r="AX395" s="15" t="s">
        <v>85</v>
      </c>
      <c r="AY395" s="242" t="s">
        <v>136</v>
      </c>
    </row>
    <row r="396" spans="1:65" s="2" customFormat="1" ht="14.45" customHeight="1">
      <c r="A396" s="35"/>
      <c r="B396" s="36"/>
      <c r="C396" s="190" t="s">
        <v>477</v>
      </c>
      <c r="D396" s="190" t="s">
        <v>137</v>
      </c>
      <c r="E396" s="191" t="s">
        <v>478</v>
      </c>
      <c r="F396" s="192" t="s">
        <v>479</v>
      </c>
      <c r="G396" s="193" t="s">
        <v>202</v>
      </c>
      <c r="H396" s="194">
        <v>1719</v>
      </c>
      <c r="I396" s="195"/>
      <c r="J396" s="196">
        <f>ROUND(I396*H396,2)</f>
        <v>0</v>
      </c>
      <c r="K396" s="192" t="s">
        <v>208</v>
      </c>
      <c r="L396" s="40"/>
      <c r="M396" s="197" t="s">
        <v>1</v>
      </c>
      <c r="N396" s="198" t="s">
        <v>42</v>
      </c>
      <c r="O396" s="72"/>
      <c r="P396" s="199">
        <f>O396*H396</f>
        <v>0</v>
      </c>
      <c r="Q396" s="199">
        <v>0.253</v>
      </c>
      <c r="R396" s="199">
        <f>Q396*H396</f>
        <v>434.907</v>
      </c>
      <c r="S396" s="199">
        <v>0</v>
      </c>
      <c r="T396" s="200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01" t="s">
        <v>150</v>
      </c>
      <c r="AT396" s="201" t="s">
        <v>137</v>
      </c>
      <c r="AU396" s="201" t="s">
        <v>87</v>
      </c>
      <c r="AY396" s="18" t="s">
        <v>136</v>
      </c>
      <c r="BE396" s="202">
        <f>IF(N396="základní",J396,0)</f>
        <v>0</v>
      </c>
      <c r="BF396" s="202">
        <f>IF(N396="snížená",J396,0)</f>
        <v>0</v>
      </c>
      <c r="BG396" s="202">
        <f>IF(N396="zákl. přenesená",J396,0)</f>
        <v>0</v>
      </c>
      <c r="BH396" s="202">
        <f>IF(N396="sníž. přenesená",J396,0)</f>
        <v>0</v>
      </c>
      <c r="BI396" s="202">
        <f>IF(N396="nulová",J396,0)</f>
        <v>0</v>
      </c>
      <c r="BJ396" s="18" t="s">
        <v>85</v>
      </c>
      <c r="BK396" s="202">
        <f>ROUND(I396*H396,2)</f>
        <v>0</v>
      </c>
      <c r="BL396" s="18" t="s">
        <v>150</v>
      </c>
      <c r="BM396" s="201" t="s">
        <v>480</v>
      </c>
    </row>
    <row r="397" spans="1:47" s="2" customFormat="1" ht="19.5">
      <c r="A397" s="35"/>
      <c r="B397" s="36"/>
      <c r="C397" s="37"/>
      <c r="D397" s="205" t="s">
        <v>246</v>
      </c>
      <c r="E397" s="37"/>
      <c r="F397" s="243" t="s">
        <v>421</v>
      </c>
      <c r="G397" s="37"/>
      <c r="H397" s="37"/>
      <c r="I397" s="244"/>
      <c r="J397" s="37"/>
      <c r="K397" s="37"/>
      <c r="L397" s="40"/>
      <c r="M397" s="245"/>
      <c r="N397" s="246"/>
      <c r="O397" s="72"/>
      <c r="P397" s="72"/>
      <c r="Q397" s="72"/>
      <c r="R397" s="72"/>
      <c r="S397" s="72"/>
      <c r="T397" s="73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246</v>
      </c>
      <c r="AU397" s="18" t="s">
        <v>87</v>
      </c>
    </row>
    <row r="398" spans="2:51" s="13" customFormat="1" ht="11.25">
      <c r="B398" s="203"/>
      <c r="C398" s="204"/>
      <c r="D398" s="205" t="s">
        <v>171</v>
      </c>
      <c r="E398" s="206" t="s">
        <v>1</v>
      </c>
      <c r="F398" s="207" t="s">
        <v>481</v>
      </c>
      <c r="G398" s="204"/>
      <c r="H398" s="208">
        <v>1719</v>
      </c>
      <c r="I398" s="209"/>
      <c r="J398" s="204"/>
      <c r="K398" s="204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171</v>
      </c>
      <c r="AU398" s="214" t="s">
        <v>87</v>
      </c>
      <c r="AV398" s="13" t="s">
        <v>87</v>
      </c>
      <c r="AW398" s="13" t="s">
        <v>34</v>
      </c>
      <c r="AX398" s="13" t="s">
        <v>85</v>
      </c>
      <c r="AY398" s="214" t="s">
        <v>136</v>
      </c>
    </row>
    <row r="399" spans="1:65" s="2" customFormat="1" ht="14.45" customHeight="1">
      <c r="A399" s="35"/>
      <c r="B399" s="36"/>
      <c r="C399" s="190" t="s">
        <v>482</v>
      </c>
      <c r="D399" s="190" t="s">
        <v>137</v>
      </c>
      <c r="E399" s="191" t="s">
        <v>483</v>
      </c>
      <c r="F399" s="192" t="s">
        <v>484</v>
      </c>
      <c r="G399" s="193" t="s">
        <v>202</v>
      </c>
      <c r="H399" s="194">
        <v>8214.5</v>
      </c>
      <c r="I399" s="195"/>
      <c r="J399" s="196">
        <f>ROUND(I399*H399,2)</f>
        <v>0</v>
      </c>
      <c r="K399" s="192" t="s">
        <v>208</v>
      </c>
      <c r="L399" s="40"/>
      <c r="M399" s="197" t="s">
        <v>1</v>
      </c>
      <c r="N399" s="198" t="s">
        <v>42</v>
      </c>
      <c r="O399" s="72"/>
      <c r="P399" s="199">
        <f>O399*H399</f>
        <v>0</v>
      </c>
      <c r="Q399" s="199">
        <v>0</v>
      </c>
      <c r="R399" s="199">
        <f>Q399*H399</f>
        <v>0</v>
      </c>
      <c r="S399" s="199">
        <v>0</v>
      </c>
      <c r="T399" s="200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01" t="s">
        <v>150</v>
      </c>
      <c r="AT399" s="201" t="s">
        <v>137</v>
      </c>
      <c r="AU399" s="201" t="s">
        <v>87</v>
      </c>
      <c r="AY399" s="18" t="s">
        <v>136</v>
      </c>
      <c r="BE399" s="202">
        <f>IF(N399="základní",J399,0)</f>
        <v>0</v>
      </c>
      <c r="BF399" s="202">
        <f>IF(N399="snížená",J399,0)</f>
        <v>0</v>
      </c>
      <c r="BG399" s="202">
        <f>IF(N399="zákl. přenesená",J399,0)</f>
        <v>0</v>
      </c>
      <c r="BH399" s="202">
        <f>IF(N399="sníž. přenesená",J399,0)</f>
        <v>0</v>
      </c>
      <c r="BI399" s="202">
        <f>IF(N399="nulová",J399,0)</f>
        <v>0</v>
      </c>
      <c r="BJ399" s="18" t="s">
        <v>85</v>
      </c>
      <c r="BK399" s="202">
        <f>ROUND(I399*H399,2)</f>
        <v>0</v>
      </c>
      <c r="BL399" s="18" t="s">
        <v>150</v>
      </c>
      <c r="BM399" s="201" t="s">
        <v>485</v>
      </c>
    </row>
    <row r="400" spans="1:47" s="2" customFormat="1" ht="19.5">
      <c r="A400" s="35"/>
      <c r="B400" s="36"/>
      <c r="C400" s="37"/>
      <c r="D400" s="205" t="s">
        <v>246</v>
      </c>
      <c r="E400" s="37"/>
      <c r="F400" s="243" t="s">
        <v>421</v>
      </c>
      <c r="G400" s="37"/>
      <c r="H400" s="37"/>
      <c r="I400" s="244"/>
      <c r="J400" s="37"/>
      <c r="K400" s="37"/>
      <c r="L400" s="40"/>
      <c r="M400" s="245"/>
      <c r="N400" s="246"/>
      <c r="O400" s="72"/>
      <c r="P400" s="72"/>
      <c r="Q400" s="72"/>
      <c r="R400" s="72"/>
      <c r="S400" s="72"/>
      <c r="T400" s="73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246</v>
      </c>
      <c r="AU400" s="18" t="s">
        <v>87</v>
      </c>
    </row>
    <row r="401" spans="2:51" s="13" customFormat="1" ht="11.25">
      <c r="B401" s="203"/>
      <c r="C401" s="204"/>
      <c r="D401" s="205" t="s">
        <v>171</v>
      </c>
      <c r="E401" s="206" t="s">
        <v>1</v>
      </c>
      <c r="F401" s="207" t="s">
        <v>486</v>
      </c>
      <c r="G401" s="204"/>
      <c r="H401" s="208">
        <v>167</v>
      </c>
      <c r="I401" s="209"/>
      <c r="J401" s="204"/>
      <c r="K401" s="204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171</v>
      </c>
      <c r="AU401" s="214" t="s">
        <v>87</v>
      </c>
      <c r="AV401" s="13" t="s">
        <v>87</v>
      </c>
      <c r="AW401" s="13" t="s">
        <v>34</v>
      </c>
      <c r="AX401" s="13" t="s">
        <v>77</v>
      </c>
      <c r="AY401" s="214" t="s">
        <v>136</v>
      </c>
    </row>
    <row r="402" spans="2:51" s="13" customFormat="1" ht="11.25">
      <c r="B402" s="203"/>
      <c r="C402" s="204"/>
      <c r="D402" s="205" t="s">
        <v>171</v>
      </c>
      <c r="E402" s="206" t="s">
        <v>1</v>
      </c>
      <c r="F402" s="207" t="s">
        <v>476</v>
      </c>
      <c r="G402" s="204"/>
      <c r="H402" s="208">
        <v>7849</v>
      </c>
      <c r="I402" s="209"/>
      <c r="J402" s="204"/>
      <c r="K402" s="204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171</v>
      </c>
      <c r="AU402" s="214" t="s">
        <v>87</v>
      </c>
      <c r="AV402" s="13" t="s">
        <v>87</v>
      </c>
      <c r="AW402" s="13" t="s">
        <v>34</v>
      </c>
      <c r="AX402" s="13" t="s">
        <v>77</v>
      </c>
      <c r="AY402" s="214" t="s">
        <v>136</v>
      </c>
    </row>
    <row r="403" spans="2:51" s="13" customFormat="1" ht="11.25">
      <c r="B403" s="203"/>
      <c r="C403" s="204"/>
      <c r="D403" s="205" t="s">
        <v>171</v>
      </c>
      <c r="E403" s="206" t="s">
        <v>1</v>
      </c>
      <c r="F403" s="207" t="s">
        <v>383</v>
      </c>
      <c r="G403" s="204"/>
      <c r="H403" s="208">
        <v>17.5</v>
      </c>
      <c r="I403" s="209"/>
      <c r="J403" s="204"/>
      <c r="K403" s="204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171</v>
      </c>
      <c r="AU403" s="214" t="s">
        <v>87</v>
      </c>
      <c r="AV403" s="13" t="s">
        <v>87</v>
      </c>
      <c r="AW403" s="13" t="s">
        <v>34</v>
      </c>
      <c r="AX403" s="13" t="s">
        <v>77</v>
      </c>
      <c r="AY403" s="214" t="s">
        <v>136</v>
      </c>
    </row>
    <row r="404" spans="2:51" s="13" customFormat="1" ht="11.25">
      <c r="B404" s="203"/>
      <c r="C404" s="204"/>
      <c r="D404" s="205" t="s">
        <v>171</v>
      </c>
      <c r="E404" s="206" t="s">
        <v>1</v>
      </c>
      <c r="F404" s="207" t="s">
        <v>384</v>
      </c>
      <c r="G404" s="204"/>
      <c r="H404" s="208">
        <v>17.5</v>
      </c>
      <c r="I404" s="209"/>
      <c r="J404" s="204"/>
      <c r="K404" s="204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171</v>
      </c>
      <c r="AU404" s="214" t="s">
        <v>87</v>
      </c>
      <c r="AV404" s="13" t="s">
        <v>87</v>
      </c>
      <c r="AW404" s="13" t="s">
        <v>34</v>
      </c>
      <c r="AX404" s="13" t="s">
        <v>77</v>
      </c>
      <c r="AY404" s="214" t="s">
        <v>136</v>
      </c>
    </row>
    <row r="405" spans="2:51" s="13" customFormat="1" ht="11.25">
      <c r="B405" s="203"/>
      <c r="C405" s="204"/>
      <c r="D405" s="205" t="s">
        <v>171</v>
      </c>
      <c r="E405" s="206" t="s">
        <v>1</v>
      </c>
      <c r="F405" s="207" t="s">
        <v>385</v>
      </c>
      <c r="G405" s="204"/>
      <c r="H405" s="208">
        <v>17.5</v>
      </c>
      <c r="I405" s="209"/>
      <c r="J405" s="204"/>
      <c r="K405" s="204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171</v>
      </c>
      <c r="AU405" s="214" t="s">
        <v>87</v>
      </c>
      <c r="AV405" s="13" t="s">
        <v>87</v>
      </c>
      <c r="AW405" s="13" t="s">
        <v>34</v>
      </c>
      <c r="AX405" s="13" t="s">
        <v>77</v>
      </c>
      <c r="AY405" s="214" t="s">
        <v>136</v>
      </c>
    </row>
    <row r="406" spans="2:51" s="13" customFormat="1" ht="11.25">
      <c r="B406" s="203"/>
      <c r="C406" s="204"/>
      <c r="D406" s="205" t="s">
        <v>171</v>
      </c>
      <c r="E406" s="206" t="s">
        <v>1</v>
      </c>
      <c r="F406" s="207" t="s">
        <v>386</v>
      </c>
      <c r="G406" s="204"/>
      <c r="H406" s="208">
        <v>9</v>
      </c>
      <c r="I406" s="209"/>
      <c r="J406" s="204"/>
      <c r="K406" s="204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171</v>
      </c>
      <c r="AU406" s="214" t="s">
        <v>87</v>
      </c>
      <c r="AV406" s="13" t="s">
        <v>87</v>
      </c>
      <c r="AW406" s="13" t="s">
        <v>34</v>
      </c>
      <c r="AX406" s="13" t="s">
        <v>77</v>
      </c>
      <c r="AY406" s="214" t="s">
        <v>136</v>
      </c>
    </row>
    <row r="407" spans="2:51" s="13" customFormat="1" ht="11.25">
      <c r="B407" s="203"/>
      <c r="C407" s="204"/>
      <c r="D407" s="205" t="s">
        <v>171</v>
      </c>
      <c r="E407" s="206" t="s">
        <v>1</v>
      </c>
      <c r="F407" s="207" t="s">
        <v>387</v>
      </c>
      <c r="G407" s="204"/>
      <c r="H407" s="208">
        <v>17.5</v>
      </c>
      <c r="I407" s="209"/>
      <c r="J407" s="204"/>
      <c r="K407" s="204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171</v>
      </c>
      <c r="AU407" s="214" t="s">
        <v>87</v>
      </c>
      <c r="AV407" s="13" t="s">
        <v>87</v>
      </c>
      <c r="AW407" s="13" t="s">
        <v>34</v>
      </c>
      <c r="AX407" s="13" t="s">
        <v>77</v>
      </c>
      <c r="AY407" s="214" t="s">
        <v>136</v>
      </c>
    </row>
    <row r="408" spans="2:51" s="13" customFormat="1" ht="11.25">
      <c r="B408" s="203"/>
      <c r="C408" s="204"/>
      <c r="D408" s="205" t="s">
        <v>171</v>
      </c>
      <c r="E408" s="206" t="s">
        <v>1</v>
      </c>
      <c r="F408" s="207" t="s">
        <v>388</v>
      </c>
      <c r="G408" s="204"/>
      <c r="H408" s="208">
        <v>17.5</v>
      </c>
      <c r="I408" s="209"/>
      <c r="J408" s="204"/>
      <c r="K408" s="204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171</v>
      </c>
      <c r="AU408" s="214" t="s">
        <v>87</v>
      </c>
      <c r="AV408" s="13" t="s">
        <v>87</v>
      </c>
      <c r="AW408" s="13" t="s">
        <v>34</v>
      </c>
      <c r="AX408" s="13" t="s">
        <v>77</v>
      </c>
      <c r="AY408" s="214" t="s">
        <v>136</v>
      </c>
    </row>
    <row r="409" spans="2:51" s="13" customFormat="1" ht="11.25">
      <c r="B409" s="203"/>
      <c r="C409" s="204"/>
      <c r="D409" s="205" t="s">
        <v>171</v>
      </c>
      <c r="E409" s="206" t="s">
        <v>1</v>
      </c>
      <c r="F409" s="207" t="s">
        <v>390</v>
      </c>
      <c r="G409" s="204"/>
      <c r="H409" s="208">
        <v>50.5</v>
      </c>
      <c r="I409" s="209"/>
      <c r="J409" s="204"/>
      <c r="K409" s="204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171</v>
      </c>
      <c r="AU409" s="214" t="s">
        <v>87</v>
      </c>
      <c r="AV409" s="13" t="s">
        <v>87</v>
      </c>
      <c r="AW409" s="13" t="s">
        <v>34</v>
      </c>
      <c r="AX409" s="13" t="s">
        <v>77</v>
      </c>
      <c r="AY409" s="214" t="s">
        <v>136</v>
      </c>
    </row>
    <row r="410" spans="2:51" s="13" customFormat="1" ht="11.25">
      <c r="B410" s="203"/>
      <c r="C410" s="204"/>
      <c r="D410" s="205" t="s">
        <v>171</v>
      </c>
      <c r="E410" s="206" t="s">
        <v>1</v>
      </c>
      <c r="F410" s="207" t="s">
        <v>391</v>
      </c>
      <c r="G410" s="204"/>
      <c r="H410" s="208">
        <v>51.5</v>
      </c>
      <c r="I410" s="209"/>
      <c r="J410" s="204"/>
      <c r="K410" s="204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171</v>
      </c>
      <c r="AU410" s="214" t="s">
        <v>87</v>
      </c>
      <c r="AV410" s="13" t="s">
        <v>87</v>
      </c>
      <c r="AW410" s="13" t="s">
        <v>34</v>
      </c>
      <c r="AX410" s="13" t="s">
        <v>77</v>
      </c>
      <c r="AY410" s="214" t="s">
        <v>136</v>
      </c>
    </row>
    <row r="411" spans="2:51" s="15" customFormat="1" ht="11.25">
      <c r="B411" s="232"/>
      <c r="C411" s="233"/>
      <c r="D411" s="205" t="s">
        <v>171</v>
      </c>
      <c r="E411" s="234" t="s">
        <v>1</v>
      </c>
      <c r="F411" s="235" t="s">
        <v>217</v>
      </c>
      <c r="G411" s="233"/>
      <c r="H411" s="236">
        <v>8214.5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AT411" s="242" t="s">
        <v>171</v>
      </c>
      <c r="AU411" s="242" t="s">
        <v>87</v>
      </c>
      <c r="AV411" s="15" t="s">
        <v>150</v>
      </c>
      <c r="AW411" s="15" t="s">
        <v>34</v>
      </c>
      <c r="AX411" s="15" t="s">
        <v>85</v>
      </c>
      <c r="AY411" s="242" t="s">
        <v>136</v>
      </c>
    </row>
    <row r="412" spans="1:65" s="2" customFormat="1" ht="24.2" customHeight="1">
      <c r="A412" s="35"/>
      <c r="B412" s="36"/>
      <c r="C412" s="190" t="s">
        <v>487</v>
      </c>
      <c r="D412" s="190" t="s">
        <v>137</v>
      </c>
      <c r="E412" s="191" t="s">
        <v>488</v>
      </c>
      <c r="F412" s="192" t="s">
        <v>489</v>
      </c>
      <c r="G412" s="193" t="s">
        <v>202</v>
      </c>
      <c r="H412" s="194">
        <v>8214.5</v>
      </c>
      <c r="I412" s="195"/>
      <c r="J412" s="196">
        <f>ROUND(I412*H412,2)</f>
        <v>0</v>
      </c>
      <c r="K412" s="192" t="s">
        <v>208</v>
      </c>
      <c r="L412" s="40"/>
      <c r="M412" s="197" t="s">
        <v>1</v>
      </c>
      <c r="N412" s="198" t="s">
        <v>42</v>
      </c>
      <c r="O412" s="72"/>
      <c r="P412" s="199">
        <f>O412*H412</f>
        <v>0</v>
      </c>
      <c r="Q412" s="199">
        <v>0</v>
      </c>
      <c r="R412" s="199">
        <f>Q412*H412</f>
        <v>0</v>
      </c>
      <c r="S412" s="199">
        <v>0</v>
      </c>
      <c r="T412" s="200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01" t="s">
        <v>150</v>
      </c>
      <c r="AT412" s="201" t="s">
        <v>137</v>
      </c>
      <c r="AU412" s="201" t="s">
        <v>87</v>
      </c>
      <c r="AY412" s="18" t="s">
        <v>136</v>
      </c>
      <c r="BE412" s="202">
        <f>IF(N412="základní",J412,0)</f>
        <v>0</v>
      </c>
      <c r="BF412" s="202">
        <f>IF(N412="snížená",J412,0)</f>
        <v>0</v>
      </c>
      <c r="BG412" s="202">
        <f>IF(N412="zákl. přenesená",J412,0)</f>
        <v>0</v>
      </c>
      <c r="BH412" s="202">
        <f>IF(N412="sníž. přenesená",J412,0)</f>
        <v>0</v>
      </c>
      <c r="BI412" s="202">
        <f>IF(N412="nulová",J412,0)</f>
        <v>0</v>
      </c>
      <c r="BJ412" s="18" t="s">
        <v>85</v>
      </c>
      <c r="BK412" s="202">
        <f>ROUND(I412*H412,2)</f>
        <v>0</v>
      </c>
      <c r="BL412" s="18" t="s">
        <v>150</v>
      </c>
      <c r="BM412" s="201" t="s">
        <v>490</v>
      </c>
    </row>
    <row r="413" spans="1:47" s="2" customFormat="1" ht="19.5">
      <c r="A413" s="35"/>
      <c r="B413" s="36"/>
      <c r="C413" s="37"/>
      <c r="D413" s="205" t="s">
        <v>246</v>
      </c>
      <c r="E413" s="37"/>
      <c r="F413" s="243" t="s">
        <v>421</v>
      </c>
      <c r="G413" s="37"/>
      <c r="H413" s="37"/>
      <c r="I413" s="244"/>
      <c r="J413" s="37"/>
      <c r="K413" s="37"/>
      <c r="L413" s="40"/>
      <c r="M413" s="245"/>
      <c r="N413" s="246"/>
      <c r="O413" s="72"/>
      <c r="P413" s="72"/>
      <c r="Q413" s="72"/>
      <c r="R413" s="72"/>
      <c r="S413" s="72"/>
      <c r="T413" s="73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246</v>
      </c>
      <c r="AU413" s="18" t="s">
        <v>87</v>
      </c>
    </row>
    <row r="414" spans="2:51" s="13" customFormat="1" ht="11.25">
      <c r="B414" s="203"/>
      <c r="C414" s="204"/>
      <c r="D414" s="205" t="s">
        <v>171</v>
      </c>
      <c r="E414" s="206" t="s">
        <v>1</v>
      </c>
      <c r="F414" s="207" t="s">
        <v>486</v>
      </c>
      <c r="G414" s="204"/>
      <c r="H414" s="208">
        <v>167</v>
      </c>
      <c r="I414" s="209"/>
      <c r="J414" s="204"/>
      <c r="K414" s="204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171</v>
      </c>
      <c r="AU414" s="214" t="s">
        <v>87</v>
      </c>
      <c r="AV414" s="13" t="s">
        <v>87</v>
      </c>
      <c r="AW414" s="13" t="s">
        <v>34</v>
      </c>
      <c r="AX414" s="13" t="s">
        <v>77</v>
      </c>
      <c r="AY414" s="214" t="s">
        <v>136</v>
      </c>
    </row>
    <row r="415" spans="2:51" s="13" customFormat="1" ht="11.25">
      <c r="B415" s="203"/>
      <c r="C415" s="204"/>
      <c r="D415" s="205" t="s">
        <v>171</v>
      </c>
      <c r="E415" s="206" t="s">
        <v>1</v>
      </c>
      <c r="F415" s="207" t="s">
        <v>476</v>
      </c>
      <c r="G415" s="204"/>
      <c r="H415" s="208">
        <v>7849</v>
      </c>
      <c r="I415" s="209"/>
      <c r="J415" s="204"/>
      <c r="K415" s="204"/>
      <c r="L415" s="210"/>
      <c r="M415" s="211"/>
      <c r="N415" s="212"/>
      <c r="O415" s="212"/>
      <c r="P415" s="212"/>
      <c r="Q415" s="212"/>
      <c r="R415" s="212"/>
      <c r="S415" s="212"/>
      <c r="T415" s="213"/>
      <c r="AT415" s="214" t="s">
        <v>171</v>
      </c>
      <c r="AU415" s="214" t="s">
        <v>87</v>
      </c>
      <c r="AV415" s="13" t="s">
        <v>87</v>
      </c>
      <c r="AW415" s="13" t="s">
        <v>34</v>
      </c>
      <c r="AX415" s="13" t="s">
        <v>77</v>
      </c>
      <c r="AY415" s="214" t="s">
        <v>136</v>
      </c>
    </row>
    <row r="416" spans="2:51" s="13" customFormat="1" ht="11.25">
      <c r="B416" s="203"/>
      <c r="C416" s="204"/>
      <c r="D416" s="205" t="s">
        <v>171</v>
      </c>
      <c r="E416" s="206" t="s">
        <v>1</v>
      </c>
      <c r="F416" s="207" t="s">
        <v>383</v>
      </c>
      <c r="G416" s="204"/>
      <c r="H416" s="208">
        <v>17.5</v>
      </c>
      <c r="I416" s="209"/>
      <c r="J416" s="204"/>
      <c r="K416" s="204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171</v>
      </c>
      <c r="AU416" s="214" t="s">
        <v>87</v>
      </c>
      <c r="AV416" s="13" t="s">
        <v>87</v>
      </c>
      <c r="AW416" s="13" t="s">
        <v>34</v>
      </c>
      <c r="AX416" s="13" t="s">
        <v>77</v>
      </c>
      <c r="AY416" s="214" t="s">
        <v>136</v>
      </c>
    </row>
    <row r="417" spans="2:51" s="13" customFormat="1" ht="11.25">
      <c r="B417" s="203"/>
      <c r="C417" s="204"/>
      <c r="D417" s="205" t="s">
        <v>171</v>
      </c>
      <c r="E417" s="206" t="s">
        <v>1</v>
      </c>
      <c r="F417" s="207" t="s">
        <v>384</v>
      </c>
      <c r="G417" s="204"/>
      <c r="H417" s="208">
        <v>17.5</v>
      </c>
      <c r="I417" s="209"/>
      <c r="J417" s="204"/>
      <c r="K417" s="204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171</v>
      </c>
      <c r="AU417" s="214" t="s">
        <v>87</v>
      </c>
      <c r="AV417" s="13" t="s">
        <v>87</v>
      </c>
      <c r="AW417" s="13" t="s">
        <v>34</v>
      </c>
      <c r="AX417" s="13" t="s">
        <v>77</v>
      </c>
      <c r="AY417" s="214" t="s">
        <v>136</v>
      </c>
    </row>
    <row r="418" spans="2:51" s="13" customFormat="1" ht="11.25">
      <c r="B418" s="203"/>
      <c r="C418" s="204"/>
      <c r="D418" s="205" t="s">
        <v>171</v>
      </c>
      <c r="E418" s="206" t="s">
        <v>1</v>
      </c>
      <c r="F418" s="207" t="s">
        <v>385</v>
      </c>
      <c r="G418" s="204"/>
      <c r="H418" s="208">
        <v>17.5</v>
      </c>
      <c r="I418" s="209"/>
      <c r="J418" s="204"/>
      <c r="K418" s="204"/>
      <c r="L418" s="210"/>
      <c r="M418" s="211"/>
      <c r="N418" s="212"/>
      <c r="O418" s="212"/>
      <c r="P418" s="212"/>
      <c r="Q418" s="212"/>
      <c r="R418" s="212"/>
      <c r="S418" s="212"/>
      <c r="T418" s="213"/>
      <c r="AT418" s="214" t="s">
        <v>171</v>
      </c>
      <c r="AU418" s="214" t="s">
        <v>87</v>
      </c>
      <c r="AV418" s="13" t="s">
        <v>87</v>
      </c>
      <c r="AW418" s="13" t="s">
        <v>34</v>
      </c>
      <c r="AX418" s="13" t="s">
        <v>77</v>
      </c>
      <c r="AY418" s="214" t="s">
        <v>136</v>
      </c>
    </row>
    <row r="419" spans="2:51" s="13" customFormat="1" ht="11.25">
      <c r="B419" s="203"/>
      <c r="C419" s="204"/>
      <c r="D419" s="205" t="s">
        <v>171</v>
      </c>
      <c r="E419" s="206" t="s">
        <v>1</v>
      </c>
      <c r="F419" s="207" t="s">
        <v>386</v>
      </c>
      <c r="G419" s="204"/>
      <c r="H419" s="208">
        <v>9</v>
      </c>
      <c r="I419" s="209"/>
      <c r="J419" s="204"/>
      <c r="K419" s="204"/>
      <c r="L419" s="210"/>
      <c r="M419" s="211"/>
      <c r="N419" s="212"/>
      <c r="O419" s="212"/>
      <c r="P419" s="212"/>
      <c r="Q419" s="212"/>
      <c r="R419" s="212"/>
      <c r="S419" s="212"/>
      <c r="T419" s="213"/>
      <c r="AT419" s="214" t="s">
        <v>171</v>
      </c>
      <c r="AU419" s="214" t="s">
        <v>87</v>
      </c>
      <c r="AV419" s="13" t="s">
        <v>87</v>
      </c>
      <c r="AW419" s="13" t="s">
        <v>34</v>
      </c>
      <c r="AX419" s="13" t="s">
        <v>77</v>
      </c>
      <c r="AY419" s="214" t="s">
        <v>136</v>
      </c>
    </row>
    <row r="420" spans="2:51" s="13" customFormat="1" ht="11.25">
      <c r="B420" s="203"/>
      <c r="C420" s="204"/>
      <c r="D420" s="205" t="s">
        <v>171</v>
      </c>
      <c r="E420" s="206" t="s">
        <v>1</v>
      </c>
      <c r="F420" s="207" t="s">
        <v>387</v>
      </c>
      <c r="G420" s="204"/>
      <c r="H420" s="208">
        <v>17.5</v>
      </c>
      <c r="I420" s="209"/>
      <c r="J420" s="204"/>
      <c r="K420" s="204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171</v>
      </c>
      <c r="AU420" s="214" t="s">
        <v>87</v>
      </c>
      <c r="AV420" s="13" t="s">
        <v>87</v>
      </c>
      <c r="AW420" s="13" t="s">
        <v>34</v>
      </c>
      <c r="AX420" s="13" t="s">
        <v>77</v>
      </c>
      <c r="AY420" s="214" t="s">
        <v>136</v>
      </c>
    </row>
    <row r="421" spans="2:51" s="13" customFormat="1" ht="11.25">
      <c r="B421" s="203"/>
      <c r="C421" s="204"/>
      <c r="D421" s="205" t="s">
        <v>171</v>
      </c>
      <c r="E421" s="206" t="s">
        <v>1</v>
      </c>
      <c r="F421" s="207" t="s">
        <v>388</v>
      </c>
      <c r="G421" s="204"/>
      <c r="H421" s="208">
        <v>17.5</v>
      </c>
      <c r="I421" s="209"/>
      <c r="J421" s="204"/>
      <c r="K421" s="204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171</v>
      </c>
      <c r="AU421" s="214" t="s">
        <v>87</v>
      </c>
      <c r="AV421" s="13" t="s">
        <v>87</v>
      </c>
      <c r="AW421" s="13" t="s">
        <v>34</v>
      </c>
      <c r="AX421" s="13" t="s">
        <v>77</v>
      </c>
      <c r="AY421" s="214" t="s">
        <v>136</v>
      </c>
    </row>
    <row r="422" spans="2:51" s="13" customFormat="1" ht="11.25">
      <c r="B422" s="203"/>
      <c r="C422" s="204"/>
      <c r="D422" s="205" t="s">
        <v>171</v>
      </c>
      <c r="E422" s="206" t="s">
        <v>1</v>
      </c>
      <c r="F422" s="207" t="s">
        <v>390</v>
      </c>
      <c r="G422" s="204"/>
      <c r="H422" s="208">
        <v>50.5</v>
      </c>
      <c r="I422" s="209"/>
      <c r="J422" s="204"/>
      <c r="K422" s="204"/>
      <c r="L422" s="210"/>
      <c r="M422" s="211"/>
      <c r="N422" s="212"/>
      <c r="O422" s="212"/>
      <c r="P422" s="212"/>
      <c r="Q422" s="212"/>
      <c r="R422" s="212"/>
      <c r="S422" s="212"/>
      <c r="T422" s="213"/>
      <c r="AT422" s="214" t="s">
        <v>171</v>
      </c>
      <c r="AU422" s="214" t="s">
        <v>87</v>
      </c>
      <c r="AV422" s="13" t="s">
        <v>87</v>
      </c>
      <c r="AW422" s="13" t="s">
        <v>34</v>
      </c>
      <c r="AX422" s="13" t="s">
        <v>77</v>
      </c>
      <c r="AY422" s="214" t="s">
        <v>136</v>
      </c>
    </row>
    <row r="423" spans="2:51" s="13" customFormat="1" ht="11.25">
      <c r="B423" s="203"/>
      <c r="C423" s="204"/>
      <c r="D423" s="205" t="s">
        <v>171</v>
      </c>
      <c r="E423" s="206" t="s">
        <v>1</v>
      </c>
      <c r="F423" s="207" t="s">
        <v>391</v>
      </c>
      <c r="G423" s="204"/>
      <c r="H423" s="208">
        <v>51.5</v>
      </c>
      <c r="I423" s="209"/>
      <c r="J423" s="204"/>
      <c r="K423" s="204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171</v>
      </c>
      <c r="AU423" s="214" t="s">
        <v>87</v>
      </c>
      <c r="AV423" s="13" t="s">
        <v>87</v>
      </c>
      <c r="AW423" s="13" t="s">
        <v>34</v>
      </c>
      <c r="AX423" s="13" t="s">
        <v>77</v>
      </c>
      <c r="AY423" s="214" t="s">
        <v>136</v>
      </c>
    </row>
    <row r="424" spans="2:51" s="15" customFormat="1" ht="11.25">
      <c r="B424" s="232"/>
      <c r="C424" s="233"/>
      <c r="D424" s="205" t="s">
        <v>171</v>
      </c>
      <c r="E424" s="234" t="s">
        <v>1</v>
      </c>
      <c r="F424" s="235" t="s">
        <v>217</v>
      </c>
      <c r="G424" s="233"/>
      <c r="H424" s="236">
        <v>8214.5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AT424" s="242" t="s">
        <v>171</v>
      </c>
      <c r="AU424" s="242" t="s">
        <v>87</v>
      </c>
      <c r="AV424" s="15" t="s">
        <v>150</v>
      </c>
      <c r="AW424" s="15" t="s">
        <v>34</v>
      </c>
      <c r="AX424" s="15" t="s">
        <v>85</v>
      </c>
      <c r="AY424" s="242" t="s">
        <v>136</v>
      </c>
    </row>
    <row r="425" spans="2:63" s="12" customFormat="1" ht="22.9" customHeight="1">
      <c r="B425" s="176"/>
      <c r="C425" s="177"/>
      <c r="D425" s="178" t="s">
        <v>76</v>
      </c>
      <c r="E425" s="215" t="s">
        <v>173</v>
      </c>
      <c r="F425" s="215" t="s">
        <v>491</v>
      </c>
      <c r="G425" s="177"/>
      <c r="H425" s="177"/>
      <c r="I425" s="180"/>
      <c r="J425" s="216">
        <f>BK425</f>
        <v>0</v>
      </c>
      <c r="K425" s="177"/>
      <c r="L425" s="182"/>
      <c r="M425" s="183"/>
      <c r="N425" s="184"/>
      <c r="O425" s="184"/>
      <c r="P425" s="185">
        <f>SUM(P426:P435)</f>
        <v>0</v>
      </c>
      <c r="Q425" s="184"/>
      <c r="R425" s="185">
        <f>SUM(R426:R435)</f>
        <v>152.835475</v>
      </c>
      <c r="S425" s="184"/>
      <c r="T425" s="186">
        <f>SUM(T426:T435)</f>
        <v>0</v>
      </c>
      <c r="AR425" s="187" t="s">
        <v>85</v>
      </c>
      <c r="AT425" s="188" t="s">
        <v>76</v>
      </c>
      <c r="AU425" s="188" t="s">
        <v>85</v>
      </c>
      <c r="AY425" s="187" t="s">
        <v>136</v>
      </c>
      <c r="BK425" s="189">
        <f>SUM(BK426:BK435)</f>
        <v>0</v>
      </c>
    </row>
    <row r="426" spans="1:65" s="2" customFormat="1" ht="24.2" customHeight="1">
      <c r="A426" s="35"/>
      <c r="B426" s="36"/>
      <c r="C426" s="190" t="s">
        <v>492</v>
      </c>
      <c r="D426" s="190" t="s">
        <v>137</v>
      </c>
      <c r="E426" s="191" t="s">
        <v>493</v>
      </c>
      <c r="F426" s="192" t="s">
        <v>494</v>
      </c>
      <c r="G426" s="193" t="s">
        <v>165</v>
      </c>
      <c r="H426" s="194">
        <v>2</v>
      </c>
      <c r="I426" s="195"/>
      <c r="J426" s="196">
        <f>ROUND(I426*H426,2)</f>
        <v>0</v>
      </c>
      <c r="K426" s="192" t="s">
        <v>208</v>
      </c>
      <c r="L426" s="40"/>
      <c r="M426" s="197" t="s">
        <v>1</v>
      </c>
      <c r="N426" s="198" t="s">
        <v>42</v>
      </c>
      <c r="O426" s="72"/>
      <c r="P426" s="199">
        <f>O426*H426</f>
        <v>0</v>
      </c>
      <c r="Q426" s="199">
        <v>0</v>
      </c>
      <c r="R426" s="199">
        <f>Q426*H426</f>
        <v>0</v>
      </c>
      <c r="S426" s="199">
        <v>0</v>
      </c>
      <c r="T426" s="200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01" t="s">
        <v>150</v>
      </c>
      <c r="AT426" s="201" t="s">
        <v>137</v>
      </c>
      <c r="AU426" s="201" t="s">
        <v>87</v>
      </c>
      <c r="AY426" s="18" t="s">
        <v>136</v>
      </c>
      <c r="BE426" s="202">
        <f>IF(N426="základní",J426,0)</f>
        <v>0</v>
      </c>
      <c r="BF426" s="202">
        <f>IF(N426="snížená",J426,0)</f>
        <v>0</v>
      </c>
      <c r="BG426" s="202">
        <f>IF(N426="zákl. přenesená",J426,0)</f>
        <v>0</v>
      </c>
      <c r="BH426" s="202">
        <f>IF(N426="sníž. přenesená",J426,0)</f>
        <v>0</v>
      </c>
      <c r="BI426" s="202">
        <f>IF(N426="nulová",J426,0)</f>
        <v>0</v>
      </c>
      <c r="BJ426" s="18" t="s">
        <v>85</v>
      </c>
      <c r="BK426" s="202">
        <f>ROUND(I426*H426,2)</f>
        <v>0</v>
      </c>
      <c r="BL426" s="18" t="s">
        <v>150</v>
      </c>
      <c r="BM426" s="201" t="s">
        <v>495</v>
      </c>
    </row>
    <row r="427" spans="1:65" s="2" customFormat="1" ht="14.45" customHeight="1">
      <c r="A427" s="35"/>
      <c r="B427" s="36"/>
      <c r="C427" s="247" t="s">
        <v>496</v>
      </c>
      <c r="D427" s="247" t="s">
        <v>365</v>
      </c>
      <c r="E427" s="248" t="s">
        <v>497</v>
      </c>
      <c r="F427" s="249" t="s">
        <v>498</v>
      </c>
      <c r="G427" s="250" t="s">
        <v>165</v>
      </c>
      <c r="H427" s="251">
        <v>2</v>
      </c>
      <c r="I427" s="252"/>
      <c r="J427" s="253">
        <f>ROUND(I427*H427,2)</f>
        <v>0</v>
      </c>
      <c r="K427" s="249" t="s">
        <v>208</v>
      </c>
      <c r="L427" s="254"/>
      <c r="M427" s="255" t="s">
        <v>1</v>
      </c>
      <c r="N427" s="256" t="s">
        <v>42</v>
      </c>
      <c r="O427" s="72"/>
      <c r="P427" s="199">
        <f>O427*H427</f>
        <v>0</v>
      </c>
      <c r="Q427" s="199">
        <v>0.0021</v>
      </c>
      <c r="R427" s="199">
        <f>Q427*H427</f>
        <v>0.0042</v>
      </c>
      <c r="S427" s="199">
        <v>0</v>
      </c>
      <c r="T427" s="200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01" t="s">
        <v>167</v>
      </c>
      <c r="AT427" s="201" t="s">
        <v>365</v>
      </c>
      <c r="AU427" s="201" t="s">
        <v>87</v>
      </c>
      <c r="AY427" s="18" t="s">
        <v>136</v>
      </c>
      <c r="BE427" s="202">
        <f>IF(N427="základní",J427,0)</f>
        <v>0</v>
      </c>
      <c r="BF427" s="202">
        <f>IF(N427="snížená",J427,0)</f>
        <v>0</v>
      </c>
      <c r="BG427" s="202">
        <f>IF(N427="zákl. přenesená",J427,0)</f>
        <v>0</v>
      </c>
      <c r="BH427" s="202">
        <f>IF(N427="sníž. přenesená",J427,0)</f>
        <v>0</v>
      </c>
      <c r="BI427" s="202">
        <f>IF(N427="nulová",J427,0)</f>
        <v>0</v>
      </c>
      <c r="BJ427" s="18" t="s">
        <v>85</v>
      </c>
      <c r="BK427" s="202">
        <f>ROUND(I427*H427,2)</f>
        <v>0</v>
      </c>
      <c r="BL427" s="18" t="s">
        <v>150</v>
      </c>
      <c r="BM427" s="201" t="s">
        <v>499</v>
      </c>
    </row>
    <row r="428" spans="1:65" s="2" customFormat="1" ht="24.2" customHeight="1">
      <c r="A428" s="35"/>
      <c r="B428" s="36"/>
      <c r="C428" s="190" t="s">
        <v>500</v>
      </c>
      <c r="D428" s="190" t="s">
        <v>137</v>
      </c>
      <c r="E428" s="191" t="s">
        <v>501</v>
      </c>
      <c r="F428" s="192" t="s">
        <v>502</v>
      </c>
      <c r="G428" s="193" t="s">
        <v>413</v>
      </c>
      <c r="H428" s="194">
        <v>430</v>
      </c>
      <c r="I428" s="195"/>
      <c r="J428" s="196">
        <f>ROUND(I428*H428,2)</f>
        <v>0</v>
      </c>
      <c r="K428" s="192" t="s">
        <v>1</v>
      </c>
      <c r="L428" s="40"/>
      <c r="M428" s="197" t="s">
        <v>1</v>
      </c>
      <c r="N428" s="198" t="s">
        <v>42</v>
      </c>
      <c r="O428" s="72"/>
      <c r="P428" s="199">
        <f>O428*H428</f>
        <v>0</v>
      </c>
      <c r="Q428" s="199">
        <v>0.1554</v>
      </c>
      <c r="R428" s="199">
        <f>Q428*H428</f>
        <v>66.822</v>
      </c>
      <c r="S428" s="199">
        <v>0</v>
      </c>
      <c r="T428" s="200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01" t="s">
        <v>150</v>
      </c>
      <c r="AT428" s="201" t="s">
        <v>137</v>
      </c>
      <c r="AU428" s="201" t="s">
        <v>87</v>
      </c>
      <c r="AY428" s="18" t="s">
        <v>136</v>
      </c>
      <c r="BE428" s="202">
        <f>IF(N428="základní",J428,0)</f>
        <v>0</v>
      </c>
      <c r="BF428" s="202">
        <f>IF(N428="snížená",J428,0)</f>
        <v>0</v>
      </c>
      <c r="BG428" s="202">
        <f>IF(N428="zákl. přenesená",J428,0)</f>
        <v>0</v>
      </c>
      <c r="BH428" s="202">
        <f>IF(N428="sníž. přenesená",J428,0)</f>
        <v>0</v>
      </c>
      <c r="BI428" s="202">
        <f>IF(N428="nulová",J428,0)</f>
        <v>0</v>
      </c>
      <c r="BJ428" s="18" t="s">
        <v>85</v>
      </c>
      <c r="BK428" s="202">
        <f>ROUND(I428*H428,2)</f>
        <v>0</v>
      </c>
      <c r="BL428" s="18" t="s">
        <v>150</v>
      </c>
      <c r="BM428" s="201" t="s">
        <v>503</v>
      </c>
    </row>
    <row r="429" spans="1:47" s="2" customFormat="1" ht="39">
      <c r="A429" s="35"/>
      <c r="B429" s="36"/>
      <c r="C429" s="37"/>
      <c r="D429" s="205" t="s">
        <v>246</v>
      </c>
      <c r="E429" s="37"/>
      <c r="F429" s="243" t="s">
        <v>504</v>
      </c>
      <c r="G429" s="37"/>
      <c r="H429" s="37"/>
      <c r="I429" s="244"/>
      <c r="J429" s="37"/>
      <c r="K429" s="37"/>
      <c r="L429" s="40"/>
      <c r="M429" s="245"/>
      <c r="N429" s="246"/>
      <c r="O429" s="72"/>
      <c r="P429" s="72"/>
      <c r="Q429" s="72"/>
      <c r="R429" s="72"/>
      <c r="S429" s="72"/>
      <c r="T429" s="73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246</v>
      </c>
      <c r="AU429" s="18" t="s">
        <v>87</v>
      </c>
    </row>
    <row r="430" spans="1:65" s="2" customFormat="1" ht="14.45" customHeight="1">
      <c r="A430" s="35"/>
      <c r="B430" s="36"/>
      <c r="C430" s="247" t="s">
        <v>505</v>
      </c>
      <c r="D430" s="247" t="s">
        <v>365</v>
      </c>
      <c r="E430" s="248" t="s">
        <v>506</v>
      </c>
      <c r="F430" s="249" t="s">
        <v>507</v>
      </c>
      <c r="G430" s="250" t="s">
        <v>413</v>
      </c>
      <c r="H430" s="251">
        <v>430</v>
      </c>
      <c r="I430" s="252"/>
      <c r="J430" s="253">
        <f>ROUND(I430*H430,2)</f>
        <v>0</v>
      </c>
      <c r="K430" s="249" t="s">
        <v>1</v>
      </c>
      <c r="L430" s="254"/>
      <c r="M430" s="255" t="s">
        <v>1</v>
      </c>
      <c r="N430" s="256" t="s">
        <v>42</v>
      </c>
      <c r="O430" s="72"/>
      <c r="P430" s="199">
        <f>O430*H430</f>
        <v>0</v>
      </c>
      <c r="Q430" s="199">
        <v>0.2</v>
      </c>
      <c r="R430" s="199">
        <f>Q430*H430</f>
        <v>86</v>
      </c>
      <c r="S430" s="199">
        <v>0</v>
      </c>
      <c r="T430" s="200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01" t="s">
        <v>167</v>
      </c>
      <c r="AT430" s="201" t="s">
        <v>365</v>
      </c>
      <c r="AU430" s="201" t="s">
        <v>87</v>
      </c>
      <c r="AY430" s="18" t="s">
        <v>136</v>
      </c>
      <c r="BE430" s="202">
        <f>IF(N430="základní",J430,0)</f>
        <v>0</v>
      </c>
      <c r="BF430" s="202">
        <f>IF(N430="snížená",J430,0)</f>
        <v>0</v>
      </c>
      <c r="BG430" s="202">
        <f>IF(N430="zákl. přenesená",J430,0)</f>
        <v>0</v>
      </c>
      <c r="BH430" s="202">
        <f>IF(N430="sníž. přenesená",J430,0)</f>
        <v>0</v>
      </c>
      <c r="BI430" s="202">
        <f>IF(N430="nulová",J430,0)</f>
        <v>0</v>
      </c>
      <c r="BJ430" s="18" t="s">
        <v>85</v>
      </c>
      <c r="BK430" s="202">
        <f>ROUND(I430*H430,2)</f>
        <v>0</v>
      </c>
      <c r="BL430" s="18" t="s">
        <v>150</v>
      </c>
      <c r="BM430" s="201" t="s">
        <v>508</v>
      </c>
    </row>
    <row r="431" spans="1:65" s="2" customFormat="1" ht="24.2" customHeight="1">
      <c r="A431" s="35"/>
      <c r="B431" s="36"/>
      <c r="C431" s="190" t="s">
        <v>509</v>
      </c>
      <c r="D431" s="190" t="s">
        <v>137</v>
      </c>
      <c r="E431" s="191" t="s">
        <v>510</v>
      </c>
      <c r="F431" s="192" t="s">
        <v>511</v>
      </c>
      <c r="G431" s="193" t="s">
        <v>413</v>
      </c>
      <c r="H431" s="194">
        <v>26.5</v>
      </c>
      <c r="I431" s="195"/>
      <c r="J431" s="196">
        <f>ROUND(I431*H431,2)</f>
        <v>0</v>
      </c>
      <c r="K431" s="192" t="s">
        <v>208</v>
      </c>
      <c r="L431" s="40"/>
      <c r="M431" s="197" t="s">
        <v>1</v>
      </c>
      <c r="N431" s="198" t="s">
        <v>42</v>
      </c>
      <c r="O431" s="72"/>
      <c r="P431" s="199">
        <f>O431*H431</f>
        <v>0</v>
      </c>
      <c r="Q431" s="199">
        <v>1E-05</v>
      </c>
      <c r="R431" s="199">
        <f>Q431*H431</f>
        <v>0.00026500000000000004</v>
      </c>
      <c r="S431" s="199">
        <v>0</v>
      </c>
      <c r="T431" s="200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01" t="s">
        <v>150</v>
      </c>
      <c r="AT431" s="201" t="s">
        <v>137</v>
      </c>
      <c r="AU431" s="201" t="s">
        <v>87</v>
      </c>
      <c r="AY431" s="18" t="s">
        <v>136</v>
      </c>
      <c r="BE431" s="202">
        <f>IF(N431="základní",J431,0)</f>
        <v>0</v>
      </c>
      <c r="BF431" s="202">
        <f>IF(N431="snížená",J431,0)</f>
        <v>0</v>
      </c>
      <c r="BG431" s="202">
        <f>IF(N431="zákl. přenesená",J431,0)</f>
        <v>0</v>
      </c>
      <c r="BH431" s="202">
        <f>IF(N431="sníž. přenesená",J431,0)</f>
        <v>0</v>
      </c>
      <c r="BI431" s="202">
        <f>IF(N431="nulová",J431,0)</f>
        <v>0</v>
      </c>
      <c r="BJ431" s="18" t="s">
        <v>85</v>
      </c>
      <c r="BK431" s="202">
        <f>ROUND(I431*H431,2)</f>
        <v>0</v>
      </c>
      <c r="BL431" s="18" t="s">
        <v>150</v>
      </c>
      <c r="BM431" s="201" t="s">
        <v>512</v>
      </c>
    </row>
    <row r="432" spans="2:51" s="13" customFormat="1" ht="11.25">
      <c r="B432" s="203"/>
      <c r="C432" s="204"/>
      <c r="D432" s="205" t="s">
        <v>171</v>
      </c>
      <c r="E432" s="206" t="s">
        <v>1</v>
      </c>
      <c r="F432" s="207" t="s">
        <v>513</v>
      </c>
      <c r="G432" s="204"/>
      <c r="H432" s="208">
        <v>26.5</v>
      </c>
      <c r="I432" s="209"/>
      <c r="J432" s="204"/>
      <c r="K432" s="204"/>
      <c r="L432" s="210"/>
      <c r="M432" s="211"/>
      <c r="N432" s="212"/>
      <c r="O432" s="212"/>
      <c r="P432" s="212"/>
      <c r="Q432" s="212"/>
      <c r="R432" s="212"/>
      <c r="S432" s="212"/>
      <c r="T432" s="213"/>
      <c r="AT432" s="214" t="s">
        <v>171</v>
      </c>
      <c r="AU432" s="214" t="s">
        <v>87</v>
      </c>
      <c r="AV432" s="13" t="s">
        <v>87</v>
      </c>
      <c r="AW432" s="13" t="s">
        <v>34</v>
      </c>
      <c r="AX432" s="13" t="s">
        <v>85</v>
      </c>
      <c r="AY432" s="214" t="s">
        <v>136</v>
      </c>
    </row>
    <row r="433" spans="1:65" s="2" customFormat="1" ht="24.2" customHeight="1">
      <c r="A433" s="35"/>
      <c r="B433" s="36"/>
      <c r="C433" s="190" t="s">
        <v>514</v>
      </c>
      <c r="D433" s="190" t="s">
        <v>137</v>
      </c>
      <c r="E433" s="191" t="s">
        <v>515</v>
      </c>
      <c r="F433" s="192" t="s">
        <v>516</v>
      </c>
      <c r="G433" s="193" t="s">
        <v>413</v>
      </c>
      <c r="H433" s="194">
        <v>26.5</v>
      </c>
      <c r="I433" s="195"/>
      <c r="J433" s="196">
        <f>ROUND(I433*H433,2)</f>
        <v>0</v>
      </c>
      <c r="K433" s="192" t="s">
        <v>208</v>
      </c>
      <c r="L433" s="40"/>
      <c r="M433" s="197" t="s">
        <v>1</v>
      </c>
      <c r="N433" s="198" t="s">
        <v>42</v>
      </c>
      <c r="O433" s="72"/>
      <c r="P433" s="199">
        <f>O433*H433</f>
        <v>0</v>
      </c>
      <c r="Q433" s="199">
        <v>0.00034</v>
      </c>
      <c r="R433" s="199">
        <f>Q433*H433</f>
        <v>0.00901</v>
      </c>
      <c r="S433" s="199">
        <v>0</v>
      </c>
      <c r="T433" s="200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01" t="s">
        <v>150</v>
      </c>
      <c r="AT433" s="201" t="s">
        <v>137</v>
      </c>
      <c r="AU433" s="201" t="s">
        <v>87</v>
      </c>
      <c r="AY433" s="18" t="s">
        <v>136</v>
      </c>
      <c r="BE433" s="202">
        <f>IF(N433="základní",J433,0)</f>
        <v>0</v>
      </c>
      <c r="BF433" s="202">
        <f>IF(N433="snížená",J433,0)</f>
        <v>0</v>
      </c>
      <c r="BG433" s="202">
        <f>IF(N433="zákl. přenesená",J433,0)</f>
        <v>0</v>
      </c>
      <c r="BH433" s="202">
        <f>IF(N433="sníž. přenesená",J433,0)</f>
        <v>0</v>
      </c>
      <c r="BI433" s="202">
        <f>IF(N433="nulová",J433,0)</f>
        <v>0</v>
      </c>
      <c r="BJ433" s="18" t="s">
        <v>85</v>
      </c>
      <c r="BK433" s="202">
        <f>ROUND(I433*H433,2)</f>
        <v>0</v>
      </c>
      <c r="BL433" s="18" t="s">
        <v>150</v>
      </c>
      <c r="BM433" s="201" t="s">
        <v>517</v>
      </c>
    </row>
    <row r="434" spans="1:65" s="2" customFormat="1" ht="14.45" customHeight="1">
      <c r="A434" s="35"/>
      <c r="B434" s="36"/>
      <c r="C434" s="190" t="s">
        <v>518</v>
      </c>
      <c r="D434" s="190" t="s">
        <v>137</v>
      </c>
      <c r="E434" s="191" t="s">
        <v>519</v>
      </c>
      <c r="F434" s="192" t="s">
        <v>520</v>
      </c>
      <c r="G434" s="193" t="s">
        <v>413</v>
      </c>
      <c r="H434" s="194">
        <v>26.5</v>
      </c>
      <c r="I434" s="195"/>
      <c r="J434" s="196">
        <f>ROUND(I434*H434,2)</f>
        <v>0</v>
      </c>
      <c r="K434" s="192" t="s">
        <v>208</v>
      </c>
      <c r="L434" s="40"/>
      <c r="M434" s="197" t="s">
        <v>1</v>
      </c>
      <c r="N434" s="198" t="s">
        <v>42</v>
      </c>
      <c r="O434" s="72"/>
      <c r="P434" s="199">
        <f>O434*H434</f>
        <v>0</v>
      </c>
      <c r="Q434" s="199">
        <v>0</v>
      </c>
      <c r="R434" s="199">
        <f>Q434*H434</f>
        <v>0</v>
      </c>
      <c r="S434" s="199">
        <v>0</v>
      </c>
      <c r="T434" s="200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01" t="s">
        <v>150</v>
      </c>
      <c r="AT434" s="201" t="s">
        <v>137</v>
      </c>
      <c r="AU434" s="201" t="s">
        <v>87</v>
      </c>
      <c r="AY434" s="18" t="s">
        <v>136</v>
      </c>
      <c r="BE434" s="202">
        <f>IF(N434="základní",J434,0)</f>
        <v>0</v>
      </c>
      <c r="BF434" s="202">
        <f>IF(N434="snížená",J434,0)</f>
        <v>0</v>
      </c>
      <c r="BG434" s="202">
        <f>IF(N434="zákl. přenesená",J434,0)</f>
        <v>0</v>
      </c>
      <c r="BH434" s="202">
        <f>IF(N434="sníž. přenesená",J434,0)</f>
        <v>0</v>
      </c>
      <c r="BI434" s="202">
        <f>IF(N434="nulová",J434,0)</f>
        <v>0</v>
      </c>
      <c r="BJ434" s="18" t="s">
        <v>85</v>
      </c>
      <c r="BK434" s="202">
        <f>ROUND(I434*H434,2)</f>
        <v>0</v>
      </c>
      <c r="BL434" s="18" t="s">
        <v>150</v>
      </c>
      <c r="BM434" s="201" t="s">
        <v>521</v>
      </c>
    </row>
    <row r="435" spans="2:51" s="13" customFormat="1" ht="11.25">
      <c r="B435" s="203"/>
      <c r="C435" s="204"/>
      <c r="D435" s="205" t="s">
        <v>171</v>
      </c>
      <c r="E435" s="206" t="s">
        <v>1</v>
      </c>
      <c r="F435" s="207" t="s">
        <v>522</v>
      </c>
      <c r="G435" s="204"/>
      <c r="H435" s="208">
        <v>26.5</v>
      </c>
      <c r="I435" s="209"/>
      <c r="J435" s="204"/>
      <c r="K435" s="204"/>
      <c r="L435" s="210"/>
      <c r="M435" s="211"/>
      <c r="N435" s="212"/>
      <c r="O435" s="212"/>
      <c r="P435" s="212"/>
      <c r="Q435" s="212"/>
      <c r="R435" s="212"/>
      <c r="S435" s="212"/>
      <c r="T435" s="213"/>
      <c r="AT435" s="214" t="s">
        <v>171</v>
      </c>
      <c r="AU435" s="214" t="s">
        <v>87</v>
      </c>
      <c r="AV435" s="13" t="s">
        <v>87</v>
      </c>
      <c r="AW435" s="13" t="s">
        <v>34</v>
      </c>
      <c r="AX435" s="13" t="s">
        <v>85</v>
      </c>
      <c r="AY435" s="214" t="s">
        <v>136</v>
      </c>
    </row>
    <row r="436" spans="2:63" s="12" customFormat="1" ht="22.9" customHeight="1">
      <c r="B436" s="176"/>
      <c r="C436" s="177"/>
      <c r="D436" s="178" t="s">
        <v>76</v>
      </c>
      <c r="E436" s="215" t="s">
        <v>523</v>
      </c>
      <c r="F436" s="215" t="s">
        <v>524</v>
      </c>
      <c r="G436" s="177"/>
      <c r="H436" s="177"/>
      <c r="I436" s="180"/>
      <c r="J436" s="216">
        <f>BK436</f>
        <v>0</v>
      </c>
      <c r="K436" s="177"/>
      <c r="L436" s="182"/>
      <c r="M436" s="183"/>
      <c r="N436" s="184"/>
      <c r="O436" s="184"/>
      <c r="P436" s="185">
        <f>SUM(P437:P442)</f>
        <v>0</v>
      </c>
      <c r="Q436" s="184"/>
      <c r="R436" s="185">
        <f>SUM(R437:R442)</f>
        <v>0</v>
      </c>
      <c r="S436" s="184"/>
      <c r="T436" s="186">
        <f>SUM(T437:T442)</f>
        <v>0</v>
      </c>
      <c r="AR436" s="187" t="s">
        <v>85</v>
      </c>
      <c r="AT436" s="188" t="s">
        <v>76</v>
      </c>
      <c r="AU436" s="188" t="s">
        <v>85</v>
      </c>
      <c r="AY436" s="187" t="s">
        <v>136</v>
      </c>
      <c r="BK436" s="189">
        <f>SUM(BK437:BK442)</f>
        <v>0</v>
      </c>
    </row>
    <row r="437" spans="1:65" s="2" customFormat="1" ht="24.2" customHeight="1">
      <c r="A437" s="35"/>
      <c r="B437" s="36"/>
      <c r="C437" s="190" t="s">
        <v>525</v>
      </c>
      <c r="D437" s="190" t="s">
        <v>137</v>
      </c>
      <c r="E437" s="191" t="s">
        <v>526</v>
      </c>
      <c r="F437" s="192" t="s">
        <v>527</v>
      </c>
      <c r="G437" s="193" t="s">
        <v>336</v>
      </c>
      <c r="H437" s="194">
        <v>15.9</v>
      </c>
      <c r="I437" s="195"/>
      <c r="J437" s="196">
        <f>ROUND(I437*H437,2)</f>
        <v>0</v>
      </c>
      <c r="K437" s="192" t="s">
        <v>208</v>
      </c>
      <c r="L437" s="40"/>
      <c r="M437" s="197" t="s">
        <v>1</v>
      </c>
      <c r="N437" s="198" t="s">
        <v>42</v>
      </c>
      <c r="O437" s="72"/>
      <c r="P437" s="199">
        <f>O437*H437</f>
        <v>0</v>
      </c>
      <c r="Q437" s="199">
        <v>0</v>
      </c>
      <c r="R437" s="199">
        <f>Q437*H437</f>
        <v>0</v>
      </c>
      <c r="S437" s="199">
        <v>0</v>
      </c>
      <c r="T437" s="200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01" t="s">
        <v>150</v>
      </c>
      <c r="AT437" s="201" t="s">
        <v>137</v>
      </c>
      <c r="AU437" s="201" t="s">
        <v>87</v>
      </c>
      <c r="AY437" s="18" t="s">
        <v>136</v>
      </c>
      <c r="BE437" s="202">
        <f>IF(N437="základní",J437,0)</f>
        <v>0</v>
      </c>
      <c r="BF437" s="202">
        <f>IF(N437="snížená",J437,0)</f>
        <v>0</v>
      </c>
      <c r="BG437" s="202">
        <f>IF(N437="zákl. přenesená",J437,0)</f>
        <v>0</v>
      </c>
      <c r="BH437" s="202">
        <f>IF(N437="sníž. přenesená",J437,0)</f>
        <v>0</v>
      </c>
      <c r="BI437" s="202">
        <f>IF(N437="nulová",J437,0)</f>
        <v>0</v>
      </c>
      <c r="BJ437" s="18" t="s">
        <v>85</v>
      </c>
      <c r="BK437" s="202">
        <f>ROUND(I437*H437,2)</f>
        <v>0</v>
      </c>
      <c r="BL437" s="18" t="s">
        <v>150</v>
      </c>
      <c r="BM437" s="201" t="s">
        <v>528</v>
      </c>
    </row>
    <row r="438" spans="2:51" s="13" customFormat="1" ht="11.25">
      <c r="B438" s="203"/>
      <c r="C438" s="204"/>
      <c r="D438" s="205" t="s">
        <v>171</v>
      </c>
      <c r="E438" s="206" t="s">
        <v>1</v>
      </c>
      <c r="F438" s="207" t="s">
        <v>529</v>
      </c>
      <c r="G438" s="204"/>
      <c r="H438" s="208">
        <v>15.9</v>
      </c>
      <c r="I438" s="209"/>
      <c r="J438" s="204"/>
      <c r="K438" s="204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171</v>
      </c>
      <c r="AU438" s="214" t="s">
        <v>87</v>
      </c>
      <c r="AV438" s="13" t="s">
        <v>87</v>
      </c>
      <c r="AW438" s="13" t="s">
        <v>34</v>
      </c>
      <c r="AX438" s="13" t="s">
        <v>85</v>
      </c>
      <c r="AY438" s="214" t="s">
        <v>136</v>
      </c>
    </row>
    <row r="439" spans="1:65" s="2" customFormat="1" ht="14.45" customHeight="1">
      <c r="A439" s="35"/>
      <c r="B439" s="36"/>
      <c r="C439" s="190" t="s">
        <v>530</v>
      </c>
      <c r="D439" s="190" t="s">
        <v>137</v>
      </c>
      <c r="E439" s="191" t="s">
        <v>531</v>
      </c>
      <c r="F439" s="192" t="s">
        <v>532</v>
      </c>
      <c r="G439" s="193" t="s">
        <v>336</v>
      </c>
      <c r="H439" s="194">
        <v>1561.81</v>
      </c>
      <c r="I439" s="195"/>
      <c r="J439" s="196">
        <f>ROUND(I439*H439,2)</f>
        <v>0</v>
      </c>
      <c r="K439" s="192" t="s">
        <v>208</v>
      </c>
      <c r="L439" s="40"/>
      <c r="M439" s="197" t="s">
        <v>1</v>
      </c>
      <c r="N439" s="198" t="s">
        <v>42</v>
      </c>
      <c r="O439" s="72"/>
      <c r="P439" s="199">
        <f>O439*H439</f>
        <v>0</v>
      </c>
      <c r="Q439" s="199">
        <v>0</v>
      </c>
      <c r="R439" s="199">
        <f>Q439*H439</f>
        <v>0</v>
      </c>
      <c r="S439" s="199">
        <v>0</v>
      </c>
      <c r="T439" s="200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01" t="s">
        <v>150</v>
      </c>
      <c r="AT439" s="201" t="s">
        <v>137</v>
      </c>
      <c r="AU439" s="201" t="s">
        <v>87</v>
      </c>
      <c r="AY439" s="18" t="s">
        <v>136</v>
      </c>
      <c r="BE439" s="202">
        <f>IF(N439="základní",J439,0)</f>
        <v>0</v>
      </c>
      <c r="BF439" s="202">
        <f>IF(N439="snížená",J439,0)</f>
        <v>0</v>
      </c>
      <c r="BG439" s="202">
        <f>IF(N439="zákl. přenesená",J439,0)</f>
        <v>0</v>
      </c>
      <c r="BH439" s="202">
        <f>IF(N439="sníž. přenesená",J439,0)</f>
        <v>0</v>
      </c>
      <c r="BI439" s="202">
        <f>IF(N439="nulová",J439,0)</f>
        <v>0</v>
      </c>
      <c r="BJ439" s="18" t="s">
        <v>85</v>
      </c>
      <c r="BK439" s="202">
        <f>ROUND(I439*H439,2)</f>
        <v>0</v>
      </c>
      <c r="BL439" s="18" t="s">
        <v>150</v>
      </c>
      <c r="BM439" s="201" t="s">
        <v>533</v>
      </c>
    </row>
    <row r="440" spans="1:65" s="2" customFormat="1" ht="24.2" customHeight="1">
      <c r="A440" s="35"/>
      <c r="B440" s="36"/>
      <c r="C440" s="190" t="s">
        <v>534</v>
      </c>
      <c r="D440" s="190" t="s">
        <v>137</v>
      </c>
      <c r="E440" s="191" t="s">
        <v>535</v>
      </c>
      <c r="F440" s="192" t="s">
        <v>536</v>
      </c>
      <c r="G440" s="193" t="s">
        <v>336</v>
      </c>
      <c r="H440" s="194">
        <v>14056.29</v>
      </c>
      <c r="I440" s="195"/>
      <c r="J440" s="196">
        <f>ROUND(I440*H440,2)</f>
        <v>0</v>
      </c>
      <c r="K440" s="192" t="s">
        <v>208</v>
      </c>
      <c r="L440" s="40"/>
      <c r="M440" s="197" t="s">
        <v>1</v>
      </c>
      <c r="N440" s="198" t="s">
        <v>42</v>
      </c>
      <c r="O440" s="72"/>
      <c r="P440" s="199">
        <f>O440*H440</f>
        <v>0</v>
      </c>
      <c r="Q440" s="199">
        <v>0</v>
      </c>
      <c r="R440" s="199">
        <f>Q440*H440</f>
        <v>0</v>
      </c>
      <c r="S440" s="199">
        <v>0</v>
      </c>
      <c r="T440" s="200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01" t="s">
        <v>150</v>
      </c>
      <c r="AT440" s="201" t="s">
        <v>137</v>
      </c>
      <c r="AU440" s="201" t="s">
        <v>87</v>
      </c>
      <c r="AY440" s="18" t="s">
        <v>136</v>
      </c>
      <c r="BE440" s="202">
        <f>IF(N440="základní",J440,0)</f>
        <v>0</v>
      </c>
      <c r="BF440" s="202">
        <f>IF(N440="snížená",J440,0)</f>
        <v>0</v>
      </c>
      <c r="BG440" s="202">
        <f>IF(N440="zákl. přenesená",J440,0)</f>
        <v>0</v>
      </c>
      <c r="BH440" s="202">
        <f>IF(N440="sníž. přenesená",J440,0)</f>
        <v>0</v>
      </c>
      <c r="BI440" s="202">
        <f>IF(N440="nulová",J440,0)</f>
        <v>0</v>
      </c>
      <c r="BJ440" s="18" t="s">
        <v>85</v>
      </c>
      <c r="BK440" s="202">
        <f>ROUND(I440*H440,2)</f>
        <v>0</v>
      </c>
      <c r="BL440" s="18" t="s">
        <v>150</v>
      </c>
      <c r="BM440" s="201" t="s">
        <v>537</v>
      </c>
    </row>
    <row r="441" spans="2:51" s="13" customFormat="1" ht="11.25">
      <c r="B441" s="203"/>
      <c r="C441" s="204"/>
      <c r="D441" s="205" t="s">
        <v>171</v>
      </c>
      <c r="E441" s="206" t="s">
        <v>1</v>
      </c>
      <c r="F441" s="207" t="s">
        <v>538</v>
      </c>
      <c r="G441" s="204"/>
      <c r="H441" s="208">
        <v>14056.29</v>
      </c>
      <c r="I441" s="209"/>
      <c r="J441" s="204"/>
      <c r="K441" s="204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171</v>
      </c>
      <c r="AU441" s="214" t="s">
        <v>87</v>
      </c>
      <c r="AV441" s="13" t="s">
        <v>87</v>
      </c>
      <c r="AW441" s="13" t="s">
        <v>34</v>
      </c>
      <c r="AX441" s="13" t="s">
        <v>85</v>
      </c>
      <c r="AY441" s="214" t="s">
        <v>136</v>
      </c>
    </row>
    <row r="442" spans="1:65" s="2" customFormat="1" ht="24.2" customHeight="1">
      <c r="A442" s="35"/>
      <c r="B442" s="36"/>
      <c r="C442" s="190" t="s">
        <v>539</v>
      </c>
      <c r="D442" s="190" t="s">
        <v>137</v>
      </c>
      <c r="E442" s="191" t="s">
        <v>540</v>
      </c>
      <c r="F442" s="192" t="s">
        <v>335</v>
      </c>
      <c r="G442" s="193" t="s">
        <v>336</v>
      </c>
      <c r="H442" s="194">
        <v>1561.81</v>
      </c>
      <c r="I442" s="195"/>
      <c r="J442" s="196">
        <f>ROUND(I442*H442,2)</f>
        <v>0</v>
      </c>
      <c r="K442" s="192" t="s">
        <v>208</v>
      </c>
      <c r="L442" s="40"/>
      <c r="M442" s="197" t="s">
        <v>1</v>
      </c>
      <c r="N442" s="198" t="s">
        <v>42</v>
      </c>
      <c r="O442" s="72"/>
      <c r="P442" s="199">
        <f>O442*H442</f>
        <v>0</v>
      </c>
      <c r="Q442" s="199">
        <v>0</v>
      </c>
      <c r="R442" s="199">
        <f>Q442*H442</f>
        <v>0</v>
      </c>
      <c r="S442" s="199">
        <v>0</v>
      </c>
      <c r="T442" s="200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01" t="s">
        <v>150</v>
      </c>
      <c r="AT442" s="201" t="s">
        <v>137</v>
      </c>
      <c r="AU442" s="201" t="s">
        <v>87</v>
      </c>
      <c r="AY442" s="18" t="s">
        <v>136</v>
      </c>
      <c r="BE442" s="202">
        <f>IF(N442="základní",J442,0)</f>
        <v>0</v>
      </c>
      <c r="BF442" s="202">
        <f>IF(N442="snížená",J442,0)</f>
        <v>0</v>
      </c>
      <c r="BG442" s="202">
        <f>IF(N442="zákl. přenesená",J442,0)</f>
        <v>0</v>
      </c>
      <c r="BH442" s="202">
        <f>IF(N442="sníž. přenesená",J442,0)</f>
        <v>0</v>
      </c>
      <c r="BI442" s="202">
        <f>IF(N442="nulová",J442,0)</f>
        <v>0</v>
      </c>
      <c r="BJ442" s="18" t="s">
        <v>85</v>
      </c>
      <c r="BK442" s="202">
        <f>ROUND(I442*H442,2)</f>
        <v>0</v>
      </c>
      <c r="BL442" s="18" t="s">
        <v>150</v>
      </c>
      <c r="BM442" s="201" t="s">
        <v>541</v>
      </c>
    </row>
    <row r="443" spans="2:63" s="12" customFormat="1" ht="22.9" customHeight="1">
      <c r="B443" s="176"/>
      <c r="C443" s="177"/>
      <c r="D443" s="178" t="s">
        <v>76</v>
      </c>
      <c r="E443" s="215" t="s">
        <v>542</v>
      </c>
      <c r="F443" s="215" t="s">
        <v>543</v>
      </c>
      <c r="G443" s="177"/>
      <c r="H443" s="177"/>
      <c r="I443" s="180"/>
      <c r="J443" s="216">
        <f>BK443</f>
        <v>0</v>
      </c>
      <c r="K443" s="177"/>
      <c r="L443" s="182"/>
      <c r="M443" s="183"/>
      <c r="N443" s="184"/>
      <c r="O443" s="184"/>
      <c r="P443" s="185">
        <f>P444</f>
        <v>0</v>
      </c>
      <c r="Q443" s="184"/>
      <c r="R443" s="185">
        <f>R444</f>
        <v>0</v>
      </c>
      <c r="S443" s="184"/>
      <c r="T443" s="186">
        <f>T444</f>
        <v>0</v>
      </c>
      <c r="AR443" s="187" t="s">
        <v>85</v>
      </c>
      <c r="AT443" s="188" t="s">
        <v>76</v>
      </c>
      <c r="AU443" s="188" t="s">
        <v>85</v>
      </c>
      <c r="AY443" s="187" t="s">
        <v>136</v>
      </c>
      <c r="BK443" s="189">
        <f>BK444</f>
        <v>0</v>
      </c>
    </row>
    <row r="444" spans="1:65" s="2" customFormat="1" ht="24.2" customHeight="1">
      <c r="A444" s="35"/>
      <c r="B444" s="36"/>
      <c r="C444" s="190" t="s">
        <v>544</v>
      </c>
      <c r="D444" s="190" t="s">
        <v>137</v>
      </c>
      <c r="E444" s="191" t="s">
        <v>545</v>
      </c>
      <c r="F444" s="192" t="s">
        <v>546</v>
      </c>
      <c r="G444" s="193" t="s">
        <v>336</v>
      </c>
      <c r="H444" s="194">
        <v>3886.647</v>
      </c>
      <c r="I444" s="195"/>
      <c r="J444" s="196">
        <f>ROUND(I444*H444,2)</f>
        <v>0</v>
      </c>
      <c r="K444" s="192" t="s">
        <v>208</v>
      </c>
      <c r="L444" s="40"/>
      <c r="M444" s="217" t="s">
        <v>1</v>
      </c>
      <c r="N444" s="218" t="s">
        <v>42</v>
      </c>
      <c r="O444" s="219"/>
      <c r="P444" s="220">
        <f>O444*H444</f>
        <v>0</v>
      </c>
      <c r="Q444" s="220">
        <v>0</v>
      </c>
      <c r="R444" s="220">
        <f>Q444*H444</f>
        <v>0</v>
      </c>
      <c r="S444" s="220">
        <v>0</v>
      </c>
      <c r="T444" s="221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01" t="s">
        <v>150</v>
      </c>
      <c r="AT444" s="201" t="s">
        <v>137</v>
      </c>
      <c r="AU444" s="201" t="s">
        <v>87</v>
      </c>
      <c r="AY444" s="18" t="s">
        <v>136</v>
      </c>
      <c r="BE444" s="202">
        <f>IF(N444="základní",J444,0)</f>
        <v>0</v>
      </c>
      <c r="BF444" s="202">
        <f>IF(N444="snížená",J444,0)</f>
        <v>0</v>
      </c>
      <c r="BG444" s="202">
        <f>IF(N444="zákl. přenesená",J444,0)</f>
        <v>0</v>
      </c>
      <c r="BH444" s="202">
        <f>IF(N444="sníž. přenesená",J444,0)</f>
        <v>0</v>
      </c>
      <c r="BI444" s="202">
        <f>IF(N444="nulová",J444,0)</f>
        <v>0</v>
      </c>
      <c r="BJ444" s="18" t="s">
        <v>85</v>
      </c>
      <c r="BK444" s="202">
        <f>ROUND(I444*H444,2)</f>
        <v>0</v>
      </c>
      <c r="BL444" s="18" t="s">
        <v>150</v>
      </c>
      <c r="BM444" s="201" t="s">
        <v>547</v>
      </c>
    </row>
    <row r="445" spans="1:31" s="2" customFormat="1" ht="6.95" customHeight="1">
      <c r="A445" s="35"/>
      <c r="B445" s="55"/>
      <c r="C445" s="56"/>
      <c r="D445" s="56"/>
      <c r="E445" s="56"/>
      <c r="F445" s="56"/>
      <c r="G445" s="56"/>
      <c r="H445" s="56"/>
      <c r="I445" s="56"/>
      <c r="J445" s="56"/>
      <c r="K445" s="56"/>
      <c r="L445" s="40"/>
      <c r="M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</row>
  </sheetData>
  <sheetProtection algorithmName="SHA-512" hashValue="qdproynjvvt8tb4xAoVJkuDgb4ajqdpFYPOCmtoj0h6BdEZW+GBCqC4HbjKnZjx5+uLimx5gHs98V9I31ieLYQ==" saltValue="k91RWEqPOYi4yL3AFWHP1vVd2cxjkDNd5Lq+NxrxttwT5ruZG2S+tnvjCpkHJgPauTiC0X99N24m59zQ4rt64g==" spinCount="100000" sheet="1" objects="1" scenarios="1" formatColumns="0" formatRows="0" autoFilter="0"/>
  <autoFilter ref="C122:K44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109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3" t="str">
        <f>'Rekapitulace stavby'!K6</f>
        <v>Polní cesta HPC 6, k.ú. Břežany II</v>
      </c>
      <c r="F7" s="314"/>
      <c r="G7" s="314"/>
      <c r="H7" s="314"/>
      <c r="L7" s="21"/>
    </row>
    <row r="8" spans="1:31" s="2" customFormat="1" ht="12" customHeight="1">
      <c r="A8" s="35"/>
      <c r="B8" s="40"/>
      <c r="C8" s="35"/>
      <c r="D8" s="120" t="s">
        <v>110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5" t="s">
        <v>548</v>
      </c>
      <c r="F9" s="316"/>
      <c r="G9" s="316"/>
      <c r="H9" s="31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18</v>
      </c>
      <c r="E11" s="35"/>
      <c r="F11" s="111" t="s">
        <v>1</v>
      </c>
      <c r="G11" s="35"/>
      <c r="H11" s="35"/>
      <c r="I11" s="12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20</v>
      </c>
      <c r="E12" s="35"/>
      <c r="F12" s="111" t="s">
        <v>21</v>
      </c>
      <c r="G12" s="35"/>
      <c r="H12" s="35"/>
      <c r="I12" s="120" t="s">
        <v>22</v>
      </c>
      <c r="J12" s="121" t="str">
        <f>'Rekapitulace stavby'!AN8</f>
        <v>2. 12. 2020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35"/>
      <c r="G14" s="35"/>
      <c r="H14" s="35"/>
      <c r="I14" s="120" t="s">
        <v>25</v>
      </c>
      <c r="J14" s="111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tr">
        <f>IF('Rekapitulace stavby'!E11="","",'Rekapitulace stavby'!E11)</f>
        <v xml:space="preserve"> </v>
      </c>
      <c r="F15" s="35"/>
      <c r="G15" s="35"/>
      <c r="H15" s="35"/>
      <c r="I15" s="120" t="s">
        <v>27</v>
      </c>
      <c r="J15" s="111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28</v>
      </c>
      <c r="E17" s="35"/>
      <c r="F17" s="35"/>
      <c r="G17" s="35"/>
      <c r="H17" s="35"/>
      <c r="I17" s="12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7" t="str">
        <f>'Rekapitulace stavby'!E14</f>
        <v>Vyplň údaj</v>
      </c>
      <c r="F18" s="318"/>
      <c r="G18" s="318"/>
      <c r="H18" s="318"/>
      <c r="I18" s="120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30</v>
      </c>
      <c r="E20" s="35"/>
      <c r="F20" s="35"/>
      <c r="G20" s="35"/>
      <c r="H20" s="35"/>
      <c r="I20" s="120" t="s">
        <v>25</v>
      </c>
      <c r="J20" s="111" t="s">
        <v>31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32</v>
      </c>
      <c r="F21" s="35"/>
      <c r="G21" s="35"/>
      <c r="H21" s="35"/>
      <c r="I21" s="120" t="s">
        <v>27</v>
      </c>
      <c r="J21" s="111" t="s">
        <v>33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35</v>
      </c>
      <c r="E23" s="35"/>
      <c r="F23" s="35"/>
      <c r="G23" s="35"/>
      <c r="H23" s="35"/>
      <c r="I23" s="120" t="s">
        <v>25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0" t="s">
        <v>27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2"/>
      <c r="B27" s="123"/>
      <c r="C27" s="122"/>
      <c r="D27" s="122"/>
      <c r="E27" s="319" t="s">
        <v>1</v>
      </c>
      <c r="F27" s="319"/>
      <c r="G27" s="319"/>
      <c r="H27" s="319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35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8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41</v>
      </c>
      <c r="E33" s="120" t="s">
        <v>42</v>
      </c>
      <c r="F33" s="130">
        <f>ROUND((SUM(BE122:BE210)),2)</f>
        <v>0</v>
      </c>
      <c r="G33" s="35"/>
      <c r="H33" s="35"/>
      <c r="I33" s="131">
        <v>0.21</v>
      </c>
      <c r="J33" s="130">
        <f>ROUND(((SUM(BE122:BE210))*I33),2)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43</v>
      </c>
      <c r="F34" s="130">
        <f>ROUND((SUM(BF122:BF210)),2)</f>
        <v>0</v>
      </c>
      <c r="G34" s="35"/>
      <c r="H34" s="35"/>
      <c r="I34" s="131">
        <v>0.15</v>
      </c>
      <c r="J34" s="130">
        <f>ROUND(((SUM(BF122:BF210))*I34),2)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44</v>
      </c>
      <c r="F35" s="130">
        <f>ROUND((SUM(BG122:BG210)),2)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45</v>
      </c>
      <c r="F36" s="130">
        <f>ROUND((SUM(BH122:BH210)),2)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46</v>
      </c>
      <c r="F37" s="130">
        <f>ROUND((SUM(BI122:BI210)),2)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Polní cesta HPC 6, k.ú. Břežany II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110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8" t="str">
        <f>E9</f>
        <v xml:space="preserve">SO 102 - Odvodňovací zařízení 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Břežany </v>
      </c>
      <c r="G89" s="37"/>
      <c r="H89" s="37"/>
      <c r="I89" s="30" t="s">
        <v>22</v>
      </c>
      <c r="J89" s="67" t="str">
        <f>IF(J12="","",J12)</f>
        <v>2. 12. 2020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30</v>
      </c>
      <c r="J91" s="33" t="str">
        <f>E21</f>
        <v>GEOVAP, spol. s.r.o., Pardubice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35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113</v>
      </c>
      <c r="D94" s="151"/>
      <c r="E94" s="151"/>
      <c r="F94" s="151"/>
      <c r="G94" s="151"/>
      <c r="H94" s="151"/>
      <c r="I94" s="151"/>
      <c r="J94" s="152" t="s">
        <v>114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115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116</v>
      </c>
    </row>
    <row r="97" spans="2:12" s="9" customFormat="1" ht="24.95" customHeight="1">
      <c r="B97" s="154"/>
      <c r="C97" s="155"/>
      <c r="D97" s="156" t="s">
        <v>190</v>
      </c>
      <c r="E97" s="157"/>
      <c r="F97" s="157"/>
      <c r="G97" s="157"/>
      <c r="H97" s="157"/>
      <c r="I97" s="157"/>
      <c r="J97" s="158">
        <f>J123</f>
        <v>0</v>
      </c>
      <c r="K97" s="155"/>
      <c r="L97" s="159"/>
    </row>
    <row r="98" spans="2:12" s="10" customFormat="1" ht="19.9" customHeight="1">
      <c r="B98" s="160"/>
      <c r="C98" s="105"/>
      <c r="D98" s="161" t="s">
        <v>191</v>
      </c>
      <c r="E98" s="162"/>
      <c r="F98" s="162"/>
      <c r="G98" s="162"/>
      <c r="H98" s="162"/>
      <c r="I98" s="162"/>
      <c r="J98" s="163">
        <f>J124</f>
        <v>0</v>
      </c>
      <c r="K98" s="105"/>
      <c r="L98" s="164"/>
    </row>
    <row r="99" spans="2:12" s="10" customFormat="1" ht="19.9" customHeight="1">
      <c r="B99" s="160"/>
      <c r="C99" s="105"/>
      <c r="D99" s="161" t="s">
        <v>549</v>
      </c>
      <c r="E99" s="162"/>
      <c r="F99" s="162"/>
      <c r="G99" s="162"/>
      <c r="H99" s="162"/>
      <c r="I99" s="162"/>
      <c r="J99" s="163">
        <f>J147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550</v>
      </c>
      <c r="E100" s="162"/>
      <c r="F100" s="162"/>
      <c r="G100" s="162"/>
      <c r="H100" s="162"/>
      <c r="I100" s="162"/>
      <c r="J100" s="163">
        <f>J161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194</v>
      </c>
      <c r="E101" s="162"/>
      <c r="F101" s="162"/>
      <c r="G101" s="162"/>
      <c r="H101" s="162"/>
      <c r="I101" s="162"/>
      <c r="J101" s="163">
        <f>J165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196</v>
      </c>
      <c r="E102" s="162"/>
      <c r="F102" s="162"/>
      <c r="G102" s="162"/>
      <c r="H102" s="162"/>
      <c r="I102" s="162"/>
      <c r="J102" s="163">
        <f>J209</f>
        <v>0</v>
      </c>
      <c r="K102" s="105"/>
      <c r="L102" s="164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120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0" t="str">
        <f>E7</f>
        <v>Polní cesta HPC 6, k.ú. Břežany II</v>
      </c>
      <c r="F112" s="321"/>
      <c r="G112" s="321"/>
      <c r="H112" s="32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110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68" t="str">
        <f>E9</f>
        <v xml:space="preserve">SO 102 - Odvodňovací zařízení </v>
      </c>
      <c r="F114" s="322"/>
      <c r="G114" s="322"/>
      <c r="H114" s="322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Břežany </v>
      </c>
      <c r="G116" s="37"/>
      <c r="H116" s="37"/>
      <c r="I116" s="30" t="s">
        <v>22</v>
      </c>
      <c r="J116" s="67" t="str">
        <f>IF(J12="","",J12)</f>
        <v>2. 12. 2020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5.7" customHeight="1">
      <c r="A118" s="35"/>
      <c r="B118" s="36"/>
      <c r="C118" s="30" t="s">
        <v>24</v>
      </c>
      <c r="D118" s="37"/>
      <c r="E118" s="37"/>
      <c r="F118" s="28" t="str">
        <f>E15</f>
        <v xml:space="preserve"> </v>
      </c>
      <c r="G118" s="37"/>
      <c r="H118" s="37"/>
      <c r="I118" s="30" t="s">
        <v>30</v>
      </c>
      <c r="J118" s="33" t="str">
        <f>E21</f>
        <v>GEOVAP, spol. s.r.o., Pardubice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28</v>
      </c>
      <c r="D119" s="37"/>
      <c r="E119" s="37"/>
      <c r="F119" s="28" t="str">
        <f>IF(E18="","",E18)</f>
        <v>Vyplň údaj</v>
      </c>
      <c r="G119" s="37"/>
      <c r="H119" s="37"/>
      <c r="I119" s="30" t="s">
        <v>35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65"/>
      <c r="B121" s="166"/>
      <c r="C121" s="167" t="s">
        <v>121</v>
      </c>
      <c r="D121" s="168" t="s">
        <v>62</v>
      </c>
      <c r="E121" s="168" t="s">
        <v>58</v>
      </c>
      <c r="F121" s="168" t="s">
        <v>59</v>
      </c>
      <c r="G121" s="168" t="s">
        <v>122</v>
      </c>
      <c r="H121" s="168" t="s">
        <v>123</v>
      </c>
      <c r="I121" s="168" t="s">
        <v>124</v>
      </c>
      <c r="J121" s="168" t="s">
        <v>114</v>
      </c>
      <c r="K121" s="169" t="s">
        <v>125</v>
      </c>
      <c r="L121" s="170"/>
      <c r="M121" s="76" t="s">
        <v>1</v>
      </c>
      <c r="N121" s="77" t="s">
        <v>41</v>
      </c>
      <c r="O121" s="77" t="s">
        <v>126</v>
      </c>
      <c r="P121" s="77" t="s">
        <v>127</v>
      </c>
      <c r="Q121" s="77" t="s">
        <v>128</v>
      </c>
      <c r="R121" s="77" t="s">
        <v>129</v>
      </c>
      <c r="S121" s="77" t="s">
        <v>130</v>
      </c>
      <c r="T121" s="78" t="s">
        <v>131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3" s="2" customFormat="1" ht="22.9" customHeight="1">
      <c r="A122" s="35"/>
      <c r="B122" s="36"/>
      <c r="C122" s="83" t="s">
        <v>132</v>
      </c>
      <c r="D122" s="37"/>
      <c r="E122" s="37"/>
      <c r="F122" s="37"/>
      <c r="G122" s="37"/>
      <c r="H122" s="37"/>
      <c r="I122" s="37"/>
      <c r="J122" s="171">
        <f>BK122</f>
        <v>0</v>
      </c>
      <c r="K122" s="37"/>
      <c r="L122" s="40"/>
      <c r="M122" s="79"/>
      <c r="N122" s="172"/>
      <c r="O122" s="80"/>
      <c r="P122" s="173">
        <f>P123</f>
        <v>0</v>
      </c>
      <c r="Q122" s="80"/>
      <c r="R122" s="173">
        <f>R123</f>
        <v>478.37525569999997</v>
      </c>
      <c r="S122" s="80"/>
      <c r="T122" s="174">
        <f>T123</f>
        <v>20.736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76</v>
      </c>
      <c r="AU122" s="18" t="s">
        <v>116</v>
      </c>
      <c r="BK122" s="175">
        <f>BK123</f>
        <v>0</v>
      </c>
    </row>
    <row r="123" spans="2:63" s="12" customFormat="1" ht="25.9" customHeight="1">
      <c r="B123" s="176"/>
      <c r="C123" s="177"/>
      <c r="D123" s="178" t="s">
        <v>76</v>
      </c>
      <c r="E123" s="179" t="s">
        <v>197</v>
      </c>
      <c r="F123" s="179" t="s">
        <v>198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P124+P147+P161+P165+P209</f>
        <v>0</v>
      </c>
      <c r="Q123" s="184"/>
      <c r="R123" s="185">
        <f>R124+R147+R161+R165+R209</f>
        <v>478.37525569999997</v>
      </c>
      <c r="S123" s="184"/>
      <c r="T123" s="186">
        <f>T124+T147+T161+T165+T209</f>
        <v>20.736</v>
      </c>
      <c r="AR123" s="187" t="s">
        <v>85</v>
      </c>
      <c r="AT123" s="188" t="s">
        <v>76</v>
      </c>
      <c r="AU123" s="188" t="s">
        <v>77</v>
      </c>
      <c r="AY123" s="187" t="s">
        <v>136</v>
      </c>
      <c r="BK123" s="189">
        <f>BK124+BK147+BK161+BK165+BK209</f>
        <v>0</v>
      </c>
    </row>
    <row r="124" spans="2:63" s="12" customFormat="1" ht="22.9" customHeight="1">
      <c r="B124" s="176"/>
      <c r="C124" s="177"/>
      <c r="D124" s="178" t="s">
        <v>76</v>
      </c>
      <c r="E124" s="215" t="s">
        <v>85</v>
      </c>
      <c r="F124" s="215" t="s">
        <v>199</v>
      </c>
      <c r="G124" s="177"/>
      <c r="H124" s="177"/>
      <c r="I124" s="180"/>
      <c r="J124" s="216">
        <f>BK124</f>
        <v>0</v>
      </c>
      <c r="K124" s="177"/>
      <c r="L124" s="182"/>
      <c r="M124" s="183"/>
      <c r="N124" s="184"/>
      <c r="O124" s="184"/>
      <c r="P124" s="185">
        <f>SUM(P125:P146)</f>
        <v>0</v>
      </c>
      <c r="Q124" s="184"/>
      <c r="R124" s="185">
        <f>SUM(R125:R146)</f>
        <v>236.956</v>
      </c>
      <c r="S124" s="184"/>
      <c r="T124" s="186">
        <f>SUM(T125:T146)</f>
        <v>0</v>
      </c>
      <c r="AR124" s="187" t="s">
        <v>85</v>
      </c>
      <c r="AT124" s="188" t="s">
        <v>76</v>
      </c>
      <c r="AU124" s="188" t="s">
        <v>85</v>
      </c>
      <c r="AY124" s="187" t="s">
        <v>136</v>
      </c>
      <c r="BK124" s="189">
        <f>SUM(BK125:BK146)</f>
        <v>0</v>
      </c>
    </row>
    <row r="125" spans="1:65" s="2" customFormat="1" ht="24.2" customHeight="1">
      <c r="A125" s="35"/>
      <c r="B125" s="36"/>
      <c r="C125" s="190" t="s">
        <v>85</v>
      </c>
      <c r="D125" s="190" t="s">
        <v>137</v>
      </c>
      <c r="E125" s="191" t="s">
        <v>248</v>
      </c>
      <c r="F125" s="192" t="s">
        <v>249</v>
      </c>
      <c r="G125" s="193" t="s">
        <v>250</v>
      </c>
      <c r="H125" s="194">
        <v>594</v>
      </c>
      <c r="I125" s="195"/>
      <c r="J125" s="196">
        <f>ROUND(I125*H125,2)</f>
        <v>0</v>
      </c>
      <c r="K125" s="192" t="s">
        <v>208</v>
      </c>
      <c r="L125" s="40"/>
      <c r="M125" s="197" t="s">
        <v>1</v>
      </c>
      <c r="N125" s="198" t="s">
        <v>42</v>
      </c>
      <c r="O125" s="72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1" t="s">
        <v>150</v>
      </c>
      <c r="AT125" s="201" t="s">
        <v>137</v>
      </c>
      <c r="AU125" s="201" t="s">
        <v>87</v>
      </c>
      <c r="AY125" s="18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8" t="s">
        <v>85</v>
      </c>
      <c r="BK125" s="202">
        <f>ROUND(I125*H125,2)</f>
        <v>0</v>
      </c>
      <c r="BL125" s="18" t="s">
        <v>150</v>
      </c>
      <c r="BM125" s="201" t="s">
        <v>551</v>
      </c>
    </row>
    <row r="126" spans="1:65" s="2" customFormat="1" ht="37.9" customHeight="1">
      <c r="A126" s="35"/>
      <c r="B126" s="36"/>
      <c r="C126" s="190" t="s">
        <v>87</v>
      </c>
      <c r="D126" s="190" t="s">
        <v>137</v>
      </c>
      <c r="E126" s="191" t="s">
        <v>552</v>
      </c>
      <c r="F126" s="192" t="s">
        <v>553</v>
      </c>
      <c r="G126" s="193" t="s">
        <v>250</v>
      </c>
      <c r="H126" s="194">
        <v>159.18</v>
      </c>
      <c r="I126" s="195"/>
      <c r="J126" s="196">
        <f>ROUND(I126*H126,2)</f>
        <v>0</v>
      </c>
      <c r="K126" s="192" t="s">
        <v>208</v>
      </c>
      <c r="L126" s="40"/>
      <c r="M126" s="197" t="s">
        <v>1</v>
      </c>
      <c r="N126" s="198" t="s">
        <v>42</v>
      </c>
      <c r="O126" s="72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1" t="s">
        <v>150</v>
      </c>
      <c r="AT126" s="201" t="s">
        <v>137</v>
      </c>
      <c r="AU126" s="201" t="s">
        <v>87</v>
      </c>
      <c r="AY126" s="18" t="s">
        <v>136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85</v>
      </c>
      <c r="BK126" s="202">
        <f>ROUND(I126*H126,2)</f>
        <v>0</v>
      </c>
      <c r="BL126" s="18" t="s">
        <v>150</v>
      </c>
      <c r="BM126" s="201" t="s">
        <v>554</v>
      </c>
    </row>
    <row r="127" spans="2:51" s="13" customFormat="1" ht="11.25">
      <c r="B127" s="203"/>
      <c r="C127" s="204"/>
      <c r="D127" s="205" t="s">
        <v>171</v>
      </c>
      <c r="E127" s="206" t="s">
        <v>1</v>
      </c>
      <c r="F127" s="207" t="s">
        <v>555</v>
      </c>
      <c r="G127" s="204"/>
      <c r="H127" s="208">
        <v>67.5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171</v>
      </c>
      <c r="AU127" s="214" t="s">
        <v>87</v>
      </c>
      <c r="AV127" s="13" t="s">
        <v>87</v>
      </c>
      <c r="AW127" s="13" t="s">
        <v>34</v>
      </c>
      <c r="AX127" s="13" t="s">
        <v>77</v>
      </c>
      <c r="AY127" s="214" t="s">
        <v>136</v>
      </c>
    </row>
    <row r="128" spans="2:51" s="13" customFormat="1" ht="11.25">
      <c r="B128" s="203"/>
      <c r="C128" s="204"/>
      <c r="D128" s="205" t="s">
        <v>171</v>
      </c>
      <c r="E128" s="206" t="s">
        <v>1</v>
      </c>
      <c r="F128" s="207" t="s">
        <v>556</v>
      </c>
      <c r="G128" s="204"/>
      <c r="H128" s="208">
        <v>49.68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171</v>
      </c>
      <c r="AU128" s="214" t="s">
        <v>87</v>
      </c>
      <c r="AV128" s="13" t="s">
        <v>87</v>
      </c>
      <c r="AW128" s="13" t="s">
        <v>34</v>
      </c>
      <c r="AX128" s="13" t="s">
        <v>77</v>
      </c>
      <c r="AY128" s="214" t="s">
        <v>136</v>
      </c>
    </row>
    <row r="129" spans="2:51" s="13" customFormat="1" ht="11.25">
      <c r="B129" s="203"/>
      <c r="C129" s="204"/>
      <c r="D129" s="205" t="s">
        <v>171</v>
      </c>
      <c r="E129" s="206" t="s">
        <v>1</v>
      </c>
      <c r="F129" s="207" t="s">
        <v>557</v>
      </c>
      <c r="G129" s="204"/>
      <c r="H129" s="208">
        <v>42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171</v>
      </c>
      <c r="AU129" s="214" t="s">
        <v>87</v>
      </c>
      <c r="AV129" s="13" t="s">
        <v>87</v>
      </c>
      <c r="AW129" s="13" t="s">
        <v>34</v>
      </c>
      <c r="AX129" s="13" t="s">
        <v>77</v>
      </c>
      <c r="AY129" s="214" t="s">
        <v>136</v>
      </c>
    </row>
    <row r="130" spans="2:51" s="15" customFormat="1" ht="11.25">
      <c r="B130" s="232"/>
      <c r="C130" s="233"/>
      <c r="D130" s="205" t="s">
        <v>171</v>
      </c>
      <c r="E130" s="234" t="s">
        <v>1</v>
      </c>
      <c r="F130" s="235" t="s">
        <v>217</v>
      </c>
      <c r="G130" s="233"/>
      <c r="H130" s="236">
        <v>159.18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171</v>
      </c>
      <c r="AU130" s="242" t="s">
        <v>87</v>
      </c>
      <c r="AV130" s="15" t="s">
        <v>150</v>
      </c>
      <c r="AW130" s="15" t="s">
        <v>34</v>
      </c>
      <c r="AX130" s="15" t="s">
        <v>85</v>
      </c>
      <c r="AY130" s="242" t="s">
        <v>136</v>
      </c>
    </row>
    <row r="131" spans="1:65" s="2" customFormat="1" ht="24.2" customHeight="1">
      <c r="A131" s="35"/>
      <c r="B131" s="36"/>
      <c r="C131" s="190" t="s">
        <v>146</v>
      </c>
      <c r="D131" s="190" t="s">
        <v>137</v>
      </c>
      <c r="E131" s="191" t="s">
        <v>322</v>
      </c>
      <c r="F131" s="192" t="s">
        <v>323</v>
      </c>
      <c r="G131" s="193" t="s">
        <v>250</v>
      </c>
      <c r="H131" s="194">
        <v>563</v>
      </c>
      <c r="I131" s="195"/>
      <c r="J131" s="196">
        <f>ROUND(I131*H131,2)</f>
        <v>0</v>
      </c>
      <c r="K131" s="192" t="s">
        <v>208</v>
      </c>
      <c r="L131" s="40"/>
      <c r="M131" s="197" t="s">
        <v>1</v>
      </c>
      <c r="N131" s="198" t="s">
        <v>42</v>
      </c>
      <c r="O131" s="72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1" t="s">
        <v>150</v>
      </c>
      <c r="AT131" s="201" t="s">
        <v>137</v>
      </c>
      <c r="AU131" s="201" t="s">
        <v>87</v>
      </c>
      <c r="AY131" s="18" t="s">
        <v>136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85</v>
      </c>
      <c r="BK131" s="202">
        <f>ROUND(I131*H131,2)</f>
        <v>0</v>
      </c>
      <c r="BL131" s="18" t="s">
        <v>150</v>
      </c>
      <c r="BM131" s="201" t="s">
        <v>558</v>
      </c>
    </row>
    <row r="132" spans="2:51" s="13" customFormat="1" ht="11.25">
      <c r="B132" s="203"/>
      <c r="C132" s="204"/>
      <c r="D132" s="205" t="s">
        <v>171</v>
      </c>
      <c r="E132" s="206" t="s">
        <v>1</v>
      </c>
      <c r="F132" s="207" t="s">
        <v>559</v>
      </c>
      <c r="G132" s="204"/>
      <c r="H132" s="208">
        <v>594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171</v>
      </c>
      <c r="AU132" s="214" t="s">
        <v>87</v>
      </c>
      <c r="AV132" s="13" t="s">
        <v>87</v>
      </c>
      <c r="AW132" s="13" t="s">
        <v>34</v>
      </c>
      <c r="AX132" s="13" t="s">
        <v>77</v>
      </c>
      <c r="AY132" s="214" t="s">
        <v>136</v>
      </c>
    </row>
    <row r="133" spans="2:51" s="13" customFormat="1" ht="11.25">
      <c r="B133" s="203"/>
      <c r="C133" s="204"/>
      <c r="D133" s="205" t="s">
        <v>171</v>
      </c>
      <c r="E133" s="206" t="s">
        <v>1</v>
      </c>
      <c r="F133" s="207" t="s">
        <v>560</v>
      </c>
      <c r="G133" s="204"/>
      <c r="H133" s="208">
        <v>-31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171</v>
      </c>
      <c r="AU133" s="214" t="s">
        <v>87</v>
      </c>
      <c r="AV133" s="13" t="s">
        <v>87</v>
      </c>
      <c r="AW133" s="13" t="s">
        <v>34</v>
      </c>
      <c r="AX133" s="13" t="s">
        <v>77</v>
      </c>
      <c r="AY133" s="214" t="s">
        <v>136</v>
      </c>
    </row>
    <row r="134" spans="2:51" s="15" customFormat="1" ht="11.25">
      <c r="B134" s="232"/>
      <c r="C134" s="233"/>
      <c r="D134" s="205" t="s">
        <v>171</v>
      </c>
      <c r="E134" s="234" t="s">
        <v>1</v>
      </c>
      <c r="F134" s="235" t="s">
        <v>217</v>
      </c>
      <c r="G134" s="233"/>
      <c r="H134" s="236">
        <v>563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171</v>
      </c>
      <c r="AU134" s="242" t="s">
        <v>87</v>
      </c>
      <c r="AV134" s="15" t="s">
        <v>150</v>
      </c>
      <c r="AW134" s="15" t="s">
        <v>34</v>
      </c>
      <c r="AX134" s="15" t="s">
        <v>85</v>
      </c>
      <c r="AY134" s="242" t="s">
        <v>136</v>
      </c>
    </row>
    <row r="135" spans="1:65" s="2" customFormat="1" ht="24.2" customHeight="1">
      <c r="A135" s="35"/>
      <c r="B135" s="36"/>
      <c r="C135" s="190" t="s">
        <v>150</v>
      </c>
      <c r="D135" s="190" t="s">
        <v>137</v>
      </c>
      <c r="E135" s="191" t="s">
        <v>330</v>
      </c>
      <c r="F135" s="192" t="s">
        <v>331</v>
      </c>
      <c r="G135" s="193" t="s">
        <v>250</v>
      </c>
      <c r="H135" s="194">
        <v>31</v>
      </c>
      <c r="I135" s="195"/>
      <c r="J135" s="196">
        <f>ROUND(I135*H135,2)</f>
        <v>0</v>
      </c>
      <c r="K135" s="192" t="s">
        <v>208</v>
      </c>
      <c r="L135" s="40"/>
      <c r="M135" s="197" t="s">
        <v>1</v>
      </c>
      <c r="N135" s="198" t="s">
        <v>42</v>
      </c>
      <c r="O135" s="72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1" t="s">
        <v>150</v>
      </c>
      <c r="AT135" s="201" t="s">
        <v>137</v>
      </c>
      <c r="AU135" s="201" t="s">
        <v>87</v>
      </c>
      <c r="AY135" s="18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85</v>
      </c>
      <c r="BK135" s="202">
        <f>ROUND(I135*H135,2)</f>
        <v>0</v>
      </c>
      <c r="BL135" s="18" t="s">
        <v>150</v>
      </c>
      <c r="BM135" s="201" t="s">
        <v>561</v>
      </c>
    </row>
    <row r="136" spans="1:65" s="2" customFormat="1" ht="24.2" customHeight="1">
      <c r="A136" s="35"/>
      <c r="B136" s="36"/>
      <c r="C136" s="190" t="s">
        <v>135</v>
      </c>
      <c r="D136" s="190" t="s">
        <v>137</v>
      </c>
      <c r="E136" s="191" t="s">
        <v>334</v>
      </c>
      <c r="F136" s="192" t="s">
        <v>335</v>
      </c>
      <c r="G136" s="193" t="s">
        <v>336</v>
      </c>
      <c r="H136" s="194">
        <v>985.25</v>
      </c>
      <c r="I136" s="195"/>
      <c r="J136" s="196">
        <f>ROUND(I136*H136,2)</f>
        <v>0</v>
      </c>
      <c r="K136" s="192" t="s">
        <v>208</v>
      </c>
      <c r="L136" s="40"/>
      <c r="M136" s="197" t="s">
        <v>1</v>
      </c>
      <c r="N136" s="198" t="s">
        <v>42</v>
      </c>
      <c r="O136" s="72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1" t="s">
        <v>150</v>
      </c>
      <c r="AT136" s="201" t="s">
        <v>137</v>
      </c>
      <c r="AU136" s="201" t="s">
        <v>87</v>
      </c>
      <c r="AY136" s="18" t="s">
        <v>136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8" t="s">
        <v>85</v>
      </c>
      <c r="BK136" s="202">
        <f>ROUND(I136*H136,2)</f>
        <v>0</v>
      </c>
      <c r="BL136" s="18" t="s">
        <v>150</v>
      </c>
      <c r="BM136" s="201" t="s">
        <v>562</v>
      </c>
    </row>
    <row r="137" spans="2:51" s="13" customFormat="1" ht="11.25">
      <c r="B137" s="203"/>
      <c r="C137" s="204"/>
      <c r="D137" s="205" t="s">
        <v>171</v>
      </c>
      <c r="E137" s="206" t="s">
        <v>1</v>
      </c>
      <c r="F137" s="207" t="s">
        <v>563</v>
      </c>
      <c r="G137" s="204"/>
      <c r="H137" s="208">
        <v>985.25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171</v>
      </c>
      <c r="AU137" s="214" t="s">
        <v>87</v>
      </c>
      <c r="AV137" s="13" t="s">
        <v>87</v>
      </c>
      <c r="AW137" s="13" t="s">
        <v>34</v>
      </c>
      <c r="AX137" s="13" t="s">
        <v>85</v>
      </c>
      <c r="AY137" s="214" t="s">
        <v>136</v>
      </c>
    </row>
    <row r="138" spans="1:65" s="2" customFormat="1" ht="14.45" customHeight="1">
      <c r="A138" s="35"/>
      <c r="B138" s="36"/>
      <c r="C138" s="190" t="s">
        <v>158</v>
      </c>
      <c r="D138" s="190" t="s">
        <v>137</v>
      </c>
      <c r="E138" s="191" t="s">
        <v>340</v>
      </c>
      <c r="F138" s="192" t="s">
        <v>341</v>
      </c>
      <c r="G138" s="193" t="s">
        <v>250</v>
      </c>
      <c r="H138" s="194">
        <v>563</v>
      </c>
      <c r="I138" s="195"/>
      <c r="J138" s="196">
        <f>ROUND(I138*H138,2)</f>
        <v>0</v>
      </c>
      <c r="K138" s="192" t="s">
        <v>208</v>
      </c>
      <c r="L138" s="40"/>
      <c r="M138" s="197" t="s">
        <v>1</v>
      </c>
      <c r="N138" s="198" t="s">
        <v>42</v>
      </c>
      <c r="O138" s="72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1" t="s">
        <v>150</v>
      </c>
      <c r="AT138" s="201" t="s">
        <v>137</v>
      </c>
      <c r="AU138" s="201" t="s">
        <v>87</v>
      </c>
      <c r="AY138" s="18" t="s">
        <v>136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8" t="s">
        <v>85</v>
      </c>
      <c r="BK138" s="202">
        <f>ROUND(I138*H138,2)</f>
        <v>0</v>
      </c>
      <c r="BL138" s="18" t="s">
        <v>150</v>
      </c>
      <c r="BM138" s="201" t="s">
        <v>564</v>
      </c>
    </row>
    <row r="139" spans="1:65" s="2" customFormat="1" ht="24.2" customHeight="1">
      <c r="A139" s="35"/>
      <c r="B139" s="36"/>
      <c r="C139" s="190" t="s">
        <v>162</v>
      </c>
      <c r="D139" s="190" t="s">
        <v>137</v>
      </c>
      <c r="E139" s="191" t="s">
        <v>565</v>
      </c>
      <c r="F139" s="192" t="s">
        <v>566</v>
      </c>
      <c r="G139" s="193" t="s">
        <v>250</v>
      </c>
      <c r="H139" s="194">
        <v>118.478</v>
      </c>
      <c r="I139" s="195"/>
      <c r="J139" s="196">
        <f>ROUND(I139*H139,2)</f>
        <v>0</v>
      </c>
      <c r="K139" s="192" t="s">
        <v>208</v>
      </c>
      <c r="L139" s="40"/>
      <c r="M139" s="197" t="s">
        <v>1</v>
      </c>
      <c r="N139" s="198" t="s">
        <v>42</v>
      </c>
      <c r="O139" s="72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1" t="s">
        <v>150</v>
      </c>
      <c r="AT139" s="201" t="s">
        <v>137</v>
      </c>
      <c r="AU139" s="201" t="s">
        <v>87</v>
      </c>
      <c r="AY139" s="18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85</v>
      </c>
      <c r="BK139" s="202">
        <f>ROUND(I139*H139,2)</f>
        <v>0</v>
      </c>
      <c r="BL139" s="18" t="s">
        <v>150</v>
      </c>
      <c r="BM139" s="201" t="s">
        <v>567</v>
      </c>
    </row>
    <row r="140" spans="2:51" s="14" customFormat="1" ht="11.25">
      <c r="B140" s="222"/>
      <c r="C140" s="223"/>
      <c r="D140" s="205" t="s">
        <v>171</v>
      </c>
      <c r="E140" s="224" t="s">
        <v>1</v>
      </c>
      <c r="F140" s="225" t="s">
        <v>568</v>
      </c>
      <c r="G140" s="223"/>
      <c r="H140" s="224" t="s">
        <v>1</v>
      </c>
      <c r="I140" s="226"/>
      <c r="J140" s="223"/>
      <c r="K140" s="223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171</v>
      </c>
      <c r="AU140" s="231" t="s">
        <v>87</v>
      </c>
      <c r="AV140" s="14" t="s">
        <v>85</v>
      </c>
      <c r="AW140" s="14" t="s">
        <v>34</v>
      </c>
      <c r="AX140" s="14" t="s">
        <v>77</v>
      </c>
      <c r="AY140" s="231" t="s">
        <v>136</v>
      </c>
    </row>
    <row r="141" spans="2:51" s="13" customFormat="1" ht="11.25">
      <c r="B141" s="203"/>
      <c r="C141" s="204"/>
      <c r="D141" s="205" t="s">
        <v>171</v>
      </c>
      <c r="E141" s="206" t="s">
        <v>1</v>
      </c>
      <c r="F141" s="207" t="s">
        <v>569</v>
      </c>
      <c r="G141" s="204"/>
      <c r="H141" s="208">
        <v>45.8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171</v>
      </c>
      <c r="AU141" s="214" t="s">
        <v>87</v>
      </c>
      <c r="AV141" s="13" t="s">
        <v>87</v>
      </c>
      <c r="AW141" s="13" t="s">
        <v>34</v>
      </c>
      <c r="AX141" s="13" t="s">
        <v>77</v>
      </c>
      <c r="AY141" s="214" t="s">
        <v>136</v>
      </c>
    </row>
    <row r="142" spans="2:51" s="13" customFormat="1" ht="11.25">
      <c r="B142" s="203"/>
      <c r="C142" s="204"/>
      <c r="D142" s="205" t="s">
        <v>171</v>
      </c>
      <c r="E142" s="206" t="s">
        <v>1</v>
      </c>
      <c r="F142" s="207" t="s">
        <v>570</v>
      </c>
      <c r="G142" s="204"/>
      <c r="H142" s="208">
        <v>36.339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171</v>
      </c>
      <c r="AU142" s="214" t="s">
        <v>87</v>
      </c>
      <c r="AV142" s="13" t="s">
        <v>87</v>
      </c>
      <c r="AW142" s="13" t="s">
        <v>34</v>
      </c>
      <c r="AX142" s="13" t="s">
        <v>77</v>
      </c>
      <c r="AY142" s="214" t="s">
        <v>136</v>
      </c>
    </row>
    <row r="143" spans="2:51" s="13" customFormat="1" ht="11.25">
      <c r="B143" s="203"/>
      <c r="C143" s="204"/>
      <c r="D143" s="205" t="s">
        <v>171</v>
      </c>
      <c r="E143" s="206" t="s">
        <v>1</v>
      </c>
      <c r="F143" s="207" t="s">
        <v>571</v>
      </c>
      <c r="G143" s="204"/>
      <c r="H143" s="208">
        <v>36.339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171</v>
      </c>
      <c r="AU143" s="214" t="s">
        <v>87</v>
      </c>
      <c r="AV143" s="13" t="s">
        <v>87</v>
      </c>
      <c r="AW143" s="13" t="s">
        <v>34</v>
      </c>
      <c r="AX143" s="13" t="s">
        <v>77</v>
      </c>
      <c r="AY143" s="214" t="s">
        <v>136</v>
      </c>
    </row>
    <row r="144" spans="2:51" s="15" customFormat="1" ht="11.25">
      <c r="B144" s="232"/>
      <c r="C144" s="233"/>
      <c r="D144" s="205" t="s">
        <v>171</v>
      </c>
      <c r="E144" s="234" t="s">
        <v>1</v>
      </c>
      <c r="F144" s="235" t="s">
        <v>217</v>
      </c>
      <c r="G144" s="233"/>
      <c r="H144" s="236">
        <v>118.478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171</v>
      </c>
      <c r="AU144" s="242" t="s">
        <v>87</v>
      </c>
      <c r="AV144" s="15" t="s">
        <v>150</v>
      </c>
      <c r="AW144" s="15" t="s">
        <v>34</v>
      </c>
      <c r="AX144" s="15" t="s">
        <v>85</v>
      </c>
      <c r="AY144" s="242" t="s">
        <v>136</v>
      </c>
    </row>
    <row r="145" spans="1:65" s="2" customFormat="1" ht="14.45" customHeight="1">
      <c r="A145" s="35"/>
      <c r="B145" s="36"/>
      <c r="C145" s="247" t="s">
        <v>167</v>
      </c>
      <c r="D145" s="247" t="s">
        <v>365</v>
      </c>
      <c r="E145" s="248" t="s">
        <v>572</v>
      </c>
      <c r="F145" s="249" t="s">
        <v>573</v>
      </c>
      <c r="G145" s="250" t="s">
        <v>336</v>
      </c>
      <c r="H145" s="251">
        <v>236.956</v>
      </c>
      <c r="I145" s="252"/>
      <c r="J145" s="253">
        <f>ROUND(I145*H145,2)</f>
        <v>0</v>
      </c>
      <c r="K145" s="249" t="s">
        <v>208</v>
      </c>
      <c r="L145" s="254"/>
      <c r="M145" s="255" t="s">
        <v>1</v>
      </c>
      <c r="N145" s="256" t="s">
        <v>42</v>
      </c>
      <c r="O145" s="72"/>
      <c r="P145" s="199">
        <f>O145*H145</f>
        <v>0</v>
      </c>
      <c r="Q145" s="199">
        <v>1</v>
      </c>
      <c r="R145" s="199">
        <f>Q145*H145</f>
        <v>236.956</v>
      </c>
      <c r="S145" s="199">
        <v>0</v>
      </c>
      <c r="T145" s="20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1" t="s">
        <v>167</v>
      </c>
      <c r="AT145" s="201" t="s">
        <v>365</v>
      </c>
      <c r="AU145" s="201" t="s">
        <v>87</v>
      </c>
      <c r="AY145" s="18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85</v>
      </c>
      <c r="BK145" s="202">
        <f>ROUND(I145*H145,2)</f>
        <v>0</v>
      </c>
      <c r="BL145" s="18" t="s">
        <v>150</v>
      </c>
      <c r="BM145" s="201" t="s">
        <v>574</v>
      </c>
    </row>
    <row r="146" spans="2:51" s="13" customFormat="1" ht="11.25">
      <c r="B146" s="203"/>
      <c r="C146" s="204"/>
      <c r="D146" s="205" t="s">
        <v>171</v>
      </c>
      <c r="E146" s="204"/>
      <c r="F146" s="207" t="s">
        <v>575</v>
      </c>
      <c r="G146" s="204"/>
      <c r="H146" s="208">
        <v>236.956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171</v>
      </c>
      <c r="AU146" s="214" t="s">
        <v>87</v>
      </c>
      <c r="AV146" s="13" t="s">
        <v>87</v>
      </c>
      <c r="AW146" s="13" t="s">
        <v>4</v>
      </c>
      <c r="AX146" s="13" t="s">
        <v>85</v>
      </c>
      <c r="AY146" s="214" t="s">
        <v>136</v>
      </c>
    </row>
    <row r="147" spans="2:63" s="12" customFormat="1" ht="22.9" customHeight="1">
      <c r="B147" s="176"/>
      <c r="C147" s="177"/>
      <c r="D147" s="178" t="s">
        <v>76</v>
      </c>
      <c r="E147" s="215" t="s">
        <v>150</v>
      </c>
      <c r="F147" s="215" t="s">
        <v>576</v>
      </c>
      <c r="G147" s="177"/>
      <c r="H147" s="177"/>
      <c r="I147" s="180"/>
      <c r="J147" s="216">
        <f>BK147</f>
        <v>0</v>
      </c>
      <c r="K147" s="177"/>
      <c r="L147" s="182"/>
      <c r="M147" s="183"/>
      <c r="N147" s="184"/>
      <c r="O147" s="184"/>
      <c r="P147" s="185">
        <f>SUM(P148:P160)</f>
        <v>0</v>
      </c>
      <c r="Q147" s="184"/>
      <c r="R147" s="185">
        <f>SUM(R148:R160)</f>
        <v>86.809368</v>
      </c>
      <c r="S147" s="184"/>
      <c r="T147" s="186">
        <f>SUM(T148:T160)</f>
        <v>0</v>
      </c>
      <c r="AR147" s="187" t="s">
        <v>85</v>
      </c>
      <c r="AT147" s="188" t="s">
        <v>76</v>
      </c>
      <c r="AU147" s="188" t="s">
        <v>85</v>
      </c>
      <c r="AY147" s="187" t="s">
        <v>136</v>
      </c>
      <c r="BK147" s="189">
        <f>SUM(BK148:BK160)</f>
        <v>0</v>
      </c>
    </row>
    <row r="148" spans="1:65" s="2" customFormat="1" ht="14.45" customHeight="1">
      <c r="A148" s="35"/>
      <c r="B148" s="36"/>
      <c r="C148" s="190" t="s">
        <v>173</v>
      </c>
      <c r="D148" s="190" t="s">
        <v>137</v>
      </c>
      <c r="E148" s="191" t="s">
        <v>577</v>
      </c>
      <c r="F148" s="192" t="s">
        <v>578</v>
      </c>
      <c r="G148" s="193" t="s">
        <v>250</v>
      </c>
      <c r="H148" s="194">
        <v>21.69</v>
      </c>
      <c r="I148" s="195"/>
      <c r="J148" s="196">
        <f>ROUND(I148*H148,2)</f>
        <v>0</v>
      </c>
      <c r="K148" s="192" t="s">
        <v>208</v>
      </c>
      <c r="L148" s="40"/>
      <c r="M148" s="197" t="s">
        <v>1</v>
      </c>
      <c r="N148" s="198" t="s">
        <v>42</v>
      </c>
      <c r="O148" s="72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1" t="s">
        <v>150</v>
      </c>
      <c r="AT148" s="201" t="s">
        <v>137</v>
      </c>
      <c r="AU148" s="201" t="s">
        <v>87</v>
      </c>
      <c r="AY148" s="18" t="s">
        <v>136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8" t="s">
        <v>85</v>
      </c>
      <c r="BK148" s="202">
        <f>ROUND(I148*H148,2)</f>
        <v>0</v>
      </c>
      <c r="BL148" s="18" t="s">
        <v>150</v>
      </c>
      <c r="BM148" s="201" t="s">
        <v>579</v>
      </c>
    </row>
    <row r="149" spans="2:51" s="14" customFormat="1" ht="11.25">
      <c r="B149" s="222"/>
      <c r="C149" s="223"/>
      <c r="D149" s="205" t="s">
        <v>171</v>
      </c>
      <c r="E149" s="224" t="s">
        <v>1</v>
      </c>
      <c r="F149" s="225" t="s">
        <v>580</v>
      </c>
      <c r="G149" s="223"/>
      <c r="H149" s="224" t="s">
        <v>1</v>
      </c>
      <c r="I149" s="226"/>
      <c r="J149" s="223"/>
      <c r="K149" s="223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171</v>
      </c>
      <c r="AU149" s="231" t="s">
        <v>87</v>
      </c>
      <c r="AV149" s="14" t="s">
        <v>85</v>
      </c>
      <c r="AW149" s="14" t="s">
        <v>34</v>
      </c>
      <c r="AX149" s="14" t="s">
        <v>77</v>
      </c>
      <c r="AY149" s="231" t="s">
        <v>136</v>
      </c>
    </row>
    <row r="150" spans="2:51" s="13" customFormat="1" ht="11.25">
      <c r="B150" s="203"/>
      <c r="C150" s="204"/>
      <c r="D150" s="205" t="s">
        <v>171</v>
      </c>
      <c r="E150" s="206" t="s">
        <v>1</v>
      </c>
      <c r="F150" s="207" t="s">
        <v>581</v>
      </c>
      <c r="G150" s="204"/>
      <c r="H150" s="208">
        <v>9.45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171</v>
      </c>
      <c r="AU150" s="214" t="s">
        <v>87</v>
      </c>
      <c r="AV150" s="13" t="s">
        <v>87</v>
      </c>
      <c r="AW150" s="13" t="s">
        <v>34</v>
      </c>
      <c r="AX150" s="13" t="s">
        <v>77</v>
      </c>
      <c r="AY150" s="214" t="s">
        <v>136</v>
      </c>
    </row>
    <row r="151" spans="2:51" s="13" customFormat="1" ht="11.25">
      <c r="B151" s="203"/>
      <c r="C151" s="204"/>
      <c r="D151" s="205" t="s">
        <v>171</v>
      </c>
      <c r="E151" s="206" t="s">
        <v>1</v>
      </c>
      <c r="F151" s="207" t="s">
        <v>582</v>
      </c>
      <c r="G151" s="204"/>
      <c r="H151" s="208">
        <v>6.12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171</v>
      </c>
      <c r="AU151" s="214" t="s">
        <v>87</v>
      </c>
      <c r="AV151" s="13" t="s">
        <v>87</v>
      </c>
      <c r="AW151" s="13" t="s">
        <v>34</v>
      </c>
      <c r="AX151" s="13" t="s">
        <v>77</v>
      </c>
      <c r="AY151" s="214" t="s">
        <v>136</v>
      </c>
    </row>
    <row r="152" spans="2:51" s="13" customFormat="1" ht="11.25">
      <c r="B152" s="203"/>
      <c r="C152" s="204"/>
      <c r="D152" s="205" t="s">
        <v>171</v>
      </c>
      <c r="E152" s="206" t="s">
        <v>1</v>
      </c>
      <c r="F152" s="207" t="s">
        <v>583</v>
      </c>
      <c r="G152" s="204"/>
      <c r="H152" s="208">
        <v>6.12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171</v>
      </c>
      <c r="AU152" s="214" t="s">
        <v>87</v>
      </c>
      <c r="AV152" s="13" t="s">
        <v>87</v>
      </c>
      <c r="AW152" s="13" t="s">
        <v>34</v>
      </c>
      <c r="AX152" s="13" t="s">
        <v>77</v>
      </c>
      <c r="AY152" s="214" t="s">
        <v>136</v>
      </c>
    </row>
    <row r="153" spans="2:51" s="15" customFormat="1" ht="11.25">
      <c r="B153" s="232"/>
      <c r="C153" s="233"/>
      <c r="D153" s="205" t="s">
        <v>171</v>
      </c>
      <c r="E153" s="234" t="s">
        <v>1</v>
      </c>
      <c r="F153" s="235" t="s">
        <v>217</v>
      </c>
      <c r="G153" s="233"/>
      <c r="H153" s="236">
        <v>21.69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171</v>
      </c>
      <c r="AU153" s="242" t="s">
        <v>87</v>
      </c>
      <c r="AV153" s="15" t="s">
        <v>150</v>
      </c>
      <c r="AW153" s="15" t="s">
        <v>34</v>
      </c>
      <c r="AX153" s="15" t="s">
        <v>85</v>
      </c>
      <c r="AY153" s="242" t="s">
        <v>136</v>
      </c>
    </row>
    <row r="154" spans="1:65" s="2" customFormat="1" ht="24.2" customHeight="1">
      <c r="A154" s="35"/>
      <c r="B154" s="36"/>
      <c r="C154" s="190" t="s">
        <v>180</v>
      </c>
      <c r="D154" s="190" t="s">
        <v>137</v>
      </c>
      <c r="E154" s="191" t="s">
        <v>584</v>
      </c>
      <c r="F154" s="192" t="s">
        <v>585</v>
      </c>
      <c r="G154" s="193" t="s">
        <v>202</v>
      </c>
      <c r="H154" s="194">
        <v>157.8</v>
      </c>
      <c r="I154" s="195"/>
      <c r="J154" s="196">
        <f>ROUND(I154*H154,2)</f>
        <v>0</v>
      </c>
      <c r="K154" s="192" t="s">
        <v>208</v>
      </c>
      <c r="L154" s="40"/>
      <c r="M154" s="197" t="s">
        <v>1</v>
      </c>
      <c r="N154" s="198" t="s">
        <v>42</v>
      </c>
      <c r="O154" s="72"/>
      <c r="P154" s="199">
        <f>O154*H154</f>
        <v>0</v>
      </c>
      <c r="Q154" s="199">
        <v>0.5134</v>
      </c>
      <c r="R154" s="199">
        <f>Q154*H154</f>
        <v>81.01452</v>
      </c>
      <c r="S154" s="199">
        <v>0</v>
      </c>
      <c r="T154" s="20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1" t="s">
        <v>150</v>
      </c>
      <c r="AT154" s="201" t="s">
        <v>137</v>
      </c>
      <c r="AU154" s="201" t="s">
        <v>87</v>
      </c>
      <c r="AY154" s="18" t="s">
        <v>136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8" t="s">
        <v>85</v>
      </c>
      <c r="BK154" s="202">
        <f>ROUND(I154*H154,2)</f>
        <v>0</v>
      </c>
      <c r="BL154" s="18" t="s">
        <v>150</v>
      </c>
      <c r="BM154" s="201" t="s">
        <v>586</v>
      </c>
    </row>
    <row r="155" spans="2:51" s="13" customFormat="1" ht="11.25">
      <c r="B155" s="203"/>
      <c r="C155" s="204"/>
      <c r="D155" s="205" t="s">
        <v>171</v>
      </c>
      <c r="E155" s="206" t="s">
        <v>1</v>
      </c>
      <c r="F155" s="207" t="s">
        <v>587</v>
      </c>
      <c r="G155" s="204"/>
      <c r="H155" s="208">
        <v>157.8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171</v>
      </c>
      <c r="AU155" s="214" t="s">
        <v>87</v>
      </c>
      <c r="AV155" s="13" t="s">
        <v>87</v>
      </c>
      <c r="AW155" s="13" t="s">
        <v>34</v>
      </c>
      <c r="AX155" s="13" t="s">
        <v>85</v>
      </c>
      <c r="AY155" s="214" t="s">
        <v>136</v>
      </c>
    </row>
    <row r="156" spans="1:65" s="2" customFormat="1" ht="24.2" customHeight="1">
      <c r="A156" s="35"/>
      <c r="B156" s="36"/>
      <c r="C156" s="190" t="s">
        <v>185</v>
      </c>
      <c r="D156" s="190" t="s">
        <v>137</v>
      </c>
      <c r="E156" s="191" t="s">
        <v>588</v>
      </c>
      <c r="F156" s="192" t="s">
        <v>589</v>
      </c>
      <c r="G156" s="193" t="s">
        <v>202</v>
      </c>
      <c r="H156" s="194">
        <v>14.4</v>
      </c>
      <c r="I156" s="195"/>
      <c r="J156" s="196">
        <f>ROUND(I156*H156,2)</f>
        <v>0</v>
      </c>
      <c r="K156" s="192" t="s">
        <v>208</v>
      </c>
      <c r="L156" s="40"/>
      <c r="M156" s="197" t="s">
        <v>1</v>
      </c>
      <c r="N156" s="198" t="s">
        <v>42</v>
      </c>
      <c r="O156" s="72"/>
      <c r="P156" s="199">
        <f>O156*H156</f>
        <v>0</v>
      </c>
      <c r="Q156" s="199">
        <v>0.40242</v>
      </c>
      <c r="R156" s="199">
        <f>Q156*H156</f>
        <v>5.794848</v>
      </c>
      <c r="S156" s="199">
        <v>0</v>
      </c>
      <c r="T156" s="20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1" t="s">
        <v>150</v>
      </c>
      <c r="AT156" s="201" t="s">
        <v>137</v>
      </c>
      <c r="AU156" s="201" t="s">
        <v>87</v>
      </c>
      <c r="AY156" s="18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85</v>
      </c>
      <c r="BK156" s="202">
        <f>ROUND(I156*H156,2)</f>
        <v>0</v>
      </c>
      <c r="BL156" s="18" t="s">
        <v>150</v>
      </c>
      <c r="BM156" s="201" t="s">
        <v>590</v>
      </c>
    </row>
    <row r="157" spans="2:51" s="13" customFormat="1" ht="11.25">
      <c r="B157" s="203"/>
      <c r="C157" s="204"/>
      <c r="D157" s="205" t="s">
        <v>171</v>
      </c>
      <c r="E157" s="206" t="s">
        <v>1</v>
      </c>
      <c r="F157" s="207" t="s">
        <v>591</v>
      </c>
      <c r="G157" s="204"/>
      <c r="H157" s="208">
        <v>6.4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171</v>
      </c>
      <c r="AU157" s="214" t="s">
        <v>87</v>
      </c>
      <c r="AV157" s="13" t="s">
        <v>87</v>
      </c>
      <c r="AW157" s="13" t="s">
        <v>34</v>
      </c>
      <c r="AX157" s="13" t="s">
        <v>77</v>
      </c>
      <c r="AY157" s="214" t="s">
        <v>136</v>
      </c>
    </row>
    <row r="158" spans="2:51" s="13" customFormat="1" ht="11.25">
      <c r="B158" s="203"/>
      <c r="C158" s="204"/>
      <c r="D158" s="205" t="s">
        <v>171</v>
      </c>
      <c r="E158" s="206" t="s">
        <v>1</v>
      </c>
      <c r="F158" s="207" t="s">
        <v>592</v>
      </c>
      <c r="G158" s="204"/>
      <c r="H158" s="208">
        <v>4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171</v>
      </c>
      <c r="AU158" s="214" t="s">
        <v>87</v>
      </c>
      <c r="AV158" s="13" t="s">
        <v>87</v>
      </c>
      <c r="AW158" s="13" t="s">
        <v>34</v>
      </c>
      <c r="AX158" s="13" t="s">
        <v>77</v>
      </c>
      <c r="AY158" s="214" t="s">
        <v>136</v>
      </c>
    </row>
    <row r="159" spans="2:51" s="13" customFormat="1" ht="11.25">
      <c r="B159" s="203"/>
      <c r="C159" s="204"/>
      <c r="D159" s="205" t="s">
        <v>171</v>
      </c>
      <c r="E159" s="206" t="s">
        <v>1</v>
      </c>
      <c r="F159" s="207" t="s">
        <v>593</v>
      </c>
      <c r="G159" s="204"/>
      <c r="H159" s="208">
        <v>4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171</v>
      </c>
      <c r="AU159" s="214" t="s">
        <v>87</v>
      </c>
      <c r="AV159" s="13" t="s">
        <v>87</v>
      </c>
      <c r="AW159" s="13" t="s">
        <v>34</v>
      </c>
      <c r="AX159" s="13" t="s">
        <v>77</v>
      </c>
      <c r="AY159" s="214" t="s">
        <v>136</v>
      </c>
    </row>
    <row r="160" spans="2:51" s="15" customFormat="1" ht="11.25">
      <c r="B160" s="232"/>
      <c r="C160" s="233"/>
      <c r="D160" s="205" t="s">
        <v>171</v>
      </c>
      <c r="E160" s="234" t="s">
        <v>1</v>
      </c>
      <c r="F160" s="235" t="s">
        <v>217</v>
      </c>
      <c r="G160" s="233"/>
      <c r="H160" s="236">
        <v>14.4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171</v>
      </c>
      <c r="AU160" s="242" t="s">
        <v>87</v>
      </c>
      <c r="AV160" s="15" t="s">
        <v>150</v>
      </c>
      <c r="AW160" s="15" t="s">
        <v>34</v>
      </c>
      <c r="AX160" s="15" t="s">
        <v>85</v>
      </c>
      <c r="AY160" s="242" t="s">
        <v>136</v>
      </c>
    </row>
    <row r="161" spans="2:63" s="12" customFormat="1" ht="22.9" customHeight="1">
      <c r="B161" s="176"/>
      <c r="C161" s="177"/>
      <c r="D161" s="178" t="s">
        <v>76</v>
      </c>
      <c r="E161" s="215" t="s">
        <v>167</v>
      </c>
      <c r="F161" s="215" t="s">
        <v>594</v>
      </c>
      <c r="G161" s="177"/>
      <c r="H161" s="177"/>
      <c r="I161" s="180"/>
      <c r="J161" s="216">
        <f>BK161</f>
        <v>0</v>
      </c>
      <c r="K161" s="177"/>
      <c r="L161" s="182"/>
      <c r="M161" s="183"/>
      <c r="N161" s="184"/>
      <c r="O161" s="184"/>
      <c r="P161" s="185">
        <f>SUM(P162:P164)</f>
        <v>0</v>
      </c>
      <c r="Q161" s="184"/>
      <c r="R161" s="185">
        <f>SUM(R162:R164)</f>
        <v>2.65868</v>
      </c>
      <c r="S161" s="184"/>
      <c r="T161" s="186">
        <f>SUM(T162:T164)</f>
        <v>0</v>
      </c>
      <c r="AR161" s="187" t="s">
        <v>85</v>
      </c>
      <c r="AT161" s="188" t="s">
        <v>76</v>
      </c>
      <c r="AU161" s="188" t="s">
        <v>85</v>
      </c>
      <c r="AY161" s="187" t="s">
        <v>136</v>
      </c>
      <c r="BK161" s="189">
        <f>SUM(BK162:BK164)</f>
        <v>0</v>
      </c>
    </row>
    <row r="162" spans="1:65" s="2" customFormat="1" ht="24.2" customHeight="1">
      <c r="A162" s="35"/>
      <c r="B162" s="36"/>
      <c r="C162" s="190" t="s">
        <v>253</v>
      </c>
      <c r="D162" s="190" t="s">
        <v>137</v>
      </c>
      <c r="E162" s="191" t="s">
        <v>595</v>
      </c>
      <c r="F162" s="192" t="s">
        <v>596</v>
      </c>
      <c r="G162" s="193" t="s">
        <v>165</v>
      </c>
      <c r="H162" s="194">
        <v>1</v>
      </c>
      <c r="I162" s="195"/>
      <c r="J162" s="196">
        <f>ROUND(I162*H162,2)</f>
        <v>0</v>
      </c>
      <c r="K162" s="192" t="s">
        <v>208</v>
      </c>
      <c r="L162" s="40"/>
      <c r="M162" s="197" t="s">
        <v>1</v>
      </c>
      <c r="N162" s="198" t="s">
        <v>42</v>
      </c>
      <c r="O162" s="72"/>
      <c r="P162" s="199">
        <f>O162*H162</f>
        <v>0</v>
      </c>
      <c r="Q162" s="199">
        <v>2.61488</v>
      </c>
      <c r="R162" s="199">
        <f>Q162*H162</f>
        <v>2.61488</v>
      </c>
      <c r="S162" s="199">
        <v>0</v>
      </c>
      <c r="T162" s="20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1" t="s">
        <v>150</v>
      </c>
      <c r="AT162" s="201" t="s">
        <v>137</v>
      </c>
      <c r="AU162" s="201" t="s">
        <v>87</v>
      </c>
      <c r="AY162" s="18" t="s">
        <v>136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8" t="s">
        <v>85</v>
      </c>
      <c r="BK162" s="202">
        <f>ROUND(I162*H162,2)</f>
        <v>0</v>
      </c>
      <c r="BL162" s="18" t="s">
        <v>150</v>
      </c>
      <c r="BM162" s="201" t="s">
        <v>597</v>
      </c>
    </row>
    <row r="163" spans="2:51" s="13" customFormat="1" ht="11.25">
      <c r="B163" s="203"/>
      <c r="C163" s="204"/>
      <c r="D163" s="205" t="s">
        <v>171</v>
      </c>
      <c r="E163" s="206" t="s">
        <v>1</v>
      </c>
      <c r="F163" s="207" t="s">
        <v>598</v>
      </c>
      <c r="G163" s="204"/>
      <c r="H163" s="208">
        <v>1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171</v>
      </c>
      <c r="AU163" s="214" t="s">
        <v>87</v>
      </c>
      <c r="AV163" s="13" t="s">
        <v>87</v>
      </c>
      <c r="AW163" s="13" t="s">
        <v>34</v>
      </c>
      <c r="AX163" s="13" t="s">
        <v>85</v>
      </c>
      <c r="AY163" s="214" t="s">
        <v>136</v>
      </c>
    </row>
    <row r="164" spans="1:65" s="2" customFormat="1" ht="14.45" customHeight="1">
      <c r="A164" s="35"/>
      <c r="B164" s="36"/>
      <c r="C164" s="247" t="s">
        <v>260</v>
      </c>
      <c r="D164" s="247" t="s">
        <v>365</v>
      </c>
      <c r="E164" s="248" t="s">
        <v>599</v>
      </c>
      <c r="F164" s="249" t="s">
        <v>600</v>
      </c>
      <c r="G164" s="250" t="s">
        <v>165</v>
      </c>
      <c r="H164" s="251">
        <v>1</v>
      </c>
      <c r="I164" s="252"/>
      <c r="J164" s="253">
        <f>ROUND(I164*H164,2)</f>
        <v>0</v>
      </c>
      <c r="K164" s="249" t="s">
        <v>1</v>
      </c>
      <c r="L164" s="254"/>
      <c r="M164" s="255" t="s">
        <v>1</v>
      </c>
      <c r="N164" s="256" t="s">
        <v>42</v>
      </c>
      <c r="O164" s="72"/>
      <c r="P164" s="199">
        <f>O164*H164</f>
        <v>0</v>
      </c>
      <c r="Q164" s="199">
        <v>0.0438</v>
      </c>
      <c r="R164" s="199">
        <f>Q164*H164</f>
        <v>0.0438</v>
      </c>
      <c r="S164" s="199">
        <v>0</v>
      </c>
      <c r="T164" s="20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1" t="s">
        <v>167</v>
      </c>
      <c r="AT164" s="201" t="s">
        <v>365</v>
      </c>
      <c r="AU164" s="201" t="s">
        <v>87</v>
      </c>
      <c r="AY164" s="18" t="s">
        <v>136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8" t="s">
        <v>85</v>
      </c>
      <c r="BK164" s="202">
        <f>ROUND(I164*H164,2)</f>
        <v>0</v>
      </c>
      <c r="BL164" s="18" t="s">
        <v>150</v>
      </c>
      <c r="BM164" s="201" t="s">
        <v>601</v>
      </c>
    </row>
    <row r="165" spans="2:63" s="12" customFormat="1" ht="22.9" customHeight="1">
      <c r="B165" s="176"/>
      <c r="C165" s="177"/>
      <c r="D165" s="178" t="s">
        <v>76</v>
      </c>
      <c r="E165" s="215" t="s">
        <v>173</v>
      </c>
      <c r="F165" s="215" t="s">
        <v>491</v>
      </c>
      <c r="G165" s="177"/>
      <c r="H165" s="177"/>
      <c r="I165" s="180"/>
      <c r="J165" s="216">
        <f>BK165</f>
        <v>0</v>
      </c>
      <c r="K165" s="177"/>
      <c r="L165" s="182"/>
      <c r="M165" s="183"/>
      <c r="N165" s="184"/>
      <c r="O165" s="184"/>
      <c r="P165" s="185">
        <f>SUM(P166:P208)</f>
        <v>0</v>
      </c>
      <c r="Q165" s="184"/>
      <c r="R165" s="185">
        <f>SUM(R166:R208)</f>
        <v>151.9512077</v>
      </c>
      <c r="S165" s="184"/>
      <c r="T165" s="186">
        <f>SUM(T166:T208)</f>
        <v>20.736</v>
      </c>
      <c r="AR165" s="187" t="s">
        <v>85</v>
      </c>
      <c r="AT165" s="188" t="s">
        <v>76</v>
      </c>
      <c r="AU165" s="188" t="s">
        <v>85</v>
      </c>
      <c r="AY165" s="187" t="s">
        <v>136</v>
      </c>
      <c r="BK165" s="189">
        <f>SUM(BK166:BK208)</f>
        <v>0</v>
      </c>
    </row>
    <row r="166" spans="1:65" s="2" customFormat="1" ht="24.2" customHeight="1">
      <c r="A166" s="35"/>
      <c r="B166" s="36"/>
      <c r="C166" s="190" t="s">
        <v>264</v>
      </c>
      <c r="D166" s="190" t="s">
        <v>137</v>
      </c>
      <c r="E166" s="191" t="s">
        <v>602</v>
      </c>
      <c r="F166" s="192" t="s">
        <v>603</v>
      </c>
      <c r="G166" s="193" t="s">
        <v>413</v>
      </c>
      <c r="H166" s="194">
        <v>90</v>
      </c>
      <c r="I166" s="195"/>
      <c r="J166" s="196">
        <f>ROUND(I166*H166,2)</f>
        <v>0</v>
      </c>
      <c r="K166" s="192" t="s">
        <v>208</v>
      </c>
      <c r="L166" s="40"/>
      <c r="M166" s="197" t="s">
        <v>1</v>
      </c>
      <c r="N166" s="198" t="s">
        <v>42</v>
      </c>
      <c r="O166" s="72"/>
      <c r="P166" s="199">
        <f>O166*H166</f>
        <v>0</v>
      </c>
      <c r="Q166" s="199">
        <v>0.08088</v>
      </c>
      <c r="R166" s="199">
        <f>Q166*H166</f>
        <v>7.2791999999999994</v>
      </c>
      <c r="S166" s="199">
        <v>0</v>
      </c>
      <c r="T166" s="20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1" t="s">
        <v>150</v>
      </c>
      <c r="AT166" s="201" t="s">
        <v>137</v>
      </c>
      <c r="AU166" s="201" t="s">
        <v>87</v>
      </c>
      <c r="AY166" s="18" t="s">
        <v>136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8" t="s">
        <v>85</v>
      </c>
      <c r="BK166" s="202">
        <f>ROUND(I166*H166,2)</f>
        <v>0</v>
      </c>
      <c r="BL166" s="18" t="s">
        <v>150</v>
      </c>
      <c r="BM166" s="201" t="s">
        <v>604</v>
      </c>
    </row>
    <row r="167" spans="1:47" s="2" customFormat="1" ht="19.5">
      <c r="A167" s="35"/>
      <c r="B167" s="36"/>
      <c r="C167" s="37"/>
      <c r="D167" s="205" t="s">
        <v>246</v>
      </c>
      <c r="E167" s="37"/>
      <c r="F167" s="243" t="s">
        <v>605</v>
      </c>
      <c r="G167" s="37"/>
      <c r="H167" s="37"/>
      <c r="I167" s="244"/>
      <c r="J167" s="37"/>
      <c r="K167" s="37"/>
      <c r="L167" s="40"/>
      <c r="M167" s="245"/>
      <c r="N167" s="246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246</v>
      </c>
      <c r="AU167" s="18" t="s">
        <v>87</v>
      </c>
    </row>
    <row r="168" spans="2:51" s="13" customFormat="1" ht="11.25">
      <c r="B168" s="203"/>
      <c r="C168" s="204"/>
      <c r="D168" s="205" t="s">
        <v>171</v>
      </c>
      <c r="E168" s="206" t="s">
        <v>1</v>
      </c>
      <c r="F168" s="207" t="s">
        <v>606</v>
      </c>
      <c r="G168" s="204"/>
      <c r="H168" s="208">
        <v>90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171</v>
      </c>
      <c r="AU168" s="214" t="s">
        <v>87</v>
      </c>
      <c r="AV168" s="13" t="s">
        <v>87</v>
      </c>
      <c r="AW168" s="13" t="s">
        <v>34</v>
      </c>
      <c r="AX168" s="13" t="s">
        <v>85</v>
      </c>
      <c r="AY168" s="214" t="s">
        <v>136</v>
      </c>
    </row>
    <row r="169" spans="1:65" s="2" customFormat="1" ht="14.45" customHeight="1">
      <c r="A169" s="35"/>
      <c r="B169" s="36"/>
      <c r="C169" s="247" t="s">
        <v>8</v>
      </c>
      <c r="D169" s="247" t="s">
        <v>365</v>
      </c>
      <c r="E169" s="248" t="s">
        <v>607</v>
      </c>
      <c r="F169" s="249" t="s">
        <v>608</v>
      </c>
      <c r="G169" s="250" t="s">
        <v>413</v>
      </c>
      <c r="H169" s="251">
        <v>90</v>
      </c>
      <c r="I169" s="252"/>
      <c r="J169" s="253">
        <f>ROUND(I169*H169,2)</f>
        <v>0</v>
      </c>
      <c r="K169" s="249" t="s">
        <v>208</v>
      </c>
      <c r="L169" s="254"/>
      <c r="M169" s="255" t="s">
        <v>1</v>
      </c>
      <c r="N169" s="256" t="s">
        <v>42</v>
      </c>
      <c r="O169" s="72"/>
      <c r="P169" s="199">
        <f>O169*H169</f>
        <v>0</v>
      </c>
      <c r="Q169" s="199">
        <v>0.046</v>
      </c>
      <c r="R169" s="199">
        <f>Q169*H169</f>
        <v>4.14</v>
      </c>
      <c r="S169" s="199">
        <v>0</v>
      </c>
      <c r="T169" s="20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1" t="s">
        <v>167</v>
      </c>
      <c r="AT169" s="201" t="s">
        <v>365</v>
      </c>
      <c r="AU169" s="201" t="s">
        <v>87</v>
      </c>
      <c r="AY169" s="18" t="s">
        <v>136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8" t="s">
        <v>85</v>
      </c>
      <c r="BK169" s="202">
        <f>ROUND(I169*H169,2)</f>
        <v>0</v>
      </c>
      <c r="BL169" s="18" t="s">
        <v>150</v>
      </c>
      <c r="BM169" s="201" t="s">
        <v>609</v>
      </c>
    </row>
    <row r="170" spans="1:65" s="2" customFormat="1" ht="24.2" customHeight="1">
      <c r="A170" s="35"/>
      <c r="B170" s="36"/>
      <c r="C170" s="190" t="s">
        <v>271</v>
      </c>
      <c r="D170" s="190" t="s">
        <v>137</v>
      </c>
      <c r="E170" s="191" t="s">
        <v>610</v>
      </c>
      <c r="F170" s="192" t="s">
        <v>611</v>
      </c>
      <c r="G170" s="193" t="s">
        <v>413</v>
      </c>
      <c r="H170" s="194">
        <v>450</v>
      </c>
      <c r="I170" s="195"/>
      <c r="J170" s="196">
        <f>ROUND(I170*H170,2)</f>
        <v>0</v>
      </c>
      <c r="K170" s="192" t="s">
        <v>208</v>
      </c>
      <c r="L170" s="40"/>
      <c r="M170" s="197" t="s">
        <v>1</v>
      </c>
      <c r="N170" s="198" t="s">
        <v>42</v>
      </c>
      <c r="O170" s="72"/>
      <c r="P170" s="199">
        <f>O170*H170</f>
        <v>0</v>
      </c>
      <c r="Q170" s="199">
        <v>0.00822</v>
      </c>
      <c r="R170" s="199">
        <f>Q170*H170</f>
        <v>3.699</v>
      </c>
      <c r="S170" s="199">
        <v>0</v>
      </c>
      <c r="T170" s="20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1" t="s">
        <v>150</v>
      </c>
      <c r="AT170" s="201" t="s">
        <v>137</v>
      </c>
      <c r="AU170" s="201" t="s">
        <v>87</v>
      </c>
      <c r="AY170" s="18" t="s">
        <v>136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8" t="s">
        <v>85</v>
      </c>
      <c r="BK170" s="202">
        <f>ROUND(I170*H170,2)</f>
        <v>0</v>
      </c>
      <c r="BL170" s="18" t="s">
        <v>150</v>
      </c>
      <c r="BM170" s="201" t="s">
        <v>612</v>
      </c>
    </row>
    <row r="171" spans="1:47" s="2" customFormat="1" ht="19.5">
      <c r="A171" s="35"/>
      <c r="B171" s="36"/>
      <c r="C171" s="37"/>
      <c r="D171" s="205" t="s">
        <v>246</v>
      </c>
      <c r="E171" s="37"/>
      <c r="F171" s="243" t="s">
        <v>605</v>
      </c>
      <c r="G171" s="37"/>
      <c r="H171" s="37"/>
      <c r="I171" s="244"/>
      <c r="J171" s="37"/>
      <c r="K171" s="37"/>
      <c r="L171" s="40"/>
      <c r="M171" s="245"/>
      <c r="N171" s="246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246</v>
      </c>
      <c r="AU171" s="18" t="s">
        <v>87</v>
      </c>
    </row>
    <row r="172" spans="2:51" s="13" customFormat="1" ht="11.25">
      <c r="B172" s="203"/>
      <c r="C172" s="204"/>
      <c r="D172" s="205" t="s">
        <v>171</v>
      </c>
      <c r="E172" s="206" t="s">
        <v>1</v>
      </c>
      <c r="F172" s="207" t="s">
        <v>613</v>
      </c>
      <c r="G172" s="204"/>
      <c r="H172" s="208">
        <v>450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171</v>
      </c>
      <c r="AU172" s="214" t="s">
        <v>87</v>
      </c>
      <c r="AV172" s="13" t="s">
        <v>87</v>
      </c>
      <c r="AW172" s="13" t="s">
        <v>34</v>
      </c>
      <c r="AX172" s="13" t="s">
        <v>85</v>
      </c>
      <c r="AY172" s="214" t="s">
        <v>136</v>
      </c>
    </row>
    <row r="173" spans="1:65" s="2" customFormat="1" ht="24.2" customHeight="1">
      <c r="A173" s="35"/>
      <c r="B173" s="36"/>
      <c r="C173" s="190" t="s">
        <v>275</v>
      </c>
      <c r="D173" s="190" t="s">
        <v>137</v>
      </c>
      <c r="E173" s="191" t="s">
        <v>614</v>
      </c>
      <c r="F173" s="192" t="s">
        <v>615</v>
      </c>
      <c r="G173" s="193" t="s">
        <v>413</v>
      </c>
      <c r="H173" s="194">
        <v>90</v>
      </c>
      <c r="I173" s="195"/>
      <c r="J173" s="196">
        <f>ROUND(I173*H173,2)</f>
        <v>0</v>
      </c>
      <c r="K173" s="192" t="s">
        <v>208</v>
      </c>
      <c r="L173" s="40"/>
      <c r="M173" s="197" t="s">
        <v>1</v>
      </c>
      <c r="N173" s="198" t="s">
        <v>42</v>
      </c>
      <c r="O173" s="72"/>
      <c r="P173" s="199">
        <f>O173*H173</f>
        <v>0</v>
      </c>
      <c r="Q173" s="199">
        <v>0.1554</v>
      </c>
      <c r="R173" s="199">
        <f>Q173*H173</f>
        <v>13.986</v>
      </c>
      <c r="S173" s="199">
        <v>0</v>
      </c>
      <c r="T173" s="20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1" t="s">
        <v>150</v>
      </c>
      <c r="AT173" s="201" t="s">
        <v>137</v>
      </c>
      <c r="AU173" s="201" t="s">
        <v>87</v>
      </c>
      <c r="AY173" s="18" t="s">
        <v>136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8" t="s">
        <v>85</v>
      </c>
      <c r="BK173" s="202">
        <f>ROUND(I173*H173,2)</f>
        <v>0</v>
      </c>
      <c r="BL173" s="18" t="s">
        <v>150</v>
      </c>
      <c r="BM173" s="201" t="s">
        <v>616</v>
      </c>
    </row>
    <row r="174" spans="1:47" s="2" customFormat="1" ht="19.5">
      <c r="A174" s="35"/>
      <c r="B174" s="36"/>
      <c r="C174" s="37"/>
      <c r="D174" s="205" t="s">
        <v>246</v>
      </c>
      <c r="E174" s="37"/>
      <c r="F174" s="243" t="s">
        <v>605</v>
      </c>
      <c r="G174" s="37"/>
      <c r="H174" s="37"/>
      <c r="I174" s="244"/>
      <c r="J174" s="37"/>
      <c r="K174" s="37"/>
      <c r="L174" s="40"/>
      <c r="M174" s="245"/>
      <c r="N174" s="246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246</v>
      </c>
      <c r="AU174" s="18" t="s">
        <v>87</v>
      </c>
    </row>
    <row r="175" spans="2:51" s="13" customFormat="1" ht="11.25">
      <c r="B175" s="203"/>
      <c r="C175" s="204"/>
      <c r="D175" s="205" t="s">
        <v>171</v>
      </c>
      <c r="E175" s="206" t="s">
        <v>1</v>
      </c>
      <c r="F175" s="207" t="s">
        <v>606</v>
      </c>
      <c r="G175" s="204"/>
      <c r="H175" s="208">
        <v>90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171</v>
      </c>
      <c r="AU175" s="214" t="s">
        <v>87</v>
      </c>
      <c r="AV175" s="13" t="s">
        <v>87</v>
      </c>
      <c r="AW175" s="13" t="s">
        <v>34</v>
      </c>
      <c r="AX175" s="13" t="s">
        <v>85</v>
      </c>
      <c r="AY175" s="214" t="s">
        <v>136</v>
      </c>
    </row>
    <row r="176" spans="1:65" s="2" customFormat="1" ht="14.45" customHeight="1">
      <c r="A176" s="35"/>
      <c r="B176" s="36"/>
      <c r="C176" s="247" t="s">
        <v>279</v>
      </c>
      <c r="D176" s="247" t="s">
        <v>365</v>
      </c>
      <c r="E176" s="248" t="s">
        <v>617</v>
      </c>
      <c r="F176" s="249" t="s">
        <v>618</v>
      </c>
      <c r="G176" s="250" t="s">
        <v>413</v>
      </c>
      <c r="H176" s="251">
        <v>90</v>
      </c>
      <c r="I176" s="252"/>
      <c r="J176" s="253">
        <f>ROUND(I176*H176,2)</f>
        <v>0</v>
      </c>
      <c r="K176" s="249" t="s">
        <v>208</v>
      </c>
      <c r="L176" s="254"/>
      <c r="M176" s="255" t="s">
        <v>1</v>
      </c>
      <c r="N176" s="256" t="s">
        <v>42</v>
      </c>
      <c r="O176" s="72"/>
      <c r="P176" s="199">
        <f>O176*H176</f>
        <v>0</v>
      </c>
      <c r="Q176" s="199">
        <v>0.102</v>
      </c>
      <c r="R176" s="199">
        <f>Q176*H176</f>
        <v>9.18</v>
      </c>
      <c r="S176" s="199">
        <v>0</v>
      </c>
      <c r="T176" s="20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1" t="s">
        <v>167</v>
      </c>
      <c r="AT176" s="201" t="s">
        <v>365</v>
      </c>
      <c r="AU176" s="201" t="s">
        <v>87</v>
      </c>
      <c r="AY176" s="18" t="s">
        <v>136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8" t="s">
        <v>85</v>
      </c>
      <c r="BK176" s="202">
        <f>ROUND(I176*H176,2)</f>
        <v>0</v>
      </c>
      <c r="BL176" s="18" t="s">
        <v>150</v>
      </c>
      <c r="BM176" s="201" t="s">
        <v>619</v>
      </c>
    </row>
    <row r="177" spans="1:65" s="2" customFormat="1" ht="24.2" customHeight="1">
      <c r="A177" s="35"/>
      <c r="B177" s="36"/>
      <c r="C177" s="190" t="s">
        <v>283</v>
      </c>
      <c r="D177" s="190" t="s">
        <v>137</v>
      </c>
      <c r="E177" s="191" t="s">
        <v>620</v>
      </c>
      <c r="F177" s="192" t="s">
        <v>621</v>
      </c>
      <c r="G177" s="193" t="s">
        <v>250</v>
      </c>
      <c r="H177" s="194">
        <v>2.16</v>
      </c>
      <c r="I177" s="195"/>
      <c r="J177" s="196">
        <f>ROUND(I177*H177,2)</f>
        <v>0</v>
      </c>
      <c r="K177" s="192" t="s">
        <v>208</v>
      </c>
      <c r="L177" s="40"/>
      <c r="M177" s="197" t="s">
        <v>1</v>
      </c>
      <c r="N177" s="198" t="s">
        <v>42</v>
      </c>
      <c r="O177" s="72"/>
      <c r="P177" s="199">
        <f>O177*H177</f>
        <v>0</v>
      </c>
      <c r="Q177" s="199">
        <v>2.25634</v>
      </c>
      <c r="R177" s="199">
        <f>Q177*H177</f>
        <v>4.8736944</v>
      </c>
      <c r="S177" s="199">
        <v>0</v>
      </c>
      <c r="T177" s="20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1" t="s">
        <v>150</v>
      </c>
      <c r="AT177" s="201" t="s">
        <v>137</v>
      </c>
      <c r="AU177" s="201" t="s">
        <v>87</v>
      </c>
      <c r="AY177" s="18" t="s">
        <v>136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8" t="s">
        <v>85</v>
      </c>
      <c r="BK177" s="202">
        <f>ROUND(I177*H177,2)</f>
        <v>0</v>
      </c>
      <c r="BL177" s="18" t="s">
        <v>150</v>
      </c>
      <c r="BM177" s="201" t="s">
        <v>622</v>
      </c>
    </row>
    <row r="178" spans="1:47" s="2" customFormat="1" ht="19.5">
      <c r="A178" s="35"/>
      <c r="B178" s="36"/>
      <c r="C178" s="37"/>
      <c r="D178" s="205" t="s">
        <v>246</v>
      </c>
      <c r="E178" s="37"/>
      <c r="F178" s="243" t="s">
        <v>605</v>
      </c>
      <c r="G178" s="37"/>
      <c r="H178" s="37"/>
      <c r="I178" s="244"/>
      <c r="J178" s="37"/>
      <c r="K178" s="37"/>
      <c r="L178" s="40"/>
      <c r="M178" s="245"/>
      <c r="N178" s="246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246</v>
      </c>
      <c r="AU178" s="18" t="s">
        <v>87</v>
      </c>
    </row>
    <row r="179" spans="2:51" s="13" customFormat="1" ht="11.25">
      <c r="B179" s="203"/>
      <c r="C179" s="204"/>
      <c r="D179" s="205" t="s">
        <v>171</v>
      </c>
      <c r="E179" s="206" t="s">
        <v>1</v>
      </c>
      <c r="F179" s="207" t="s">
        <v>623</v>
      </c>
      <c r="G179" s="204"/>
      <c r="H179" s="208">
        <v>2.16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171</v>
      </c>
      <c r="AU179" s="214" t="s">
        <v>87</v>
      </c>
      <c r="AV179" s="13" t="s">
        <v>87</v>
      </c>
      <c r="AW179" s="13" t="s">
        <v>34</v>
      </c>
      <c r="AX179" s="13" t="s">
        <v>85</v>
      </c>
      <c r="AY179" s="214" t="s">
        <v>136</v>
      </c>
    </row>
    <row r="180" spans="1:65" s="2" customFormat="1" ht="14.45" customHeight="1">
      <c r="A180" s="35"/>
      <c r="B180" s="36"/>
      <c r="C180" s="190" t="s">
        <v>287</v>
      </c>
      <c r="D180" s="190" t="s">
        <v>137</v>
      </c>
      <c r="E180" s="191" t="s">
        <v>624</v>
      </c>
      <c r="F180" s="192" t="s">
        <v>625</v>
      </c>
      <c r="G180" s="193" t="s">
        <v>250</v>
      </c>
      <c r="H180" s="194">
        <v>34.44</v>
      </c>
      <c r="I180" s="195"/>
      <c r="J180" s="196">
        <f>ROUND(I180*H180,2)</f>
        <v>0</v>
      </c>
      <c r="K180" s="192" t="s">
        <v>208</v>
      </c>
      <c r="L180" s="40"/>
      <c r="M180" s="197" t="s">
        <v>1</v>
      </c>
      <c r="N180" s="198" t="s">
        <v>42</v>
      </c>
      <c r="O180" s="72"/>
      <c r="P180" s="199">
        <f>O180*H180</f>
        <v>0</v>
      </c>
      <c r="Q180" s="199">
        <v>2.60332</v>
      </c>
      <c r="R180" s="199">
        <f>Q180*H180</f>
        <v>89.65834079999999</v>
      </c>
      <c r="S180" s="199">
        <v>0</v>
      </c>
      <c r="T180" s="20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1" t="s">
        <v>150</v>
      </c>
      <c r="AT180" s="201" t="s">
        <v>137</v>
      </c>
      <c r="AU180" s="201" t="s">
        <v>87</v>
      </c>
      <c r="AY180" s="18" t="s">
        <v>136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8" t="s">
        <v>85</v>
      </c>
      <c r="BK180" s="202">
        <f>ROUND(I180*H180,2)</f>
        <v>0</v>
      </c>
      <c r="BL180" s="18" t="s">
        <v>150</v>
      </c>
      <c r="BM180" s="201" t="s">
        <v>626</v>
      </c>
    </row>
    <row r="181" spans="2:51" s="13" customFormat="1" ht="11.25">
      <c r="B181" s="203"/>
      <c r="C181" s="204"/>
      <c r="D181" s="205" t="s">
        <v>171</v>
      </c>
      <c r="E181" s="206" t="s">
        <v>1</v>
      </c>
      <c r="F181" s="207" t="s">
        <v>627</v>
      </c>
      <c r="G181" s="204"/>
      <c r="H181" s="208">
        <v>14.28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171</v>
      </c>
      <c r="AU181" s="214" t="s">
        <v>87</v>
      </c>
      <c r="AV181" s="13" t="s">
        <v>87</v>
      </c>
      <c r="AW181" s="13" t="s">
        <v>34</v>
      </c>
      <c r="AX181" s="13" t="s">
        <v>77</v>
      </c>
      <c r="AY181" s="214" t="s">
        <v>136</v>
      </c>
    </row>
    <row r="182" spans="2:51" s="13" customFormat="1" ht="11.25">
      <c r="B182" s="203"/>
      <c r="C182" s="204"/>
      <c r="D182" s="205" t="s">
        <v>171</v>
      </c>
      <c r="E182" s="206" t="s">
        <v>1</v>
      </c>
      <c r="F182" s="207" t="s">
        <v>628</v>
      </c>
      <c r="G182" s="204"/>
      <c r="H182" s="208">
        <v>10.08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171</v>
      </c>
      <c r="AU182" s="214" t="s">
        <v>87</v>
      </c>
      <c r="AV182" s="13" t="s">
        <v>87</v>
      </c>
      <c r="AW182" s="13" t="s">
        <v>34</v>
      </c>
      <c r="AX182" s="13" t="s">
        <v>77</v>
      </c>
      <c r="AY182" s="214" t="s">
        <v>136</v>
      </c>
    </row>
    <row r="183" spans="2:51" s="13" customFormat="1" ht="11.25">
      <c r="B183" s="203"/>
      <c r="C183" s="204"/>
      <c r="D183" s="205" t="s">
        <v>171</v>
      </c>
      <c r="E183" s="206" t="s">
        <v>1</v>
      </c>
      <c r="F183" s="207" t="s">
        <v>629</v>
      </c>
      <c r="G183" s="204"/>
      <c r="H183" s="208">
        <v>10.08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171</v>
      </c>
      <c r="AU183" s="214" t="s">
        <v>87</v>
      </c>
      <c r="AV183" s="13" t="s">
        <v>87</v>
      </c>
      <c r="AW183" s="13" t="s">
        <v>34</v>
      </c>
      <c r="AX183" s="13" t="s">
        <v>77</v>
      </c>
      <c r="AY183" s="214" t="s">
        <v>136</v>
      </c>
    </row>
    <row r="184" spans="2:51" s="15" customFormat="1" ht="11.25">
      <c r="B184" s="232"/>
      <c r="C184" s="233"/>
      <c r="D184" s="205" t="s">
        <v>171</v>
      </c>
      <c r="E184" s="234" t="s">
        <v>1</v>
      </c>
      <c r="F184" s="235" t="s">
        <v>217</v>
      </c>
      <c r="G184" s="233"/>
      <c r="H184" s="236">
        <v>34.44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171</v>
      </c>
      <c r="AU184" s="242" t="s">
        <v>87</v>
      </c>
      <c r="AV184" s="15" t="s">
        <v>150</v>
      </c>
      <c r="AW184" s="15" t="s">
        <v>34</v>
      </c>
      <c r="AX184" s="15" t="s">
        <v>85</v>
      </c>
      <c r="AY184" s="242" t="s">
        <v>136</v>
      </c>
    </row>
    <row r="185" spans="1:65" s="2" customFormat="1" ht="24.2" customHeight="1">
      <c r="A185" s="35"/>
      <c r="B185" s="36"/>
      <c r="C185" s="190" t="s">
        <v>7</v>
      </c>
      <c r="D185" s="190" t="s">
        <v>137</v>
      </c>
      <c r="E185" s="191" t="s">
        <v>630</v>
      </c>
      <c r="F185" s="192" t="s">
        <v>631</v>
      </c>
      <c r="G185" s="193" t="s">
        <v>413</v>
      </c>
      <c r="H185" s="194">
        <v>55</v>
      </c>
      <c r="I185" s="195"/>
      <c r="J185" s="196">
        <f>ROUND(I185*H185,2)</f>
        <v>0</v>
      </c>
      <c r="K185" s="192" t="s">
        <v>208</v>
      </c>
      <c r="L185" s="40"/>
      <c r="M185" s="197" t="s">
        <v>1</v>
      </c>
      <c r="N185" s="198" t="s">
        <v>42</v>
      </c>
      <c r="O185" s="72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1" t="s">
        <v>150</v>
      </c>
      <c r="AT185" s="201" t="s">
        <v>137</v>
      </c>
      <c r="AU185" s="201" t="s">
        <v>87</v>
      </c>
      <c r="AY185" s="18" t="s">
        <v>136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8" t="s">
        <v>85</v>
      </c>
      <c r="BK185" s="202">
        <f>ROUND(I185*H185,2)</f>
        <v>0</v>
      </c>
      <c r="BL185" s="18" t="s">
        <v>150</v>
      </c>
      <c r="BM185" s="201" t="s">
        <v>632</v>
      </c>
    </row>
    <row r="186" spans="2:51" s="14" customFormat="1" ht="11.25">
      <c r="B186" s="222"/>
      <c r="C186" s="223"/>
      <c r="D186" s="205" t="s">
        <v>171</v>
      </c>
      <c r="E186" s="224" t="s">
        <v>1</v>
      </c>
      <c r="F186" s="225" t="s">
        <v>633</v>
      </c>
      <c r="G186" s="223"/>
      <c r="H186" s="224" t="s">
        <v>1</v>
      </c>
      <c r="I186" s="226"/>
      <c r="J186" s="223"/>
      <c r="K186" s="223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171</v>
      </c>
      <c r="AU186" s="231" t="s">
        <v>87</v>
      </c>
      <c r="AV186" s="14" t="s">
        <v>85</v>
      </c>
      <c r="AW186" s="14" t="s">
        <v>34</v>
      </c>
      <c r="AX186" s="14" t="s">
        <v>77</v>
      </c>
      <c r="AY186" s="231" t="s">
        <v>136</v>
      </c>
    </row>
    <row r="187" spans="2:51" s="13" customFormat="1" ht="11.25">
      <c r="B187" s="203"/>
      <c r="C187" s="204"/>
      <c r="D187" s="205" t="s">
        <v>171</v>
      </c>
      <c r="E187" s="206" t="s">
        <v>1</v>
      </c>
      <c r="F187" s="207" t="s">
        <v>634</v>
      </c>
      <c r="G187" s="204"/>
      <c r="H187" s="208">
        <v>21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171</v>
      </c>
      <c r="AU187" s="214" t="s">
        <v>87</v>
      </c>
      <c r="AV187" s="13" t="s">
        <v>87</v>
      </c>
      <c r="AW187" s="13" t="s">
        <v>34</v>
      </c>
      <c r="AX187" s="13" t="s">
        <v>77</v>
      </c>
      <c r="AY187" s="214" t="s">
        <v>136</v>
      </c>
    </row>
    <row r="188" spans="2:51" s="13" customFormat="1" ht="11.25">
      <c r="B188" s="203"/>
      <c r="C188" s="204"/>
      <c r="D188" s="205" t="s">
        <v>171</v>
      </c>
      <c r="E188" s="206" t="s">
        <v>1</v>
      </c>
      <c r="F188" s="207" t="s">
        <v>635</v>
      </c>
      <c r="G188" s="204"/>
      <c r="H188" s="208">
        <v>17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171</v>
      </c>
      <c r="AU188" s="214" t="s">
        <v>87</v>
      </c>
      <c r="AV188" s="13" t="s">
        <v>87</v>
      </c>
      <c r="AW188" s="13" t="s">
        <v>34</v>
      </c>
      <c r="AX188" s="13" t="s">
        <v>77</v>
      </c>
      <c r="AY188" s="214" t="s">
        <v>136</v>
      </c>
    </row>
    <row r="189" spans="2:51" s="13" customFormat="1" ht="11.25">
      <c r="B189" s="203"/>
      <c r="C189" s="204"/>
      <c r="D189" s="205" t="s">
        <v>171</v>
      </c>
      <c r="E189" s="206" t="s">
        <v>1</v>
      </c>
      <c r="F189" s="207" t="s">
        <v>636</v>
      </c>
      <c r="G189" s="204"/>
      <c r="H189" s="208">
        <v>17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171</v>
      </c>
      <c r="AU189" s="214" t="s">
        <v>87</v>
      </c>
      <c r="AV189" s="13" t="s">
        <v>87</v>
      </c>
      <c r="AW189" s="13" t="s">
        <v>34</v>
      </c>
      <c r="AX189" s="13" t="s">
        <v>77</v>
      </c>
      <c r="AY189" s="214" t="s">
        <v>136</v>
      </c>
    </row>
    <row r="190" spans="2:51" s="15" customFormat="1" ht="11.25">
      <c r="B190" s="232"/>
      <c r="C190" s="233"/>
      <c r="D190" s="205" t="s">
        <v>171</v>
      </c>
      <c r="E190" s="234" t="s">
        <v>1</v>
      </c>
      <c r="F190" s="235" t="s">
        <v>217</v>
      </c>
      <c r="G190" s="233"/>
      <c r="H190" s="236">
        <v>55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171</v>
      </c>
      <c r="AU190" s="242" t="s">
        <v>87</v>
      </c>
      <c r="AV190" s="15" t="s">
        <v>150</v>
      </c>
      <c r="AW190" s="15" t="s">
        <v>34</v>
      </c>
      <c r="AX190" s="15" t="s">
        <v>85</v>
      </c>
      <c r="AY190" s="242" t="s">
        <v>136</v>
      </c>
    </row>
    <row r="191" spans="1:65" s="2" customFormat="1" ht="24.2" customHeight="1">
      <c r="A191" s="35"/>
      <c r="B191" s="36"/>
      <c r="C191" s="247" t="s">
        <v>294</v>
      </c>
      <c r="D191" s="247" t="s">
        <v>365</v>
      </c>
      <c r="E191" s="248" t="s">
        <v>637</v>
      </c>
      <c r="F191" s="249" t="s">
        <v>638</v>
      </c>
      <c r="G191" s="250" t="s">
        <v>165</v>
      </c>
      <c r="H191" s="251">
        <v>4</v>
      </c>
      <c r="I191" s="252"/>
      <c r="J191" s="253">
        <f>ROUND(I191*H191,2)</f>
        <v>0</v>
      </c>
      <c r="K191" s="249" t="s">
        <v>208</v>
      </c>
      <c r="L191" s="254"/>
      <c r="M191" s="255" t="s">
        <v>1</v>
      </c>
      <c r="N191" s="256" t="s">
        <v>42</v>
      </c>
      <c r="O191" s="72"/>
      <c r="P191" s="199">
        <f>O191*H191</f>
        <v>0</v>
      </c>
      <c r="Q191" s="199">
        <v>0.048</v>
      </c>
      <c r="R191" s="199">
        <f>Q191*H191</f>
        <v>0.192</v>
      </c>
      <c r="S191" s="199">
        <v>0</v>
      </c>
      <c r="T191" s="20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1" t="s">
        <v>167</v>
      </c>
      <c r="AT191" s="201" t="s">
        <v>365</v>
      </c>
      <c r="AU191" s="201" t="s">
        <v>87</v>
      </c>
      <c r="AY191" s="18" t="s">
        <v>136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8" t="s">
        <v>85</v>
      </c>
      <c r="BK191" s="202">
        <f>ROUND(I191*H191,2)</f>
        <v>0</v>
      </c>
      <c r="BL191" s="18" t="s">
        <v>150</v>
      </c>
      <c r="BM191" s="201" t="s">
        <v>639</v>
      </c>
    </row>
    <row r="192" spans="1:65" s="2" customFormat="1" ht="24.2" customHeight="1">
      <c r="A192" s="35"/>
      <c r="B192" s="36"/>
      <c r="C192" s="247" t="s">
        <v>299</v>
      </c>
      <c r="D192" s="247" t="s">
        <v>365</v>
      </c>
      <c r="E192" s="248" t="s">
        <v>640</v>
      </c>
      <c r="F192" s="249" t="s">
        <v>641</v>
      </c>
      <c r="G192" s="250" t="s">
        <v>413</v>
      </c>
      <c r="H192" s="251">
        <v>21</v>
      </c>
      <c r="I192" s="252"/>
      <c r="J192" s="253">
        <f>ROUND(I192*H192,2)</f>
        <v>0</v>
      </c>
      <c r="K192" s="249" t="s">
        <v>208</v>
      </c>
      <c r="L192" s="254"/>
      <c r="M192" s="255" t="s">
        <v>1</v>
      </c>
      <c r="N192" s="256" t="s">
        <v>42</v>
      </c>
      <c r="O192" s="72"/>
      <c r="P192" s="199">
        <f>O192*H192</f>
        <v>0</v>
      </c>
      <c r="Q192" s="199">
        <v>0.073</v>
      </c>
      <c r="R192" s="199">
        <f>Q192*H192</f>
        <v>1.533</v>
      </c>
      <c r="S192" s="199">
        <v>0</v>
      </c>
      <c r="T192" s="20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1" t="s">
        <v>167</v>
      </c>
      <c r="AT192" s="201" t="s">
        <v>365</v>
      </c>
      <c r="AU192" s="201" t="s">
        <v>87</v>
      </c>
      <c r="AY192" s="18" t="s">
        <v>136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8" t="s">
        <v>85</v>
      </c>
      <c r="BK192" s="202">
        <f>ROUND(I192*H192,2)</f>
        <v>0</v>
      </c>
      <c r="BL192" s="18" t="s">
        <v>150</v>
      </c>
      <c r="BM192" s="201" t="s">
        <v>642</v>
      </c>
    </row>
    <row r="193" spans="2:51" s="13" customFormat="1" ht="11.25">
      <c r="B193" s="203"/>
      <c r="C193" s="204"/>
      <c r="D193" s="205" t="s">
        <v>171</v>
      </c>
      <c r="E193" s="206" t="s">
        <v>1</v>
      </c>
      <c r="F193" s="207" t="s">
        <v>634</v>
      </c>
      <c r="G193" s="204"/>
      <c r="H193" s="208">
        <v>21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171</v>
      </c>
      <c r="AU193" s="214" t="s">
        <v>87</v>
      </c>
      <c r="AV193" s="13" t="s">
        <v>87</v>
      </c>
      <c r="AW193" s="13" t="s">
        <v>34</v>
      </c>
      <c r="AX193" s="13" t="s">
        <v>85</v>
      </c>
      <c r="AY193" s="214" t="s">
        <v>136</v>
      </c>
    </row>
    <row r="194" spans="1:65" s="2" customFormat="1" ht="24.2" customHeight="1">
      <c r="A194" s="35"/>
      <c r="B194" s="36"/>
      <c r="C194" s="247" t="s">
        <v>304</v>
      </c>
      <c r="D194" s="247" t="s">
        <v>365</v>
      </c>
      <c r="E194" s="248" t="s">
        <v>643</v>
      </c>
      <c r="F194" s="249" t="s">
        <v>644</v>
      </c>
      <c r="G194" s="250" t="s">
        <v>413</v>
      </c>
      <c r="H194" s="251">
        <v>34</v>
      </c>
      <c r="I194" s="252"/>
      <c r="J194" s="253">
        <f>ROUND(I194*H194,2)</f>
        <v>0</v>
      </c>
      <c r="K194" s="249" t="s">
        <v>208</v>
      </c>
      <c r="L194" s="254"/>
      <c r="M194" s="255" t="s">
        <v>1</v>
      </c>
      <c r="N194" s="256" t="s">
        <v>42</v>
      </c>
      <c r="O194" s="72"/>
      <c r="P194" s="199">
        <f>O194*H194</f>
        <v>0</v>
      </c>
      <c r="Q194" s="199">
        <v>0.0492</v>
      </c>
      <c r="R194" s="199">
        <f>Q194*H194</f>
        <v>1.6728</v>
      </c>
      <c r="S194" s="199">
        <v>0</v>
      </c>
      <c r="T194" s="20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1" t="s">
        <v>167</v>
      </c>
      <c r="AT194" s="201" t="s">
        <v>365</v>
      </c>
      <c r="AU194" s="201" t="s">
        <v>87</v>
      </c>
      <c r="AY194" s="18" t="s">
        <v>136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8" t="s">
        <v>85</v>
      </c>
      <c r="BK194" s="202">
        <f>ROUND(I194*H194,2)</f>
        <v>0</v>
      </c>
      <c r="BL194" s="18" t="s">
        <v>150</v>
      </c>
      <c r="BM194" s="201" t="s">
        <v>645</v>
      </c>
    </row>
    <row r="195" spans="2:51" s="13" customFormat="1" ht="11.25">
      <c r="B195" s="203"/>
      <c r="C195" s="204"/>
      <c r="D195" s="205" t="s">
        <v>171</v>
      </c>
      <c r="E195" s="206" t="s">
        <v>1</v>
      </c>
      <c r="F195" s="207" t="s">
        <v>635</v>
      </c>
      <c r="G195" s="204"/>
      <c r="H195" s="208">
        <v>17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171</v>
      </c>
      <c r="AU195" s="214" t="s">
        <v>87</v>
      </c>
      <c r="AV195" s="13" t="s">
        <v>87</v>
      </c>
      <c r="AW195" s="13" t="s">
        <v>34</v>
      </c>
      <c r="AX195" s="13" t="s">
        <v>77</v>
      </c>
      <c r="AY195" s="214" t="s">
        <v>136</v>
      </c>
    </row>
    <row r="196" spans="2:51" s="13" customFormat="1" ht="11.25">
      <c r="B196" s="203"/>
      <c r="C196" s="204"/>
      <c r="D196" s="205" t="s">
        <v>171</v>
      </c>
      <c r="E196" s="206" t="s">
        <v>1</v>
      </c>
      <c r="F196" s="207" t="s">
        <v>636</v>
      </c>
      <c r="G196" s="204"/>
      <c r="H196" s="208">
        <v>17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171</v>
      </c>
      <c r="AU196" s="214" t="s">
        <v>87</v>
      </c>
      <c r="AV196" s="13" t="s">
        <v>87</v>
      </c>
      <c r="AW196" s="13" t="s">
        <v>34</v>
      </c>
      <c r="AX196" s="13" t="s">
        <v>77</v>
      </c>
      <c r="AY196" s="214" t="s">
        <v>136</v>
      </c>
    </row>
    <row r="197" spans="2:51" s="15" customFormat="1" ht="11.25">
      <c r="B197" s="232"/>
      <c r="C197" s="233"/>
      <c r="D197" s="205" t="s">
        <v>171</v>
      </c>
      <c r="E197" s="234" t="s">
        <v>1</v>
      </c>
      <c r="F197" s="235" t="s">
        <v>217</v>
      </c>
      <c r="G197" s="233"/>
      <c r="H197" s="236">
        <v>34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171</v>
      </c>
      <c r="AU197" s="242" t="s">
        <v>87</v>
      </c>
      <c r="AV197" s="15" t="s">
        <v>150</v>
      </c>
      <c r="AW197" s="15" t="s">
        <v>34</v>
      </c>
      <c r="AX197" s="15" t="s">
        <v>85</v>
      </c>
      <c r="AY197" s="242" t="s">
        <v>136</v>
      </c>
    </row>
    <row r="198" spans="1:65" s="2" customFormat="1" ht="24.2" customHeight="1">
      <c r="A198" s="35"/>
      <c r="B198" s="36"/>
      <c r="C198" s="247" t="s">
        <v>309</v>
      </c>
      <c r="D198" s="247" t="s">
        <v>365</v>
      </c>
      <c r="E198" s="248" t="s">
        <v>646</v>
      </c>
      <c r="F198" s="249" t="s">
        <v>647</v>
      </c>
      <c r="G198" s="250" t="s">
        <v>165</v>
      </c>
      <c r="H198" s="251">
        <v>16</v>
      </c>
      <c r="I198" s="252"/>
      <c r="J198" s="253">
        <f>ROUND(I198*H198,2)</f>
        <v>0</v>
      </c>
      <c r="K198" s="249" t="s">
        <v>208</v>
      </c>
      <c r="L198" s="254"/>
      <c r="M198" s="255" t="s">
        <v>1</v>
      </c>
      <c r="N198" s="256" t="s">
        <v>42</v>
      </c>
      <c r="O198" s="72"/>
      <c r="P198" s="199">
        <f>O198*H198</f>
        <v>0</v>
      </c>
      <c r="Q198" s="199">
        <v>0.0325</v>
      </c>
      <c r="R198" s="199">
        <f>Q198*H198</f>
        <v>0.52</v>
      </c>
      <c r="S198" s="199">
        <v>0</v>
      </c>
      <c r="T198" s="20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1" t="s">
        <v>167</v>
      </c>
      <c r="AT198" s="201" t="s">
        <v>365</v>
      </c>
      <c r="AU198" s="201" t="s">
        <v>87</v>
      </c>
      <c r="AY198" s="18" t="s">
        <v>136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8" t="s">
        <v>85</v>
      </c>
      <c r="BK198" s="202">
        <f>ROUND(I198*H198,2)</f>
        <v>0</v>
      </c>
      <c r="BL198" s="18" t="s">
        <v>150</v>
      </c>
      <c r="BM198" s="201" t="s">
        <v>648</v>
      </c>
    </row>
    <row r="199" spans="2:51" s="13" customFormat="1" ht="11.25">
      <c r="B199" s="203"/>
      <c r="C199" s="204"/>
      <c r="D199" s="205" t="s">
        <v>171</v>
      </c>
      <c r="E199" s="206" t="s">
        <v>1</v>
      </c>
      <c r="F199" s="207" t="s">
        <v>649</v>
      </c>
      <c r="G199" s="204"/>
      <c r="H199" s="208">
        <v>16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171</v>
      </c>
      <c r="AU199" s="214" t="s">
        <v>87</v>
      </c>
      <c r="AV199" s="13" t="s">
        <v>87</v>
      </c>
      <c r="AW199" s="13" t="s">
        <v>34</v>
      </c>
      <c r="AX199" s="13" t="s">
        <v>85</v>
      </c>
      <c r="AY199" s="214" t="s">
        <v>136</v>
      </c>
    </row>
    <row r="200" spans="1:65" s="2" customFormat="1" ht="24.2" customHeight="1">
      <c r="A200" s="35"/>
      <c r="B200" s="36"/>
      <c r="C200" s="190" t="s">
        <v>313</v>
      </c>
      <c r="D200" s="190" t="s">
        <v>137</v>
      </c>
      <c r="E200" s="191" t="s">
        <v>650</v>
      </c>
      <c r="F200" s="192" t="s">
        <v>651</v>
      </c>
      <c r="G200" s="193" t="s">
        <v>413</v>
      </c>
      <c r="H200" s="194">
        <v>25</v>
      </c>
      <c r="I200" s="195"/>
      <c r="J200" s="196">
        <f>ROUND(I200*H200,2)</f>
        <v>0</v>
      </c>
      <c r="K200" s="192" t="s">
        <v>208</v>
      </c>
      <c r="L200" s="40"/>
      <c r="M200" s="197" t="s">
        <v>1</v>
      </c>
      <c r="N200" s="198" t="s">
        <v>42</v>
      </c>
      <c r="O200" s="72"/>
      <c r="P200" s="199">
        <f>O200*H200</f>
        <v>0</v>
      </c>
      <c r="Q200" s="199">
        <v>0.16371</v>
      </c>
      <c r="R200" s="199">
        <f>Q200*H200</f>
        <v>4.09275</v>
      </c>
      <c r="S200" s="199">
        <v>0</v>
      </c>
      <c r="T200" s="20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1" t="s">
        <v>150</v>
      </c>
      <c r="AT200" s="201" t="s">
        <v>137</v>
      </c>
      <c r="AU200" s="201" t="s">
        <v>87</v>
      </c>
      <c r="AY200" s="18" t="s">
        <v>136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18" t="s">
        <v>85</v>
      </c>
      <c r="BK200" s="202">
        <f>ROUND(I200*H200,2)</f>
        <v>0</v>
      </c>
      <c r="BL200" s="18" t="s">
        <v>150</v>
      </c>
      <c r="BM200" s="201" t="s">
        <v>652</v>
      </c>
    </row>
    <row r="201" spans="2:51" s="13" customFormat="1" ht="11.25">
      <c r="B201" s="203"/>
      <c r="C201" s="204"/>
      <c r="D201" s="205" t="s">
        <v>171</v>
      </c>
      <c r="E201" s="206" t="s">
        <v>1</v>
      </c>
      <c r="F201" s="207" t="s">
        <v>653</v>
      </c>
      <c r="G201" s="204"/>
      <c r="H201" s="208">
        <v>25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171</v>
      </c>
      <c r="AU201" s="214" t="s">
        <v>87</v>
      </c>
      <c r="AV201" s="13" t="s">
        <v>87</v>
      </c>
      <c r="AW201" s="13" t="s">
        <v>34</v>
      </c>
      <c r="AX201" s="13" t="s">
        <v>85</v>
      </c>
      <c r="AY201" s="214" t="s">
        <v>136</v>
      </c>
    </row>
    <row r="202" spans="1:65" s="2" customFormat="1" ht="14.45" customHeight="1">
      <c r="A202" s="35"/>
      <c r="B202" s="36"/>
      <c r="C202" s="247" t="s">
        <v>317</v>
      </c>
      <c r="D202" s="247" t="s">
        <v>365</v>
      </c>
      <c r="E202" s="248" t="s">
        <v>654</v>
      </c>
      <c r="F202" s="249" t="s">
        <v>655</v>
      </c>
      <c r="G202" s="250" t="s">
        <v>413</v>
      </c>
      <c r="H202" s="251">
        <v>25</v>
      </c>
      <c r="I202" s="252"/>
      <c r="J202" s="253">
        <f>ROUND(I202*H202,2)</f>
        <v>0</v>
      </c>
      <c r="K202" s="249" t="s">
        <v>1</v>
      </c>
      <c r="L202" s="254"/>
      <c r="M202" s="255" t="s">
        <v>1</v>
      </c>
      <c r="N202" s="256" t="s">
        <v>42</v>
      </c>
      <c r="O202" s="72"/>
      <c r="P202" s="199">
        <f>O202*H202</f>
        <v>0</v>
      </c>
      <c r="Q202" s="199">
        <v>0.134</v>
      </c>
      <c r="R202" s="199">
        <f>Q202*H202</f>
        <v>3.35</v>
      </c>
      <c r="S202" s="199">
        <v>0</v>
      </c>
      <c r="T202" s="20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1" t="s">
        <v>167</v>
      </c>
      <c r="AT202" s="201" t="s">
        <v>365</v>
      </c>
      <c r="AU202" s="201" t="s">
        <v>87</v>
      </c>
      <c r="AY202" s="18" t="s">
        <v>136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8" t="s">
        <v>85</v>
      </c>
      <c r="BK202" s="202">
        <f>ROUND(I202*H202,2)</f>
        <v>0</v>
      </c>
      <c r="BL202" s="18" t="s">
        <v>150</v>
      </c>
      <c r="BM202" s="201" t="s">
        <v>656</v>
      </c>
    </row>
    <row r="203" spans="1:65" s="2" customFormat="1" ht="24.2" customHeight="1">
      <c r="A203" s="35"/>
      <c r="B203" s="36"/>
      <c r="C203" s="190" t="s">
        <v>321</v>
      </c>
      <c r="D203" s="190" t="s">
        <v>137</v>
      </c>
      <c r="E203" s="191" t="s">
        <v>657</v>
      </c>
      <c r="F203" s="192" t="s">
        <v>658</v>
      </c>
      <c r="G203" s="193" t="s">
        <v>202</v>
      </c>
      <c r="H203" s="194">
        <v>15.25</v>
      </c>
      <c r="I203" s="195"/>
      <c r="J203" s="196">
        <f>ROUND(I203*H203,2)</f>
        <v>0</v>
      </c>
      <c r="K203" s="192" t="s">
        <v>208</v>
      </c>
      <c r="L203" s="40"/>
      <c r="M203" s="197" t="s">
        <v>1</v>
      </c>
      <c r="N203" s="198" t="s">
        <v>42</v>
      </c>
      <c r="O203" s="72"/>
      <c r="P203" s="199">
        <f>O203*H203</f>
        <v>0</v>
      </c>
      <c r="Q203" s="199">
        <v>0.28029</v>
      </c>
      <c r="R203" s="199">
        <f>Q203*H203</f>
        <v>4.2744225</v>
      </c>
      <c r="S203" s="199">
        <v>0</v>
      </c>
      <c r="T203" s="20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1" t="s">
        <v>150</v>
      </c>
      <c r="AT203" s="201" t="s">
        <v>137</v>
      </c>
      <c r="AU203" s="201" t="s">
        <v>87</v>
      </c>
      <c r="AY203" s="18" t="s">
        <v>136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8" t="s">
        <v>85</v>
      </c>
      <c r="BK203" s="202">
        <f>ROUND(I203*H203,2)</f>
        <v>0</v>
      </c>
      <c r="BL203" s="18" t="s">
        <v>150</v>
      </c>
      <c r="BM203" s="201" t="s">
        <v>659</v>
      </c>
    </row>
    <row r="204" spans="2:51" s="13" customFormat="1" ht="11.25">
      <c r="B204" s="203"/>
      <c r="C204" s="204"/>
      <c r="D204" s="205" t="s">
        <v>171</v>
      </c>
      <c r="E204" s="206" t="s">
        <v>1</v>
      </c>
      <c r="F204" s="207" t="s">
        <v>660</v>
      </c>
      <c r="G204" s="204"/>
      <c r="H204" s="208">
        <v>15.25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171</v>
      </c>
      <c r="AU204" s="214" t="s">
        <v>87</v>
      </c>
      <c r="AV204" s="13" t="s">
        <v>87</v>
      </c>
      <c r="AW204" s="13" t="s">
        <v>34</v>
      </c>
      <c r="AX204" s="13" t="s">
        <v>85</v>
      </c>
      <c r="AY204" s="214" t="s">
        <v>136</v>
      </c>
    </row>
    <row r="205" spans="1:65" s="2" customFormat="1" ht="14.45" customHeight="1">
      <c r="A205" s="35"/>
      <c r="B205" s="36"/>
      <c r="C205" s="247" t="s">
        <v>329</v>
      </c>
      <c r="D205" s="247" t="s">
        <v>365</v>
      </c>
      <c r="E205" s="248" t="s">
        <v>661</v>
      </c>
      <c r="F205" s="249" t="s">
        <v>662</v>
      </c>
      <c r="G205" s="250" t="s">
        <v>413</v>
      </c>
      <c r="H205" s="251">
        <v>50</v>
      </c>
      <c r="I205" s="252"/>
      <c r="J205" s="253">
        <f>ROUND(I205*H205,2)</f>
        <v>0</v>
      </c>
      <c r="K205" s="249" t="s">
        <v>1</v>
      </c>
      <c r="L205" s="254"/>
      <c r="M205" s="255" t="s">
        <v>1</v>
      </c>
      <c r="N205" s="256" t="s">
        <v>42</v>
      </c>
      <c r="O205" s="72"/>
      <c r="P205" s="199">
        <f>O205*H205</f>
        <v>0</v>
      </c>
      <c r="Q205" s="199">
        <v>0.07</v>
      </c>
      <c r="R205" s="199">
        <f>Q205*H205</f>
        <v>3.5000000000000004</v>
      </c>
      <c r="S205" s="199">
        <v>0</v>
      </c>
      <c r="T205" s="20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1" t="s">
        <v>167</v>
      </c>
      <c r="AT205" s="201" t="s">
        <v>365</v>
      </c>
      <c r="AU205" s="201" t="s">
        <v>87</v>
      </c>
      <c r="AY205" s="18" t="s">
        <v>136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8" t="s">
        <v>85</v>
      </c>
      <c r="BK205" s="202">
        <f>ROUND(I205*H205,2)</f>
        <v>0</v>
      </c>
      <c r="BL205" s="18" t="s">
        <v>150</v>
      </c>
      <c r="BM205" s="201" t="s">
        <v>663</v>
      </c>
    </row>
    <row r="206" spans="2:51" s="13" customFormat="1" ht="11.25">
      <c r="B206" s="203"/>
      <c r="C206" s="204"/>
      <c r="D206" s="205" t="s">
        <v>171</v>
      </c>
      <c r="E206" s="206" t="s">
        <v>1</v>
      </c>
      <c r="F206" s="207" t="s">
        <v>664</v>
      </c>
      <c r="G206" s="204"/>
      <c r="H206" s="208">
        <v>50</v>
      </c>
      <c r="I206" s="209"/>
      <c r="J206" s="204"/>
      <c r="K206" s="204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171</v>
      </c>
      <c r="AU206" s="214" t="s">
        <v>87</v>
      </c>
      <c r="AV206" s="13" t="s">
        <v>87</v>
      </c>
      <c r="AW206" s="13" t="s">
        <v>34</v>
      </c>
      <c r="AX206" s="13" t="s">
        <v>85</v>
      </c>
      <c r="AY206" s="214" t="s">
        <v>136</v>
      </c>
    </row>
    <row r="207" spans="1:65" s="2" customFormat="1" ht="24.2" customHeight="1">
      <c r="A207" s="35"/>
      <c r="B207" s="36"/>
      <c r="C207" s="190" t="s">
        <v>333</v>
      </c>
      <c r="D207" s="190" t="s">
        <v>137</v>
      </c>
      <c r="E207" s="191" t="s">
        <v>665</v>
      </c>
      <c r="F207" s="192" t="s">
        <v>666</v>
      </c>
      <c r="G207" s="193" t="s">
        <v>413</v>
      </c>
      <c r="H207" s="194">
        <v>64</v>
      </c>
      <c r="I207" s="195"/>
      <c r="J207" s="196">
        <f>ROUND(I207*H207,2)</f>
        <v>0</v>
      </c>
      <c r="K207" s="192" t="s">
        <v>208</v>
      </c>
      <c r="L207" s="40"/>
      <c r="M207" s="197" t="s">
        <v>1</v>
      </c>
      <c r="N207" s="198" t="s">
        <v>42</v>
      </c>
      <c r="O207" s="72"/>
      <c r="P207" s="199">
        <f>O207*H207</f>
        <v>0</v>
      </c>
      <c r="Q207" s="199">
        <v>0</v>
      </c>
      <c r="R207" s="199">
        <f>Q207*H207</f>
        <v>0</v>
      </c>
      <c r="S207" s="199">
        <v>0.324</v>
      </c>
      <c r="T207" s="200">
        <f>S207*H207</f>
        <v>20.736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1" t="s">
        <v>150</v>
      </c>
      <c r="AT207" s="201" t="s">
        <v>137</v>
      </c>
      <c r="AU207" s="201" t="s">
        <v>87</v>
      </c>
      <c r="AY207" s="18" t="s">
        <v>136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8" t="s">
        <v>85</v>
      </c>
      <c r="BK207" s="202">
        <f>ROUND(I207*H207,2)</f>
        <v>0</v>
      </c>
      <c r="BL207" s="18" t="s">
        <v>150</v>
      </c>
      <c r="BM207" s="201" t="s">
        <v>667</v>
      </c>
    </row>
    <row r="208" spans="2:51" s="13" customFormat="1" ht="11.25">
      <c r="B208" s="203"/>
      <c r="C208" s="204"/>
      <c r="D208" s="205" t="s">
        <v>171</v>
      </c>
      <c r="E208" s="206" t="s">
        <v>1</v>
      </c>
      <c r="F208" s="207" t="s">
        <v>668</v>
      </c>
      <c r="G208" s="204"/>
      <c r="H208" s="208">
        <v>64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171</v>
      </c>
      <c r="AU208" s="214" t="s">
        <v>87</v>
      </c>
      <c r="AV208" s="13" t="s">
        <v>87</v>
      </c>
      <c r="AW208" s="13" t="s">
        <v>34</v>
      </c>
      <c r="AX208" s="13" t="s">
        <v>85</v>
      </c>
      <c r="AY208" s="214" t="s">
        <v>136</v>
      </c>
    </row>
    <row r="209" spans="2:63" s="12" customFormat="1" ht="22.9" customHeight="1">
      <c r="B209" s="176"/>
      <c r="C209" s="177"/>
      <c r="D209" s="178" t="s">
        <v>76</v>
      </c>
      <c r="E209" s="215" t="s">
        <v>542</v>
      </c>
      <c r="F209" s="215" t="s">
        <v>543</v>
      </c>
      <c r="G209" s="177"/>
      <c r="H209" s="177"/>
      <c r="I209" s="180"/>
      <c r="J209" s="216">
        <f>BK209</f>
        <v>0</v>
      </c>
      <c r="K209" s="177"/>
      <c r="L209" s="182"/>
      <c r="M209" s="183"/>
      <c r="N209" s="184"/>
      <c r="O209" s="184"/>
      <c r="P209" s="185">
        <f>P210</f>
        <v>0</v>
      </c>
      <c r="Q209" s="184"/>
      <c r="R209" s="185">
        <f>R210</f>
        <v>0</v>
      </c>
      <c r="S209" s="184"/>
      <c r="T209" s="186">
        <f>T210</f>
        <v>0</v>
      </c>
      <c r="AR209" s="187" t="s">
        <v>85</v>
      </c>
      <c r="AT209" s="188" t="s">
        <v>76</v>
      </c>
      <c r="AU209" s="188" t="s">
        <v>85</v>
      </c>
      <c r="AY209" s="187" t="s">
        <v>136</v>
      </c>
      <c r="BK209" s="189">
        <f>BK210</f>
        <v>0</v>
      </c>
    </row>
    <row r="210" spans="1:65" s="2" customFormat="1" ht="24.2" customHeight="1">
      <c r="A210" s="35"/>
      <c r="B210" s="36"/>
      <c r="C210" s="190" t="s">
        <v>339</v>
      </c>
      <c r="D210" s="190" t="s">
        <v>137</v>
      </c>
      <c r="E210" s="191" t="s">
        <v>669</v>
      </c>
      <c r="F210" s="192" t="s">
        <v>670</v>
      </c>
      <c r="G210" s="193" t="s">
        <v>336</v>
      </c>
      <c r="H210" s="194">
        <v>478.375</v>
      </c>
      <c r="I210" s="195"/>
      <c r="J210" s="196">
        <f>ROUND(I210*H210,2)</f>
        <v>0</v>
      </c>
      <c r="K210" s="192" t="s">
        <v>208</v>
      </c>
      <c r="L210" s="40"/>
      <c r="M210" s="217" t="s">
        <v>1</v>
      </c>
      <c r="N210" s="218" t="s">
        <v>42</v>
      </c>
      <c r="O210" s="219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1" t="s">
        <v>150</v>
      </c>
      <c r="AT210" s="201" t="s">
        <v>137</v>
      </c>
      <c r="AU210" s="201" t="s">
        <v>87</v>
      </c>
      <c r="AY210" s="18" t="s">
        <v>136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18" t="s">
        <v>85</v>
      </c>
      <c r="BK210" s="202">
        <f>ROUND(I210*H210,2)</f>
        <v>0</v>
      </c>
      <c r="BL210" s="18" t="s">
        <v>150</v>
      </c>
      <c r="BM210" s="201" t="s">
        <v>671</v>
      </c>
    </row>
    <row r="211" spans="1:31" s="2" customFormat="1" ht="6.95" customHeight="1">
      <c r="A211" s="35"/>
      <c r="B211" s="55"/>
      <c r="C211" s="56"/>
      <c r="D211" s="56"/>
      <c r="E211" s="56"/>
      <c r="F211" s="56"/>
      <c r="G211" s="56"/>
      <c r="H211" s="56"/>
      <c r="I211" s="56"/>
      <c r="J211" s="56"/>
      <c r="K211" s="56"/>
      <c r="L211" s="40"/>
      <c r="M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</sheetData>
  <sheetProtection algorithmName="SHA-512" hashValue="uebmKBh+7cuogBw01xalb6eeaG7dGSxr4M2tXjkOqm4JXgB1K8hzOS7V94BAAWYzbRGXy8WRRLJB6pU4iduIlQ==" saltValue="2vZr6PZQxlu5RUha5X6bGk8p4RAlNMshjJa8ozrZsfw2nrs5GKFLdLu22L/RqSM5CzPjl1nA+31hY0e50b65pQ==" spinCount="100000" sheet="1" objects="1" scenarios="1" formatColumns="0" formatRows="0" autoFilter="0"/>
  <autoFilter ref="C121:K21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109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3" t="str">
        <f>'Rekapitulace stavby'!K6</f>
        <v>Polní cesta HPC 6, k.ú. Břežany II</v>
      </c>
      <c r="F7" s="314"/>
      <c r="G7" s="314"/>
      <c r="H7" s="314"/>
      <c r="L7" s="21"/>
    </row>
    <row r="8" spans="2:12" s="1" customFormat="1" ht="12" customHeight="1">
      <c r="B8" s="21"/>
      <c r="D8" s="120" t="s">
        <v>110</v>
      </c>
      <c r="L8" s="21"/>
    </row>
    <row r="9" spans="1:31" s="2" customFormat="1" ht="16.5" customHeight="1">
      <c r="A9" s="35"/>
      <c r="B9" s="40"/>
      <c r="C9" s="35"/>
      <c r="D9" s="35"/>
      <c r="E9" s="313" t="s">
        <v>672</v>
      </c>
      <c r="F9" s="316"/>
      <c r="G9" s="316"/>
      <c r="H9" s="31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673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5" t="s">
        <v>674</v>
      </c>
      <c r="F11" s="316"/>
      <c r="G11" s="316"/>
      <c r="H11" s="31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2. 12. 2020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27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31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32</v>
      </c>
      <c r="F23" s="35"/>
      <c r="G23" s="35"/>
      <c r="H23" s="35"/>
      <c r="I23" s="120" t="s">
        <v>27</v>
      </c>
      <c r="J23" s="111" t="s">
        <v>33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37</v>
      </c>
      <c r="E32" s="35"/>
      <c r="F32" s="35"/>
      <c r="G32" s="35"/>
      <c r="H32" s="35"/>
      <c r="I32" s="35"/>
      <c r="J32" s="127">
        <f>ROUND(J124,2)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39</v>
      </c>
      <c r="G34" s="35"/>
      <c r="H34" s="35"/>
      <c r="I34" s="128" t="s">
        <v>38</v>
      </c>
      <c r="J34" s="128" t="s">
        <v>40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41</v>
      </c>
      <c r="E35" s="120" t="s">
        <v>42</v>
      </c>
      <c r="F35" s="130">
        <f>ROUND((SUM(BE124:BE212)),2)</f>
        <v>0</v>
      </c>
      <c r="G35" s="35"/>
      <c r="H35" s="35"/>
      <c r="I35" s="131">
        <v>0.21</v>
      </c>
      <c r="J35" s="130">
        <f>ROUND(((SUM(BE124:BE212))*I35),2)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43</v>
      </c>
      <c r="F36" s="130">
        <f>ROUND((SUM(BF124:BF212)),2)</f>
        <v>0</v>
      </c>
      <c r="G36" s="35"/>
      <c r="H36" s="35"/>
      <c r="I36" s="131">
        <v>0.15</v>
      </c>
      <c r="J36" s="130">
        <f>ROUND(((SUM(BF124:BF212))*I36),2)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44</v>
      </c>
      <c r="F37" s="130">
        <f>ROUND((SUM(BG124:BG212)),2)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45</v>
      </c>
      <c r="F38" s="130">
        <f>ROUND((SUM(BH124:BH212)),2)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46</v>
      </c>
      <c r="F39" s="130">
        <f>ROUND((SUM(BI124:BI212)),2)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47</v>
      </c>
      <c r="E41" s="134"/>
      <c r="F41" s="134"/>
      <c r="G41" s="135" t="s">
        <v>48</v>
      </c>
      <c r="H41" s="136" t="s">
        <v>49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Polní cesta HPC 6, k.ú. Břežany II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672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673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68" t="str">
        <f>E11</f>
        <v xml:space="preserve">SO 800.1 - Sadové úpravy 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Břežany </v>
      </c>
      <c r="G91" s="37"/>
      <c r="H91" s="37"/>
      <c r="I91" s="30" t="s">
        <v>22</v>
      </c>
      <c r="J91" s="67" t="str">
        <f>IF(J14="","",J14)</f>
        <v>2. 12. 2020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>
      <c r="A93" s="35"/>
      <c r="B93" s="36"/>
      <c r="C93" s="30" t="s">
        <v>24</v>
      </c>
      <c r="D93" s="37"/>
      <c r="E93" s="37"/>
      <c r="F93" s="28" t="str">
        <f>E17</f>
        <v xml:space="preserve"> </v>
      </c>
      <c r="G93" s="37"/>
      <c r="H93" s="37"/>
      <c r="I93" s="30" t="s">
        <v>30</v>
      </c>
      <c r="J93" s="33" t="str">
        <f>E23</f>
        <v>GEOVAP, spol. s.r.o., Pardubice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113</v>
      </c>
      <c r="D96" s="151"/>
      <c r="E96" s="151"/>
      <c r="F96" s="151"/>
      <c r="G96" s="151"/>
      <c r="H96" s="151"/>
      <c r="I96" s="151"/>
      <c r="J96" s="152" t="s">
        <v>114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115</v>
      </c>
      <c r="D98" s="37"/>
      <c r="E98" s="37"/>
      <c r="F98" s="37"/>
      <c r="G98" s="37"/>
      <c r="H98" s="37"/>
      <c r="I98" s="37"/>
      <c r="J98" s="85">
        <f>J124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116</v>
      </c>
    </row>
    <row r="99" spans="2:12" s="9" customFormat="1" ht="24.95" customHeight="1">
      <c r="B99" s="154"/>
      <c r="C99" s="155"/>
      <c r="D99" s="156" t="s">
        <v>190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191</v>
      </c>
      <c r="E100" s="162"/>
      <c r="F100" s="162"/>
      <c r="G100" s="162"/>
      <c r="H100" s="162"/>
      <c r="I100" s="162"/>
      <c r="J100" s="163">
        <f>J126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675</v>
      </c>
      <c r="E101" s="162"/>
      <c r="F101" s="162"/>
      <c r="G101" s="162"/>
      <c r="H101" s="162"/>
      <c r="I101" s="162"/>
      <c r="J101" s="163">
        <f>J204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196</v>
      </c>
      <c r="E102" s="162"/>
      <c r="F102" s="162"/>
      <c r="G102" s="162"/>
      <c r="H102" s="162"/>
      <c r="I102" s="162"/>
      <c r="J102" s="163">
        <f>J211</f>
        <v>0</v>
      </c>
      <c r="K102" s="105"/>
      <c r="L102" s="164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120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0" t="str">
        <f>E7</f>
        <v>Polní cesta HPC 6, k.ú. Břežany II</v>
      </c>
      <c r="F112" s="321"/>
      <c r="G112" s="321"/>
      <c r="H112" s="32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2:12" s="1" customFormat="1" ht="12" customHeight="1">
      <c r="B113" s="22"/>
      <c r="C113" s="30" t="s">
        <v>110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5"/>
      <c r="B114" s="36"/>
      <c r="C114" s="37"/>
      <c r="D114" s="37"/>
      <c r="E114" s="320" t="s">
        <v>672</v>
      </c>
      <c r="F114" s="322"/>
      <c r="G114" s="322"/>
      <c r="H114" s="322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673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68" t="str">
        <f>E11</f>
        <v xml:space="preserve">SO 800.1 - Sadové úpravy </v>
      </c>
      <c r="F116" s="322"/>
      <c r="G116" s="322"/>
      <c r="H116" s="32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F14</f>
        <v xml:space="preserve">Břežany </v>
      </c>
      <c r="G118" s="37"/>
      <c r="H118" s="37"/>
      <c r="I118" s="30" t="s">
        <v>22</v>
      </c>
      <c r="J118" s="67" t="str">
        <f>IF(J14="","",J14)</f>
        <v>2. 12. 2020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5.7" customHeight="1">
      <c r="A120" s="35"/>
      <c r="B120" s="36"/>
      <c r="C120" s="30" t="s">
        <v>24</v>
      </c>
      <c r="D120" s="37"/>
      <c r="E120" s="37"/>
      <c r="F120" s="28" t="str">
        <f>E17</f>
        <v xml:space="preserve"> </v>
      </c>
      <c r="G120" s="37"/>
      <c r="H120" s="37"/>
      <c r="I120" s="30" t="s">
        <v>30</v>
      </c>
      <c r="J120" s="33" t="str">
        <f>E23</f>
        <v>GEOVAP, spol. s.r.o., Pardubice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28</v>
      </c>
      <c r="D121" s="37"/>
      <c r="E121" s="37"/>
      <c r="F121" s="28" t="str">
        <f>IF(E20="","",E20)</f>
        <v>Vyplň údaj</v>
      </c>
      <c r="G121" s="37"/>
      <c r="H121" s="37"/>
      <c r="I121" s="30" t="s">
        <v>35</v>
      </c>
      <c r="J121" s="33" t="str">
        <f>E26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5"/>
      <c r="B123" s="166"/>
      <c r="C123" s="167" t="s">
        <v>121</v>
      </c>
      <c r="D123" s="168" t="s">
        <v>62</v>
      </c>
      <c r="E123" s="168" t="s">
        <v>58</v>
      </c>
      <c r="F123" s="168" t="s">
        <v>59</v>
      </c>
      <c r="G123" s="168" t="s">
        <v>122</v>
      </c>
      <c r="H123" s="168" t="s">
        <v>123</v>
      </c>
      <c r="I123" s="168" t="s">
        <v>124</v>
      </c>
      <c r="J123" s="168" t="s">
        <v>114</v>
      </c>
      <c r="K123" s="169" t="s">
        <v>125</v>
      </c>
      <c r="L123" s="170"/>
      <c r="M123" s="76" t="s">
        <v>1</v>
      </c>
      <c r="N123" s="77" t="s">
        <v>41</v>
      </c>
      <c r="O123" s="77" t="s">
        <v>126</v>
      </c>
      <c r="P123" s="77" t="s">
        <v>127</v>
      </c>
      <c r="Q123" s="77" t="s">
        <v>128</v>
      </c>
      <c r="R123" s="77" t="s">
        <v>129</v>
      </c>
      <c r="S123" s="77" t="s">
        <v>130</v>
      </c>
      <c r="T123" s="78" t="s">
        <v>131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5"/>
      <c r="B124" s="36"/>
      <c r="C124" s="83" t="s">
        <v>132</v>
      </c>
      <c r="D124" s="37"/>
      <c r="E124" s="37"/>
      <c r="F124" s="37"/>
      <c r="G124" s="37"/>
      <c r="H124" s="37"/>
      <c r="I124" s="37"/>
      <c r="J124" s="171">
        <f>BK124</f>
        <v>0</v>
      </c>
      <c r="K124" s="37"/>
      <c r="L124" s="40"/>
      <c r="M124" s="79"/>
      <c r="N124" s="172"/>
      <c r="O124" s="80"/>
      <c r="P124" s="173">
        <f>P125</f>
        <v>0</v>
      </c>
      <c r="Q124" s="80"/>
      <c r="R124" s="173">
        <f>R125</f>
        <v>35.776979999999995</v>
      </c>
      <c r="S124" s="80"/>
      <c r="T124" s="174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76</v>
      </c>
      <c r="AU124" s="18" t="s">
        <v>116</v>
      </c>
      <c r="BK124" s="175">
        <f>BK125</f>
        <v>0</v>
      </c>
    </row>
    <row r="125" spans="2:63" s="12" customFormat="1" ht="25.9" customHeight="1">
      <c r="B125" s="176"/>
      <c r="C125" s="177"/>
      <c r="D125" s="178" t="s">
        <v>76</v>
      </c>
      <c r="E125" s="179" t="s">
        <v>197</v>
      </c>
      <c r="F125" s="179" t="s">
        <v>198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P126+P204+P211</f>
        <v>0</v>
      </c>
      <c r="Q125" s="184"/>
      <c r="R125" s="185">
        <f>R126+R204+R211</f>
        <v>35.776979999999995</v>
      </c>
      <c r="S125" s="184"/>
      <c r="T125" s="186">
        <f>T126+T204+T211</f>
        <v>0</v>
      </c>
      <c r="AR125" s="187" t="s">
        <v>85</v>
      </c>
      <c r="AT125" s="188" t="s">
        <v>76</v>
      </c>
      <c r="AU125" s="188" t="s">
        <v>77</v>
      </c>
      <c r="AY125" s="187" t="s">
        <v>136</v>
      </c>
      <c r="BK125" s="189">
        <f>BK126+BK204+BK211</f>
        <v>0</v>
      </c>
    </row>
    <row r="126" spans="2:63" s="12" customFormat="1" ht="22.9" customHeight="1">
      <c r="B126" s="176"/>
      <c r="C126" s="177"/>
      <c r="D126" s="178" t="s">
        <v>76</v>
      </c>
      <c r="E126" s="215" t="s">
        <v>85</v>
      </c>
      <c r="F126" s="215" t="s">
        <v>199</v>
      </c>
      <c r="G126" s="177"/>
      <c r="H126" s="177"/>
      <c r="I126" s="180"/>
      <c r="J126" s="216">
        <f>BK126</f>
        <v>0</v>
      </c>
      <c r="K126" s="177"/>
      <c r="L126" s="182"/>
      <c r="M126" s="183"/>
      <c r="N126" s="184"/>
      <c r="O126" s="184"/>
      <c r="P126" s="185">
        <f>SUM(P127:P203)</f>
        <v>0</v>
      </c>
      <c r="Q126" s="184"/>
      <c r="R126" s="185">
        <f>SUM(R127:R203)</f>
        <v>27.54338</v>
      </c>
      <c r="S126" s="184"/>
      <c r="T126" s="186">
        <f>SUM(T127:T203)</f>
        <v>0</v>
      </c>
      <c r="AR126" s="187" t="s">
        <v>85</v>
      </c>
      <c r="AT126" s="188" t="s">
        <v>76</v>
      </c>
      <c r="AU126" s="188" t="s">
        <v>85</v>
      </c>
      <c r="AY126" s="187" t="s">
        <v>136</v>
      </c>
      <c r="BK126" s="189">
        <f>SUM(BK127:BK203)</f>
        <v>0</v>
      </c>
    </row>
    <row r="127" spans="1:65" s="2" customFormat="1" ht="37.9" customHeight="1">
      <c r="A127" s="35"/>
      <c r="B127" s="36"/>
      <c r="C127" s="190" t="s">
        <v>85</v>
      </c>
      <c r="D127" s="190" t="s">
        <v>137</v>
      </c>
      <c r="E127" s="191" t="s">
        <v>676</v>
      </c>
      <c r="F127" s="192" t="s">
        <v>677</v>
      </c>
      <c r="G127" s="193" t="s">
        <v>165</v>
      </c>
      <c r="H127" s="194">
        <v>236</v>
      </c>
      <c r="I127" s="195"/>
      <c r="J127" s="196">
        <f>ROUND(I127*H127,2)</f>
        <v>0</v>
      </c>
      <c r="K127" s="192" t="s">
        <v>208</v>
      </c>
      <c r="L127" s="40"/>
      <c r="M127" s="197" t="s">
        <v>1</v>
      </c>
      <c r="N127" s="198" t="s">
        <v>42</v>
      </c>
      <c r="O127" s="72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1" t="s">
        <v>150</v>
      </c>
      <c r="AT127" s="201" t="s">
        <v>137</v>
      </c>
      <c r="AU127" s="201" t="s">
        <v>87</v>
      </c>
      <c r="AY127" s="18" t="s">
        <v>136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85</v>
      </c>
      <c r="BK127" s="202">
        <f>ROUND(I127*H127,2)</f>
        <v>0</v>
      </c>
      <c r="BL127" s="18" t="s">
        <v>150</v>
      </c>
      <c r="BM127" s="201" t="s">
        <v>678</v>
      </c>
    </row>
    <row r="128" spans="2:51" s="13" customFormat="1" ht="11.25">
      <c r="B128" s="203"/>
      <c r="C128" s="204"/>
      <c r="D128" s="205" t="s">
        <v>171</v>
      </c>
      <c r="E128" s="206" t="s">
        <v>1</v>
      </c>
      <c r="F128" s="207" t="s">
        <v>679</v>
      </c>
      <c r="G128" s="204"/>
      <c r="H128" s="208">
        <v>236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171</v>
      </c>
      <c r="AU128" s="214" t="s">
        <v>87</v>
      </c>
      <c r="AV128" s="13" t="s">
        <v>87</v>
      </c>
      <c r="AW128" s="13" t="s">
        <v>34</v>
      </c>
      <c r="AX128" s="13" t="s">
        <v>85</v>
      </c>
      <c r="AY128" s="214" t="s">
        <v>136</v>
      </c>
    </row>
    <row r="129" spans="1:65" s="2" customFormat="1" ht="37.9" customHeight="1">
      <c r="A129" s="35"/>
      <c r="B129" s="36"/>
      <c r="C129" s="190" t="s">
        <v>87</v>
      </c>
      <c r="D129" s="190" t="s">
        <v>137</v>
      </c>
      <c r="E129" s="191" t="s">
        <v>680</v>
      </c>
      <c r="F129" s="192" t="s">
        <v>681</v>
      </c>
      <c r="G129" s="193" t="s">
        <v>165</v>
      </c>
      <c r="H129" s="194">
        <v>801</v>
      </c>
      <c r="I129" s="195"/>
      <c r="J129" s="196">
        <f>ROUND(I129*H129,2)</f>
        <v>0</v>
      </c>
      <c r="K129" s="192" t="s">
        <v>208</v>
      </c>
      <c r="L129" s="40"/>
      <c r="M129" s="197" t="s">
        <v>1</v>
      </c>
      <c r="N129" s="198" t="s">
        <v>42</v>
      </c>
      <c r="O129" s="72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1" t="s">
        <v>150</v>
      </c>
      <c r="AT129" s="201" t="s">
        <v>137</v>
      </c>
      <c r="AU129" s="201" t="s">
        <v>87</v>
      </c>
      <c r="AY129" s="18" t="s">
        <v>136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85</v>
      </c>
      <c r="BK129" s="202">
        <f>ROUND(I129*H129,2)</f>
        <v>0</v>
      </c>
      <c r="BL129" s="18" t="s">
        <v>150</v>
      </c>
      <c r="BM129" s="201" t="s">
        <v>682</v>
      </c>
    </row>
    <row r="130" spans="1:65" s="2" customFormat="1" ht="24.2" customHeight="1">
      <c r="A130" s="35"/>
      <c r="B130" s="36"/>
      <c r="C130" s="190" t="s">
        <v>146</v>
      </c>
      <c r="D130" s="190" t="s">
        <v>137</v>
      </c>
      <c r="E130" s="191" t="s">
        <v>683</v>
      </c>
      <c r="F130" s="192" t="s">
        <v>684</v>
      </c>
      <c r="G130" s="193" t="s">
        <v>165</v>
      </c>
      <c r="H130" s="194">
        <v>801</v>
      </c>
      <c r="I130" s="195"/>
      <c r="J130" s="196">
        <f>ROUND(I130*H130,2)</f>
        <v>0</v>
      </c>
      <c r="K130" s="192" t="s">
        <v>208</v>
      </c>
      <c r="L130" s="40"/>
      <c r="M130" s="197" t="s">
        <v>1</v>
      </c>
      <c r="N130" s="198" t="s">
        <v>42</v>
      </c>
      <c r="O130" s="72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1" t="s">
        <v>150</v>
      </c>
      <c r="AT130" s="201" t="s">
        <v>137</v>
      </c>
      <c r="AU130" s="201" t="s">
        <v>87</v>
      </c>
      <c r="AY130" s="18" t="s">
        <v>136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85</v>
      </c>
      <c r="BK130" s="202">
        <f>ROUND(I130*H130,2)</f>
        <v>0</v>
      </c>
      <c r="BL130" s="18" t="s">
        <v>150</v>
      </c>
      <c r="BM130" s="201" t="s">
        <v>685</v>
      </c>
    </row>
    <row r="131" spans="2:51" s="13" customFormat="1" ht="11.25">
      <c r="B131" s="203"/>
      <c r="C131" s="204"/>
      <c r="D131" s="205" t="s">
        <v>171</v>
      </c>
      <c r="E131" s="206" t="s">
        <v>1</v>
      </c>
      <c r="F131" s="207" t="s">
        <v>686</v>
      </c>
      <c r="G131" s="204"/>
      <c r="H131" s="208">
        <v>801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171</v>
      </c>
      <c r="AU131" s="214" t="s">
        <v>87</v>
      </c>
      <c r="AV131" s="13" t="s">
        <v>87</v>
      </c>
      <c r="AW131" s="13" t="s">
        <v>34</v>
      </c>
      <c r="AX131" s="13" t="s">
        <v>85</v>
      </c>
      <c r="AY131" s="214" t="s">
        <v>136</v>
      </c>
    </row>
    <row r="132" spans="1:65" s="2" customFormat="1" ht="14.45" customHeight="1">
      <c r="A132" s="35"/>
      <c r="B132" s="36"/>
      <c r="C132" s="247" t="s">
        <v>150</v>
      </c>
      <c r="D132" s="247" t="s">
        <v>365</v>
      </c>
      <c r="E132" s="248" t="s">
        <v>687</v>
      </c>
      <c r="F132" s="249" t="s">
        <v>688</v>
      </c>
      <c r="G132" s="250" t="s">
        <v>165</v>
      </c>
      <c r="H132" s="251">
        <v>801</v>
      </c>
      <c r="I132" s="252"/>
      <c r="J132" s="253">
        <f>ROUND(I132*H132,2)</f>
        <v>0</v>
      </c>
      <c r="K132" s="249" t="s">
        <v>1</v>
      </c>
      <c r="L132" s="254"/>
      <c r="M132" s="255" t="s">
        <v>1</v>
      </c>
      <c r="N132" s="256" t="s">
        <v>42</v>
      </c>
      <c r="O132" s="72"/>
      <c r="P132" s="199">
        <f>O132*H132</f>
        <v>0</v>
      </c>
      <c r="Q132" s="199">
        <v>0.001</v>
      </c>
      <c r="R132" s="199">
        <f>Q132*H132</f>
        <v>0.801</v>
      </c>
      <c r="S132" s="199">
        <v>0</v>
      </c>
      <c r="T132" s="20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1" t="s">
        <v>167</v>
      </c>
      <c r="AT132" s="201" t="s">
        <v>365</v>
      </c>
      <c r="AU132" s="201" t="s">
        <v>87</v>
      </c>
      <c r="AY132" s="18" t="s">
        <v>136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8" t="s">
        <v>85</v>
      </c>
      <c r="BK132" s="202">
        <f>ROUND(I132*H132,2)</f>
        <v>0</v>
      </c>
      <c r="BL132" s="18" t="s">
        <v>150</v>
      </c>
      <c r="BM132" s="201" t="s">
        <v>689</v>
      </c>
    </row>
    <row r="133" spans="2:51" s="13" customFormat="1" ht="11.25">
      <c r="B133" s="203"/>
      <c r="C133" s="204"/>
      <c r="D133" s="205" t="s">
        <v>171</v>
      </c>
      <c r="E133" s="206" t="s">
        <v>1</v>
      </c>
      <c r="F133" s="207" t="s">
        <v>690</v>
      </c>
      <c r="G133" s="204"/>
      <c r="H133" s="208">
        <v>120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171</v>
      </c>
      <c r="AU133" s="214" t="s">
        <v>87</v>
      </c>
      <c r="AV133" s="13" t="s">
        <v>87</v>
      </c>
      <c r="AW133" s="13" t="s">
        <v>34</v>
      </c>
      <c r="AX133" s="13" t="s">
        <v>77</v>
      </c>
      <c r="AY133" s="214" t="s">
        <v>136</v>
      </c>
    </row>
    <row r="134" spans="2:51" s="13" customFormat="1" ht="11.25">
      <c r="B134" s="203"/>
      <c r="C134" s="204"/>
      <c r="D134" s="205" t="s">
        <v>171</v>
      </c>
      <c r="E134" s="206" t="s">
        <v>1</v>
      </c>
      <c r="F134" s="207" t="s">
        <v>691</v>
      </c>
      <c r="G134" s="204"/>
      <c r="H134" s="208">
        <v>108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171</v>
      </c>
      <c r="AU134" s="214" t="s">
        <v>87</v>
      </c>
      <c r="AV134" s="13" t="s">
        <v>87</v>
      </c>
      <c r="AW134" s="13" t="s">
        <v>34</v>
      </c>
      <c r="AX134" s="13" t="s">
        <v>77</v>
      </c>
      <c r="AY134" s="214" t="s">
        <v>136</v>
      </c>
    </row>
    <row r="135" spans="2:51" s="13" customFormat="1" ht="11.25">
      <c r="B135" s="203"/>
      <c r="C135" s="204"/>
      <c r="D135" s="205" t="s">
        <v>171</v>
      </c>
      <c r="E135" s="206" t="s">
        <v>1</v>
      </c>
      <c r="F135" s="207" t="s">
        <v>692</v>
      </c>
      <c r="G135" s="204"/>
      <c r="H135" s="208">
        <v>302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171</v>
      </c>
      <c r="AU135" s="214" t="s">
        <v>87</v>
      </c>
      <c r="AV135" s="13" t="s">
        <v>87</v>
      </c>
      <c r="AW135" s="13" t="s">
        <v>34</v>
      </c>
      <c r="AX135" s="13" t="s">
        <v>77</v>
      </c>
      <c r="AY135" s="214" t="s">
        <v>136</v>
      </c>
    </row>
    <row r="136" spans="2:51" s="13" customFormat="1" ht="11.25">
      <c r="B136" s="203"/>
      <c r="C136" s="204"/>
      <c r="D136" s="205" t="s">
        <v>171</v>
      </c>
      <c r="E136" s="206" t="s">
        <v>1</v>
      </c>
      <c r="F136" s="207" t="s">
        <v>693</v>
      </c>
      <c r="G136" s="204"/>
      <c r="H136" s="208">
        <v>71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171</v>
      </c>
      <c r="AU136" s="214" t="s">
        <v>87</v>
      </c>
      <c r="AV136" s="13" t="s">
        <v>87</v>
      </c>
      <c r="AW136" s="13" t="s">
        <v>34</v>
      </c>
      <c r="AX136" s="13" t="s">
        <v>77</v>
      </c>
      <c r="AY136" s="214" t="s">
        <v>136</v>
      </c>
    </row>
    <row r="137" spans="2:51" s="13" customFormat="1" ht="11.25">
      <c r="B137" s="203"/>
      <c r="C137" s="204"/>
      <c r="D137" s="205" t="s">
        <v>171</v>
      </c>
      <c r="E137" s="206" t="s">
        <v>1</v>
      </c>
      <c r="F137" s="207" t="s">
        <v>694</v>
      </c>
      <c r="G137" s="204"/>
      <c r="H137" s="208">
        <v>100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171</v>
      </c>
      <c r="AU137" s="214" t="s">
        <v>87</v>
      </c>
      <c r="AV137" s="13" t="s">
        <v>87</v>
      </c>
      <c r="AW137" s="13" t="s">
        <v>34</v>
      </c>
      <c r="AX137" s="13" t="s">
        <v>77</v>
      </c>
      <c r="AY137" s="214" t="s">
        <v>136</v>
      </c>
    </row>
    <row r="138" spans="2:51" s="13" customFormat="1" ht="11.25">
      <c r="B138" s="203"/>
      <c r="C138" s="204"/>
      <c r="D138" s="205" t="s">
        <v>171</v>
      </c>
      <c r="E138" s="206" t="s">
        <v>1</v>
      </c>
      <c r="F138" s="207" t="s">
        <v>695</v>
      </c>
      <c r="G138" s="204"/>
      <c r="H138" s="208">
        <v>100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171</v>
      </c>
      <c r="AU138" s="214" t="s">
        <v>87</v>
      </c>
      <c r="AV138" s="13" t="s">
        <v>87</v>
      </c>
      <c r="AW138" s="13" t="s">
        <v>34</v>
      </c>
      <c r="AX138" s="13" t="s">
        <v>77</v>
      </c>
      <c r="AY138" s="214" t="s">
        <v>136</v>
      </c>
    </row>
    <row r="139" spans="2:51" s="15" customFormat="1" ht="11.25">
      <c r="B139" s="232"/>
      <c r="C139" s="233"/>
      <c r="D139" s="205" t="s">
        <v>171</v>
      </c>
      <c r="E139" s="234" t="s">
        <v>1</v>
      </c>
      <c r="F139" s="235" t="s">
        <v>217</v>
      </c>
      <c r="G139" s="233"/>
      <c r="H139" s="236">
        <v>801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171</v>
      </c>
      <c r="AU139" s="242" t="s">
        <v>87</v>
      </c>
      <c r="AV139" s="15" t="s">
        <v>150</v>
      </c>
      <c r="AW139" s="15" t="s">
        <v>34</v>
      </c>
      <c r="AX139" s="15" t="s">
        <v>85</v>
      </c>
      <c r="AY139" s="242" t="s">
        <v>136</v>
      </c>
    </row>
    <row r="140" spans="1:65" s="2" customFormat="1" ht="24.2" customHeight="1">
      <c r="A140" s="35"/>
      <c r="B140" s="36"/>
      <c r="C140" s="190" t="s">
        <v>135</v>
      </c>
      <c r="D140" s="190" t="s">
        <v>137</v>
      </c>
      <c r="E140" s="191" t="s">
        <v>696</v>
      </c>
      <c r="F140" s="192" t="s">
        <v>697</v>
      </c>
      <c r="G140" s="193" t="s">
        <v>165</v>
      </c>
      <c r="H140" s="194">
        <v>236</v>
      </c>
      <c r="I140" s="195"/>
      <c r="J140" s="196">
        <f>ROUND(I140*H140,2)</f>
        <v>0</v>
      </c>
      <c r="K140" s="192" t="s">
        <v>208</v>
      </c>
      <c r="L140" s="40"/>
      <c r="M140" s="197" t="s">
        <v>1</v>
      </c>
      <c r="N140" s="198" t="s">
        <v>42</v>
      </c>
      <c r="O140" s="72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1" t="s">
        <v>150</v>
      </c>
      <c r="AT140" s="201" t="s">
        <v>137</v>
      </c>
      <c r="AU140" s="201" t="s">
        <v>87</v>
      </c>
      <c r="AY140" s="18" t="s">
        <v>136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85</v>
      </c>
      <c r="BK140" s="202">
        <f>ROUND(I140*H140,2)</f>
        <v>0</v>
      </c>
      <c r="BL140" s="18" t="s">
        <v>150</v>
      </c>
      <c r="BM140" s="201" t="s">
        <v>698</v>
      </c>
    </row>
    <row r="141" spans="2:51" s="13" customFormat="1" ht="11.25">
      <c r="B141" s="203"/>
      <c r="C141" s="204"/>
      <c r="D141" s="205" t="s">
        <v>171</v>
      </c>
      <c r="E141" s="206" t="s">
        <v>1</v>
      </c>
      <c r="F141" s="207" t="s">
        <v>699</v>
      </c>
      <c r="G141" s="204"/>
      <c r="H141" s="208">
        <v>236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171</v>
      </c>
      <c r="AU141" s="214" t="s">
        <v>87</v>
      </c>
      <c r="AV141" s="13" t="s">
        <v>87</v>
      </c>
      <c r="AW141" s="13" t="s">
        <v>34</v>
      </c>
      <c r="AX141" s="13" t="s">
        <v>85</v>
      </c>
      <c r="AY141" s="214" t="s">
        <v>136</v>
      </c>
    </row>
    <row r="142" spans="1:65" s="2" customFormat="1" ht="24.2" customHeight="1">
      <c r="A142" s="35"/>
      <c r="B142" s="36"/>
      <c r="C142" s="247" t="s">
        <v>158</v>
      </c>
      <c r="D142" s="247" t="s">
        <v>365</v>
      </c>
      <c r="E142" s="248" t="s">
        <v>700</v>
      </c>
      <c r="F142" s="249" t="s">
        <v>701</v>
      </c>
      <c r="G142" s="250" t="s">
        <v>165</v>
      </c>
      <c r="H142" s="251">
        <v>236</v>
      </c>
      <c r="I142" s="252"/>
      <c r="J142" s="253">
        <f>ROUND(I142*H142,2)</f>
        <v>0</v>
      </c>
      <c r="K142" s="249" t="s">
        <v>1</v>
      </c>
      <c r="L142" s="254"/>
      <c r="M142" s="255" t="s">
        <v>1</v>
      </c>
      <c r="N142" s="256" t="s">
        <v>42</v>
      </c>
      <c r="O142" s="72"/>
      <c r="P142" s="199">
        <f>O142*H142</f>
        <v>0</v>
      </c>
      <c r="Q142" s="199">
        <v>0.04</v>
      </c>
      <c r="R142" s="199">
        <f>Q142*H142</f>
        <v>9.44</v>
      </c>
      <c r="S142" s="199">
        <v>0</v>
      </c>
      <c r="T142" s="20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1" t="s">
        <v>167</v>
      </c>
      <c r="AT142" s="201" t="s">
        <v>365</v>
      </c>
      <c r="AU142" s="201" t="s">
        <v>87</v>
      </c>
      <c r="AY142" s="18" t="s">
        <v>136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85</v>
      </c>
      <c r="BK142" s="202">
        <f>ROUND(I142*H142,2)</f>
        <v>0</v>
      </c>
      <c r="BL142" s="18" t="s">
        <v>150</v>
      </c>
      <c r="BM142" s="201" t="s">
        <v>702</v>
      </c>
    </row>
    <row r="143" spans="2:51" s="13" customFormat="1" ht="11.25">
      <c r="B143" s="203"/>
      <c r="C143" s="204"/>
      <c r="D143" s="205" t="s">
        <v>171</v>
      </c>
      <c r="E143" s="206" t="s">
        <v>1</v>
      </c>
      <c r="F143" s="207" t="s">
        <v>703</v>
      </c>
      <c r="G143" s="204"/>
      <c r="H143" s="208">
        <v>2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171</v>
      </c>
      <c r="AU143" s="214" t="s">
        <v>87</v>
      </c>
      <c r="AV143" s="13" t="s">
        <v>87</v>
      </c>
      <c r="AW143" s="13" t="s">
        <v>34</v>
      </c>
      <c r="AX143" s="13" t="s">
        <v>77</v>
      </c>
      <c r="AY143" s="214" t="s">
        <v>136</v>
      </c>
    </row>
    <row r="144" spans="2:51" s="13" customFormat="1" ht="11.25">
      <c r="B144" s="203"/>
      <c r="C144" s="204"/>
      <c r="D144" s="205" t="s">
        <v>171</v>
      </c>
      <c r="E144" s="206" t="s">
        <v>1</v>
      </c>
      <c r="F144" s="207" t="s">
        <v>704</v>
      </c>
      <c r="G144" s="204"/>
      <c r="H144" s="208">
        <v>22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171</v>
      </c>
      <c r="AU144" s="214" t="s">
        <v>87</v>
      </c>
      <c r="AV144" s="13" t="s">
        <v>87</v>
      </c>
      <c r="AW144" s="13" t="s">
        <v>34</v>
      </c>
      <c r="AX144" s="13" t="s">
        <v>77</v>
      </c>
      <c r="AY144" s="214" t="s">
        <v>136</v>
      </c>
    </row>
    <row r="145" spans="2:51" s="13" customFormat="1" ht="11.25">
      <c r="B145" s="203"/>
      <c r="C145" s="204"/>
      <c r="D145" s="205" t="s">
        <v>171</v>
      </c>
      <c r="E145" s="206" t="s">
        <v>1</v>
      </c>
      <c r="F145" s="207" t="s">
        <v>705</v>
      </c>
      <c r="G145" s="204"/>
      <c r="H145" s="208">
        <v>16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171</v>
      </c>
      <c r="AU145" s="214" t="s">
        <v>87</v>
      </c>
      <c r="AV145" s="13" t="s">
        <v>87</v>
      </c>
      <c r="AW145" s="13" t="s">
        <v>34</v>
      </c>
      <c r="AX145" s="13" t="s">
        <v>77</v>
      </c>
      <c r="AY145" s="214" t="s">
        <v>136</v>
      </c>
    </row>
    <row r="146" spans="2:51" s="13" customFormat="1" ht="11.25">
      <c r="B146" s="203"/>
      <c r="C146" s="204"/>
      <c r="D146" s="205" t="s">
        <v>171</v>
      </c>
      <c r="E146" s="206" t="s">
        <v>1</v>
      </c>
      <c r="F146" s="207" t="s">
        <v>706</v>
      </c>
      <c r="G146" s="204"/>
      <c r="H146" s="208">
        <v>123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171</v>
      </c>
      <c r="AU146" s="214" t="s">
        <v>87</v>
      </c>
      <c r="AV146" s="13" t="s">
        <v>87</v>
      </c>
      <c r="AW146" s="13" t="s">
        <v>34</v>
      </c>
      <c r="AX146" s="13" t="s">
        <v>77</v>
      </c>
      <c r="AY146" s="214" t="s">
        <v>136</v>
      </c>
    </row>
    <row r="147" spans="2:51" s="13" customFormat="1" ht="11.25">
      <c r="B147" s="203"/>
      <c r="C147" s="204"/>
      <c r="D147" s="205" t="s">
        <v>171</v>
      </c>
      <c r="E147" s="206" t="s">
        <v>1</v>
      </c>
      <c r="F147" s="207" t="s">
        <v>707</v>
      </c>
      <c r="G147" s="204"/>
      <c r="H147" s="208">
        <v>16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171</v>
      </c>
      <c r="AU147" s="214" t="s">
        <v>87</v>
      </c>
      <c r="AV147" s="13" t="s">
        <v>87</v>
      </c>
      <c r="AW147" s="13" t="s">
        <v>34</v>
      </c>
      <c r="AX147" s="13" t="s">
        <v>77</v>
      </c>
      <c r="AY147" s="214" t="s">
        <v>136</v>
      </c>
    </row>
    <row r="148" spans="2:51" s="13" customFormat="1" ht="11.25">
      <c r="B148" s="203"/>
      <c r="C148" s="204"/>
      <c r="D148" s="205" t="s">
        <v>171</v>
      </c>
      <c r="E148" s="206" t="s">
        <v>1</v>
      </c>
      <c r="F148" s="207" t="s">
        <v>708</v>
      </c>
      <c r="G148" s="204"/>
      <c r="H148" s="208">
        <v>1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171</v>
      </c>
      <c r="AU148" s="214" t="s">
        <v>87</v>
      </c>
      <c r="AV148" s="13" t="s">
        <v>87</v>
      </c>
      <c r="AW148" s="13" t="s">
        <v>34</v>
      </c>
      <c r="AX148" s="13" t="s">
        <v>77</v>
      </c>
      <c r="AY148" s="214" t="s">
        <v>136</v>
      </c>
    </row>
    <row r="149" spans="2:51" s="16" customFormat="1" ht="11.25">
      <c r="B149" s="257"/>
      <c r="C149" s="258"/>
      <c r="D149" s="205" t="s">
        <v>171</v>
      </c>
      <c r="E149" s="259" t="s">
        <v>1</v>
      </c>
      <c r="F149" s="260" t="s">
        <v>709</v>
      </c>
      <c r="G149" s="258"/>
      <c r="H149" s="261">
        <v>180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171</v>
      </c>
      <c r="AU149" s="267" t="s">
        <v>87</v>
      </c>
      <c r="AV149" s="16" t="s">
        <v>146</v>
      </c>
      <c r="AW149" s="16" t="s">
        <v>34</v>
      </c>
      <c r="AX149" s="16" t="s">
        <v>77</v>
      </c>
      <c r="AY149" s="267" t="s">
        <v>136</v>
      </c>
    </row>
    <row r="150" spans="2:51" s="13" customFormat="1" ht="11.25">
      <c r="B150" s="203"/>
      <c r="C150" s="204"/>
      <c r="D150" s="205" t="s">
        <v>171</v>
      </c>
      <c r="E150" s="206" t="s">
        <v>1</v>
      </c>
      <c r="F150" s="207" t="s">
        <v>710</v>
      </c>
      <c r="G150" s="204"/>
      <c r="H150" s="208">
        <v>10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171</v>
      </c>
      <c r="AU150" s="214" t="s">
        <v>87</v>
      </c>
      <c r="AV150" s="13" t="s">
        <v>87</v>
      </c>
      <c r="AW150" s="13" t="s">
        <v>34</v>
      </c>
      <c r="AX150" s="13" t="s">
        <v>77</v>
      </c>
      <c r="AY150" s="214" t="s">
        <v>136</v>
      </c>
    </row>
    <row r="151" spans="2:51" s="13" customFormat="1" ht="11.25">
      <c r="B151" s="203"/>
      <c r="C151" s="204"/>
      <c r="D151" s="205" t="s">
        <v>171</v>
      </c>
      <c r="E151" s="206" t="s">
        <v>1</v>
      </c>
      <c r="F151" s="207" t="s">
        <v>711</v>
      </c>
      <c r="G151" s="204"/>
      <c r="H151" s="208">
        <v>10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171</v>
      </c>
      <c r="AU151" s="214" t="s">
        <v>87</v>
      </c>
      <c r="AV151" s="13" t="s">
        <v>87</v>
      </c>
      <c r="AW151" s="13" t="s">
        <v>34</v>
      </c>
      <c r="AX151" s="13" t="s">
        <v>77</v>
      </c>
      <c r="AY151" s="214" t="s">
        <v>136</v>
      </c>
    </row>
    <row r="152" spans="2:51" s="13" customFormat="1" ht="11.25">
      <c r="B152" s="203"/>
      <c r="C152" s="204"/>
      <c r="D152" s="205" t="s">
        <v>171</v>
      </c>
      <c r="E152" s="206" t="s">
        <v>1</v>
      </c>
      <c r="F152" s="207" t="s">
        <v>712</v>
      </c>
      <c r="G152" s="204"/>
      <c r="H152" s="208">
        <v>9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171</v>
      </c>
      <c r="AU152" s="214" t="s">
        <v>87</v>
      </c>
      <c r="AV152" s="13" t="s">
        <v>87</v>
      </c>
      <c r="AW152" s="13" t="s">
        <v>34</v>
      </c>
      <c r="AX152" s="13" t="s">
        <v>77</v>
      </c>
      <c r="AY152" s="214" t="s">
        <v>136</v>
      </c>
    </row>
    <row r="153" spans="2:51" s="13" customFormat="1" ht="11.25">
      <c r="B153" s="203"/>
      <c r="C153" s="204"/>
      <c r="D153" s="205" t="s">
        <v>171</v>
      </c>
      <c r="E153" s="206" t="s">
        <v>1</v>
      </c>
      <c r="F153" s="207" t="s">
        <v>713</v>
      </c>
      <c r="G153" s="204"/>
      <c r="H153" s="208">
        <v>3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171</v>
      </c>
      <c r="AU153" s="214" t="s">
        <v>87</v>
      </c>
      <c r="AV153" s="13" t="s">
        <v>87</v>
      </c>
      <c r="AW153" s="13" t="s">
        <v>34</v>
      </c>
      <c r="AX153" s="13" t="s">
        <v>77</v>
      </c>
      <c r="AY153" s="214" t="s">
        <v>136</v>
      </c>
    </row>
    <row r="154" spans="2:51" s="13" customFormat="1" ht="11.25">
      <c r="B154" s="203"/>
      <c r="C154" s="204"/>
      <c r="D154" s="205" t="s">
        <v>171</v>
      </c>
      <c r="E154" s="206" t="s">
        <v>1</v>
      </c>
      <c r="F154" s="207" t="s">
        <v>714</v>
      </c>
      <c r="G154" s="204"/>
      <c r="H154" s="208">
        <v>8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171</v>
      </c>
      <c r="AU154" s="214" t="s">
        <v>87</v>
      </c>
      <c r="AV154" s="13" t="s">
        <v>87</v>
      </c>
      <c r="AW154" s="13" t="s">
        <v>34</v>
      </c>
      <c r="AX154" s="13" t="s">
        <v>77</v>
      </c>
      <c r="AY154" s="214" t="s">
        <v>136</v>
      </c>
    </row>
    <row r="155" spans="2:51" s="13" customFormat="1" ht="11.25">
      <c r="B155" s="203"/>
      <c r="C155" s="204"/>
      <c r="D155" s="205" t="s">
        <v>171</v>
      </c>
      <c r="E155" s="206" t="s">
        <v>1</v>
      </c>
      <c r="F155" s="207" t="s">
        <v>715</v>
      </c>
      <c r="G155" s="204"/>
      <c r="H155" s="208">
        <v>8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171</v>
      </c>
      <c r="AU155" s="214" t="s">
        <v>87</v>
      </c>
      <c r="AV155" s="13" t="s">
        <v>87</v>
      </c>
      <c r="AW155" s="13" t="s">
        <v>34</v>
      </c>
      <c r="AX155" s="13" t="s">
        <v>77</v>
      </c>
      <c r="AY155" s="214" t="s">
        <v>136</v>
      </c>
    </row>
    <row r="156" spans="2:51" s="13" customFormat="1" ht="11.25">
      <c r="B156" s="203"/>
      <c r="C156" s="204"/>
      <c r="D156" s="205" t="s">
        <v>171</v>
      </c>
      <c r="E156" s="206" t="s">
        <v>1</v>
      </c>
      <c r="F156" s="207" t="s">
        <v>716</v>
      </c>
      <c r="G156" s="204"/>
      <c r="H156" s="208">
        <v>8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171</v>
      </c>
      <c r="AU156" s="214" t="s">
        <v>87</v>
      </c>
      <c r="AV156" s="13" t="s">
        <v>87</v>
      </c>
      <c r="AW156" s="13" t="s">
        <v>34</v>
      </c>
      <c r="AX156" s="13" t="s">
        <v>77</v>
      </c>
      <c r="AY156" s="214" t="s">
        <v>136</v>
      </c>
    </row>
    <row r="157" spans="2:51" s="16" customFormat="1" ht="11.25">
      <c r="B157" s="257"/>
      <c r="C157" s="258"/>
      <c r="D157" s="205" t="s">
        <v>171</v>
      </c>
      <c r="E157" s="259" t="s">
        <v>1</v>
      </c>
      <c r="F157" s="260" t="s">
        <v>709</v>
      </c>
      <c r="G157" s="258"/>
      <c r="H157" s="261">
        <v>56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AT157" s="267" t="s">
        <v>171</v>
      </c>
      <c r="AU157" s="267" t="s">
        <v>87</v>
      </c>
      <c r="AV157" s="16" t="s">
        <v>146</v>
      </c>
      <c r="AW157" s="16" t="s">
        <v>34</v>
      </c>
      <c r="AX157" s="16" t="s">
        <v>77</v>
      </c>
      <c r="AY157" s="267" t="s">
        <v>136</v>
      </c>
    </row>
    <row r="158" spans="2:51" s="15" customFormat="1" ht="11.25">
      <c r="B158" s="232"/>
      <c r="C158" s="233"/>
      <c r="D158" s="205" t="s">
        <v>171</v>
      </c>
      <c r="E158" s="234" t="s">
        <v>1</v>
      </c>
      <c r="F158" s="235" t="s">
        <v>217</v>
      </c>
      <c r="G158" s="233"/>
      <c r="H158" s="236">
        <v>236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171</v>
      </c>
      <c r="AU158" s="242" t="s">
        <v>87</v>
      </c>
      <c r="AV158" s="15" t="s">
        <v>150</v>
      </c>
      <c r="AW158" s="15" t="s">
        <v>34</v>
      </c>
      <c r="AX158" s="15" t="s">
        <v>85</v>
      </c>
      <c r="AY158" s="242" t="s">
        <v>136</v>
      </c>
    </row>
    <row r="159" spans="1:65" s="2" customFormat="1" ht="24.2" customHeight="1">
      <c r="A159" s="35"/>
      <c r="B159" s="36"/>
      <c r="C159" s="190" t="s">
        <v>162</v>
      </c>
      <c r="D159" s="190" t="s">
        <v>137</v>
      </c>
      <c r="E159" s="191" t="s">
        <v>717</v>
      </c>
      <c r="F159" s="192" t="s">
        <v>718</v>
      </c>
      <c r="G159" s="193" t="s">
        <v>165</v>
      </c>
      <c r="H159" s="194">
        <v>242</v>
      </c>
      <c r="I159" s="195"/>
      <c r="J159" s="196">
        <f>ROUND(I159*H159,2)</f>
        <v>0</v>
      </c>
      <c r="K159" s="192" t="s">
        <v>208</v>
      </c>
      <c r="L159" s="40"/>
      <c r="M159" s="197" t="s">
        <v>1</v>
      </c>
      <c r="N159" s="198" t="s">
        <v>42</v>
      </c>
      <c r="O159" s="72"/>
      <c r="P159" s="199">
        <f>O159*H159</f>
        <v>0</v>
      </c>
      <c r="Q159" s="199">
        <v>6E-05</v>
      </c>
      <c r="R159" s="199">
        <f>Q159*H159</f>
        <v>0.01452</v>
      </c>
      <c r="S159" s="199">
        <v>0</v>
      </c>
      <c r="T159" s="20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1" t="s">
        <v>150</v>
      </c>
      <c r="AT159" s="201" t="s">
        <v>137</v>
      </c>
      <c r="AU159" s="201" t="s">
        <v>87</v>
      </c>
      <c r="AY159" s="18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8" t="s">
        <v>85</v>
      </c>
      <c r="BK159" s="202">
        <f>ROUND(I159*H159,2)</f>
        <v>0</v>
      </c>
      <c r="BL159" s="18" t="s">
        <v>150</v>
      </c>
      <c r="BM159" s="201" t="s">
        <v>719</v>
      </c>
    </row>
    <row r="160" spans="1:65" s="2" customFormat="1" ht="14.45" customHeight="1">
      <c r="A160" s="35"/>
      <c r="B160" s="36"/>
      <c r="C160" s="247" t="s">
        <v>167</v>
      </c>
      <c r="D160" s="247" t="s">
        <v>365</v>
      </c>
      <c r="E160" s="248" t="s">
        <v>720</v>
      </c>
      <c r="F160" s="249" t="s">
        <v>721</v>
      </c>
      <c r="G160" s="250" t="s">
        <v>165</v>
      </c>
      <c r="H160" s="251">
        <v>726</v>
      </c>
      <c r="I160" s="252"/>
      <c r="J160" s="253">
        <f>ROUND(I160*H160,2)</f>
        <v>0</v>
      </c>
      <c r="K160" s="249" t="s">
        <v>208</v>
      </c>
      <c r="L160" s="254"/>
      <c r="M160" s="255" t="s">
        <v>1</v>
      </c>
      <c r="N160" s="256" t="s">
        <v>42</v>
      </c>
      <c r="O160" s="72"/>
      <c r="P160" s="199">
        <f>O160*H160</f>
        <v>0</v>
      </c>
      <c r="Q160" s="199">
        <v>0.0059</v>
      </c>
      <c r="R160" s="199">
        <f>Q160*H160</f>
        <v>4.2834</v>
      </c>
      <c r="S160" s="199">
        <v>0</v>
      </c>
      <c r="T160" s="20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1" t="s">
        <v>167</v>
      </c>
      <c r="AT160" s="201" t="s">
        <v>365</v>
      </c>
      <c r="AU160" s="201" t="s">
        <v>87</v>
      </c>
      <c r="AY160" s="18" t="s">
        <v>136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8" t="s">
        <v>85</v>
      </c>
      <c r="BK160" s="202">
        <f>ROUND(I160*H160,2)</f>
        <v>0</v>
      </c>
      <c r="BL160" s="18" t="s">
        <v>150</v>
      </c>
      <c r="BM160" s="201" t="s">
        <v>722</v>
      </c>
    </row>
    <row r="161" spans="2:51" s="13" customFormat="1" ht="11.25">
      <c r="B161" s="203"/>
      <c r="C161" s="204"/>
      <c r="D161" s="205" t="s">
        <v>171</v>
      </c>
      <c r="E161" s="206" t="s">
        <v>1</v>
      </c>
      <c r="F161" s="207" t="s">
        <v>723</v>
      </c>
      <c r="G161" s="204"/>
      <c r="H161" s="208">
        <v>726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171</v>
      </c>
      <c r="AU161" s="214" t="s">
        <v>87</v>
      </c>
      <c r="AV161" s="13" t="s">
        <v>87</v>
      </c>
      <c r="AW161" s="13" t="s">
        <v>34</v>
      </c>
      <c r="AX161" s="13" t="s">
        <v>85</v>
      </c>
      <c r="AY161" s="214" t="s">
        <v>136</v>
      </c>
    </row>
    <row r="162" spans="1:65" s="2" customFormat="1" ht="24.2" customHeight="1">
      <c r="A162" s="35"/>
      <c r="B162" s="36"/>
      <c r="C162" s="190" t="s">
        <v>173</v>
      </c>
      <c r="D162" s="190" t="s">
        <v>137</v>
      </c>
      <c r="E162" s="191" t="s">
        <v>724</v>
      </c>
      <c r="F162" s="192" t="s">
        <v>725</v>
      </c>
      <c r="G162" s="193" t="s">
        <v>165</v>
      </c>
      <c r="H162" s="194">
        <v>236</v>
      </c>
      <c r="I162" s="195"/>
      <c r="J162" s="196">
        <f>ROUND(I162*H162,2)</f>
        <v>0</v>
      </c>
      <c r="K162" s="192" t="s">
        <v>208</v>
      </c>
      <c r="L162" s="40"/>
      <c r="M162" s="197" t="s">
        <v>1</v>
      </c>
      <c r="N162" s="198" t="s">
        <v>42</v>
      </c>
      <c r="O162" s="72"/>
      <c r="P162" s="199">
        <f>O162*H162</f>
        <v>0</v>
      </c>
      <c r="Q162" s="199">
        <v>0.00208</v>
      </c>
      <c r="R162" s="199">
        <f>Q162*H162</f>
        <v>0.49088</v>
      </c>
      <c r="S162" s="199">
        <v>0</v>
      </c>
      <c r="T162" s="20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1" t="s">
        <v>150</v>
      </c>
      <c r="AT162" s="201" t="s">
        <v>137</v>
      </c>
      <c r="AU162" s="201" t="s">
        <v>87</v>
      </c>
      <c r="AY162" s="18" t="s">
        <v>136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8" t="s">
        <v>85</v>
      </c>
      <c r="BK162" s="202">
        <f>ROUND(I162*H162,2)</f>
        <v>0</v>
      </c>
      <c r="BL162" s="18" t="s">
        <v>150</v>
      </c>
      <c r="BM162" s="201" t="s">
        <v>726</v>
      </c>
    </row>
    <row r="163" spans="1:65" s="2" customFormat="1" ht="24.2" customHeight="1">
      <c r="A163" s="35"/>
      <c r="B163" s="36"/>
      <c r="C163" s="190" t="s">
        <v>180</v>
      </c>
      <c r="D163" s="190" t="s">
        <v>137</v>
      </c>
      <c r="E163" s="191" t="s">
        <v>727</v>
      </c>
      <c r="F163" s="192" t="s">
        <v>728</v>
      </c>
      <c r="G163" s="193" t="s">
        <v>165</v>
      </c>
      <c r="H163" s="194">
        <v>1037</v>
      </c>
      <c r="I163" s="195"/>
      <c r="J163" s="196">
        <f>ROUND(I163*H163,2)</f>
        <v>0</v>
      </c>
      <c r="K163" s="192" t="s">
        <v>208</v>
      </c>
      <c r="L163" s="40"/>
      <c r="M163" s="197" t="s">
        <v>1</v>
      </c>
      <c r="N163" s="198" t="s">
        <v>42</v>
      </c>
      <c r="O163" s="72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1" t="s">
        <v>150</v>
      </c>
      <c r="AT163" s="201" t="s">
        <v>137</v>
      </c>
      <c r="AU163" s="201" t="s">
        <v>87</v>
      </c>
      <c r="AY163" s="18" t="s">
        <v>136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8" t="s">
        <v>85</v>
      </c>
      <c r="BK163" s="202">
        <f>ROUND(I163*H163,2)</f>
        <v>0</v>
      </c>
      <c r="BL163" s="18" t="s">
        <v>150</v>
      </c>
      <c r="BM163" s="201" t="s">
        <v>729</v>
      </c>
    </row>
    <row r="164" spans="2:51" s="14" customFormat="1" ht="11.25">
      <c r="B164" s="222"/>
      <c r="C164" s="223"/>
      <c r="D164" s="205" t="s">
        <v>171</v>
      </c>
      <c r="E164" s="224" t="s">
        <v>1</v>
      </c>
      <c r="F164" s="225" t="s">
        <v>730</v>
      </c>
      <c r="G164" s="223"/>
      <c r="H164" s="224" t="s">
        <v>1</v>
      </c>
      <c r="I164" s="226"/>
      <c r="J164" s="223"/>
      <c r="K164" s="223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171</v>
      </c>
      <c r="AU164" s="231" t="s">
        <v>87</v>
      </c>
      <c r="AV164" s="14" t="s">
        <v>85</v>
      </c>
      <c r="AW164" s="14" t="s">
        <v>34</v>
      </c>
      <c r="AX164" s="14" t="s">
        <v>77</v>
      </c>
      <c r="AY164" s="231" t="s">
        <v>136</v>
      </c>
    </row>
    <row r="165" spans="2:51" s="13" customFormat="1" ht="11.25">
      <c r="B165" s="203"/>
      <c r="C165" s="204"/>
      <c r="D165" s="205" t="s">
        <v>171</v>
      </c>
      <c r="E165" s="206" t="s">
        <v>1</v>
      </c>
      <c r="F165" s="207" t="s">
        <v>731</v>
      </c>
      <c r="G165" s="204"/>
      <c r="H165" s="208">
        <v>236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171</v>
      </c>
      <c r="AU165" s="214" t="s">
        <v>87</v>
      </c>
      <c r="AV165" s="13" t="s">
        <v>87</v>
      </c>
      <c r="AW165" s="13" t="s">
        <v>34</v>
      </c>
      <c r="AX165" s="13" t="s">
        <v>77</v>
      </c>
      <c r="AY165" s="214" t="s">
        <v>136</v>
      </c>
    </row>
    <row r="166" spans="2:51" s="14" customFormat="1" ht="11.25">
      <c r="B166" s="222"/>
      <c r="C166" s="223"/>
      <c r="D166" s="205" t="s">
        <v>171</v>
      </c>
      <c r="E166" s="224" t="s">
        <v>1</v>
      </c>
      <c r="F166" s="225" t="s">
        <v>732</v>
      </c>
      <c r="G166" s="223"/>
      <c r="H166" s="224" t="s">
        <v>1</v>
      </c>
      <c r="I166" s="226"/>
      <c r="J166" s="223"/>
      <c r="K166" s="223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171</v>
      </c>
      <c r="AU166" s="231" t="s">
        <v>87</v>
      </c>
      <c r="AV166" s="14" t="s">
        <v>85</v>
      </c>
      <c r="AW166" s="14" t="s">
        <v>34</v>
      </c>
      <c r="AX166" s="14" t="s">
        <v>77</v>
      </c>
      <c r="AY166" s="231" t="s">
        <v>136</v>
      </c>
    </row>
    <row r="167" spans="2:51" s="13" customFormat="1" ht="11.25">
      <c r="B167" s="203"/>
      <c r="C167" s="204"/>
      <c r="D167" s="205" t="s">
        <v>171</v>
      </c>
      <c r="E167" s="206" t="s">
        <v>1</v>
      </c>
      <c r="F167" s="207" t="s">
        <v>733</v>
      </c>
      <c r="G167" s="204"/>
      <c r="H167" s="208">
        <v>801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171</v>
      </c>
      <c r="AU167" s="214" t="s">
        <v>87</v>
      </c>
      <c r="AV167" s="13" t="s">
        <v>87</v>
      </c>
      <c r="AW167" s="13" t="s">
        <v>34</v>
      </c>
      <c r="AX167" s="13" t="s">
        <v>77</v>
      </c>
      <c r="AY167" s="214" t="s">
        <v>136</v>
      </c>
    </row>
    <row r="168" spans="2:51" s="15" customFormat="1" ht="11.25">
      <c r="B168" s="232"/>
      <c r="C168" s="233"/>
      <c r="D168" s="205" t="s">
        <v>171</v>
      </c>
      <c r="E168" s="234" t="s">
        <v>1</v>
      </c>
      <c r="F168" s="235" t="s">
        <v>217</v>
      </c>
      <c r="G168" s="233"/>
      <c r="H168" s="236">
        <v>1037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171</v>
      </c>
      <c r="AU168" s="242" t="s">
        <v>87</v>
      </c>
      <c r="AV168" s="15" t="s">
        <v>150</v>
      </c>
      <c r="AW168" s="15" t="s">
        <v>34</v>
      </c>
      <c r="AX168" s="15" t="s">
        <v>85</v>
      </c>
      <c r="AY168" s="242" t="s">
        <v>136</v>
      </c>
    </row>
    <row r="169" spans="1:65" s="2" customFormat="1" ht="14.45" customHeight="1">
      <c r="A169" s="35"/>
      <c r="B169" s="36"/>
      <c r="C169" s="247" t="s">
        <v>185</v>
      </c>
      <c r="D169" s="247" t="s">
        <v>365</v>
      </c>
      <c r="E169" s="248" t="s">
        <v>734</v>
      </c>
      <c r="F169" s="249" t="s">
        <v>735</v>
      </c>
      <c r="G169" s="250" t="s">
        <v>368</v>
      </c>
      <c r="H169" s="251">
        <v>64.42</v>
      </c>
      <c r="I169" s="252"/>
      <c r="J169" s="253">
        <f>ROUND(I169*H169,2)</f>
        <v>0</v>
      </c>
      <c r="K169" s="249" t="s">
        <v>1</v>
      </c>
      <c r="L169" s="254"/>
      <c r="M169" s="255" t="s">
        <v>1</v>
      </c>
      <c r="N169" s="256" t="s">
        <v>42</v>
      </c>
      <c r="O169" s="72"/>
      <c r="P169" s="199">
        <f>O169*H169</f>
        <v>0</v>
      </c>
      <c r="Q169" s="199">
        <v>0.001</v>
      </c>
      <c r="R169" s="199">
        <f>Q169*H169</f>
        <v>0.06442</v>
      </c>
      <c r="S169" s="199">
        <v>0</v>
      </c>
      <c r="T169" s="20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1" t="s">
        <v>167</v>
      </c>
      <c r="AT169" s="201" t="s">
        <v>365</v>
      </c>
      <c r="AU169" s="201" t="s">
        <v>87</v>
      </c>
      <c r="AY169" s="18" t="s">
        <v>136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8" t="s">
        <v>85</v>
      </c>
      <c r="BK169" s="202">
        <f>ROUND(I169*H169,2)</f>
        <v>0</v>
      </c>
      <c r="BL169" s="18" t="s">
        <v>150</v>
      </c>
      <c r="BM169" s="201" t="s">
        <v>736</v>
      </c>
    </row>
    <row r="170" spans="2:51" s="14" customFormat="1" ht="11.25">
      <c r="B170" s="222"/>
      <c r="C170" s="223"/>
      <c r="D170" s="205" t="s">
        <v>171</v>
      </c>
      <c r="E170" s="224" t="s">
        <v>1</v>
      </c>
      <c r="F170" s="225" t="s">
        <v>730</v>
      </c>
      <c r="G170" s="223"/>
      <c r="H170" s="224" t="s">
        <v>1</v>
      </c>
      <c r="I170" s="226"/>
      <c r="J170" s="223"/>
      <c r="K170" s="223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171</v>
      </c>
      <c r="AU170" s="231" t="s">
        <v>87</v>
      </c>
      <c r="AV170" s="14" t="s">
        <v>85</v>
      </c>
      <c r="AW170" s="14" t="s">
        <v>34</v>
      </c>
      <c r="AX170" s="14" t="s">
        <v>77</v>
      </c>
      <c r="AY170" s="231" t="s">
        <v>136</v>
      </c>
    </row>
    <row r="171" spans="2:51" s="13" customFormat="1" ht="11.25">
      <c r="B171" s="203"/>
      <c r="C171" s="204"/>
      <c r="D171" s="205" t="s">
        <v>171</v>
      </c>
      <c r="E171" s="206" t="s">
        <v>1</v>
      </c>
      <c r="F171" s="207" t="s">
        <v>737</v>
      </c>
      <c r="G171" s="204"/>
      <c r="H171" s="208">
        <v>48.4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171</v>
      </c>
      <c r="AU171" s="214" t="s">
        <v>87</v>
      </c>
      <c r="AV171" s="13" t="s">
        <v>87</v>
      </c>
      <c r="AW171" s="13" t="s">
        <v>34</v>
      </c>
      <c r="AX171" s="13" t="s">
        <v>77</v>
      </c>
      <c r="AY171" s="214" t="s">
        <v>136</v>
      </c>
    </row>
    <row r="172" spans="2:51" s="14" customFormat="1" ht="11.25">
      <c r="B172" s="222"/>
      <c r="C172" s="223"/>
      <c r="D172" s="205" t="s">
        <v>171</v>
      </c>
      <c r="E172" s="224" t="s">
        <v>1</v>
      </c>
      <c r="F172" s="225" t="s">
        <v>732</v>
      </c>
      <c r="G172" s="223"/>
      <c r="H172" s="224" t="s">
        <v>1</v>
      </c>
      <c r="I172" s="226"/>
      <c r="J172" s="223"/>
      <c r="K172" s="223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171</v>
      </c>
      <c r="AU172" s="231" t="s">
        <v>87</v>
      </c>
      <c r="AV172" s="14" t="s">
        <v>85</v>
      </c>
      <c r="AW172" s="14" t="s">
        <v>34</v>
      </c>
      <c r="AX172" s="14" t="s">
        <v>77</v>
      </c>
      <c r="AY172" s="231" t="s">
        <v>136</v>
      </c>
    </row>
    <row r="173" spans="2:51" s="13" customFormat="1" ht="11.25">
      <c r="B173" s="203"/>
      <c r="C173" s="204"/>
      <c r="D173" s="205" t="s">
        <v>171</v>
      </c>
      <c r="E173" s="206" t="s">
        <v>1</v>
      </c>
      <c r="F173" s="207" t="s">
        <v>738</v>
      </c>
      <c r="G173" s="204"/>
      <c r="H173" s="208">
        <v>16.02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171</v>
      </c>
      <c r="AU173" s="214" t="s">
        <v>87</v>
      </c>
      <c r="AV173" s="13" t="s">
        <v>87</v>
      </c>
      <c r="AW173" s="13" t="s">
        <v>34</v>
      </c>
      <c r="AX173" s="13" t="s">
        <v>77</v>
      </c>
      <c r="AY173" s="214" t="s">
        <v>136</v>
      </c>
    </row>
    <row r="174" spans="2:51" s="15" customFormat="1" ht="11.25">
      <c r="B174" s="232"/>
      <c r="C174" s="233"/>
      <c r="D174" s="205" t="s">
        <v>171</v>
      </c>
      <c r="E174" s="234" t="s">
        <v>1</v>
      </c>
      <c r="F174" s="235" t="s">
        <v>217</v>
      </c>
      <c r="G174" s="233"/>
      <c r="H174" s="236">
        <v>64.42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171</v>
      </c>
      <c r="AU174" s="242" t="s">
        <v>87</v>
      </c>
      <c r="AV174" s="15" t="s">
        <v>150</v>
      </c>
      <c r="AW174" s="15" t="s">
        <v>34</v>
      </c>
      <c r="AX174" s="15" t="s">
        <v>85</v>
      </c>
      <c r="AY174" s="242" t="s">
        <v>136</v>
      </c>
    </row>
    <row r="175" spans="1:65" s="2" customFormat="1" ht="24.2" customHeight="1">
      <c r="A175" s="35"/>
      <c r="B175" s="36"/>
      <c r="C175" s="190" t="s">
        <v>253</v>
      </c>
      <c r="D175" s="190" t="s">
        <v>137</v>
      </c>
      <c r="E175" s="191" t="s">
        <v>739</v>
      </c>
      <c r="F175" s="192" t="s">
        <v>740</v>
      </c>
      <c r="G175" s="193" t="s">
        <v>250</v>
      </c>
      <c r="H175" s="194">
        <v>0.029</v>
      </c>
      <c r="I175" s="195"/>
      <c r="J175" s="196">
        <f>ROUND(I175*H175,2)</f>
        <v>0</v>
      </c>
      <c r="K175" s="192" t="s">
        <v>208</v>
      </c>
      <c r="L175" s="40"/>
      <c r="M175" s="197" t="s">
        <v>1</v>
      </c>
      <c r="N175" s="198" t="s">
        <v>42</v>
      </c>
      <c r="O175" s="72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1" t="s">
        <v>150</v>
      </c>
      <c r="AT175" s="201" t="s">
        <v>137</v>
      </c>
      <c r="AU175" s="201" t="s">
        <v>87</v>
      </c>
      <c r="AY175" s="18" t="s">
        <v>136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8" t="s">
        <v>85</v>
      </c>
      <c r="BK175" s="202">
        <f>ROUND(I175*H175,2)</f>
        <v>0</v>
      </c>
      <c r="BL175" s="18" t="s">
        <v>150</v>
      </c>
      <c r="BM175" s="201" t="s">
        <v>741</v>
      </c>
    </row>
    <row r="176" spans="2:51" s="14" customFormat="1" ht="11.25">
      <c r="B176" s="222"/>
      <c r="C176" s="223"/>
      <c r="D176" s="205" t="s">
        <v>171</v>
      </c>
      <c r="E176" s="224" t="s">
        <v>1</v>
      </c>
      <c r="F176" s="225" t="s">
        <v>742</v>
      </c>
      <c r="G176" s="223"/>
      <c r="H176" s="224" t="s">
        <v>1</v>
      </c>
      <c r="I176" s="226"/>
      <c r="J176" s="223"/>
      <c r="K176" s="223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171</v>
      </c>
      <c r="AU176" s="231" t="s">
        <v>87</v>
      </c>
      <c r="AV176" s="14" t="s">
        <v>85</v>
      </c>
      <c r="AW176" s="14" t="s">
        <v>34</v>
      </c>
      <c r="AX176" s="14" t="s">
        <v>77</v>
      </c>
      <c r="AY176" s="231" t="s">
        <v>136</v>
      </c>
    </row>
    <row r="177" spans="2:51" s="13" customFormat="1" ht="11.25">
      <c r="B177" s="203"/>
      <c r="C177" s="204"/>
      <c r="D177" s="205" t="s">
        <v>171</v>
      </c>
      <c r="E177" s="206" t="s">
        <v>1</v>
      </c>
      <c r="F177" s="207" t="s">
        <v>743</v>
      </c>
      <c r="G177" s="204"/>
      <c r="H177" s="208">
        <v>0.002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171</v>
      </c>
      <c r="AU177" s="214" t="s">
        <v>87</v>
      </c>
      <c r="AV177" s="13" t="s">
        <v>87</v>
      </c>
      <c r="AW177" s="13" t="s">
        <v>34</v>
      </c>
      <c r="AX177" s="13" t="s">
        <v>77</v>
      </c>
      <c r="AY177" s="214" t="s">
        <v>136</v>
      </c>
    </row>
    <row r="178" spans="2:51" s="14" customFormat="1" ht="11.25">
      <c r="B178" s="222"/>
      <c r="C178" s="223"/>
      <c r="D178" s="205" t="s">
        <v>171</v>
      </c>
      <c r="E178" s="224" t="s">
        <v>1</v>
      </c>
      <c r="F178" s="225" t="s">
        <v>744</v>
      </c>
      <c r="G178" s="223"/>
      <c r="H178" s="224" t="s">
        <v>1</v>
      </c>
      <c r="I178" s="226"/>
      <c r="J178" s="223"/>
      <c r="K178" s="223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171</v>
      </c>
      <c r="AU178" s="231" t="s">
        <v>87</v>
      </c>
      <c r="AV178" s="14" t="s">
        <v>85</v>
      </c>
      <c r="AW178" s="14" t="s">
        <v>34</v>
      </c>
      <c r="AX178" s="14" t="s">
        <v>77</v>
      </c>
      <c r="AY178" s="231" t="s">
        <v>136</v>
      </c>
    </row>
    <row r="179" spans="2:51" s="13" customFormat="1" ht="11.25">
      <c r="B179" s="203"/>
      <c r="C179" s="204"/>
      <c r="D179" s="205" t="s">
        <v>171</v>
      </c>
      <c r="E179" s="206" t="s">
        <v>1</v>
      </c>
      <c r="F179" s="207" t="s">
        <v>745</v>
      </c>
      <c r="G179" s="204"/>
      <c r="H179" s="208">
        <v>0.003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171</v>
      </c>
      <c r="AU179" s="214" t="s">
        <v>87</v>
      </c>
      <c r="AV179" s="13" t="s">
        <v>87</v>
      </c>
      <c r="AW179" s="13" t="s">
        <v>34</v>
      </c>
      <c r="AX179" s="13" t="s">
        <v>77</v>
      </c>
      <c r="AY179" s="214" t="s">
        <v>136</v>
      </c>
    </row>
    <row r="180" spans="2:51" s="14" customFormat="1" ht="11.25">
      <c r="B180" s="222"/>
      <c r="C180" s="223"/>
      <c r="D180" s="205" t="s">
        <v>171</v>
      </c>
      <c r="E180" s="224" t="s">
        <v>1</v>
      </c>
      <c r="F180" s="225" t="s">
        <v>746</v>
      </c>
      <c r="G180" s="223"/>
      <c r="H180" s="224" t="s">
        <v>1</v>
      </c>
      <c r="I180" s="226"/>
      <c r="J180" s="223"/>
      <c r="K180" s="223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171</v>
      </c>
      <c r="AU180" s="231" t="s">
        <v>87</v>
      </c>
      <c r="AV180" s="14" t="s">
        <v>85</v>
      </c>
      <c r="AW180" s="14" t="s">
        <v>34</v>
      </c>
      <c r="AX180" s="14" t="s">
        <v>77</v>
      </c>
      <c r="AY180" s="231" t="s">
        <v>136</v>
      </c>
    </row>
    <row r="181" spans="2:51" s="13" customFormat="1" ht="11.25">
      <c r="B181" s="203"/>
      <c r="C181" s="204"/>
      <c r="D181" s="205" t="s">
        <v>171</v>
      </c>
      <c r="E181" s="206" t="s">
        <v>1</v>
      </c>
      <c r="F181" s="207" t="s">
        <v>747</v>
      </c>
      <c r="G181" s="204"/>
      <c r="H181" s="208">
        <v>0.024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171</v>
      </c>
      <c r="AU181" s="214" t="s">
        <v>87</v>
      </c>
      <c r="AV181" s="13" t="s">
        <v>87</v>
      </c>
      <c r="AW181" s="13" t="s">
        <v>34</v>
      </c>
      <c r="AX181" s="13" t="s">
        <v>77</v>
      </c>
      <c r="AY181" s="214" t="s">
        <v>136</v>
      </c>
    </row>
    <row r="182" spans="2:51" s="15" customFormat="1" ht="11.25">
      <c r="B182" s="232"/>
      <c r="C182" s="233"/>
      <c r="D182" s="205" t="s">
        <v>171</v>
      </c>
      <c r="E182" s="234" t="s">
        <v>1</v>
      </c>
      <c r="F182" s="235" t="s">
        <v>217</v>
      </c>
      <c r="G182" s="233"/>
      <c r="H182" s="236">
        <v>0.029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171</v>
      </c>
      <c r="AU182" s="242" t="s">
        <v>87</v>
      </c>
      <c r="AV182" s="15" t="s">
        <v>150</v>
      </c>
      <c r="AW182" s="15" t="s">
        <v>34</v>
      </c>
      <c r="AX182" s="15" t="s">
        <v>85</v>
      </c>
      <c r="AY182" s="242" t="s">
        <v>136</v>
      </c>
    </row>
    <row r="183" spans="1:65" s="2" customFormat="1" ht="14.45" customHeight="1">
      <c r="A183" s="35"/>
      <c r="B183" s="36"/>
      <c r="C183" s="247" t="s">
        <v>260</v>
      </c>
      <c r="D183" s="247" t="s">
        <v>365</v>
      </c>
      <c r="E183" s="248" t="s">
        <v>748</v>
      </c>
      <c r="F183" s="249" t="s">
        <v>749</v>
      </c>
      <c r="G183" s="250" t="s">
        <v>368</v>
      </c>
      <c r="H183" s="251">
        <v>2.7</v>
      </c>
      <c r="I183" s="252"/>
      <c r="J183" s="253">
        <f>ROUND(I183*H183,2)</f>
        <v>0</v>
      </c>
      <c r="K183" s="249" t="s">
        <v>1</v>
      </c>
      <c r="L183" s="254"/>
      <c r="M183" s="255" t="s">
        <v>1</v>
      </c>
      <c r="N183" s="256" t="s">
        <v>42</v>
      </c>
      <c r="O183" s="72"/>
      <c r="P183" s="199">
        <f>O183*H183</f>
        <v>0</v>
      </c>
      <c r="Q183" s="199">
        <v>0.001</v>
      </c>
      <c r="R183" s="199">
        <f>Q183*H183</f>
        <v>0.0027</v>
      </c>
      <c r="S183" s="199">
        <v>0</v>
      </c>
      <c r="T183" s="20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1" t="s">
        <v>167</v>
      </c>
      <c r="AT183" s="201" t="s">
        <v>365</v>
      </c>
      <c r="AU183" s="201" t="s">
        <v>87</v>
      </c>
      <c r="AY183" s="18" t="s">
        <v>136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8" t="s">
        <v>85</v>
      </c>
      <c r="BK183" s="202">
        <f>ROUND(I183*H183,2)</f>
        <v>0</v>
      </c>
      <c r="BL183" s="18" t="s">
        <v>150</v>
      </c>
      <c r="BM183" s="201" t="s">
        <v>750</v>
      </c>
    </row>
    <row r="184" spans="2:51" s="14" customFormat="1" ht="11.25">
      <c r="B184" s="222"/>
      <c r="C184" s="223"/>
      <c r="D184" s="205" t="s">
        <v>171</v>
      </c>
      <c r="E184" s="224" t="s">
        <v>1</v>
      </c>
      <c r="F184" s="225" t="s">
        <v>751</v>
      </c>
      <c r="G184" s="223"/>
      <c r="H184" s="224" t="s">
        <v>1</v>
      </c>
      <c r="I184" s="226"/>
      <c r="J184" s="223"/>
      <c r="K184" s="223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171</v>
      </c>
      <c r="AU184" s="231" t="s">
        <v>87</v>
      </c>
      <c r="AV184" s="14" t="s">
        <v>85</v>
      </c>
      <c r="AW184" s="14" t="s">
        <v>34</v>
      </c>
      <c r="AX184" s="14" t="s">
        <v>77</v>
      </c>
      <c r="AY184" s="231" t="s">
        <v>136</v>
      </c>
    </row>
    <row r="185" spans="2:51" s="13" customFormat="1" ht="11.25">
      <c r="B185" s="203"/>
      <c r="C185" s="204"/>
      <c r="D185" s="205" t="s">
        <v>171</v>
      </c>
      <c r="E185" s="206" t="s">
        <v>1</v>
      </c>
      <c r="F185" s="207" t="s">
        <v>752</v>
      </c>
      <c r="G185" s="204"/>
      <c r="H185" s="208">
        <v>2.7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171</v>
      </c>
      <c r="AU185" s="214" t="s">
        <v>87</v>
      </c>
      <c r="AV185" s="13" t="s">
        <v>87</v>
      </c>
      <c r="AW185" s="13" t="s">
        <v>34</v>
      </c>
      <c r="AX185" s="13" t="s">
        <v>85</v>
      </c>
      <c r="AY185" s="214" t="s">
        <v>136</v>
      </c>
    </row>
    <row r="186" spans="1:65" s="2" customFormat="1" ht="14.45" customHeight="1">
      <c r="A186" s="35"/>
      <c r="B186" s="36"/>
      <c r="C186" s="247" t="s">
        <v>264</v>
      </c>
      <c r="D186" s="247" t="s">
        <v>365</v>
      </c>
      <c r="E186" s="248" t="s">
        <v>753</v>
      </c>
      <c r="F186" s="249" t="s">
        <v>754</v>
      </c>
      <c r="G186" s="250" t="s">
        <v>368</v>
      </c>
      <c r="H186" s="251">
        <v>2.46</v>
      </c>
      <c r="I186" s="252"/>
      <c r="J186" s="253">
        <f>ROUND(I186*H186,2)</f>
        <v>0</v>
      </c>
      <c r="K186" s="249" t="s">
        <v>1</v>
      </c>
      <c r="L186" s="254"/>
      <c r="M186" s="255" t="s">
        <v>1</v>
      </c>
      <c r="N186" s="256" t="s">
        <v>42</v>
      </c>
      <c r="O186" s="72"/>
      <c r="P186" s="199">
        <f>O186*H186</f>
        <v>0</v>
      </c>
      <c r="Q186" s="199">
        <v>0.001</v>
      </c>
      <c r="R186" s="199">
        <f>Q186*H186</f>
        <v>0.00246</v>
      </c>
      <c r="S186" s="199">
        <v>0</v>
      </c>
      <c r="T186" s="20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1" t="s">
        <v>167</v>
      </c>
      <c r="AT186" s="201" t="s">
        <v>365</v>
      </c>
      <c r="AU186" s="201" t="s">
        <v>87</v>
      </c>
      <c r="AY186" s="18" t="s">
        <v>136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8" t="s">
        <v>85</v>
      </c>
      <c r="BK186" s="202">
        <f>ROUND(I186*H186,2)</f>
        <v>0</v>
      </c>
      <c r="BL186" s="18" t="s">
        <v>150</v>
      </c>
      <c r="BM186" s="201" t="s">
        <v>755</v>
      </c>
    </row>
    <row r="187" spans="2:51" s="14" customFormat="1" ht="11.25">
      <c r="B187" s="222"/>
      <c r="C187" s="223"/>
      <c r="D187" s="205" t="s">
        <v>171</v>
      </c>
      <c r="E187" s="224" t="s">
        <v>1</v>
      </c>
      <c r="F187" s="225" t="s">
        <v>756</v>
      </c>
      <c r="G187" s="223"/>
      <c r="H187" s="224" t="s">
        <v>1</v>
      </c>
      <c r="I187" s="226"/>
      <c r="J187" s="223"/>
      <c r="K187" s="223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171</v>
      </c>
      <c r="AU187" s="231" t="s">
        <v>87</v>
      </c>
      <c r="AV187" s="14" t="s">
        <v>85</v>
      </c>
      <c r="AW187" s="14" t="s">
        <v>34</v>
      </c>
      <c r="AX187" s="14" t="s">
        <v>77</v>
      </c>
      <c r="AY187" s="231" t="s">
        <v>136</v>
      </c>
    </row>
    <row r="188" spans="2:51" s="13" customFormat="1" ht="11.25">
      <c r="B188" s="203"/>
      <c r="C188" s="204"/>
      <c r="D188" s="205" t="s">
        <v>171</v>
      </c>
      <c r="E188" s="206" t="s">
        <v>1</v>
      </c>
      <c r="F188" s="207" t="s">
        <v>757</v>
      </c>
      <c r="G188" s="204"/>
      <c r="H188" s="208">
        <v>2.46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171</v>
      </c>
      <c r="AU188" s="214" t="s">
        <v>87</v>
      </c>
      <c r="AV188" s="13" t="s">
        <v>87</v>
      </c>
      <c r="AW188" s="13" t="s">
        <v>34</v>
      </c>
      <c r="AX188" s="13" t="s">
        <v>85</v>
      </c>
      <c r="AY188" s="214" t="s">
        <v>136</v>
      </c>
    </row>
    <row r="189" spans="1:65" s="2" customFormat="1" ht="24.2" customHeight="1">
      <c r="A189" s="35"/>
      <c r="B189" s="36"/>
      <c r="C189" s="190" t="s">
        <v>8</v>
      </c>
      <c r="D189" s="190" t="s">
        <v>137</v>
      </c>
      <c r="E189" s="191" t="s">
        <v>758</v>
      </c>
      <c r="F189" s="192" t="s">
        <v>759</v>
      </c>
      <c r="G189" s="193" t="s">
        <v>202</v>
      </c>
      <c r="H189" s="194">
        <v>518.5</v>
      </c>
      <c r="I189" s="195"/>
      <c r="J189" s="196">
        <f>ROUND(I189*H189,2)</f>
        <v>0</v>
      </c>
      <c r="K189" s="192" t="s">
        <v>1</v>
      </c>
      <c r="L189" s="40"/>
      <c r="M189" s="197" t="s">
        <v>1</v>
      </c>
      <c r="N189" s="198" t="s">
        <v>42</v>
      </c>
      <c r="O189" s="72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1" t="s">
        <v>150</v>
      </c>
      <c r="AT189" s="201" t="s">
        <v>137</v>
      </c>
      <c r="AU189" s="201" t="s">
        <v>87</v>
      </c>
      <c r="AY189" s="18" t="s">
        <v>136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8" t="s">
        <v>85</v>
      </c>
      <c r="BK189" s="202">
        <f>ROUND(I189*H189,2)</f>
        <v>0</v>
      </c>
      <c r="BL189" s="18" t="s">
        <v>150</v>
      </c>
      <c r="BM189" s="201" t="s">
        <v>760</v>
      </c>
    </row>
    <row r="190" spans="2:51" s="14" customFormat="1" ht="11.25">
      <c r="B190" s="222"/>
      <c r="C190" s="223"/>
      <c r="D190" s="205" t="s">
        <v>171</v>
      </c>
      <c r="E190" s="224" t="s">
        <v>1</v>
      </c>
      <c r="F190" s="225" t="s">
        <v>761</v>
      </c>
      <c r="G190" s="223"/>
      <c r="H190" s="224" t="s">
        <v>1</v>
      </c>
      <c r="I190" s="226"/>
      <c r="J190" s="223"/>
      <c r="K190" s="223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171</v>
      </c>
      <c r="AU190" s="231" t="s">
        <v>87</v>
      </c>
      <c r="AV190" s="14" t="s">
        <v>85</v>
      </c>
      <c r="AW190" s="14" t="s">
        <v>34</v>
      </c>
      <c r="AX190" s="14" t="s">
        <v>77</v>
      </c>
      <c r="AY190" s="231" t="s">
        <v>136</v>
      </c>
    </row>
    <row r="191" spans="2:51" s="13" customFormat="1" ht="11.25">
      <c r="B191" s="203"/>
      <c r="C191" s="204"/>
      <c r="D191" s="205" t="s">
        <v>171</v>
      </c>
      <c r="E191" s="206" t="s">
        <v>1</v>
      </c>
      <c r="F191" s="207" t="s">
        <v>762</v>
      </c>
      <c r="G191" s="204"/>
      <c r="H191" s="208">
        <v>518.5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171</v>
      </c>
      <c r="AU191" s="214" t="s">
        <v>87</v>
      </c>
      <c r="AV191" s="13" t="s">
        <v>87</v>
      </c>
      <c r="AW191" s="13" t="s">
        <v>34</v>
      </c>
      <c r="AX191" s="13" t="s">
        <v>85</v>
      </c>
      <c r="AY191" s="214" t="s">
        <v>136</v>
      </c>
    </row>
    <row r="192" spans="1:65" s="2" customFormat="1" ht="14.45" customHeight="1">
      <c r="A192" s="35"/>
      <c r="B192" s="36"/>
      <c r="C192" s="247" t="s">
        <v>271</v>
      </c>
      <c r="D192" s="247" t="s">
        <v>365</v>
      </c>
      <c r="E192" s="248" t="s">
        <v>763</v>
      </c>
      <c r="F192" s="249" t="s">
        <v>764</v>
      </c>
      <c r="G192" s="250" t="s">
        <v>250</v>
      </c>
      <c r="H192" s="251">
        <v>62.22</v>
      </c>
      <c r="I192" s="252"/>
      <c r="J192" s="253">
        <f>ROUND(I192*H192,2)</f>
        <v>0</v>
      </c>
      <c r="K192" s="249" t="s">
        <v>1</v>
      </c>
      <c r="L192" s="254"/>
      <c r="M192" s="255" t="s">
        <v>1</v>
      </c>
      <c r="N192" s="256" t="s">
        <v>42</v>
      </c>
      <c r="O192" s="72"/>
      <c r="P192" s="199">
        <f>O192*H192</f>
        <v>0</v>
      </c>
      <c r="Q192" s="199">
        <v>0.2</v>
      </c>
      <c r="R192" s="199">
        <f>Q192*H192</f>
        <v>12.444</v>
      </c>
      <c r="S192" s="199">
        <v>0</v>
      </c>
      <c r="T192" s="20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1" t="s">
        <v>167</v>
      </c>
      <c r="AT192" s="201" t="s">
        <v>365</v>
      </c>
      <c r="AU192" s="201" t="s">
        <v>87</v>
      </c>
      <c r="AY192" s="18" t="s">
        <v>136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8" t="s">
        <v>85</v>
      </c>
      <c r="BK192" s="202">
        <f>ROUND(I192*H192,2)</f>
        <v>0</v>
      </c>
      <c r="BL192" s="18" t="s">
        <v>150</v>
      </c>
      <c r="BM192" s="201" t="s">
        <v>765</v>
      </c>
    </row>
    <row r="193" spans="2:51" s="14" customFormat="1" ht="11.25">
      <c r="B193" s="222"/>
      <c r="C193" s="223"/>
      <c r="D193" s="205" t="s">
        <v>171</v>
      </c>
      <c r="E193" s="224" t="s">
        <v>1</v>
      </c>
      <c r="F193" s="225" t="s">
        <v>766</v>
      </c>
      <c r="G193" s="223"/>
      <c r="H193" s="224" t="s">
        <v>1</v>
      </c>
      <c r="I193" s="226"/>
      <c r="J193" s="223"/>
      <c r="K193" s="223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171</v>
      </c>
      <c r="AU193" s="231" t="s">
        <v>87</v>
      </c>
      <c r="AV193" s="14" t="s">
        <v>85</v>
      </c>
      <c r="AW193" s="14" t="s">
        <v>34</v>
      </c>
      <c r="AX193" s="14" t="s">
        <v>77</v>
      </c>
      <c r="AY193" s="231" t="s">
        <v>136</v>
      </c>
    </row>
    <row r="194" spans="2:51" s="13" customFormat="1" ht="11.25">
      <c r="B194" s="203"/>
      <c r="C194" s="204"/>
      <c r="D194" s="205" t="s">
        <v>171</v>
      </c>
      <c r="E194" s="206" t="s">
        <v>1</v>
      </c>
      <c r="F194" s="207" t="s">
        <v>767</v>
      </c>
      <c r="G194" s="204"/>
      <c r="H194" s="208">
        <v>62.22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171</v>
      </c>
      <c r="AU194" s="214" t="s">
        <v>87</v>
      </c>
      <c r="AV194" s="13" t="s">
        <v>87</v>
      </c>
      <c r="AW194" s="13" t="s">
        <v>34</v>
      </c>
      <c r="AX194" s="13" t="s">
        <v>85</v>
      </c>
      <c r="AY194" s="214" t="s">
        <v>136</v>
      </c>
    </row>
    <row r="195" spans="1:65" s="2" customFormat="1" ht="14.45" customHeight="1">
      <c r="A195" s="35"/>
      <c r="B195" s="36"/>
      <c r="C195" s="190" t="s">
        <v>275</v>
      </c>
      <c r="D195" s="190" t="s">
        <v>137</v>
      </c>
      <c r="E195" s="191" t="s">
        <v>768</v>
      </c>
      <c r="F195" s="192" t="s">
        <v>769</v>
      </c>
      <c r="G195" s="193" t="s">
        <v>250</v>
      </c>
      <c r="H195" s="194">
        <v>39.62</v>
      </c>
      <c r="I195" s="195"/>
      <c r="J195" s="196">
        <f>ROUND(I195*H195,2)</f>
        <v>0</v>
      </c>
      <c r="K195" s="192" t="s">
        <v>208</v>
      </c>
      <c r="L195" s="40"/>
      <c r="M195" s="197" t="s">
        <v>1</v>
      </c>
      <c r="N195" s="198" t="s">
        <v>42</v>
      </c>
      <c r="O195" s="72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1" t="s">
        <v>150</v>
      </c>
      <c r="AT195" s="201" t="s">
        <v>137</v>
      </c>
      <c r="AU195" s="201" t="s">
        <v>87</v>
      </c>
      <c r="AY195" s="18" t="s">
        <v>136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8" t="s">
        <v>85</v>
      </c>
      <c r="BK195" s="202">
        <f>ROUND(I195*H195,2)</f>
        <v>0</v>
      </c>
      <c r="BL195" s="18" t="s">
        <v>150</v>
      </c>
      <c r="BM195" s="201" t="s">
        <v>770</v>
      </c>
    </row>
    <row r="196" spans="2:51" s="14" customFormat="1" ht="11.25">
      <c r="B196" s="222"/>
      <c r="C196" s="223"/>
      <c r="D196" s="205" t="s">
        <v>171</v>
      </c>
      <c r="E196" s="224" t="s">
        <v>1</v>
      </c>
      <c r="F196" s="225" t="s">
        <v>771</v>
      </c>
      <c r="G196" s="223"/>
      <c r="H196" s="224" t="s">
        <v>1</v>
      </c>
      <c r="I196" s="226"/>
      <c r="J196" s="223"/>
      <c r="K196" s="223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171</v>
      </c>
      <c r="AU196" s="231" t="s">
        <v>87</v>
      </c>
      <c r="AV196" s="14" t="s">
        <v>85</v>
      </c>
      <c r="AW196" s="14" t="s">
        <v>34</v>
      </c>
      <c r="AX196" s="14" t="s">
        <v>77</v>
      </c>
      <c r="AY196" s="231" t="s">
        <v>136</v>
      </c>
    </row>
    <row r="197" spans="2:51" s="13" customFormat="1" ht="11.25">
      <c r="B197" s="203"/>
      <c r="C197" s="204"/>
      <c r="D197" s="205" t="s">
        <v>171</v>
      </c>
      <c r="E197" s="206" t="s">
        <v>1</v>
      </c>
      <c r="F197" s="207" t="s">
        <v>772</v>
      </c>
      <c r="G197" s="204"/>
      <c r="H197" s="208">
        <v>23.6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171</v>
      </c>
      <c r="AU197" s="214" t="s">
        <v>87</v>
      </c>
      <c r="AV197" s="13" t="s">
        <v>87</v>
      </c>
      <c r="AW197" s="13" t="s">
        <v>34</v>
      </c>
      <c r="AX197" s="13" t="s">
        <v>77</v>
      </c>
      <c r="AY197" s="214" t="s">
        <v>136</v>
      </c>
    </row>
    <row r="198" spans="2:51" s="14" customFormat="1" ht="11.25">
      <c r="B198" s="222"/>
      <c r="C198" s="223"/>
      <c r="D198" s="205" t="s">
        <v>171</v>
      </c>
      <c r="E198" s="224" t="s">
        <v>1</v>
      </c>
      <c r="F198" s="225" t="s">
        <v>773</v>
      </c>
      <c r="G198" s="223"/>
      <c r="H198" s="224" t="s">
        <v>1</v>
      </c>
      <c r="I198" s="226"/>
      <c r="J198" s="223"/>
      <c r="K198" s="223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171</v>
      </c>
      <c r="AU198" s="231" t="s">
        <v>87</v>
      </c>
      <c r="AV198" s="14" t="s">
        <v>85</v>
      </c>
      <c r="AW198" s="14" t="s">
        <v>34</v>
      </c>
      <c r="AX198" s="14" t="s">
        <v>77</v>
      </c>
      <c r="AY198" s="231" t="s">
        <v>136</v>
      </c>
    </row>
    <row r="199" spans="2:51" s="13" customFormat="1" ht="11.25">
      <c r="B199" s="203"/>
      <c r="C199" s="204"/>
      <c r="D199" s="205" t="s">
        <v>171</v>
      </c>
      <c r="E199" s="206" t="s">
        <v>1</v>
      </c>
      <c r="F199" s="207" t="s">
        <v>774</v>
      </c>
      <c r="G199" s="204"/>
      <c r="H199" s="208">
        <v>16.02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171</v>
      </c>
      <c r="AU199" s="214" t="s">
        <v>87</v>
      </c>
      <c r="AV199" s="13" t="s">
        <v>87</v>
      </c>
      <c r="AW199" s="13" t="s">
        <v>34</v>
      </c>
      <c r="AX199" s="13" t="s">
        <v>77</v>
      </c>
      <c r="AY199" s="214" t="s">
        <v>136</v>
      </c>
    </row>
    <row r="200" spans="2:51" s="15" customFormat="1" ht="11.25">
      <c r="B200" s="232"/>
      <c r="C200" s="233"/>
      <c r="D200" s="205" t="s">
        <v>171</v>
      </c>
      <c r="E200" s="234" t="s">
        <v>1</v>
      </c>
      <c r="F200" s="235" t="s">
        <v>217</v>
      </c>
      <c r="G200" s="233"/>
      <c r="H200" s="236">
        <v>39.62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171</v>
      </c>
      <c r="AU200" s="242" t="s">
        <v>87</v>
      </c>
      <c r="AV200" s="15" t="s">
        <v>150</v>
      </c>
      <c r="AW200" s="15" t="s">
        <v>34</v>
      </c>
      <c r="AX200" s="15" t="s">
        <v>85</v>
      </c>
      <c r="AY200" s="242" t="s">
        <v>136</v>
      </c>
    </row>
    <row r="201" spans="1:65" s="2" customFormat="1" ht="14.45" customHeight="1">
      <c r="A201" s="35"/>
      <c r="B201" s="36"/>
      <c r="C201" s="190" t="s">
        <v>279</v>
      </c>
      <c r="D201" s="190" t="s">
        <v>137</v>
      </c>
      <c r="E201" s="191" t="s">
        <v>775</v>
      </c>
      <c r="F201" s="192" t="s">
        <v>776</v>
      </c>
      <c r="G201" s="193" t="s">
        <v>250</v>
      </c>
      <c r="H201" s="194">
        <v>39.62</v>
      </c>
      <c r="I201" s="195"/>
      <c r="J201" s="196">
        <f>ROUND(I201*H201,2)</f>
        <v>0</v>
      </c>
      <c r="K201" s="192" t="s">
        <v>208</v>
      </c>
      <c r="L201" s="40"/>
      <c r="M201" s="197" t="s">
        <v>1</v>
      </c>
      <c r="N201" s="198" t="s">
        <v>42</v>
      </c>
      <c r="O201" s="72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1" t="s">
        <v>150</v>
      </c>
      <c r="AT201" s="201" t="s">
        <v>137</v>
      </c>
      <c r="AU201" s="201" t="s">
        <v>87</v>
      </c>
      <c r="AY201" s="18" t="s">
        <v>136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8" t="s">
        <v>85</v>
      </c>
      <c r="BK201" s="202">
        <f>ROUND(I201*H201,2)</f>
        <v>0</v>
      </c>
      <c r="BL201" s="18" t="s">
        <v>150</v>
      </c>
      <c r="BM201" s="201" t="s">
        <v>777</v>
      </c>
    </row>
    <row r="202" spans="1:65" s="2" customFormat="1" ht="24.2" customHeight="1">
      <c r="A202" s="35"/>
      <c r="B202" s="36"/>
      <c r="C202" s="190" t="s">
        <v>283</v>
      </c>
      <c r="D202" s="190" t="s">
        <v>137</v>
      </c>
      <c r="E202" s="191" t="s">
        <v>778</v>
      </c>
      <c r="F202" s="192" t="s">
        <v>779</v>
      </c>
      <c r="G202" s="193" t="s">
        <v>250</v>
      </c>
      <c r="H202" s="194">
        <v>158.48</v>
      </c>
      <c r="I202" s="195"/>
      <c r="J202" s="196">
        <f>ROUND(I202*H202,2)</f>
        <v>0</v>
      </c>
      <c r="K202" s="192" t="s">
        <v>208</v>
      </c>
      <c r="L202" s="40"/>
      <c r="M202" s="197" t="s">
        <v>1</v>
      </c>
      <c r="N202" s="198" t="s">
        <v>42</v>
      </c>
      <c r="O202" s="72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1" t="s">
        <v>150</v>
      </c>
      <c r="AT202" s="201" t="s">
        <v>137</v>
      </c>
      <c r="AU202" s="201" t="s">
        <v>87</v>
      </c>
      <c r="AY202" s="18" t="s">
        <v>136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8" t="s">
        <v>85</v>
      </c>
      <c r="BK202" s="202">
        <f>ROUND(I202*H202,2)</f>
        <v>0</v>
      </c>
      <c r="BL202" s="18" t="s">
        <v>150</v>
      </c>
      <c r="BM202" s="201" t="s">
        <v>780</v>
      </c>
    </row>
    <row r="203" spans="2:51" s="13" customFormat="1" ht="11.25">
      <c r="B203" s="203"/>
      <c r="C203" s="204"/>
      <c r="D203" s="205" t="s">
        <v>171</v>
      </c>
      <c r="E203" s="206" t="s">
        <v>1</v>
      </c>
      <c r="F203" s="207" t="s">
        <v>781</v>
      </c>
      <c r="G203" s="204"/>
      <c r="H203" s="208">
        <v>158.48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171</v>
      </c>
      <c r="AU203" s="214" t="s">
        <v>87</v>
      </c>
      <c r="AV203" s="13" t="s">
        <v>87</v>
      </c>
      <c r="AW203" s="13" t="s">
        <v>34</v>
      </c>
      <c r="AX203" s="13" t="s">
        <v>85</v>
      </c>
      <c r="AY203" s="214" t="s">
        <v>136</v>
      </c>
    </row>
    <row r="204" spans="2:63" s="12" customFormat="1" ht="22.9" customHeight="1">
      <c r="B204" s="176"/>
      <c r="C204" s="177"/>
      <c r="D204" s="178" t="s">
        <v>76</v>
      </c>
      <c r="E204" s="215" t="s">
        <v>146</v>
      </c>
      <c r="F204" s="215" t="s">
        <v>782</v>
      </c>
      <c r="G204" s="177"/>
      <c r="H204" s="177"/>
      <c r="I204" s="180"/>
      <c r="J204" s="216">
        <f>BK204</f>
        <v>0</v>
      </c>
      <c r="K204" s="177"/>
      <c r="L204" s="182"/>
      <c r="M204" s="183"/>
      <c r="N204" s="184"/>
      <c r="O204" s="184"/>
      <c r="P204" s="185">
        <f>SUM(P205:P210)</f>
        <v>0</v>
      </c>
      <c r="Q204" s="184"/>
      <c r="R204" s="185">
        <f>SUM(R205:R210)</f>
        <v>8.2336</v>
      </c>
      <c r="S204" s="184"/>
      <c r="T204" s="186">
        <f>SUM(T205:T210)</f>
        <v>0</v>
      </c>
      <c r="AR204" s="187" t="s">
        <v>85</v>
      </c>
      <c r="AT204" s="188" t="s">
        <v>76</v>
      </c>
      <c r="AU204" s="188" t="s">
        <v>85</v>
      </c>
      <c r="AY204" s="187" t="s">
        <v>136</v>
      </c>
      <c r="BK204" s="189">
        <f>SUM(BK205:BK210)</f>
        <v>0</v>
      </c>
    </row>
    <row r="205" spans="1:65" s="2" customFormat="1" ht="49.15" customHeight="1">
      <c r="A205" s="35"/>
      <c r="B205" s="36"/>
      <c r="C205" s="190" t="s">
        <v>287</v>
      </c>
      <c r="D205" s="190" t="s">
        <v>137</v>
      </c>
      <c r="E205" s="191" t="s">
        <v>783</v>
      </c>
      <c r="F205" s="192" t="s">
        <v>784</v>
      </c>
      <c r="G205" s="193" t="s">
        <v>413</v>
      </c>
      <c r="H205" s="194">
        <v>1328</v>
      </c>
      <c r="I205" s="195"/>
      <c r="J205" s="196">
        <f>ROUND(I205*H205,2)</f>
        <v>0</v>
      </c>
      <c r="K205" s="192" t="s">
        <v>1</v>
      </c>
      <c r="L205" s="40"/>
      <c r="M205" s="197" t="s">
        <v>1</v>
      </c>
      <c r="N205" s="198" t="s">
        <v>42</v>
      </c>
      <c r="O205" s="72"/>
      <c r="P205" s="199">
        <f>O205*H205</f>
        <v>0</v>
      </c>
      <c r="Q205" s="199">
        <v>0.0062</v>
      </c>
      <c r="R205" s="199">
        <f>Q205*H205</f>
        <v>8.2336</v>
      </c>
      <c r="S205" s="199">
        <v>0</v>
      </c>
      <c r="T205" s="20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1" t="s">
        <v>150</v>
      </c>
      <c r="AT205" s="201" t="s">
        <v>137</v>
      </c>
      <c r="AU205" s="201" t="s">
        <v>87</v>
      </c>
      <c r="AY205" s="18" t="s">
        <v>136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8" t="s">
        <v>85</v>
      </c>
      <c r="BK205" s="202">
        <f>ROUND(I205*H205,2)</f>
        <v>0</v>
      </c>
      <c r="BL205" s="18" t="s">
        <v>150</v>
      </c>
      <c r="BM205" s="201" t="s">
        <v>785</v>
      </c>
    </row>
    <row r="206" spans="2:51" s="14" customFormat="1" ht="11.25">
      <c r="B206" s="222"/>
      <c r="C206" s="223"/>
      <c r="D206" s="205" t="s">
        <v>171</v>
      </c>
      <c r="E206" s="224" t="s">
        <v>1</v>
      </c>
      <c r="F206" s="225" t="s">
        <v>786</v>
      </c>
      <c r="G206" s="223"/>
      <c r="H206" s="224" t="s">
        <v>1</v>
      </c>
      <c r="I206" s="226"/>
      <c r="J206" s="223"/>
      <c r="K206" s="223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171</v>
      </c>
      <c r="AU206" s="231" t="s">
        <v>87</v>
      </c>
      <c r="AV206" s="14" t="s">
        <v>85</v>
      </c>
      <c r="AW206" s="14" t="s">
        <v>34</v>
      </c>
      <c r="AX206" s="14" t="s">
        <v>77</v>
      </c>
      <c r="AY206" s="231" t="s">
        <v>136</v>
      </c>
    </row>
    <row r="207" spans="2:51" s="14" customFormat="1" ht="33.75">
      <c r="B207" s="222"/>
      <c r="C207" s="223"/>
      <c r="D207" s="205" t="s">
        <v>171</v>
      </c>
      <c r="E207" s="224" t="s">
        <v>1</v>
      </c>
      <c r="F207" s="225" t="s">
        <v>787</v>
      </c>
      <c r="G207" s="223"/>
      <c r="H207" s="224" t="s">
        <v>1</v>
      </c>
      <c r="I207" s="226"/>
      <c r="J207" s="223"/>
      <c r="K207" s="223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171</v>
      </c>
      <c r="AU207" s="231" t="s">
        <v>87</v>
      </c>
      <c r="AV207" s="14" t="s">
        <v>85</v>
      </c>
      <c r="AW207" s="14" t="s">
        <v>34</v>
      </c>
      <c r="AX207" s="14" t="s">
        <v>77</v>
      </c>
      <c r="AY207" s="231" t="s">
        <v>136</v>
      </c>
    </row>
    <row r="208" spans="2:51" s="14" customFormat="1" ht="11.25">
      <c r="B208" s="222"/>
      <c r="C208" s="223"/>
      <c r="D208" s="205" t="s">
        <v>171</v>
      </c>
      <c r="E208" s="224" t="s">
        <v>1</v>
      </c>
      <c r="F208" s="225" t="s">
        <v>788</v>
      </c>
      <c r="G208" s="223"/>
      <c r="H208" s="224" t="s">
        <v>1</v>
      </c>
      <c r="I208" s="226"/>
      <c r="J208" s="223"/>
      <c r="K208" s="223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171</v>
      </c>
      <c r="AU208" s="231" t="s">
        <v>87</v>
      </c>
      <c r="AV208" s="14" t="s">
        <v>85</v>
      </c>
      <c r="AW208" s="14" t="s">
        <v>34</v>
      </c>
      <c r="AX208" s="14" t="s">
        <v>77</v>
      </c>
      <c r="AY208" s="231" t="s">
        <v>136</v>
      </c>
    </row>
    <row r="209" spans="2:51" s="14" customFormat="1" ht="22.5">
      <c r="B209" s="222"/>
      <c r="C209" s="223"/>
      <c r="D209" s="205" t="s">
        <v>171</v>
      </c>
      <c r="E209" s="224" t="s">
        <v>1</v>
      </c>
      <c r="F209" s="225" t="s">
        <v>789</v>
      </c>
      <c r="G209" s="223"/>
      <c r="H209" s="224" t="s">
        <v>1</v>
      </c>
      <c r="I209" s="226"/>
      <c r="J209" s="223"/>
      <c r="K209" s="223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171</v>
      </c>
      <c r="AU209" s="231" t="s">
        <v>87</v>
      </c>
      <c r="AV209" s="14" t="s">
        <v>85</v>
      </c>
      <c r="AW209" s="14" t="s">
        <v>34</v>
      </c>
      <c r="AX209" s="14" t="s">
        <v>77</v>
      </c>
      <c r="AY209" s="231" t="s">
        <v>136</v>
      </c>
    </row>
    <row r="210" spans="2:51" s="13" customFormat="1" ht="11.25">
      <c r="B210" s="203"/>
      <c r="C210" s="204"/>
      <c r="D210" s="205" t="s">
        <v>171</v>
      </c>
      <c r="E210" s="206" t="s">
        <v>1</v>
      </c>
      <c r="F210" s="207" t="s">
        <v>790</v>
      </c>
      <c r="G210" s="204"/>
      <c r="H210" s="208">
        <v>1328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171</v>
      </c>
      <c r="AU210" s="214" t="s">
        <v>87</v>
      </c>
      <c r="AV210" s="13" t="s">
        <v>87</v>
      </c>
      <c r="AW210" s="13" t="s">
        <v>34</v>
      </c>
      <c r="AX210" s="13" t="s">
        <v>85</v>
      </c>
      <c r="AY210" s="214" t="s">
        <v>136</v>
      </c>
    </row>
    <row r="211" spans="2:63" s="12" customFormat="1" ht="22.9" customHeight="1">
      <c r="B211" s="176"/>
      <c r="C211" s="177"/>
      <c r="D211" s="178" t="s">
        <v>76</v>
      </c>
      <c r="E211" s="215" t="s">
        <v>542</v>
      </c>
      <c r="F211" s="215" t="s">
        <v>543</v>
      </c>
      <c r="G211" s="177"/>
      <c r="H211" s="177"/>
      <c r="I211" s="180"/>
      <c r="J211" s="216">
        <f>BK211</f>
        <v>0</v>
      </c>
      <c r="K211" s="177"/>
      <c r="L211" s="182"/>
      <c r="M211" s="183"/>
      <c r="N211" s="184"/>
      <c r="O211" s="184"/>
      <c r="P211" s="185">
        <f>P212</f>
        <v>0</v>
      </c>
      <c r="Q211" s="184"/>
      <c r="R211" s="185">
        <f>R212</f>
        <v>0</v>
      </c>
      <c r="S211" s="184"/>
      <c r="T211" s="186">
        <f>T212</f>
        <v>0</v>
      </c>
      <c r="AR211" s="187" t="s">
        <v>85</v>
      </c>
      <c r="AT211" s="188" t="s">
        <v>76</v>
      </c>
      <c r="AU211" s="188" t="s">
        <v>85</v>
      </c>
      <c r="AY211" s="187" t="s">
        <v>136</v>
      </c>
      <c r="BK211" s="189">
        <f>BK212</f>
        <v>0</v>
      </c>
    </row>
    <row r="212" spans="1:65" s="2" customFormat="1" ht="24.2" customHeight="1">
      <c r="A212" s="35"/>
      <c r="B212" s="36"/>
      <c r="C212" s="190" t="s">
        <v>7</v>
      </c>
      <c r="D212" s="190" t="s">
        <v>137</v>
      </c>
      <c r="E212" s="191" t="s">
        <v>791</v>
      </c>
      <c r="F212" s="192" t="s">
        <v>792</v>
      </c>
      <c r="G212" s="193" t="s">
        <v>336</v>
      </c>
      <c r="H212" s="194">
        <v>35.777</v>
      </c>
      <c r="I212" s="195"/>
      <c r="J212" s="196">
        <f>ROUND(I212*H212,2)</f>
        <v>0</v>
      </c>
      <c r="K212" s="192" t="s">
        <v>208</v>
      </c>
      <c r="L212" s="40"/>
      <c r="M212" s="217" t="s">
        <v>1</v>
      </c>
      <c r="N212" s="218" t="s">
        <v>42</v>
      </c>
      <c r="O212" s="219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1" t="s">
        <v>150</v>
      </c>
      <c r="AT212" s="201" t="s">
        <v>137</v>
      </c>
      <c r="AU212" s="201" t="s">
        <v>87</v>
      </c>
      <c r="AY212" s="18" t="s">
        <v>136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8" t="s">
        <v>85</v>
      </c>
      <c r="BK212" s="202">
        <f>ROUND(I212*H212,2)</f>
        <v>0</v>
      </c>
      <c r="BL212" s="18" t="s">
        <v>150</v>
      </c>
      <c r="BM212" s="201" t="s">
        <v>793</v>
      </c>
    </row>
    <row r="213" spans="1:31" s="2" customFormat="1" ht="6.95" customHeight="1">
      <c r="A213" s="35"/>
      <c r="B213" s="55"/>
      <c r="C213" s="56"/>
      <c r="D213" s="56"/>
      <c r="E213" s="56"/>
      <c r="F213" s="56"/>
      <c r="G213" s="56"/>
      <c r="H213" s="56"/>
      <c r="I213" s="56"/>
      <c r="J213" s="56"/>
      <c r="K213" s="56"/>
      <c r="L213" s="40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algorithmName="SHA-512" hashValue="4oX0xohU/vPv0TsqrBxHnfHBLw2GYPrp17Z7x1svb85dZ9gvgDpZ6hFFMt14+VKmmPXUSSkz2TK8gi27W09+QA==" saltValue="mlygg8z3DUS07VgdTb7B4sOvrCgSNxMWwYGDzj9KgmkETYrJuaz1EvfHGH/8Db4um8Y8vngUFWuQcCANhYMaXg==" spinCount="100000" sheet="1" objects="1" scenarios="1" formatColumns="0" formatRows="0" autoFilter="0"/>
  <autoFilter ref="C123:K212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102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109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3" t="str">
        <f>'Rekapitulace stavby'!K6</f>
        <v>Polní cesta HPC 6, k.ú. Břežany II</v>
      </c>
      <c r="F7" s="314"/>
      <c r="G7" s="314"/>
      <c r="H7" s="314"/>
      <c r="L7" s="21"/>
    </row>
    <row r="8" spans="2:12" s="1" customFormat="1" ht="12" customHeight="1">
      <c r="B8" s="21"/>
      <c r="D8" s="120" t="s">
        <v>110</v>
      </c>
      <c r="L8" s="21"/>
    </row>
    <row r="9" spans="1:31" s="2" customFormat="1" ht="16.5" customHeight="1">
      <c r="A9" s="35"/>
      <c r="B9" s="40"/>
      <c r="C9" s="35"/>
      <c r="D9" s="35"/>
      <c r="E9" s="313" t="s">
        <v>672</v>
      </c>
      <c r="F9" s="316"/>
      <c r="G9" s="316"/>
      <c r="H9" s="31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673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5" t="s">
        <v>794</v>
      </c>
      <c r="F11" s="316"/>
      <c r="G11" s="316"/>
      <c r="H11" s="31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2. 12. 2020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27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31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32</v>
      </c>
      <c r="F23" s="35"/>
      <c r="G23" s="35"/>
      <c r="H23" s="35"/>
      <c r="I23" s="120" t="s">
        <v>27</v>
      </c>
      <c r="J23" s="111" t="s">
        <v>33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37</v>
      </c>
      <c r="E32" s="35"/>
      <c r="F32" s="35"/>
      <c r="G32" s="35"/>
      <c r="H32" s="35"/>
      <c r="I32" s="35"/>
      <c r="J32" s="127">
        <f>ROUND(J123,2)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39</v>
      </c>
      <c r="G34" s="35"/>
      <c r="H34" s="35"/>
      <c r="I34" s="128" t="s">
        <v>38</v>
      </c>
      <c r="J34" s="128" t="s">
        <v>40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41</v>
      </c>
      <c r="E35" s="120" t="s">
        <v>42</v>
      </c>
      <c r="F35" s="130">
        <f>ROUND((SUM(BE123:BE152)),2)</f>
        <v>0</v>
      </c>
      <c r="G35" s="35"/>
      <c r="H35" s="35"/>
      <c r="I35" s="131">
        <v>0.21</v>
      </c>
      <c r="J35" s="130">
        <f>ROUND(((SUM(BE123:BE152))*I35),2)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43</v>
      </c>
      <c r="F36" s="130">
        <f>ROUND((SUM(BF123:BF152)),2)</f>
        <v>0</v>
      </c>
      <c r="G36" s="35"/>
      <c r="H36" s="35"/>
      <c r="I36" s="131">
        <v>0.15</v>
      </c>
      <c r="J36" s="130">
        <f>ROUND(((SUM(BF123:BF152))*I36),2)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44</v>
      </c>
      <c r="F37" s="130">
        <f>ROUND((SUM(BG123:BG152)),2)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45</v>
      </c>
      <c r="F38" s="130">
        <f>ROUND((SUM(BH123:BH152)),2)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46</v>
      </c>
      <c r="F39" s="130">
        <f>ROUND((SUM(BI123:BI152)),2)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47</v>
      </c>
      <c r="E41" s="134"/>
      <c r="F41" s="134"/>
      <c r="G41" s="135" t="s">
        <v>48</v>
      </c>
      <c r="H41" s="136" t="s">
        <v>49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Polní cesta HPC 6, k.ú. Břežany II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672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673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68" t="str">
        <f>E11</f>
        <v>SO 800.2 - Následná péče 1. rok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Břežany </v>
      </c>
      <c r="G91" s="37"/>
      <c r="H91" s="37"/>
      <c r="I91" s="30" t="s">
        <v>22</v>
      </c>
      <c r="J91" s="67" t="str">
        <f>IF(J14="","",J14)</f>
        <v>2. 12. 2020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>
      <c r="A93" s="35"/>
      <c r="B93" s="36"/>
      <c r="C93" s="30" t="s">
        <v>24</v>
      </c>
      <c r="D93" s="37"/>
      <c r="E93" s="37"/>
      <c r="F93" s="28" t="str">
        <f>E17</f>
        <v xml:space="preserve"> </v>
      </c>
      <c r="G93" s="37"/>
      <c r="H93" s="37"/>
      <c r="I93" s="30" t="s">
        <v>30</v>
      </c>
      <c r="J93" s="33" t="str">
        <f>E23</f>
        <v>GEOVAP, spol. s.r.o., Pardubice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113</v>
      </c>
      <c r="D96" s="151"/>
      <c r="E96" s="151"/>
      <c r="F96" s="151"/>
      <c r="G96" s="151"/>
      <c r="H96" s="151"/>
      <c r="I96" s="151"/>
      <c r="J96" s="152" t="s">
        <v>114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115</v>
      </c>
      <c r="D98" s="37"/>
      <c r="E98" s="37"/>
      <c r="F98" s="37"/>
      <c r="G98" s="37"/>
      <c r="H98" s="37"/>
      <c r="I98" s="37"/>
      <c r="J98" s="85">
        <f>J123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116</v>
      </c>
    </row>
    <row r="99" spans="2:12" s="9" customFormat="1" ht="24.95" customHeight="1">
      <c r="B99" s="154"/>
      <c r="C99" s="155"/>
      <c r="D99" s="156" t="s">
        <v>190</v>
      </c>
      <c r="E99" s="157"/>
      <c r="F99" s="157"/>
      <c r="G99" s="157"/>
      <c r="H99" s="157"/>
      <c r="I99" s="157"/>
      <c r="J99" s="158">
        <f>J124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191</v>
      </c>
      <c r="E100" s="162"/>
      <c r="F100" s="162"/>
      <c r="G100" s="162"/>
      <c r="H100" s="162"/>
      <c r="I100" s="162"/>
      <c r="J100" s="163">
        <f>J125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196</v>
      </c>
      <c r="E101" s="162"/>
      <c r="F101" s="162"/>
      <c r="G101" s="162"/>
      <c r="H101" s="162"/>
      <c r="I101" s="162"/>
      <c r="J101" s="163">
        <f>J151</f>
        <v>0</v>
      </c>
      <c r="K101" s="105"/>
      <c r="L101" s="164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120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20" t="str">
        <f>E7</f>
        <v>Polní cesta HPC 6, k.ú. Břežany II</v>
      </c>
      <c r="F111" s="321"/>
      <c r="G111" s="321"/>
      <c r="H111" s="321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2:12" s="1" customFormat="1" ht="12" customHeight="1">
      <c r="B112" s="22"/>
      <c r="C112" s="30" t="s">
        <v>110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5"/>
      <c r="B113" s="36"/>
      <c r="C113" s="37"/>
      <c r="D113" s="37"/>
      <c r="E113" s="320" t="s">
        <v>672</v>
      </c>
      <c r="F113" s="322"/>
      <c r="G113" s="322"/>
      <c r="H113" s="322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673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68" t="str">
        <f>E11</f>
        <v>SO 800.2 - Následná péče 1. rok</v>
      </c>
      <c r="F115" s="322"/>
      <c r="G115" s="322"/>
      <c r="H115" s="322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F14</f>
        <v xml:space="preserve">Břežany </v>
      </c>
      <c r="G117" s="37"/>
      <c r="H117" s="37"/>
      <c r="I117" s="30" t="s">
        <v>22</v>
      </c>
      <c r="J117" s="67" t="str">
        <f>IF(J14="","",J14)</f>
        <v>2. 12. 2020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5.7" customHeight="1">
      <c r="A119" s="35"/>
      <c r="B119" s="36"/>
      <c r="C119" s="30" t="s">
        <v>24</v>
      </c>
      <c r="D119" s="37"/>
      <c r="E119" s="37"/>
      <c r="F119" s="28" t="str">
        <f>E17</f>
        <v xml:space="preserve"> </v>
      </c>
      <c r="G119" s="37"/>
      <c r="H119" s="37"/>
      <c r="I119" s="30" t="s">
        <v>30</v>
      </c>
      <c r="J119" s="33" t="str">
        <f>E23</f>
        <v>GEOVAP, spol. s.r.o., Pardubice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28</v>
      </c>
      <c r="D120" s="37"/>
      <c r="E120" s="37"/>
      <c r="F120" s="28" t="str">
        <f>IF(E20="","",E20)</f>
        <v>Vyplň údaj</v>
      </c>
      <c r="G120" s="37"/>
      <c r="H120" s="37"/>
      <c r="I120" s="30" t="s">
        <v>35</v>
      </c>
      <c r="J120" s="33" t="str">
        <f>E26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5"/>
      <c r="B122" s="166"/>
      <c r="C122" s="167" t="s">
        <v>121</v>
      </c>
      <c r="D122" s="168" t="s">
        <v>62</v>
      </c>
      <c r="E122" s="168" t="s">
        <v>58</v>
      </c>
      <c r="F122" s="168" t="s">
        <v>59</v>
      </c>
      <c r="G122" s="168" t="s">
        <v>122</v>
      </c>
      <c r="H122" s="168" t="s">
        <v>123</v>
      </c>
      <c r="I122" s="168" t="s">
        <v>124</v>
      </c>
      <c r="J122" s="168" t="s">
        <v>114</v>
      </c>
      <c r="K122" s="169" t="s">
        <v>125</v>
      </c>
      <c r="L122" s="170"/>
      <c r="M122" s="76" t="s">
        <v>1</v>
      </c>
      <c r="N122" s="77" t="s">
        <v>41</v>
      </c>
      <c r="O122" s="77" t="s">
        <v>126</v>
      </c>
      <c r="P122" s="77" t="s">
        <v>127</v>
      </c>
      <c r="Q122" s="77" t="s">
        <v>128</v>
      </c>
      <c r="R122" s="77" t="s">
        <v>129</v>
      </c>
      <c r="S122" s="77" t="s">
        <v>130</v>
      </c>
      <c r="T122" s="78" t="s">
        <v>131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3" s="2" customFormat="1" ht="22.9" customHeight="1">
      <c r="A123" s="35"/>
      <c r="B123" s="36"/>
      <c r="C123" s="83" t="s">
        <v>132</v>
      </c>
      <c r="D123" s="37"/>
      <c r="E123" s="37"/>
      <c r="F123" s="37"/>
      <c r="G123" s="37"/>
      <c r="H123" s="37"/>
      <c r="I123" s="37"/>
      <c r="J123" s="171">
        <f>BK123</f>
        <v>0</v>
      </c>
      <c r="K123" s="37"/>
      <c r="L123" s="40"/>
      <c r="M123" s="79"/>
      <c r="N123" s="172"/>
      <c r="O123" s="80"/>
      <c r="P123" s="173">
        <f>P124</f>
        <v>0</v>
      </c>
      <c r="Q123" s="80"/>
      <c r="R123" s="173">
        <f>R124</f>
        <v>0.015533000000000002</v>
      </c>
      <c r="S123" s="80"/>
      <c r="T123" s="174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76</v>
      </c>
      <c r="AU123" s="18" t="s">
        <v>116</v>
      </c>
      <c r="BK123" s="175">
        <f>BK124</f>
        <v>0</v>
      </c>
    </row>
    <row r="124" spans="2:63" s="12" customFormat="1" ht="25.9" customHeight="1">
      <c r="B124" s="176"/>
      <c r="C124" s="177"/>
      <c r="D124" s="178" t="s">
        <v>76</v>
      </c>
      <c r="E124" s="179" t="s">
        <v>197</v>
      </c>
      <c r="F124" s="179" t="s">
        <v>198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P125+P151</f>
        <v>0</v>
      </c>
      <c r="Q124" s="184"/>
      <c r="R124" s="185">
        <f>R125+R151</f>
        <v>0.015533000000000002</v>
      </c>
      <c r="S124" s="184"/>
      <c r="T124" s="186">
        <f>T125+T151</f>
        <v>0</v>
      </c>
      <c r="AR124" s="187" t="s">
        <v>85</v>
      </c>
      <c r="AT124" s="188" t="s">
        <v>76</v>
      </c>
      <c r="AU124" s="188" t="s">
        <v>77</v>
      </c>
      <c r="AY124" s="187" t="s">
        <v>136</v>
      </c>
      <c r="BK124" s="189">
        <f>BK125+BK151</f>
        <v>0</v>
      </c>
    </row>
    <row r="125" spans="2:63" s="12" customFormat="1" ht="22.9" customHeight="1">
      <c r="B125" s="176"/>
      <c r="C125" s="177"/>
      <c r="D125" s="178" t="s">
        <v>76</v>
      </c>
      <c r="E125" s="215" t="s">
        <v>85</v>
      </c>
      <c r="F125" s="215" t="s">
        <v>199</v>
      </c>
      <c r="G125" s="177"/>
      <c r="H125" s="177"/>
      <c r="I125" s="180"/>
      <c r="J125" s="216">
        <f>BK125</f>
        <v>0</v>
      </c>
      <c r="K125" s="177"/>
      <c r="L125" s="182"/>
      <c r="M125" s="183"/>
      <c r="N125" s="184"/>
      <c r="O125" s="184"/>
      <c r="P125" s="185">
        <f>SUM(P126:P150)</f>
        <v>0</v>
      </c>
      <c r="Q125" s="184"/>
      <c r="R125" s="185">
        <f>SUM(R126:R150)</f>
        <v>0.015533000000000002</v>
      </c>
      <c r="S125" s="184"/>
      <c r="T125" s="186">
        <f>SUM(T126:T150)</f>
        <v>0</v>
      </c>
      <c r="AR125" s="187" t="s">
        <v>85</v>
      </c>
      <c r="AT125" s="188" t="s">
        <v>76</v>
      </c>
      <c r="AU125" s="188" t="s">
        <v>85</v>
      </c>
      <c r="AY125" s="187" t="s">
        <v>136</v>
      </c>
      <c r="BK125" s="189">
        <f>SUM(BK126:BK150)</f>
        <v>0</v>
      </c>
    </row>
    <row r="126" spans="1:65" s="2" customFormat="1" ht="14.45" customHeight="1">
      <c r="A126" s="35"/>
      <c r="B126" s="36"/>
      <c r="C126" s="190" t="s">
        <v>85</v>
      </c>
      <c r="D126" s="190" t="s">
        <v>137</v>
      </c>
      <c r="E126" s="191" t="s">
        <v>795</v>
      </c>
      <c r="F126" s="192" t="s">
        <v>796</v>
      </c>
      <c r="G126" s="193" t="s">
        <v>165</v>
      </c>
      <c r="H126" s="194">
        <v>24</v>
      </c>
      <c r="I126" s="195"/>
      <c r="J126" s="196">
        <f>ROUND(I126*H126,2)</f>
        <v>0</v>
      </c>
      <c r="K126" s="192" t="s">
        <v>1</v>
      </c>
      <c r="L126" s="40"/>
      <c r="M126" s="197" t="s">
        <v>1</v>
      </c>
      <c r="N126" s="198" t="s">
        <v>42</v>
      </c>
      <c r="O126" s="72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1" t="s">
        <v>150</v>
      </c>
      <c r="AT126" s="201" t="s">
        <v>137</v>
      </c>
      <c r="AU126" s="201" t="s">
        <v>87</v>
      </c>
      <c r="AY126" s="18" t="s">
        <v>136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85</v>
      </c>
      <c r="BK126" s="202">
        <f>ROUND(I126*H126,2)</f>
        <v>0</v>
      </c>
      <c r="BL126" s="18" t="s">
        <v>150</v>
      </c>
      <c r="BM126" s="201" t="s">
        <v>797</v>
      </c>
    </row>
    <row r="127" spans="2:51" s="14" customFormat="1" ht="11.25">
      <c r="B127" s="222"/>
      <c r="C127" s="223"/>
      <c r="D127" s="205" t="s">
        <v>171</v>
      </c>
      <c r="E127" s="224" t="s">
        <v>1</v>
      </c>
      <c r="F127" s="225" t="s">
        <v>798</v>
      </c>
      <c r="G127" s="223"/>
      <c r="H127" s="224" t="s">
        <v>1</v>
      </c>
      <c r="I127" s="226"/>
      <c r="J127" s="223"/>
      <c r="K127" s="223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171</v>
      </c>
      <c r="AU127" s="231" t="s">
        <v>87</v>
      </c>
      <c r="AV127" s="14" t="s">
        <v>85</v>
      </c>
      <c r="AW127" s="14" t="s">
        <v>34</v>
      </c>
      <c r="AX127" s="14" t="s">
        <v>77</v>
      </c>
      <c r="AY127" s="231" t="s">
        <v>136</v>
      </c>
    </row>
    <row r="128" spans="2:51" s="13" customFormat="1" ht="11.25">
      <c r="B128" s="203"/>
      <c r="C128" s="204"/>
      <c r="D128" s="205" t="s">
        <v>171</v>
      </c>
      <c r="E128" s="206" t="s">
        <v>1</v>
      </c>
      <c r="F128" s="207" t="s">
        <v>799</v>
      </c>
      <c r="G128" s="204"/>
      <c r="H128" s="208">
        <v>24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171</v>
      </c>
      <c r="AU128" s="214" t="s">
        <v>87</v>
      </c>
      <c r="AV128" s="13" t="s">
        <v>87</v>
      </c>
      <c r="AW128" s="13" t="s">
        <v>34</v>
      </c>
      <c r="AX128" s="13" t="s">
        <v>85</v>
      </c>
      <c r="AY128" s="214" t="s">
        <v>136</v>
      </c>
    </row>
    <row r="129" spans="1:65" s="2" customFormat="1" ht="37.9" customHeight="1">
      <c r="A129" s="35"/>
      <c r="B129" s="36"/>
      <c r="C129" s="190" t="s">
        <v>87</v>
      </c>
      <c r="D129" s="190" t="s">
        <v>137</v>
      </c>
      <c r="E129" s="191" t="s">
        <v>800</v>
      </c>
      <c r="F129" s="192" t="s">
        <v>801</v>
      </c>
      <c r="G129" s="193" t="s">
        <v>802</v>
      </c>
      <c r="H129" s="194">
        <v>20.74</v>
      </c>
      <c r="I129" s="195"/>
      <c r="J129" s="196">
        <f>ROUND(I129*H129,2)</f>
        <v>0</v>
      </c>
      <c r="K129" s="192" t="s">
        <v>208</v>
      </c>
      <c r="L129" s="40"/>
      <c r="M129" s="197" t="s">
        <v>1</v>
      </c>
      <c r="N129" s="198" t="s">
        <v>42</v>
      </c>
      <c r="O129" s="72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1" t="s">
        <v>150</v>
      </c>
      <c r="AT129" s="201" t="s">
        <v>137</v>
      </c>
      <c r="AU129" s="201" t="s">
        <v>87</v>
      </c>
      <c r="AY129" s="18" t="s">
        <v>136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85</v>
      </c>
      <c r="BK129" s="202">
        <f>ROUND(I129*H129,2)</f>
        <v>0</v>
      </c>
      <c r="BL129" s="18" t="s">
        <v>150</v>
      </c>
      <c r="BM129" s="201" t="s">
        <v>803</v>
      </c>
    </row>
    <row r="130" spans="2:51" s="14" customFormat="1" ht="11.25">
      <c r="B130" s="222"/>
      <c r="C130" s="223"/>
      <c r="D130" s="205" t="s">
        <v>171</v>
      </c>
      <c r="E130" s="224" t="s">
        <v>1</v>
      </c>
      <c r="F130" s="225" t="s">
        <v>804</v>
      </c>
      <c r="G130" s="223"/>
      <c r="H130" s="224" t="s">
        <v>1</v>
      </c>
      <c r="I130" s="226"/>
      <c r="J130" s="223"/>
      <c r="K130" s="223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171</v>
      </c>
      <c r="AU130" s="231" t="s">
        <v>87</v>
      </c>
      <c r="AV130" s="14" t="s">
        <v>85</v>
      </c>
      <c r="AW130" s="14" t="s">
        <v>34</v>
      </c>
      <c r="AX130" s="14" t="s">
        <v>77</v>
      </c>
      <c r="AY130" s="231" t="s">
        <v>136</v>
      </c>
    </row>
    <row r="131" spans="2:51" s="13" customFormat="1" ht="11.25">
      <c r="B131" s="203"/>
      <c r="C131" s="204"/>
      <c r="D131" s="205" t="s">
        <v>171</v>
      </c>
      <c r="E131" s="206" t="s">
        <v>1</v>
      </c>
      <c r="F131" s="207" t="s">
        <v>805</v>
      </c>
      <c r="G131" s="204"/>
      <c r="H131" s="208">
        <v>4.72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171</v>
      </c>
      <c r="AU131" s="214" t="s">
        <v>87</v>
      </c>
      <c r="AV131" s="13" t="s">
        <v>87</v>
      </c>
      <c r="AW131" s="13" t="s">
        <v>34</v>
      </c>
      <c r="AX131" s="13" t="s">
        <v>77</v>
      </c>
      <c r="AY131" s="214" t="s">
        <v>136</v>
      </c>
    </row>
    <row r="132" spans="2:51" s="13" customFormat="1" ht="11.25">
      <c r="B132" s="203"/>
      <c r="C132" s="204"/>
      <c r="D132" s="205" t="s">
        <v>171</v>
      </c>
      <c r="E132" s="206" t="s">
        <v>1</v>
      </c>
      <c r="F132" s="207" t="s">
        <v>806</v>
      </c>
      <c r="G132" s="204"/>
      <c r="H132" s="208">
        <v>16.02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171</v>
      </c>
      <c r="AU132" s="214" t="s">
        <v>87</v>
      </c>
      <c r="AV132" s="13" t="s">
        <v>87</v>
      </c>
      <c r="AW132" s="13" t="s">
        <v>34</v>
      </c>
      <c r="AX132" s="13" t="s">
        <v>77</v>
      </c>
      <c r="AY132" s="214" t="s">
        <v>136</v>
      </c>
    </row>
    <row r="133" spans="2:51" s="15" customFormat="1" ht="11.25">
      <c r="B133" s="232"/>
      <c r="C133" s="233"/>
      <c r="D133" s="205" t="s">
        <v>171</v>
      </c>
      <c r="E133" s="234" t="s">
        <v>1</v>
      </c>
      <c r="F133" s="235" t="s">
        <v>217</v>
      </c>
      <c r="G133" s="233"/>
      <c r="H133" s="236">
        <v>20.74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171</v>
      </c>
      <c r="AU133" s="242" t="s">
        <v>87</v>
      </c>
      <c r="AV133" s="15" t="s">
        <v>150</v>
      </c>
      <c r="AW133" s="15" t="s">
        <v>34</v>
      </c>
      <c r="AX133" s="15" t="s">
        <v>85</v>
      </c>
      <c r="AY133" s="242" t="s">
        <v>136</v>
      </c>
    </row>
    <row r="134" spans="1:65" s="2" customFormat="1" ht="14.45" customHeight="1">
      <c r="A134" s="35"/>
      <c r="B134" s="36"/>
      <c r="C134" s="247" t="s">
        <v>146</v>
      </c>
      <c r="D134" s="247" t="s">
        <v>365</v>
      </c>
      <c r="E134" s="248" t="s">
        <v>807</v>
      </c>
      <c r="F134" s="249" t="s">
        <v>808</v>
      </c>
      <c r="G134" s="250" t="s">
        <v>368</v>
      </c>
      <c r="H134" s="251">
        <v>9.333</v>
      </c>
      <c r="I134" s="252"/>
      <c r="J134" s="253">
        <f>ROUND(I134*H134,2)</f>
        <v>0</v>
      </c>
      <c r="K134" s="249" t="s">
        <v>1</v>
      </c>
      <c r="L134" s="254"/>
      <c r="M134" s="255" t="s">
        <v>1</v>
      </c>
      <c r="N134" s="256" t="s">
        <v>42</v>
      </c>
      <c r="O134" s="72"/>
      <c r="P134" s="199">
        <f>O134*H134</f>
        <v>0</v>
      </c>
      <c r="Q134" s="199">
        <v>0.001</v>
      </c>
      <c r="R134" s="199">
        <f>Q134*H134</f>
        <v>0.009333000000000001</v>
      </c>
      <c r="S134" s="199">
        <v>0</v>
      </c>
      <c r="T134" s="20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1" t="s">
        <v>167</v>
      </c>
      <c r="AT134" s="201" t="s">
        <v>365</v>
      </c>
      <c r="AU134" s="201" t="s">
        <v>87</v>
      </c>
      <c r="AY134" s="18" t="s">
        <v>136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8" t="s">
        <v>85</v>
      </c>
      <c r="BK134" s="202">
        <f>ROUND(I134*H134,2)</f>
        <v>0</v>
      </c>
      <c r="BL134" s="18" t="s">
        <v>150</v>
      </c>
      <c r="BM134" s="201" t="s">
        <v>809</v>
      </c>
    </row>
    <row r="135" spans="2:51" s="14" customFormat="1" ht="11.25">
      <c r="B135" s="222"/>
      <c r="C135" s="223"/>
      <c r="D135" s="205" t="s">
        <v>171</v>
      </c>
      <c r="E135" s="224" t="s">
        <v>1</v>
      </c>
      <c r="F135" s="225" t="s">
        <v>810</v>
      </c>
      <c r="G135" s="223"/>
      <c r="H135" s="224" t="s">
        <v>1</v>
      </c>
      <c r="I135" s="226"/>
      <c r="J135" s="223"/>
      <c r="K135" s="223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171</v>
      </c>
      <c r="AU135" s="231" t="s">
        <v>87</v>
      </c>
      <c r="AV135" s="14" t="s">
        <v>85</v>
      </c>
      <c r="AW135" s="14" t="s">
        <v>34</v>
      </c>
      <c r="AX135" s="14" t="s">
        <v>77</v>
      </c>
      <c r="AY135" s="231" t="s">
        <v>136</v>
      </c>
    </row>
    <row r="136" spans="2:51" s="13" customFormat="1" ht="11.25">
      <c r="B136" s="203"/>
      <c r="C136" s="204"/>
      <c r="D136" s="205" t="s">
        <v>171</v>
      </c>
      <c r="E136" s="206" t="s">
        <v>1</v>
      </c>
      <c r="F136" s="207" t="s">
        <v>811</v>
      </c>
      <c r="G136" s="204"/>
      <c r="H136" s="208">
        <v>2.124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171</v>
      </c>
      <c r="AU136" s="214" t="s">
        <v>87</v>
      </c>
      <c r="AV136" s="13" t="s">
        <v>87</v>
      </c>
      <c r="AW136" s="13" t="s">
        <v>34</v>
      </c>
      <c r="AX136" s="13" t="s">
        <v>77</v>
      </c>
      <c r="AY136" s="214" t="s">
        <v>136</v>
      </c>
    </row>
    <row r="137" spans="2:51" s="13" customFormat="1" ht="11.25">
      <c r="B137" s="203"/>
      <c r="C137" s="204"/>
      <c r="D137" s="205" t="s">
        <v>171</v>
      </c>
      <c r="E137" s="206" t="s">
        <v>1</v>
      </c>
      <c r="F137" s="207" t="s">
        <v>812</v>
      </c>
      <c r="G137" s="204"/>
      <c r="H137" s="208">
        <v>7.209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171</v>
      </c>
      <c r="AU137" s="214" t="s">
        <v>87</v>
      </c>
      <c r="AV137" s="13" t="s">
        <v>87</v>
      </c>
      <c r="AW137" s="13" t="s">
        <v>34</v>
      </c>
      <c r="AX137" s="13" t="s">
        <v>77</v>
      </c>
      <c r="AY137" s="214" t="s">
        <v>136</v>
      </c>
    </row>
    <row r="138" spans="2:51" s="15" customFormat="1" ht="11.25">
      <c r="B138" s="232"/>
      <c r="C138" s="233"/>
      <c r="D138" s="205" t="s">
        <v>171</v>
      </c>
      <c r="E138" s="234" t="s">
        <v>1</v>
      </c>
      <c r="F138" s="235" t="s">
        <v>217</v>
      </c>
      <c r="G138" s="233"/>
      <c r="H138" s="236">
        <v>9.333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171</v>
      </c>
      <c r="AU138" s="242" t="s">
        <v>87</v>
      </c>
      <c r="AV138" s="15" t="s">
        <v>150</v>
      </c>
      <c r="AW138" s="15" t="s">
        <v>34</v>
      </c>
      <c r="AX138" s="15" t="s">
        <v>85</v>
      </c>
      <c r="AY138" s="242" t="s">
        <v>136</v>
      </c>
    </row>
    <row r="139" spans="1:65" s="2" customFormat="1" ht="14.45" customHeight="1">
      <c r="A139" s="35"/>
      <c r="B139" s="36"/>
      <c r="C139" s="190" t="s">
        <v>150</v>
      </c>
      <c r="D139" s="190" t="s">
        <v>137</v>
      </c>
      <c r="E139" s="191" t="s">
        <v>768</v>
      </c>
      <c r="F139" s="192" t="s">
        <v>769</v>
      </c>
      <c r="G139" s="193" t="s">
        <v>250</v>
      </c>
      <c r="H139" s="194">
        <v>39.62</v>
      </c>
      <c r="I139" s="195"/>
      <c r="J139" s="196">
        <f>ROUND(I139*H139,2)</f>
        <v>0</v>
      </c>
      <c r="K139" s="192" t="s">
        <v>208</v>
      </c>
      <c r="L139" s="40"/>
      <c r="M139" s="197" t="s">
        <v>1</v>
      </c>
      <c r="N139" s="198" t="s">
        <v>42</v>
      </c>
      <c r="O139" s="72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1" t="s">
        <v>150</v>
      </c>
      <c r="AT139" s="201" t="s">
        <v>137</v>
      </c>
      <c r="AU139" s="201" t="s">
        <v>87</v>
      </c>
      <c r="AY139" s="18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85</v>
      </c>
      <c r="BK139" s="202">
        <f>ROUND(I139*H139,2)</f>
        <v>0</v>
      </c>
      <c r="BL139" s="18" t="s">
        <v>150</v>
      </c>
      <c r="BM139" s="201" t="s">
        <v>813</v>
      </c>
    </row>
    <row r="140" spans="2:51" s="14" customFormat="1" ht="11.25">
      <c r="B140" s="222"/>
      <c r="C140" s="223"/>
      <c r="D140" s="205" t="s">
        <v>171</v>
      </c>
      <c r="E140" s="224" t="s">
        <v>1</v>
      </c>
      <c r="F140" s="225" t="s">
        <v>814</v>
      </c>
      <c r="G140" s="223"/>
      <c r="H140" s="224" t="s">
        <v>1</v>
      </c>
      <c r="I140" s="226"/>
      <c r="J140" s="223"/>
      <c r="K140" s="223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171</v>
      </c>
      <c r="AU140" s="231" t="s">
        <v>87</v>
      </c>
      <c r="AV140" s="14" t="s">
        <v>85</v>
      </c>
      <c r="AW140" s="14" t="s">
        <v>34</v>
      </c>
      <c r="AX140" s="14" t="s">
        <v>77</v>
      </c>
      <c r="AY140" s="231" t="s">
        <v>136</v>
      </c>
    </row>
    <row r="141" spans="2:51" s="13" customFormat="1" ht="11.25">
      <c r="B141" s="203"/>
      <c r="C141" s="204"/>
      <c r="D141" s="205" t="s">
        <v>171</v>
      </c>
      <c r="E141" s="206" t="s">
        <v>1</v>
      </c>
      <c r="F141" s="207" t="s">
        <v>772</v>
      </c>
      <c r="G141" s="204"/>
      <c r="H141" s="208">
        <v>23.6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171</v>
      </c>
      <c r="AU141" s="214" t="s">
        <v>87</v>
      </c>
      <c r="AV141" s="13" t="s">
        <v>87</v>
      </c>
      <c r="AW141" s="13" t="s">
        <v>34</v>
      </c>
      <c r="AX141" s="13" t="s">
        <v>77</v>
      </c>
      <c r="AY141" s="214" t="s">
        <v>136</v>
      </c>
    </row>
    <row r="142" spans="2:51" s="14" customFormat="1" ht="11.25">
      <c r="B142" s="222"/>
      <c r="C142" s="223"/>
      <c r="D142" s="205" t="s">
        <v>171</v>
      </c>
      <c r="E142" s="224" t="s">
        <v>1</v>
      </c>
      <c r="F142" s="225" t="s">
        <v>815</v>
      </c>
      <c r="G142" s="223"/>
      <c r="H142" s="224" t="s">
        <v>1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171</v>
      </c>
      <c r="AU142" s="231" t="s">
        <v>87</v>
      </c>
      <c r="AV142" s="14" t="s">
        <v>85</v>
      </c>
      <c r="AW142" s="14" t="s">
        <v>34</v>
      </c>
      <c r="AX142" s="14" t="s">
        <v>77</v>
      </c>
      <c r="AY142" s="231" t="s">
        <v>136</v>
      </c>
    </row>
    <row r="143" spans="2:51" s="13" customFormat="1" ht="11.25">
      <c r="B143" s="203"/>
      <c r="C143" s="204"/>
      <c r="D143" s="205" t="s">
        <v>171</v>
      </c>
      <c r="E143" s="206" t="s">
        <v>1</v>
      </c>
      <c r="F143" s="207" t="s">
        <v>774</v>
      </c>
      <c r="G143" s="204"/>
      <c r="H143" s="208">
        <v>16.02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171</v>
      </c>
      <c r="AU143" s="214" t="s">
        <v>87</v>
      </c>
      <c r="AV143" s="13" t="s">
        <v>87</v>
      </c>
      <c r="AW143" s="13" t="s">
        <v>34</v>
      </c>
      <c r="AX143" s="13" t="s">
        <v>77</v>
      </c>
      <c r="AY143" s="214" t="s">
        <v>136</v>
      </c>
    </row>
    <row r="144" spans="2:51" s="15" customFormat="1" ht="11.25">
      <c r="B144" s="232"/>
      <c r="C144" s="233"/>
      <c r="D144" s="205" t="s">
        <v>171</v>
      </c>
      <c r="E144" s="234" t="s">
        <v>1</v>
      </c>
      <c r="F144" s="235" t="s">
        <v>217</v>
      </c>
      <c r="G144" s="233"/>
      <c r="H144" s="236">
        <v>39.62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171</v>
      </c>
      <c r="AU144" s="242" t="s">
        <v>87</v>
      </c>
      <c r="AV144" s="15" t="s">
        <v>150</v>
      </c>
      <c r="AW144" s="15" t="s">
        <v>34</v>
      </c>
      <c r="AX144" s="15" t="s">
        <v>85</v>
      </c>
      <c r="AY144" s="242" t="s">
        <v>136</v>
      </c>
    </row>
    <row r="145" spans="1:65" s="2" customFormat="1" ht="14.45" customHeight="1">
      <c r="A145" s="35"/>
      <c r="B145" s="36"/>
      <c r="C145" s="190" t="s">
        <v>135</v>
      </c>
      <c r="D145" s="190" t="s">
        <v>137</v>
      </c>
      <c r="E145" s="191" t="s">
        <v>775</v>
      </c>
      <c r="F145" s="192" t="s">
        <v>776</v>
      </c>
      <c r="G145" s="193" t="s">
        <v>250</v>
      </c>
      <c r="H145" s="194">
        <v>39.62</v>
      </c>
      <c r="I145" s="195"/>
      <c r="J145" s="196">
        <f>ROUND(I145*H145,2)</f>
        <v>0</v>
      </c>
      <c r="K145" s="192" t="s">
        <v>208</v>
      </c>
      <c r="L145" s="40"/>
      <c r="M145" s="197" t="s">
        <v>1</v>
      </c>
      <c r="N145" s="198" t="s">
        <v>42</v>
      </c>
      <c r="O145" s="72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1" t="s">
        <v>150</v>
      </c>
      <c r="AT145" s="201" t="s">
        <v>137</v>
      </c>
      <c r="AU145" s="201" t="s">
        <v>87</v>
      </c>
      <c r="AY145" s="18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85</v>
      </c>
      <c r="BK145" s="202">
        <f>ROUND(I145*H145,2)</f>
        <v>0</v>
      </c>
      <c r="BL145" s="18" t="s">
        <v>150</v>
      </c>
      <c r="BM145" s="201" t="s">
        <v>816</v>
      </c>
    </row>
    <row r="146" spans="1:65" s="2" customFormat="1" ht="24.2" customHeight="1">
      <c r="A146" s="35"/>
      <c r="B146" s="36"/>
      <c r="C146" s="190" t="s">
        <v>158</v>
      </c>
      <c r="D146" s="190" t="s">
        <v>137</v>
      </c>
      <c r="E146" s="191" t="s">
        <v>778</v>
      </c>
      <c r="F146" s="192" t="s">
        <v>779</v>
      </c>
      <c r="G146" s="193" t="s">
        <v>250</v>
      </c>
      <c r="H146" s="194">
        <v>158.48</v>
      </c>
      <c r="I146" s="195"/>
      <c r="J146" s="196">
        <f>ROUND(I146*H146,2)</f>
        <v>0</v>
      </c>
      <c r="K146" s="192" t="s">
        <v>208</v>
      </c>
      <c r="L146" s="40"/>
      <c r="M146" s="197" t="s">
        <v>1</v>
      </c>
      <c r="N146" s="198" t="s">
        <v>42</v>
      </c>
      <c r="O146" s="72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1" t="s">
        <v>150</v>
      </c>
      <c r="AT146" s="201" t="s">
        <v>137</v>
      </c>
      <c r="AU146" s="201" t="s">
        <v>87</v>
      </c>
      <c r="AY146" s="18" t="s">
        <v>136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85</v>
      </c>
      <c r="BK146" s="202">
        <f>ROUND(I146*H146,2)</f>
        <v>0</v>
      </c>
      <c r="BL146" s="18" t="s">
        <v>150</v>
      </c>
      <c r="BM146" s="201" t="s">
        <v>817</v>
      </c>
    </row>
    <row r="147" spans="2:51" s="13" customFormat="1" ht="11.25">
      <c r="B147" s="203"/>
      <c r="C147" s="204"/>
      <c r="D147" s="205" t="s">
        <v>171</v>
      </c>
      <c r="E147" s="206" t="s">
        <v>1</v>
      </c>
      <c r="F147" s="207" t="s">
        <v>781</v>
      </c>
      <c r="G147" s="204"/>
      <c r="H147" s="208">
        <v>158.48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171</v>
      </c>
      <c r="AU147" s="214" t="s">
        <v>87</v>
      </c>
      <c r="AV147" s="13" t="s">
        <v>87</v>
      </c>
      <c r="AW147" s="13" t="s">
        <v>34</v>
      </c>
      <c r="AX147" s="13" t="s">
        <v>85</v>
      </c>
      <c r="AY147" s="214" t="s">
        <v>136</v>
      </c>
    </row>
    <row r="148" spans="1:65" s="2" customFormat="1" ht="24.2" customHeight="1">
      <c r="A148" s="35"/>
      <c r="B148" s="36"/>
      <c r="C148" s="190" t="s">
        <v>162</v>
      </c>
      <c r="D148" s="190" t="s">
        <v>137</v>
      </c>
      <c r="E148" s="191" t="s">
        <v>783</v>
      </c>
      <c r="F148" s="192" t="s">
        <v>818</v>
      </c>
      <c r="G148" s="193" t="s">
        <v>156</v>
      </c>
      <c r="H148" s="194">
        <v>1</v>
      </c>
      <c r="I148" s="195"/>
      <c r="J148" s="196">
        <f>ROUND(I148*H148,2)</f>
        <v>0</v>
      </c>
      <c r="K148" s="192" t="s">
        <v>1</v>
      </c>
      <c r="L148" s="40"/>
      <c r="M148" s="197" t="s">
        <v>1</v>
      </c>
      <c r="N148" s="198" t="s">
        <v>42</v>
      </c>
      <c r="O148" s="72"/>
      <c r="P148" s="199">
        <f>O148*H148</f>
        <v>0</v>
      </c>
      <c r="Q148" s="199">
        <v>0.0062</v>
      </c>
      <c r="R148" s="199">
        <f>Q148*H148</f>
        <v>0.0062</v>
      </c>
      <c r="S148" s="199">
        <v>0</v>
      </c>
      <c r="T148" s="20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1" t="s">
        <v>150</v>
      </c>
      <c r="AT148" s="201" t="s">
        <v>137</v>
      </c>
      <c r="AU148" s="201" t="s">
        <v>87</v>
      </c>
      <c r="AY148" s="18" t="s">
        <v>136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8" t="s">
        <v>85</v>
      </c>
      <c r="BK148" s="202">
        <f>ROUND(I148*H148,2)</f>
        <v>0</v>
      </c>
      <c r="BL148" s="18" t="s">
        <v>150</v>
      </c>
      <c r="BM148" s="201" t="s">
        <v>819</v>
      </c>
    </row>
    <row r="149" spans="2:51" s="14" customFormat="1" ht="11.25">
      <c r="B149" s="222"/>
      <c r="C149" s="223"/>
      <c r="D149" s="205" t="s">
        <v>171</v>
      </c>
      <c r="E149" s="224" t="s">
        <v>1</v>
      </c>
      <c r="F149" s="225" t="s">
        <v>820</v>
      </c>
      <c r="G149" s="223"/>
      <c r="H149" s="224" t="s">
        <v>1</v>
      </c>
      <c r="I149" s="226"/>
      <c r="J149" s="223"/>
      <c r="K149" s="223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171</v>
      </c>
      <c r="AU149" s="231" t="s">
        <v>87</v>
      </c>
      <c r="AV149" s="14" t="s">
        <v>85</v>
      </c>
      <c r="AW149" s="14" t="s">
        <v>34</v>
      </c>
      <c r="AX149" s="14" t="s">
        <v>77</v>
      </c>
      <c r="AY149" s="231" t="s">
        <v>136</v>
      </c>
    </row>
    <row r="150" spans="2:51" s="13" customFormat="1" ht="11.25">
      <c r="B150" s="203"/>
      <c r="C150" s="204"/>
      <c r="D150" s="205" t="s">
        <v>171</v>
      </c>
      <c r="E150" s="206" t="s">
        <v>1</v>
      </c>
      <c r="F150" s="207" t="s">
        <v>85</v>
      </c>
      <c r="G150" s="204"/>
      <c r="H150" s="208">
        <v>1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171</v>
      </c>
      <c r="AU150" s="214" t="s">
        <v>87</v>
      </c>
      <c r="AV150" s="13" t="s">
        <v>87</v>
      </c>
      <c r="AW150" s="13" t="s">
        <v>34</v>
      </c>
      <c r="AX150" s="13" t="s">
        <v>85</v>
      </c>
      <c r="AY150" s="214" t="s">
        <v>136</v>
      </c>
    </row>
    <row r="151" spans="2:63" s="12" customFormat="1" ht="22.9" customHeight="1">
      <c r="B151" s="176"/>
      <c r="C151" s="177"/>
      <c r="D151" s="178" t="s">
        <v>76</v>
      </c>
      <c r="E151" s="215" t="s">
        <v>542</v>
      </c>
      <c r="F151" s="215" t="s">
        <v>543</v>
      </c>
      <c r="G151" s="177"/>
      <c r="H151" s="177"/>
      <c r="I151" s="180"/>
      <c r="J151" s="216">
        <f>BK151</f>
        <v>0</v>
      </c>
      <c r="K151" s="177"/>
      <c r="L151" s="182"/>
      <c r="M151" s="183"/>
      <c r="N151" s="184"/>
      <c r="O151" s="184"/>
      <c r="P151" s="185">
        <f>P152</f>
        <v>0</v>
      </c>
      <c r="Q151" s="184"/>
      <c r="R151" s="185">
        <f>R152</f>
        <v>0</v>
      </c>
      <c r="S151" s="184"/>
      <c r="T151" s="186">
        <f>T152</f>
        <v>0</v>
      </c>
      <c r="AR151" s="187" t="s">
        <v>85</v>
      </c>
      <c r="AT151" s="188" t="s">
        <v>76</v>
      </c>
      <c r="AU151" s="188" t="s">
        <v>85</v>
      </c>
      <c r="AY151" s="187" t="s">
        <v>136</v>
      </c>
      <c r="BK151" s="189">
        <f>BK152</f>
        <v>0</v>
      </c>
    </row>
    <row r="152" spans="1:65" s="2" customFormat="1" ht="24.2" customHeight="1">
      <c r="A152" s="35"/>
      <c r="B152" s="36"/>
      <c r="C152" s="190" t="s">
        <v>167</v>
      </c>
      <c r="D152" s="190" t="s">
        <v>137</v>
      </c>
      <c r="E152" s="191" t="s">
        <v>791</v>
      </c>
      <c r="F152" s="192" t="s">
        <v>792</v>
      </c>
      <c r="G152" s="193" t="s">
        <v>336</v>
      </c>
      <c r="H152" s="194">
        <v>0.016</v>
      </c>
      <c r="I152" s="195"/>
      <c r="J152" s="196">
        <f>ROUND(I152*H152,2)</f>
        <v>0</v>
      </c>
      <c r="K152" s="192" t="s">
        <v>208</v>
      </c>
      <c r="L152" s="40"/>
      <c r="M152" s="217" t="s">
        <v>1</v>
      </c>
      <c r="N152" s="218" t="s">
        <v>42</v>
      </c>
      <c r="O152" s="219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1" t="s">
        <v>150</v>
      </c>
      <c r="AT152" s="201" t="s">
        <v>137</v>
      </c>
      <c r="AU152" s="201" t="s">
        <v>87</v>
      </c>
      <c r="AY152" s="18" t="s">
        <v>136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85</v>
      </c>
      <c r="BK152" s="202">
        <f>ROUND(I152*H152,2)</f>
        <v>0</v>
      </c>
      <c r="BL152" s="18" t="s">
        <v>150</v>
      </c>
      <c r="BM152" s="201" t="s">
        <v>821</v>
      </c>
    </row>
    <row r="153" spans="1:31" s="2" customFormat="1" ht="6.95" customHeight="1">
      <c r="A153" s="35"/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9XXTu6PP+fzemsdCnPamNb6LixT+DujR3xOADqZl7SGpkqGPTjmrAJO4Fy8l96M0AgIdMlJV+jdisz7O6q+W4w==" saltValue="//YwpON6c1UcX6T0PigxhFjHeT6wkKaEvE/iJ4WpQPQJGm64RuTrEWl8qfwi1PoNv0PssS6ifKVIM/v7Vuokmw==" spinCount="100000" sheet="1" objects="1" scenarios="1" formatColumns="0" formatRows="0" autoFilter="0"/>
  <autoFilter ref="C122:K152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105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109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3" t="str">
        <f>'Rekapitulace stavby'!K6</f>
        <v>Polní cesta HPC 6, k.ú. Břežany II</v>
      </c>
      <c r="F7" s="314"/>
      <c r="G7" s="314"/>
      <c r="H7" s="314"/>
      <c r="L7" s="21"/>
    </row>
    <row r="8" spans="2:12" s="1" customFormat="1" ht="12" customHeight="1">
      <c r="B8" s="21"/>
      <c r="D8" s="120" t="s">
        <v>110</v>
      </c>
      <c r="L8" s="21"/>
    </row>
    <row r="9" spans="1:31" s="2" customFormat="1" ht="16.5" customHeight="1">
      <c r="A9" s="35"/>
      <c r="B9" s="40"/>
      <c r="C9" s="35"/>
      <c r="D9" s="35"/>
      <c r="E9" s="313" t="s">
        <v>672</v>
      </c>
      <c r="F9" s="316"/>
      <c r="G9" s="316"/>
      <c r="H9" s="31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673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5" t="s">
        <v>822</v>
      </c>
      <c r="F11" s="316"/>
      <c r="G11" s="316"/>
      <c r="H11" s="31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2. 12. 2020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27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31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32</v>
      </c>
      <c r="F23" s="35"/>
      <c r="G23" s="35"/>
      <c r="H23" s="35"/>
      <c r="I23" s="120" t="s">
        <v>27</v>
      </c>
      <c r="J23" s="111" t="s">
        <v>33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37</v>
      </c>
      <c r="E32" s="35"/>
      <c r="F32" s="35"/>
      <c r="G32" s="35"/>
      <c r="H32" s="35"/>
      <c r="I32" s="35"/>
      <c r="J32" s="127">
        <f>ROUND(J123,2)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39</v>
      </c>
      <c r="G34" s="35"/>
      <c r="H34" s="35"/>
      <c r="I34" s="128" t="s">
        <v>38</v>
      </c>
      <c r="J34" s="128" t="s">
        <v>40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41</v>
      </c>
      <c r="E35" s="120" t="s">
        <v>42</v>
      </c>
      <c r="F35" s="130">
        <f>ROUND((SUM(BE123:BE152)),2)</f>
        <v>0</v>
      </c>
      <c r="G35" s="35"/>
      <c r="H35" s="35"/>
      <c r="I35" s="131">
        <v>0.21</v>
      </c>
      <c r="J35" s="130">
        <f>ROUND(((SUM(BE123:BE152))*I35),2)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43</v>
      </c>
      <c r="F36" s="130">
        <f>ROUND((SUM(BF123:BF152)),2)</f>
        <v>0</v>
      </c>
      <c r="G36" s="35"/>
      <c r="H36" s="35"/>
      <c r="I36" s="131">
        <v>0.15</v>
      </c>
      <c r="J36" s="130">
        <f>ROUND(((SUM(BF123:BF152))*I36),2)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44</v>
      </c>
      <c r="F37" s="130">
        <f>ROUND((SUM(BG123:BG152)),2)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45</v>
      </c>
      <c r="F38" s="130">
        <f>ROUND((SUM(BH123:BH152)),2)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46</v>
      </c>
      <c r="F39" s="130">
        <f>ROUND((SUM(BI123:BI152)),2)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47</v>
      </c>
      <c r="E41" s="134"/>
      <c r="F41" s="134"/>
      <c r="G41" s="135" t="s">
        <v>48</v>
      </c>
      <c r="H41" s="136" t="s">
        <v>49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Polní cesta HPC 6, k.ú. Břežany II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672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673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68" t="str">
        <f>E11</f>
        <v>SO 800.3 - Následná péče 2. rok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Břežany </v>
      </c>
      <c r="G91" s="37"/>
      <c r="H91" s="37"/>
      <c r="I91" s="30" t="s">
        <v>22</v>
      </c>
      <c r="J91" s="67" t="str">
        <f>IF(J14="","",J14)</f>
        <v>2. 12. 2020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>
      <c r="A93" s="35"/>
      <c r="B93" s="36"/>
      <c r="C93" s="30" t="s">
        <v>24</v>
      </c>
      <c r="D93" s="37"/>
      <c r="E93" s="37"/>
      <c r="F93" s="28" t="str">
        <f>E17</f>
        <v xml:space="preserve"> </v>
      </c>
      <c r="G93" s="37"/>
      <c r="H93" s="37"/>
      <c r="I93" s="30" t="s">
        <v>30</v>
      </c>
      <c r="J93" s="33" t="str">
        <f>E23</f>
        <v>GEOVAP, spol. s.r.o., Pardubice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113</v>
      </c>
      <c r="D96" s="151"/>
      <c r="E96" s="151"/>
      <c r="F96" s="151"/>
      <c r="G96" s="151"/>
      <c r="H96" s="151"/>
      <c r="I96" s="151"/>
      <c r="J96" s="152" t="s">
        <v>114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115</v>
      </c>
      <c r="D98" s="37"/>
      <c r="E98" s="37"/>
      <c r="F98" s="37"/>
      <c r="G98" s="37"/>
      <c r="H98" s="37"/>
      <c r="I98" s="37"/>
      <c r="J98" s="85">
        <f>J123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116</v>
      </c>
    </row>
    <row r="99" spans="2:12" s="9" customFormat="1" ht="24.95" customHeight="1">
      <c r="B99" s="154"/>
      <c r="C99" s="155"/>
      <c r="D99" s="156" t="s">
        <v>190</v>
      </c>
      <c r="E99" s="157"/>
      <c r="F99" s="157"/>
      <c r="G99" s="157"/>
      <c r="H99" s="157"/>
      <c r="I99" s="157"/>
      <c r="J99" s="158">
        <f>J124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191</v>
      </c>
      <c r="E100" s="162"/>
      <c r="F100" s="162"/>
      <c r="G100" s="162"/>
      <c r="H100" s="162"/>
      <c r="I100" s="162"/>
      <c r="J100" s="163">
        <f>J125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196</v>
      </c>
      <c r="E101" s="162"/>
      <c r="F101" s="162"/>
      <c r="G101" s="162"/>
      <c r="H101" s="162"/>
      <c r="I101" s="162"/>
      <c r="J101" s="163">
        <f>J151</f>
        <v>0</v>
      </c>
      <c r="K101" s="105"/>
      <c r="L101" s="164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120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20" t="str">
        <f>E7</f>
        <v>Polní cesta HPC 6, k.ú. Břežany II</v>
      </c>
      <c r="F111" s="321"/>
      <c r="G111" s="321"/>
      <c r="H111" s="321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2:12" s="1" customFormat="1" ht="12" customHeight="1">
      <c r="B112" s="22"/>
      <c r="C112" s="30" t="s">
        <v>110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5"/>
      <c r="B113" s="36"/>
      <c r="C113" s="37"/>
      <c r="D113" s="37"/>
      <c r="E113" s="320" t="s">
        <v>672</v>
      </c>
      <c r="F113" s="322"/>
      <c r="G113" s="322"/>
      <c r="H113" s="322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673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68" t="str">
        <f>E11</f>
        <v>SO 800.3 - Následná péče 2. rok</v>
      </c>
      <c r="F115" s="322"/>
      <c r="G115" s="322"/>
      <c r="H115" s="322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F14</f>
        <v xml:space="preserve">Břežany </v>
      </c>
      <c r="G117" s="37"/>
      <c r="H117" s="37"/>
      <c r="I117" s="30" t="s">
        <v>22</v>
      </c>
      <c r="J117" s="67" t="str">
        <f>IF(J14="","",J14)</f>
        <v>2. 12. 2020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5.7" customHeight="1">
      <c r="A119" s="35"/>
      <c r="B119" s="36"/>
      <c r="C119" s="30" t="s">
        <v>24</v>
      </c>
      <c r="D119" s="37"/>
      <c r="E119" s="37"/>
      <c r="F119" s="28" t="str">
        <f>E17</f>
        <v xml:space="preserve"> </v>
      </c>
      <c r="G119" s="37"/>
      <c r="H119" s="37"/>
      <c r="I119" s="30" t="s">
        <v>30</v>
      </c>
      <c r="J119" s="33" t="str">
        <f>E23</f>
        <v>GEOVAP, spol. s.r.o., Pardubice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28</v>
      </c>
      <c r="D120" s="37"/>
      <c r="E120" s="37"/>
      <c r="F120" s="28" t="str">
        <f>IF(E20="","",E20)</f>
        <v>Vyplň údaj</v>
      </c>
      <c r="G120" s="37"/>
      <c r="H120" s="37"/>
      <c r="I120" s="30" t="s">
        <v>35</v>
      </c>
      <c r="J120" s="33" t="str">
        <f>E26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5"/>
      <c r="B122" s="166"/>
      <c r="C122" s="167" t="s">
        <v>121</v>
      </c>
      <c r="D122" s="168" t="s">
        <v>62</v>
      </c>
      <c r="E122" s="168" t="s">
        <v>58</v>
      </c>
      <c r="F122" s="168" t="s">
        <v>59</v>
      </c>
      <c r="G122" s="168" t="s">
        <v>122</v>
      </c>
      <c r="H122" s="168" t="s">
        <v>123</v>
      </c>
      <c r="I122" s="168" t="s">
        <v>124</v>
      </c>
      <c r="J122" s="168" t="s">
        <v>114</v>
      </c>
      <c r="K122" s="169" t="s">
        <v>125</v>
      </c>
      <c r="L122" s="170"/>
      <c r="M122" s="76" t="s">
        <v>1</v>
      </c>
      <c r="N122" s="77" t="s">
        <v>41</v>
      </c>
      <c r="O122" s="77" t="s">
        <v>126</v>
      </c>
      <c r="P122" s="77" t="s">
        <v>127</v>
      </c>
      <c r="Q122" s="77" t="s">
        <v>128</v>
      </c>
      <c r="R122" s="77" t="s">
        <v>129</v>
      </c>
      <c r="S122" s="77" t="s">
        <v>130</v>
      </c>
      <c r="T122" s="78" t="s">
        <v>131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3" s="2" customFormat="1" ht="22.9" customHeight="1">
      <c r="A123" s="35"/>
      <c r="B123" s="36"/>
      <c r="C123" s="83" t="s">
        <v>132</v>
      </c>
      <c r="D123" s="37"/>
      <c r="E123" s="37"/>
      <c r="F123" s="37"/>
      <c r="G123" s="37"/>
      <c r="H123" s="37"/>
      <c r="I123" s="37"/>
      <c r="J123" s="171">
        <f>BK123</f>
        <v>0</v>
      </c>
      <c r="K123" s="37"/>
      <c r="L123" s="40"/>
      <c r="M123" s="79"/>
      <c r="N123" s="172"/>
      <c r="O123" s="80"/>
      <c r="P123" s="173">
        <f>P124</f>
        <v>0</v>
      </c>
      <c r="Q123" s="80"/>
      <c r="R123" s="173">
        <f>R124</f>
        <v>0.015533000000000002</v>
      </c>
      <c r="S123" s="80"/>
      <c r="T123" s="174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76</v>
      </c>
      <c r="AU123" s="18" t="s">
        <v>116</v>
      </c>
      <c r="BK123" s="175">
        <f>BK124</f>
        <v>0</v>
      </c>
    </row>
    <row r="124" spans="2:63" s="12" customFormat="1" ht="25.9" customHeight="1">
      <c r="B124" s="176"/>
      <c r="C124" s="177"/>
      <c r="D124" s="178" t="s">
        <v>76</v>
      </c>
      <c r="E124" s="179" t="s">
        <v>197</v>
      </c>
      <c r="F124" s="179" t="s">
        <v>198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P125+P151</f>
        <v>0</v>
      </c>
      <c r="Q124" s="184"/>
      <c r="R124" s="185">
        <f>R125+R151</f>
        <v>0.015533000000000002</v>
      </c>
      <c r="S124" s="184"/>
      <c r="T124" s="186">
        <f>T125+T151</f>
        <v>0</v>
      </c>
      <c r="AR124" s="187" t="s">
        <v>85</v>
      </c>
      <c r="AT124" s="188" t="s">
        <v>76</v>
      </c>
      <c r="AU124" s="188" t="s">
        <v>77</v>
      </c>
      <c r="AY124" s="187" t="s">
        <v>136</v>
      </c>
      <c r="BK124" s="189">
        <f>BK125+BK151</f>
        <v>0</v>
      </c>
    </row>
    <row r="125" spans="2:63" s="12" customFormat="1" ht="22.9" customHeight="1">
      <c r="B125" s="176"/>
      <c r="C125" s="177"/>
      <c r="D125" s="178" t="s">
        <v>76</v>
      </c>
      <c r="E125" s="215" t="s">
        <v>85</v>
      </c>
      <c r="F125" s="215" t="s">
        <v>199</v>
      </c>
      <c r="G125" s="177"/>
      <c r="H125" s="177"/>
      <c r="I125" s="180"/>
      <c r="J125" s="216">
        <f>BK125</f>
        <v>0</v>
      </c>
      <c r="K125" s="177"/>
      <c r="L125" s="182"/>
      <c r="M125" s="183"/>
      <c r="N125" s="184"/>
      <c r="O125" s="184"/>
      <c r="P125" s="185">
        <f>SUM(P126:P150)</f>
        <v>0</v>
      </c>
      <c r="Q125" s="184"/>
      <c r="R125" s="185">
        <f>SUM(R126:R150)</f>
        <v>0.015533000000000002</v>
      </c>
      <c r="S125" s="184"/>
      <c r="T125" s="186">
        <f>SUM(T126:T150)</f>
        <v>0</v>
      </c>
      <c r="AR125" s="187" t="s">
        <v>85</v>
      </c>
      <c r="AT125" s="188" t="s">
        <v>76</v>
      </c>
      <c r="AU125" s="188" t="s">
        <v>85</v>
      </c>
      <c r="AY125" s="187" t="s">
        <v>136</v>
      </c>
      <c r="BK125" s="189">
        <f>SUM(BK126:BK150)</f>
        <v>0</v>
      </c>
    </row>
    <row r="126" spans="1:65" s="2" customFormat="1" ht="14.45" customHeight="1">
      <c r="A126" s="35"/>
      <c r="B126" s="36"/>
      <c r="C126" s="190" t="s">
        <v>85</v>
      </c>
      <c r="D126" s="190" t="s">
        <v>137</v>
      </c>
      <c r="E126" s="191" t="s">
        <v>795</v>
      </c>
      <c r="F126" s="192" t="s">
        <v>796</v>
      </c>
      <c r="G126" s="193" t="s">
        <v>165</v>
      </c>
      <c r="H126" s="194">
        <v>24</v>
      </c>
      <c r="I126" s="195"/>
      <c r="J126" s="196">
        <f>ROUND(I126*H126,2)</f>
        <v>0</v>
      </c>
      <c r="K126" s="192" t="s">
        <v>1</v>
      </c>
      <c r="L126" s="40"/>
      <c r="M126" s="197" t="s">
        <v>1</v>
      </c>
      <c r="N126" s="198" t="s">
        <v>42</v>
      </c>
      <c r="O126" s="72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1" t="s">
        <v>150</v>
      </c>
      <c r="AT126" s="201" t="s">
        <v>137</v>
      </c>
      <c r="AU126" s="201" t="s">
        <v>87</v>
      </c>
      <c r="AY126" s="18" t="s">
        <v>136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85</v>
      </c>
      <c r="BK126" s="202">
        <f>ROUND(I126*H126,2)</f>
        <v>0</v>
      </c>
      <c r="BL126" s="18" t="s">
        <v>150</v>
      </c>
      <c r="BM126" s="201" t="s">
        <v>823</v>
      </c>
    </row>
    <row r="127" spans="2:51" s="14" customFormat="1" ht="11.25">
      <c r="B127" s="222"/>
      <c r="C127" s="223"/>
      <c r="D127" s="205" t="s">
        <v>171</v>
      </c>
      <c r="E127" s="224" t="s">
        <v>1</v>
      </c>
      <c r="F127" s="225" t="s">
        <v>798</v>
      </c>
      <c r="G127" s="223"/>
      <c r="H127" s="224" t="s">
        <v>1</v>
      </c>
      <c r="I127" s="226"/>
      <c r="J127" s="223"/>
      <c r="K127" s="223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171</v>
      </c>
      <c r="AU127" s="231" t="s">
        <v>87</v>
      </c>
      <c r="AV127" s="14" t="s">
        <v>85</v>
      </c>
      <c r="AW127" s="14" t="s">
        <v>34</v>
      </c>
      <c r="AX127" s="14" t="s">
        <v>77</v>
      </c>
      <c r="AY127" s="231" t="s">
        <v>136</v>
      </c>
    </row>
    <row r="128" spans="2:51" s="13" customFormat="1" ht="11.25">
      <c r="B128" s="203"/>
      <c r="C128" s="204"/>
      <c r="D128" s="205" t="s">
        <v>171</v>
      </c>
      <c r="E128" s="206" t="s">
        <v>1</v>
      </c>
      <c r="F128" s="207" t="s">
        <v>799</v>
      </c>
      <c r="G128" s="204"/>
      <c r="H128" s="208">
        <v>24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171</v>
      </c>
      <c r="AU128" s="214" t="s">
        <v>87</v>
      </c>
      <c r="AV128" s="13" t="s">
        <v>87</v>
      </c>
      <c r="AW128" s="13" t="s">
        <v>34</v>
      </c>
      <c r="AX128" s="13" t="s">
        <v>85</v>
      </c>
      <c r="AY128" s="214" t="s">
        <v>136</v>
      </c>
    </row>
    <row r="129" spans="1:65" s="2" customFormat="1" ht="37.9" customHeight="1">
      <c r="A129" s="35"/>
      <c r="B129" s="36"/>
      <c r="C129" s="190" t="s">
        <v>87</v>
      </c>
      <c r="D129" s="190" t="s">
        <v>137</v>
      </c>
      <c r="E129" s="191" t="s">
        <v>800</v>
      </c>
      <c r="F129" s="192" t="s">
        <v>801</v>
      </c>
      <c r="G129" s="193" t="s">
        <v>802</v>
      </c>
      <c r="H129" s="194">
        <v>20.74</v>
      </c>
      <c r="I129" s="195"/>
      <c r="J129" s="196">
        <f>ROUND(I129*H129,2)</f>
        <v>0</v>
      </c>
      <c r="K129" s="192" t="s">
        <v>208</v>
      </c>
      <c r="L129" s="40"/>
      <c r="M129" s="197" t="s">
        <v>1</v>
      </c>
      <c r="N129" s="198" t="s">
        <v>42</v>
      </c>
      <c r="O129" s="72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1" t="s">
        <v>150</v>
      </c>
      <c r="AT129" s="201" t="s">
        <v>137</v>
      </c>
      <c r="AU129" s="201" t="s">
        <v>87</v>
      </c>
      <c r="AY129" s="18" t="s">
        <v>136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85</v>
      </c>
      <c r="BK129" s="202">
        <f>ROUND(I129*H129,2)</f>
        <v>0</v>
      </c>
      <c r="BL129" s="18" t="s">
        <v>150</v>
      </c>
      <c r="BM129" s="201" t="s">
        <v>824</v>
      </c>
    </row>
    <row r="130" spans="2:51" s="14" customFormat="1" ht="11.25">
      <c r="B130" s="222"/>
      <c r="C130" s="223"/>
      <c r="D130" s="205" t="s">
        <v>171</v>
      </c>
      <c r="E130" s="224" t="s">
        <v>1</v>
      </c>
      <c r="F130" s="225" t="s">
        <v>804</v>
      </c>
      <c r="G130" s="223"/>
      <c r="H130" s="224" t="s">
        <v>1</v>
      </c>
      <c r="I130" s="226"/>
      <c r="J130" s="223"/>
      <c r="K130" s="223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171</v>
      </c>
      <c r="AU130" s="231" t="s">
        <v>87</v>
      </c>
      <c r="AV130" s="14" t="s">
        <v>85</v>
      </c>
      <c r="AW130" s="14" t="s">
        <v>34</v>
      </c>
      <c r="AX130" s="14" t="s">
        <v>77</v>
      </c>
      <c r="AY130" s="231" t="s">
        <v>136</v>
      </c>
    </row>
    <row r="131" spans="2:51" s="13" customFormat="1" ht="11.25">
      <c r="B131" s="203"/>
      <c r="C131" s="204"/>
      <c r="D131" s="205" t="s">
        <v>171</v>
      </c>
      <c r="E131" s="206" t="s">
        <v>1</v>
      </c>
      <c r="F131" s="207" t="s">
        <v>805</v>
      </c>
      <c r="G131" s="204"/>
      <c r="H131" s="208">
        <v>4.72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171</v>
      </c>
      <c r="AU131" s="214" t="s">
        <v>87</v>
      </c>
      <c r="AV131" s="13" t="s">
        <v>87</v>
      </c>
      <c r="AW131" s="13" t="s">
        <v>34</v>
      </c>
      <c r="AX131" s="13" t="s">
        <v>77</v>
      </c>
      <c r="AY131" s="214" t="s">
        <v>136</v>
      </c>
    </row>
    <row r="132" spans="2:51" s="13" customFormat="1" ht="11.25">
      <c r="B132" s="203"/>
      <c r="C132" s="204"/>
      <c r="D132" s="205" t="s">
        <v>171</v>
      </c>
      <c r="E132" s="206" t="s">
        <v>1</v>
      </c>
      <c r="F132" s="207" t="s">
        <v>806</v>
      </c>
      <c r="G132" s="204"/>
      <c r="H132" s="208">
        <v>16.02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171</v>
      </c>
      <c r="AU132" s="214" t="s">
        <v>87</v>
      </c>
      <c r="AV132" s="13" t="s">
        <v>87</v>
      </c>
      <c r="AW132" s="13" t="s">
        <v>34</v>
      </c>
      <c r="AX132" s="13" t="s">
        <v>77</v>
      </c>
      <c r="AY132" s="214" t="s">
        <v>136</v>
      </c>
    </row>
    <row r="133" spans="2:51" s="15" customFormat="1" ht="11.25">
      <c r="B133" s="232"/>
      <c r="C133" s="233"/>
      <c r="D133" s="205" t="s">
        <v>171</v>
      </c>
      <c r="E133" s="234" t="s">
        <v>1</v>
      </c>
      <c r="F133" s="235" t="s">
        <v>217</v>
      </c>
      <c r="G133" s="233"/>
      <c r="H133" s="236">
        <v>20.74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171</v>
      </c>
      <c r="AU133" s="242" t="s">
        <v>87</v>
      </c>
      <c r="AV133" s="15" t="s">
        <v>150</v>
      </c>
      <c r="AW133" s="15" t="s">
        <v>34</v>
      </c>
      <c r="AX133" s="15" t="s">
        <v>85</v>
      </c>
      <c r="AY133" s="242" t="s">
        <v>136</v>
      </c>
    </row>
    <row r="134" spans="1:65" s="2" customFormat="1" ht="14.45" customHeight="1">
      <c r="A134" s="35"/>
      <c r="B134" s="36"/>
      <c r="C134" s="247" t="s">
        <v>146</v>
      </c>
      <c r="D134" s="247" t="s">
        <v>365</v>
      </c>
      <c r="E134" s="248" t="s">
        <v>807</v>
      </c>
      <c r="F134" s="249" t="s">
        <v>808</v>
      </c>
      <c r="G134" s="250" t="s">
        <v>368</v>
      </c>
      <c r="H134" s="251">
        <v>9.333</v>
      </c>
      <c r="I134" s="252"/>
      <c r="J134" s="253">
        <f>ROUND(I134*H134,2)</f>
        <v>0</v>
      </c>
      <c r="K134" s="249" t="s">
        <v>1</v>
      </c>
      <c r="L134" s="254"/>
      <c r="M134" s="255" t="s">
        <v>1</v>
      </c>
      <c r="N134" s="256" t="s">
        <v>42</v>
      </c>
      <c r="O134" s="72"/>
      <c r="P134" s="199">
        <f>O134*H134</f>
        <v>0</v>
      </c>
      <c r="Q134" s="199">
        <v>0.001</v>
      </c>
      <c r="R134" s="199">
        <f>Q134*H134</f>
        <v>0.009333000000000001</v>
      </c>
      <c r="S134" s="199">
        <v>0</v>
      </c>
      <c r="T134" s="20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1" t="s">
        <v>167</v>
      </c>
      <c r="AT134" s="201" t="s">
        <v>365</v>
      </c>
      <c r="AU134" s="201" t="s">
        <v>87</v>
      </c>
      <c r="AY134" s="18" t="s">
        <v>136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8" t="s">
        <v>85</v>
      </c>
      <c r="BK134" s="202">
        <f>ROUND(I134*H134,2)</f>
        <v>0</v>
      </c>
      <c r="BL134" s="18" t="s">
        <v>150</v>
      </c>
      <c r="BM134" s="201" t="s">
        <v>825</v>
      </c>
    </row>
    <row r="135" spans="2:51" s="14" customFormat="1" ht="11.25">
      <c r="B135" s="222"/>
      <c r="C135" s="223"/>
      <c r="D135" s="205" t="s">
        <v>171</v>
      </c>
      <c r="E135" s="224" t="s">
        <v>1</v>
      </c>
      <c r="F135" s="225" t="s">
        <v>810</v>
      </c>
      <c r="G135" s="223"/>
      <c r="H135" s="224" t="s">
        <v>1</v>
      </c>
      <c r="I135" s="226"/>
      <c r="J135" s="223"/>
      <c r="K135" s="223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171</v>
      </c>
      <c r="AU135" s="231" t="s">
        <v>87</v>
      </c>
      <c r="AV135" s="14" t="s">
        <v>85</v>
      </c>
      <c r="AW135" s="14" t="s">
        <v>34</v>
      </c>
      <c r="AX135" s="14" t="s">
        <v>77</v>
      </c>
      <c r="AY135" s="231" t="s">
        <v>136</v>
      </c>
    </row>
    <row r="136" spans="2:51" s="13" customFormat="1" ht="11.25">
      <c r="B136" s="203"/>
      <c r="C136" s="204"/>
      <c r="D136" s="205" t="s">
        <v>171</v>
      </c>
      <c r="E136" s="206" t="s">
        <v>1</v>
      </c>
      <c r="F136" s="207" t="s">
        <v>811</v>
      </c>
      <c r="G136" s="204"/>
      <c r="H136" s="208">
        <v>2.124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171</v>
      </c>
      <c r="AU136" s="214" t="s">
        <v>87</v>
      </c>
      <c r="AV136" s="13" t="s">
        <v>87</v>
      </c>
      <c r="AW136" s="13" t="s">
        <v>34</v>
      </c>
      <c r="AX136" s="13" t="s">
        <v>77</v>
      </c>
      <c r="AY136" s="214" t="s">
        <v>136</v>
      </c>
    </row>
    <row r="137" spans="2:51" s="13" customFormat="1" ht="11.25">
      <c r="B137" s="203"/>
      <c r="C137" s="204"/>
      <c r="D137" s="205" t="s">
        <v>171</v>
      </c>
      <c r="E137" s="206" t="s">
        <v>1</v>
      </c>
      <c r="F137" s="207" t="s">
        <v>812</v>
      </c>
      <c r="G137" s="204"/>
      <c r="H137" s="208">
        <v>7.209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171</v>
      </c>
      <c r="AU137" s="214" t="s">
        <v>87</v>
      </c>
      <c r="AV137" s="13" t="s">
        <v>87</v>
      </c>
      <c r="AW137" s="13" t="s">
        <v>34</v>
      </c>
      <c r="AX137" s="13" t="s">
        <v>77</v>
      </c>
      <c r="AY137" s="214" t="s">
        <v>136</v>
      </c>
    </row>
    <row r="138" spans="2:51" s="15" customFormat="1" ht="11.25">
      <c r="B138" s="232"/>
      <c r="C138" s="233"/>
      <c r="D138" s="205" t="s">
        <v>171</v>
      </c>
      <c r="E138" s="234" t="s">
        <v>1</v>
      </c>
      <c r="F138" s="235" t="s">
        <v>217</v>
      </c>
      <c r="G138" s="233"/>
      <c r="H138" s="236">
        <v>9.333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171</v>
      </c>
      <c r="AU138" s="242" t="s">
        <v>87</v>
      </c>
      <c r="AV138" s="15" t="s">
        <v>150</v>
      </c>
      <c r="AW138" s="15" t="s">
        <v>34</v>
      </c>
      <c r="AX138" s="15" t="s">
        <v>85</v>
      </c>
      <c r="AY138" s="242" t="s">
        <v>136</v>
      </c>
    </row>
    <row r="139" spans="1:65" s="2" customFormat="1" ht="14.45" customHeight="1">
      <c r="A139" s="35"/>
      <c r="B139" s="36"/>
      <c r="C139" s="190" t="s">
        <v>150</v>
      </c>
      <c r="D139" s="190" t="s">
        <v>137</v>
      </c>
      <c r="E139" s="191" t="s">
        <v>768</v>
      </c>
      <c r="F139" s="192" t="s">
        <v>769</v>
      </c>
      <c r="G139" s="193" t="s">
        <v>250</v>
      </c>
      <c r="H139" s="194">
        <v>39.62</v>
      </c>
      <c r="I139" s="195"/>
      <c r="J139" s="196">
        <f>ROUND(I139*H139,2)</f>
        <v>0</v>
      </c>
      <c r="K139" s="192" t="s">
        <v>208</v>
      </c>
      <c r="L139" s="40"/>
      <c r="M139" s="197" t="s">
        <v>1</v>
      </c>
      <c r="N139" s="198" t="s">
        <v>42</v>
      </c>
      <c r="O139" s="72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1" t="s">
        <v>150</v>
      </c>
      <c r="AT139" s="201" t="s">
        <v>137</v>
      </c>
      <c r="AU139" s="201" t="s">
        <v>87</v>
      </c>
      <c r="AY139" s="18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85</v>
      </c>
      <c r="BK139" s="202">
        <f>ROUND(I139*H139,2)</f>
        <v>0</v>
      </c>
      <c r="BL139" s="18" t="s">
        <v>150</v>
      </c>
      <c r="BM139" s="201" t="s">
        <v>826</v>
      </c>
    </row>
    <row r="140" spans="2:51" s="14" customFormat="1" ht="11.25">
      <c r="B140" s="222"/>
      <c r="C140" s="223"/>
      <c r="D140" s="205" t="s">
        <v>171</v>
      </c>
      <c r="E140" s="224" t="s">
        <v>1</v>
      </c>
      <c r="F140" s="225" t="s">
        <v>814</v>
      </c>
      <c r="G140" s="223"/>
      <c r="H140" s="224" t="s">
        <v>1</v>
      </c>
      <c r="I140" s="226"/>
      <c r="J140" s="223"/>
      <c r="K140" s="223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171</v>
      </c>
      <c r="AU140" s="231" t="s">
        <v>87</v>
      </c>
      <c r="AV140" s="14" t="s">
        <v>85</v>
      </c>
      <c r="AW140" s="14" t="s">
        <v>34</v>
      </c>
      <c r="AX140" s="14" t="s">
        <v>77</v>
      </c>
      <c r="AY140" s="231" t="s">
        <v>136</v>
      </c>
    </row>
    <row r="141" spans="2:51" s="13" customFormat="1" ht="11.25">
      <c r="B141" s="203"/>
      <c r="C141" s="204"/>
      <c r="D141" s="205" t="s">
        <v>171</v>
      </c>
      <c r="E141" s="206" t="s">
        <v>1</v>
      </c>
      <c r="F141" s="207" t="s">
        <v>772</v>
      </c>
      <c r="G141" s="204"/>
      <c r="H141" s="208">
        <v>23.6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171</v>
      </c>
      <c r="AU141" s="214" t="s">
        <v>87</v>
      </c>
      <c r="AV141" s="13" t="s">
        <v>87</v>
      </c>
      <c r="AW141" s="13" t="s">
        <v>34</v>
      </c>
      <c r="AX141" s="13" t="s">
        <v>77</v>
      </c>
      <c r="AY141" s="214" t="s">
        <v>136</v>
      </c>
    </row>
    <row r="142" spans="2:51" s="14" customFormat="1" ht="11.25">
      <c r="B142" s="222"/>
      <c r="C142" s="223"/>
      <c r="D142" s="205" t="s">
        <v>171</v>
      </c>
      <c r="E142" s="224" t="s">
        <v>1</v>
      </c>
      <c r="F142" s="225" t="s">
        <v>815</v>
      </c>
      <c r="G142" s="223"/>
      <c r="H142" s="224" t="s">
        <v>1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171</v>
      </c>
      <c r="AU142" s="231" t="s">
        <v>87</v>
      </c>
      <c r="AV142" s="14" t="s">
        <v>85</v>
      </c>
      <c r="AW142" s="14" t="s">
        <v>34</v>
      </c>
      <c r="AX142" s="14" t="s">
        <v>77</v>
      </c>
      <c r="AY142" s="231" t="s">
        <v>136</v>
      </c>
    </row>
    <row r="143" spans="2:51" s="13" customFormat="1" ht="11.25">
      <c r="B143" s="203"/>
      <c r="C143" s="204"/>
      <c r="D143" s="205" t="s">
        <v>171</v>
      </c>
      <c r="E143" s="206" t="s">
        <v>1</v>
      </c>
      <c r="F143" s="207" t="s">
        <v>774</v>
      </c>
      <c r="G143" s="204"/>
      <c r="H143" s="208">
        <v>16.02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171</v>
      </c>
      <c r="AU143" s="214" t="s">
        <v>87</v>
      </c>
      <c r="AV143" s="13" t="s">
        <v>87</v>
      </c>
      <c r="AW143" s="13" t="s">
        <v>34</v>
      </c>
      <c r="AX143" s="13" t="s">
        <v>77</v>
      </c>
      <c r="AY143" s="214" t="s">
        <v>136</v>
      </c>
    </row>
    <row r="144" spans="2:51" s="15" customFormat="1" ht="11.25">
      <c r="B144" s="232"/>
      <c r="C144" s="233"/>
      <c r="D144" s="205" t="s">
        <v>171</v>
      </c>
      <c r="E144" s="234" t="s">
        <v>1</v>
      </c>
      <c r="F144" s="235" t="s">
        <v>217</v>
      </c>
      <c r="G144" s="233"/>
      <c r="H144" s="236">
        <v>39.62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171</v>
      </c>
      <c r="AU144" s="242" t="s">
        <v>87</v>
      </c>
      <c r="AV144" s="15" t="s">
        <v>150</v>
      </c>
      <c r="AW144" s="15" t="s">
        <v>34</v>
      </c>
      <c r="AX144" s="15" t="s">
        <v>85</v>
      </c>
      <c r="AY144" s="242" t="s">
        <v>136</v>
      </c>
    </row>
    <row r="145" spans="1:65" s="2" customFormat="1" ht="14.45" customHeight="1">
      <c r="A145" s="35"/>
      <c r="B145" s="36"/>
      <c r="C145" s="190" t="s">
        <v>135</v>
      </c>
      <c r="D145" s="190" t="s">
        <v>137</v>
      </c>
      <c r="E145" s="191" t="s">
        <v>775</v>
      </c>
      <c r="F145" s="192" t="s">
        <v>776</v>
      </c>
      <c r="G145" s="193" t="s">
        <v>250</v>
      </c>
      <c r="H145" s="194">
        <v>39.62</v>
      </c>
      <c r="I145" s="195"/>
      <c r="J145" s="196">
        <f>ROUND(I145*H145,2)</f>
        <v>0</v>
      </c>
      <c r="K145" s="192" t="s">
        <v>208</v>
      </c>
      <c r="L145" s="40"/>
      <c r="M145" s="197" t="s">
        <v>1</v>
      </c>
      <c r="N145" s="198" t="s">
        <v>42</v>
      </c>
      <c r="O145" s="72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1" t="s">
        <v>150</v>
      </c>
      <c r="AT145" s="201" t="s">
        <v>137</v>
      </c>
      <c r="AU145" s="201" t="s">
        <v>87</v>
      </c>
      <c r="AY145" s="18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85</v>
      </c>
      <c r="BK145" s="202">
        <f>ROUND(I145*H145,2)</f>
        <v>0</v>
      </c>
      <c r="BL145" s="18" t="s">
        <v>150</v>
      </c>
      <c r="BM145" s="201" t="s">
        <v>827</v>
      </c>
    </row>
    <row r="146" spans="1:65" s="2" customFormat="1" ht="24.2" customHeight="1">
      <c r="A146" s="35"/>
      <c r="B146" s="36"/>
      <c r="C146" s="190" t="s">
        <v>158</v>
      </c>
      <c r="D146" s="190" t="s">
        <v>137</v>
      </c>
      <c r="E146" s="191" t="s">
        <v>778</v>
      </c>
      <c r="F146" s="192" t="s">
        <v>779</v>
      </c>
      <c r="G146" s="193" t="s">
        <v>250</v>
      </c>
      <c r="H146" s="194">
        <v>158.48</v>
      </c>
      <c r="I146" s="195"/>
      <c r="J146" s="196">
        <f>ROUND(I146*H146,2)</f>
        <v>0</v>
      </c>
      <c r="K146" s="192" t="s">
        <v>208</v>
      </c>
      <c r="L146" s="40"/>
      <c r="M146" s="197" t="s">
        <v>1</v>
      </c>
      <c r="N146" s="198" t="s">
        <v>42</v>
      </c>
      <c r="O146" s="72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1" t="s">
        <v>150</v>
      </c>
      <c r="AT146" s="201" t="s">
        <v>137</v>
      </c>
      <c r="AU146" s="201" t="s">
        <v>87</v>
      </c>
      <c r="AY146" s="18" t="s">
        <v>136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85</v>
      </c>
      <c r="BK146" s="202">
        <f>ROUND(I146*H146,2)</f>
        <v>0</v>
      </c>
      <c r="BL146" s="18" t="s">
        <v>150</v>
      </c>
      <c r="BM146" s="201" t="s">
        <v>828</v>
      </c>
    </row>
    <row r="147" spans="2:51" s="13" customFormat="1" ht="11.25">
      <c r="B147" s="203"/>
      <c r="C147" s="204"/>
      <c r="D147" s="205" t="s">
        <v>171</v>
      </c>
      <c r="E147" s="206" t="s">
        <v>1</v>
      </c>
      <c r="F147" s="207" t="s">
        <v>781</v>
      </c>
      <c r="G147" s="204"/>
      <c r="H147" s="208">
        <v>158.48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171</v>
      </c>
      <c r="AU147" s="214" t="s">
        <v>87</v>
      </c>
      <c r="AV147" s="13" t="s">
        <v>87</v>
      </c>
      <c r="AW147" s="13" t="s">
        <v>34</v>
      </c>
      <c r="AX147" s="13" t="s">
        <v>85</v>
      </c>
      <c r="AY147" s="214" t="s">
        <v>136</v>
      </c>
    </row>
    <row r="148" spans="1:65" s="2" customFormat="1" ht="24.2" customHeight="1">
      <c r="A148" s="35"/>
      <c r="B148" s="36"/>
      <c r="C148" s="190" t="s">
        <v>162</v>
      </c>
      <c r="D148" s="190" t="s">
        <v>137</v>
      </c>
      <c r="E148" s="191" t="s">
        <v>783</v>
      </c>
      <c r="F148" s="192" t="s">
        <v>818</v>
      </c>
      <c r="G148" s="193" t="s">
        <v>156</v>
      </c>
      <c r="H148" s="194">
        <v>1</v>
      </c>
      <c r="I148" s="195"/>
      <c r="J148" s="196">
        <f>ROUND(I148*H148,2)</f>
        <v>0</v>
      </c>
      <c r="K148" s="192" t="s">
        <v>1</v>
      </c>
      <c r="L148" s="40"/>
      <c r="M148" s="197" t="s">
        <v>1</v>
      </c>
      <c r="N148" s="198" t="s">
        <v>42</v>
      </c>
      <c r="O148" s="72"/>
      <c r="P148" s="199">
        <f>O148*H148</f>
        <v>0</v>
      </c>
      <c r="Q148" s="199">
        <v>0.0062</v>
      </c>
      <c r="R148" s="199">
        <f>Q148*H148</f>
        <v>0.0062</v>
      </c>
      <c r="S148" s="199">
        <v>0</v>
      </c>
      <c r="T148" s="20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1" t="s">
        <v>150</v>
      </c>
      <c r="AT148" s="201" t="s">
        <v>137</v>
      </c>
      <c r="AU148" s="201" t="s">
        <v>87</v>
      </c>
      <c r="AY148" s="18" t="s">
        <v>136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8" t="s">
        <v>85</v>
      </c>
      <c r="BK148" s="202">
        <f>ROUND(I148*H148,2)</f>
        <v>0</v>
      </c>
      <c r="BL148" s="18" t="s">
        <v>150</v>
      </c>
      <c r="BM148" s="201" t="s">
        <v>829</v>
      </c>
    </row>
    <row r="149" spans="2:51" s="14" customFormat="1" ht="11.25">
      <c r="B149" s="222"/>
      <c r="C149" s="223"/>
      <c r="D149" s="205" t="s">
        <v>171</v>
      </c>
      <c r="E149" s="224" t="s">
        <v>1</v>
      </c>
      <c r="F149" s="225" t="s">
        <v>820</v>
      </c>
      <c r="G149" s="223"/>
      <c r="H149" s="224" t="s">
        <v>1</v>
      </c>
      <c r="I149" s="226"/>
      <c r="J149" s="223"/>
      <c r="K149" s="223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171</v>
      </c>
      <c r="AU149" s="231" t="s">
        <v>87</v>
      </c>
      <c r="AV149" s="14" t="s">
        <v>85</v>
      </c>
      <c r="AW149" s="14" t="s">
        <v>34</v>
      </c>
      <c r="AX149" s="14" t="s">
        <v>77</v>
      </c>
      <c r="AY149" s="231" t="s">
        <v>136</v>
      </c>
    </row>
    <row r="150" spans="2:51" s="13" customFormat="1" ht="11.25">
      <c r="B150" s="203"/>
      <c r="C150" s="204"/>
      <c r="D150" s="205" t="s">
        <v>171</v>
      </c>
      <c r="E150" s="206" t="s">
        <v>1</v>
      </c>
      <c r="F150" s="207" t="s">
        <v>85</v>
      </c>
      <c r="G150" s="204"/>
      <c r="H150" s="208">
        <v>1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171</v>
      </c>
      <c r="AU150" s="214" t="s">
        <v>87</v>
      </c>
      <c r="AV150" s="13" t="s">
        <v>87</v>
      </c>
      <c r="AW150" s="13" t="s">
        <v>34</v>
      </c>
      <c r="AX150" s="13" t="s">
        <v>85</v>
      </c>
      <c r="AY150" s="214" t="s">
        <v>136</v>
      </c>
    </row>
    <row r="151" spans="2:63" s="12" customFormat="1" ht="22.9" customHeight="1">
      <c r="B151" s="176"/>
      <c r="C151" s="177"/>
      <c r="D151" s="178" t="s">
        <v>76</v>
      </c>
      <c r="E151" s="215" t="s">
        <v>542</v>
      </c>
      <c r="F151" s="215" t="s">
        <v>543</v>
      </c>
      <c r="G151" s="177"/>
      <c r="H151" s="177"/>
      <c r="I151" s="180"/>
      <c r="J151" s="216">
        <f>BK151</f>
        <v>0</v>
      </c>
      <c r="K151" s="177"/>
      <c r="L151" s="182"/>
      <c r="M151" s="183"/>
      <c r="N151" s="184"/>
      <c r="O151" s="184"/>
      <c r="P151" s="185">
        <f>P152</f>
        <v>0</v>
      </c>
      <c r="Q151" s="184"/>
      <c r="R151" s="185">
        <f>R152</f>
        <v>0</v>
      </c>
      <c r="S151" s="184"/>
      <c r="T151" s="186">
        <f>T152</f>
        <v>0</v>
      </c>
      <c r="AR151" s="187" t="s">
        <v>85</v>
      </c>
      <c r="AT151" s="188" t="s">
        <v>76</v>
      </c>
      <c r="AU151" s="188" t="s">
        <v>85</v>
      </c>
      <c r="AY151" s="187" t="s">
        <v>136</v>
      </c>
      <c r="BK151" s="189">
        <f>BK152</f>
        <v>0</v>
      </c>
    </row>
    <row r="152" spans="1:65" s="2" customFormat="1" ht="24.2" customHeight="1">
      <c r="A152" s="35"/>
      <c r="B152" s="36"/>
      <c r="C152" s="190" t="s">
        <v>167</v>
      </c>
      <c r="D152" s="190" t="s">
        <v>137</v>
      </c>
      <c r="E152" s="191" t="s">
        <v>791</v>
      </c>
      <c r="F152" s="192" t="s">
        <v>792</v>
      </c>
      <c r="G152" s="193" t="s">
        <v>336</v>
      </c>
      <c r="H152" s="194">
        <v>0.016</v>
      </c>
      <c r="I152" s="195"/>
      <c r="J152" s="196">
        <f>ROUND(I152*H152,2)</f>
        <v>0</v>
      </c>
      <c r="K152" s="192" t="s">
        <v>208</v>
      </c>
      <c r="L152" s="40"/>
      <c r="M152" s="217" t="s">
        <v>1</v>
      </c>
      <c r="N152" s="218" t="s">
        <v>42</v>
      </c>
      <c r="O152" s="219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1" t="s">
        <v>150</v>
      </c>
      <c r="AT152" s="201" t="s">
        <v>137</v>
      </c>
      <c r="AU152" s="201" t="s">
        <v>87</v>
      </c>
      <c r="AY152" s="18" t="s">
        <v>136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85</v>
      </c>
      <c r="BK152" s="202">
        <f>ROUND(I152*H152,2)</f>
        <v>0</v>
      </c>
      <c r="BL152" s="18" t="s">
        <v>150</v>
      </c>
      <c r="BM152" s="201" t="s">
        <v>830</v>
      </c>
    </row>
    <row r="153" spans="1:31" s="2" customFormat="1" ht="6.95" customHeight="1">
      <c r="A153" s="35"/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bjUzw+KOcSBU9DfZtt6K4l24V5XGqP3rYIJO2WqpLF++IphOIRctR2eIjFVlDCns4KrWt8yeq9/tLsPoa3CLXg==" saltValue="BEx+bhZVbStKqZhxH08P+xcZ3kGyobRrnjzgvx76nlQ19p8Ome1fkch2ilI4MuGcRaA4vCvDomXQLSeZS8bRcg==" spinCount="100000" sheet="1" objects="1" scenarios="1" formatColumns="0" formatRows="0" autoFilter="0"/>
  <autoFilter ref="C122:K152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108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87</v>
      </c>
    </row>
    <row r="4" spans="2:46" s="1" customFormat="1" ht="24.95" customHeight="1">
      <c r="B4" s="21"/>
      <c r="D4" s="118" t="s">
        <v>109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16.5" customHeight="1">
      <c r="B7" s="21"/>
      <c r="E7" s="313" t="str">
        <f>'Rekapitulace stavby'!K6</f>
        <v>Polní cesta HPC 6, k.ú. Břežany II</v>
      </c>
      <c r="F7" s="314"/>
      <c r="G7" s="314"/>
      <c r="H7" s="314"/>
      <c r="L7" s="21"/>
    </row>
    <row r="8" spans="2:12" s="1" customFormat="1" ht="12" customHeight="1">
      <c r="B8" s="21"/>
      <c r="D8" s="120" t="s">
        <v>110</v>
      </c>
      <c r="L8" s="21"/>
    </row>
    <row r="9" spans="1:31" s="2" customFormat="1" ht="16.5" customHeight="1">
      <c r="A9" s="35"/>
      <c r="B9" s="40"/>
      <c r="C9" s="35"/>
      <c r="D9" s="35"/>
      <c r="E9" s="313" t="s">
        <v>672</v>
      </c>
      <c r="F9" s="316"/>
      <c r="G9" s="316"/>
      <c r="H9" s="31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673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5" t="s">
        <v>831</v>
      </c>
      <c r="F11" s="316"/>
      <c r="G11" s="316"/>
      <c r="H11" s="316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2. 12. 2020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 xml:space="preserve"> </v>
      </c>
      <c r="F17" s="35"/>
      <c r="G17" s="35"/>
      <c r="H17" s="35"/>
      <c r="I17" s="120" t="s">
        <v>27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31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32</v>
      </c>
      <c r="F23" s="35"/>
      <c r="G23" s="35"/>
      <c r="H23" s="35"/>
      <c r="I23" s="120" t="s">
        <v>27</v>
      </c>
      <c r="J23" s="111" t="s">
        <v>33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35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37</v>
      </c>
      <c r="E32" s="35"/>
      <c r="F32" s="35"/>
      <c r="G32" s="35"/>
      <c r="H32" s="35"/>
      <c r="I32" s="35"/>
      <c r="J32" s="127">
        <f>ROUND(J123,2)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39</v>
      </c>
      <c r="G34" s="35"/>
      <c r="H34" s="35"/>
      <c r="I34" s="128" t="s">
        <v>38</v>
      </c>
      <c r="J34" s="128" t="s">
        <v>40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41</v>
      </c>
      <c r="E35" s="120" t="s">
        <v>42</v>
      </c>
      <c r="F35" s="130">
        <f>ROUND((SUM(BE123:BE160)),2)</f>
        <v>0</v>
      </c>
      <c r="G35" s="35"/>
      <c r="H35" s="35"/>
      <c r="I35" s="131">
        <v>0.21</v>
      </c>
      <c r="J35" s="130">
        <f>ROUND(((SUM(BE123:BE160))*I35),2)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43</v>
      </c>
      <c r="F36" s="130">
        <f>ROUND((SUM(BF123:BF160)),2)</f>
        <v>0</v>
      </c>
      <c r="G36" s="35"/>
      <c r="H36" s="35"/>
      <c r="I36" s="131">
        <v>0.15</v>
      </c>
      <c r="J36" s="130">
        <f>ROUND(((SUM(BF123:BF160))*I36),2)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44</v>
      </c>
      <c r="F37" s="130">
        <f>ROUND((SUM(BG123:BG160)),2)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45</v>
      </c>
      <c r="F38" s="130">
        <f>ROUND((SUM(BH123:BH160)),2)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46</v>
      </c>
      <c r="F39" s="130">
        <f>ROUND((SUM(BI123:BI160)),2)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47</v>
      </c>
      <c r="E41" s="134"/>
      <c r="F41" s="134"/>
      <c r="G41" s="135" t="s">
        <v>48</v>
      </c>
      <c r="H41" s="136" t="s">
        <v>49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50</v>
      </c>
      <c r="E50" s="140"/>
      <c r="F50" s="140"/>
      <c r="G50" s="139" t="s">
        <v>51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52</v>
      </c>
      <c r="E61" s="142"/>
      <c r="F61" s="143" t="s">
        <v>53</v>
      </c>
      <c r="G61" s="141" t="s">
        <v>52</v>
      </c>
      <c r="H61" s="142"/>
      <c r="I61" s="142"/>
      <c r="J61" s="144" t="s">
        <v>53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54</v>
      </c>
      <c r="E65" s="145"/>
      <c r="F65" s="145"/>
      <c r="G65" s="139" t="s">
        <v>55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52</v>
      </c>
      <c r="E76" s="142"/>
      <c r="F76" s="143" t="s">
        <v>53</v>
      </c>
      <c r="G76" s="141" t="s">
        <v>52</v>
      </c>
      <c r="H76" s="142"/>
      <c r="I76" s="142"/>
      <c r="J76" s="144" t="s">
        <v>53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112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Polní cesta HPC 6, k.ú. Břežany II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672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673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68" t="str">
        <f>E11</f>
        <v>SO 800.4 - Následná péče 3. rok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Břežany </v>
      </c>
      <c r="G91" s="37"/>
      <c r="H91" s="37"/>
      <c r="I91" s="30" t="s">
        <v>22</v>
      </c>
      <c r="J91" s="67" t="str">
        <f>IF(J14="","",J14)</f>
        <v>2. 12. 2020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>
      <c r="A93" s="35"/>
      <c r="B93" s="36"/>
      <c r="C93" s="30" t="s">
        <v>24</v>
      </c>
      <c r="D93" s="37"/>
      <c r="E93" s="37"/>
      <c r="F93" s="28" t="str">
        <f>E17</f>
        <v xml:space="preserve"> </v>
      </c>
      <c r="G93" s="37"/>
      <c r="H93" s="37"/>
      <c r="I93" s="30" t="s">
        <v>30</v>
      </c>
      <c r="J93" s="33" t="str">
        <f>E23</f>
        <v>GEOVAP, spol. s.r.o., Pardubice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35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113</v>
      </c>
      <c r="D96" s="151"/>
      <c r="E96" s="151"/>
      <c r="F96" s="151"/>
      <c r="G96" s="151"/>
      <c r="H96" s="151"/>
      <c r="I96" s="151"/>
      <c r="J96" s="152" t="s">
        <v>114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115</v>
      </c>
      <c r="D98" s="37"/>
      <c r="E98" s="37"/>
      <c r="F98" s="37"/>
      <c r="G98" s="37"/>
      <c r="H98" s="37"/>
      <c r="I98" s="37"/>
      <c r="J98" s="85">
        <f>J123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116</v>
      </c>
    </row>
    <row r="99" spans="2:12" s="9" customFormat="1" ht="24.95" customHeight="1">
      <c r="B99" s="154"/>
      <c r="C99" s="155"/>
      <c r="D99" s="156" t="s">
        <v>190</v>
      </c>
      <c r="E99" s="157"/>
      <c r="F99" s="157"/>
      <c r="G99" s="157"/>
      <c r="H99" s="157"/>
      <c r="I99" s="157"/>
      <c r="J99" s="158">
        <f>J124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191</v>
      </c>
      <c r="E100" s="162"/>
      <c r="F100" s="162"/>
      <c r="G100" s="162"/>
      <c r="H100" s="162"/>
      <c r="I100" s="162"/>
      <c r="J100" s="163">
        <f>J125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196</v>
      </c>
      <c r="E101" s="162"/>
      <c r="F101" s="162"/>
      <c r="G101" s="162"/>
      <c r="H101" s="162"/>
      <c r="I101" s="162"/>
      <c r="J101" s="163">
        <f>J159</f>
        <v>0</v>
      </c>
      <c r="K101" s="105"/>
      <c r="L101" s="164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120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20" t="str">
        <f>E7</f>
        <v>Polní cesta HPC 6, k.ú. Břežany II</v>
      </c>
      <c r="F111" s="321"/>
      <c r="G111" s="321"/>
      <c r="H111" s="321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2:12" s="1" customFormat="1" ht="12" customHeight="1">
      <c r="B112" s="22"/>
      <c r="C112" s="30" t="s">
        <v>110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5"/>
      <c r="B113" s="36"/>
      <c r="C113" s="37"/>
      <c r="D113" s="37"/>
      <c r="E113" s="320" t="s">
        <v>672</v>
      </c>
      <c r="F113" s="322"/>
      <c r="G113" s="322"/>
      <c r="H113" s="322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673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68" t="str">
        <f>E11</f>
        <v>SO 800.4 - Následná péče 3. rok</v>
      </c>
      <c r="F115" s="322"/>
      <c r="G115" s="322"/>
      <c r="H115" s="322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F14</f>
        <v xml:space="preserve">Břežany </v>
      </c>
      <c r="G117" s="37"/>
      <c r="H117" s="37"/>
      <c r="I117" s="30" t="s">
        <v>22</v>
      </c>
      <c r="J117" s="67" t="str">
        <f>IF(J14="","",J14)</f>
        <v>2. 12. 2020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5.7" customHeight="1">
      <c r="A119" s="35"/>
      <c r="B119" s="36"/>
      <c r="C119" s="30" t="s">
        <v>24</v>
      </c>
      <c r="D119" s="37"/>
      <c r="E119" s="37"/>
      <c r="F119" s="28" t="str">
        <f>E17</f>
        <v xml:space="preserve"> </v>
      </c>
      <c r="G119" s="37"/>
      <c r="H119" s="37"/>
      <c r="I119" s="30" t="s">
        <v>30</v>
      </c>
      <c r="J119" s="33" t="str">
        <f>E23</f>
        <v>GEOVAP, spol. s.r.o., Pardubice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28</v>
      </c>
      <c r="D120" s="37"/>
      <c r="E120" s="37"/>
      <c r="F120" s="28" t="str">
        <f>IF(E20="","",E20)</f>
        <v>Vyplň údaj</v>
      </c>
      <c r="G120" s="37"/>
      <c r="H120" s="37"/>
      <c r="I120" s="30" t="s">
        <v>35</v>
      </c>
      <c r="J120" s="33" t="str">
        <f>E26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5"/>
      <c r="B122" s="166"/>
      <c r="C122" s="167" t="s">
        <v>121</v>
      </c>
      <c r="D122" s="168" t="s">
        <v>62</v>
      </c>
      <c r="E122" s="168" t="s">
        <v>58</v>
      </c>
      <c r="F122" s="168" t="s">
        <v>59</v>
      </c>
      <c r="G122" s="168" t="s">
        <v>122</v>
      </c>
      <c r="H122" s="168" t="s">
        <v>123</v>
      </c>
      <c r="I122" s="168" t="s">
        <v>124</v>
      </c>
      <c r="J122" s="168" t="s">
        <v>114</v>
      </c>
      <c r="K122" s="169" t="s">
        <v>125</v>
      </c>
      <c r="L122" s="170"/>
      <c r="M122" s="76" t="s">
        <v>1</v>
      </c>
      <c r="N122" s="77" t="s">
        <v>41</v>
      </c>
      <c r="O122" s="77" t="s">
        <v>126</v>
      </c>
      <c r="P122" s="77" t="s">
        <v>127</v>
      </c>
      <c r="Q122" s="77" t="s">
        <v>128</v>
      </c>
      <c r="R122" s="77" t="s">
        <v>129</v>
      </c>
      <c r="S122" s="77" t="s">
        <v>130</v>
      </c>
      <c r="T122" s="78" t="s">
        <v>131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3" s="2" customFormat="1" ht="22.9" customHeight="1">
      <c r="A123" s="35"/>
      <c r="B123" s="36"/>
      <c r="C123" s="83" t="s">
        <v>132</v>
      </c>
      <c r="D123" s="37"/>
      <c r="E123" s="37"/>
      <c r="F123" s="37"/>
      <c r="G123" s="37"/>
      <c r="H123" s="37"/>
      <c r="I123" s="37"/>
      <c r="J123" s="171">
        <f>BK123</f>
        <v>0</v>
      </c>
      <c r="K123" s="37"/>
      <c r="L123" s="40"/>
      <c r="M123" s="79"/>
      <c r="N123" s="172"/>
      <c r="O123" s="80"/>
      <c r="P123" s="173">
        <f>P124</f>
        <v>0</v>
      </c>
      <c r="Q123" s="80"/>
      <c r="R123" s="173">
        <f>R124</f>
        <v>12.459533</v>
      </c>
      <c r="S123" s="80"/>
      <c r="T123" s="174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76</v>
      </c>
      <c r="AU123" s="18" t="s">
        <v>116</v>
      </c>
      <c r="BK123" s="175">
        <f>BK124</f>
        <v>0</v>
      </c>
    </row>
    <row r="124" spans="2:63" s="12" customFormat="1" ht="25.9" customHeight="1">
      <c r="B124" s="176"/>
      <c r="C124" s="177"/>
      <c r="D124" s="178" t="s">
        <v>76</v>
      </c>
      <c r="E124" s="179" t="s">
        <v>197</v>
      </c>
      <c r="F124" s="179" t="s">
        <v>198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P125+P159</f>
        <v>0</v>
      </c>
      <c r="Q124" s="184"/>
      <c r="R124" s="185">
        <f>R125+R159</f>
        <v>12.459533</v>
      </c>
      <c r="S124" s="184"/>
      <c r="T124" s="186">
        <f>T125+T159</f>
        <v>0</v>
      </c>
      <c r="AR124" s="187" t="s">
        <v>85</v>
      </c>
      <c r="AT124" s="188" t="s">
        <v>76</v>
      </c>
      <c r="AU124" s="188" t="s">
        <v>77</v>
      </c>
      <c r="AY124" s="187" t="s">
        <v>136</v>
      </c>
      <c r="BK124" s="189">
        <f>BK125+BK159</f>
        <v>0</v>
      </c>
    </row>
    <row r="125" spans="2:63" s="12" customFormat="1" ht="22.9" customHeight="1">
      <c r="B125" s="176"/>
      <c r="C125" s="177"/>
      <c r="D125" s="178" t="s">
        <v>76</v>
      </c>
      <c r="E125" s="215" t="s">
        <v>85</v>
      </c>
      <c r="F125" s="215" t="s">
        <v>199</v>
      </c>
      <c r="G125" s="177"/>
      <c r="H125" s="177"/>
      <c r="I125" s="180"/>
      <c r="J125" s="216">
        <f>BK125</f>
        <v>0</v>
      </c>
      <c r="K125" s="177"/>
      <c r="L125" s="182"/>
      <c r="M125" s="183"/>
      <c r="N125" s="184"/>
      <c r="O125" s="184"/>
      <c r="P125" s="185">
        <f>SUM(P126:P158)</f>
        <v>0</v>
      </c>
      <c r="Q125" s="184"/>
      <c r="R125" s="185">
        <f>SUM(R126:R158)</f>
        <v>12.459533</v>
      </c>
      <c r="S125" s="184"/>
      <c r="T125" s="186">
        <f>SUM(T126:T158)</f>
        <v>0</v>
      </c>
      <c r="AR125" s="187" t="s">
        <v>85</v>
      </c>
      <c r="AT125" s="188" t="s">
        <v>76</v>
      </c>
      <c r="AU125" s="188" t="s">
        <v>85</v>
      </c>
      <c r="AY125" s="187" t="s">
        <v>136</v>
      </c>
      <c r="BK125" s="189">
        <f>SUM(BK126:BK158)</f>
        <v>0</v>
      </c>
    </row>
    <row r="126" spans="1:65" s="2" customFormat="1" ht="14.45" customHeight="1">
      <c r="A126" s="35"/>
      <c r="B126" s="36"/>
      <c r="C126" s="190" t="s">
        <v>85</v>
      </c>
      <c r="D126" s="190" t="s">
        <v>137</v>
      </c>
      <c r="E126" s="191" t="s">
        <v>795</v>
      </c>
      <c r="F126" s="192" t="s">
        <v>796</v>
      </c>
      <c r="G126" s="193" t="s">
        <v>165</v>
      </c>
      <c r="H126" s="194">
        <v>24</v>
      </c>
      <c r="I126" s="195"/>
      <c r="J126" s="196">
        <f>ROUND(I126*H126,2)</f>
        <v>0</v>
      </c>
      <c r="K126" s="192" t="s">
        <v>1</v>
      </c>
      <c r="L126" s="40"/>
      <c r="M126" s="197" t="s">
        <v>1</v>
      </c>
      <c r="N126" s="198" t="s">
        <v>42</v>
      </c>
      <c r="O126" s="72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1" t="s">
        <v>150</v>
      </c>
      <c r="AT126" s="201" t="s">
        <v>137</v>
      </c>
      <c r="AU126" s="201" t="s">
        <v>87</v>
      </c>
      <c r="AY126" s="18" t="s">
        <v>136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85</v>
      </c>
      <c r="BK126" s="202">
        <f>ROUND(I126*H126,2)</f>
        <v>0</v>
      </c>
      <c r="BL126" s="18" t="s">
        <v>150</v>
      </c>
      <c r="BM126" s="201" t="s">
        <v>832</v>
      </c>
    </row>
    <row r="127" spans="2:51" s="14" customFormat="1" ht="11.25">
      <c r="B127" s="222"/>
      <c r="C127" s="223"/>
      <c r="D127" s="205" t="s">
        <v>171</v>
      </c>
      <c r="E127" s="224" t="s">
        <v>1</v>
      </c>
      <c r="F127" s="225" t="s">
        <v>798</v>
      </c>
      <c r="G127" s="223"/>
      <c r="H127" s="224" t="s">
        <v>1</v>
      </c>
      <c r="I127" s="226"/>
      <c r="J127" s="223"/>
      <c r="K127" s="223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171</v>
      </c>
      <c r="AU127" s="231" t="s">
        <v>87</v>
      </c>
      <c r="AV127" s="14" t="s">
        <v>85</v>
      </c>
      <c r="AW127" s="14" t="s">
        <v>34</v>
      </c>
      <c r="AX127" s="14" t="s">
        <v>77</v>
      </c>
      <c r="AY127" s="231" t="s">
        <v>136</v>
      </c>
    </row>
    <row r="128" spans="2:51" s="13" customFormat="1" ht="11.25">
      <c r="B128" s="203"/>
      <c r="C128" s="204"/>
      <c r="D128" s="205" t="s">
        <v>171</v>
      </c>
      <c r="E128" s="206" t="s">
        <v>1</v>
      </c>
      <c r="F128" s="207" t="s">
        <v>799</v>
      </c>
      <c r="G128" s="204"/>
      <c r="H128" s="208">
        <v>24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171</v>
      </c>
      <c r="AU128" s="214" t="s">
        <v>87</v>
      </c>
      <c r="AV128" s="13" t="s">
        <v>87</v>
      </c>
      <c r="AW128" s="13" t="s">
        <v>34</v>
      </c>
      <c r="AX128" s="13" t="s">
        <v>85</v>
      </c>
      <c r="AY128" s="214" t="s">
        <v>136</v>
      </c>
    </row>
    <row r="129" spans="1:65" s="2" customFormat="1" ht="14.45" customHeight="1">
      <c r="A129" s="35"/>
      <c r="B129" s="36"/>
      <c r="C129" s="190" t="s">
        <v>87</v>
      </c>
      <c r="D129" s="190" t="s">
        <v>137</v>
      </c>
      <c r="E129" s="191" t="s">
        <v>833</v>
      </c>
      <c r="F129" s="192" t="s">
        <v>834</v>
      </c>
      <c r="G129" s="193" t="s">
        <v>165</v>
      </c>
      <c r="H129" s="194">
        <v>236</v>
      </c>
      <c r="I129" s="195"/>
      <c r="J129" s="196">
        <f>ROUND(I129*H129,2)</f>
        <v>0</v>
      </c>
      <c r="K129" s="192" t="s">
        <v>208</v>
      </c>
      <c r="L129" s="40"/>
      <c r="M129" s="197" t="s">
        <v>1</v>
      </c>
      <c r="N129" s="198" t="s">
        <v>42</v>
      </c>
      <c r="O129" s="72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1" t="s">
        <v>150</v>
      </c>
      <c r="AT129" s="201" t="s">
        <v>137</v>
      </c>
      <c r="AU129" s="201" t="s">
        <v>87</v>
      </c>
      <c r="AY129" s="18" t="s">
        <v>136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85</v>
      </c>
      <c r="BK129" s="202">
        <f>ROUND(I129*H129,2)</f>
        <v>0</v>
      </c>
      <c r="BL129" s="18" t="s">
        <v>150</v>
      </c>
      <c r="BM129" s="201" t="s">
        <v>835</v>
      </c>
    </row>
    <row r="130" spans="2:51" s="13" customFormat="1" ht="11.25">
      <c r="B130" s="203"/>
      <c r="C130" s="204"/>
      <c r="D130" s="205" t="s">
        <v>171</v>
      </c>
      <c r="E130" s="206" t="s">
        <v>1</v>
      </c>
      <c r="F130" s="207" t="s">
        <v>836</v>
      </c>
      <c r="G130" s="204"/>
      <c r="H130" s="208">
        <v>236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171</v>
      </c>
      <c r="AU130" s="214" t="s">
        <v>87</v>
      </c>
      <c r="AV130" s="13" t="s">
        <v>87</v>
      </c>
      <c r="AW130" s="13" t="s">
        <v>34</v>
      </c>
      <c r="AX130" s="13" t="s">
        <v>85</v>
      </c>
      <c r="AY130" s="214" t="s">
        <v>136</v>
      </c>
    </row>
    <row r="131" spans="1:65" s="2" customFormat="1" ht="37.9" customHeight="1">
      <c r="A131" s="35"/>
      <c r="B131" s="36"/>
      <c r="C131" s="190" t="s">
        <v>146</v>
      </c>
      <c r="D131" s="190" t="s">
        <v>137</v>
      </c>
      <c r="E131" s="191" t="s">
        <v>800</v>
      </c>
      <c r="F131" s="192" t="s">
        <v>801</v>
      </c>
      <c r="G131" s="193" t="s">
        <v>802</v>
      </c>
      <c r="H131" s="194">
        <v>20.74</v>
      </c>
      <c r="I131" s="195"/>
      <c r="J131" s="196">
        <f>ROUND(I131*H131,2)</f>
        <v>0</v>
      </c>
      <c r="K131" s="192" t="s">
        <v>208</v>
      </c>
      <c r="L131" s="40"/>
      <c r="M131" s="197" t="s">
        <v>1</v>
      </c>
      <c r="N131" s="198" t="s">
        <v>42</v>
      </c>
      <c r="O131" s="72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1" t="s">
        <v>150</v>
      </c>
      <c r="AT131" s="201" t="s">
        <v>137</v>
      </c>
      <c r="AU131" s="201" t="s">
        <v>87</v>
      </c>
      <c r="AY131" s="18" t="s">
        <v>136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85</v>
      </c>
      <c r="BK131" s="202">
        <f>ROUND(I131*H131,2)</f>
        <v>0</v>
      </c>
      <c r="BL131" s="18" t="s">
        <v>150</v>
      </c>
      <c r="BM131" s="201" t="s">
        <v>837</v>
      </c>
    </row>
    <row r="132" spans="2:51" s="14" customFormat="1" ht="11.25">
      <c r="B132" s="222"/>
      <c r="C132" s="223"/>
      <c r="D132" s="205" t="s">
        <v>171</v>
      </c>
      <c r="E132" s="224" t="s">
        <v>1</v>
      </c>
      <c r="F132" s="225" t="s">
        <v>804</v>
      </c>
      <c r="G132" s="223"/>
      <c r="H132" s="224" t="s">
        <v>1</v>
      </c>
      <c r="I132" s="226"/>
      <c r="J132" s="223"/>
      <c r="K132" s="223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171</v>
      </c>
      <c r="AU132" s="231" t="s">
        <v>87</v>
      </c>
      <c r="AV132" s="14" t="s">
        <v>85</v>
      </c>
      <c r="AW132" s="14" t="s">
        <v>34</v>
      </c>
      <c r="AX132" s="14" t="s">
        <v>77</v>
      </c>
      <c r="AY132" s="231" t="s">
        <v>136</v>
      </c>
    </row>
    <row r="133" spans="2:51" s="13" customFormat="1" ht="11.25">
      <c r="B133" s="203"/>
      <c r="C133" s="204"/>
      <c r="D133" s="205" t="s">
        <v>171</v>
      </c>
      <c r="E133" s="206" t="s">
        <v>1</v>
      </c>
      <c r="F133" s="207" t="s">
        <v>805</v>
      </c>
      <c r="G133" s="204"/>
      <c r="H133" s="208">
        <v>4.72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171</v>
      </c>
      <c r="AU133" s="214" t="s">
        <v>87</v>
      </c>
      <c r="AV133" s="13" t="s">
        <v>87</v>
      </c>
      <c r="AW133" s="13" t="s">
        <v>34</v>
      </c>
      <c r="AX133" s="13" t="s">
        <v>77</v>
      </c>
      <c r="AY133" s="214" t="s">
        <v>136</v>
      </c>
    </row>
    <row r="134" spans="2:51" s="13" customFormat="1" ht="11.25">
      <c r="B134" s="203"/>
      <c r="C134" s="204"/>
      <c r="D134" s="205" t="s">
        <v>171</v>
      </c>
      <c r="E134" s="206" t="s">
        <v>1</v>
      </c>
      <c r="F134" s="207" t="s">
        <v>806</v>
      </c>
      <c r="G134" s="204"/>
      <c r="H134" s="208">
        <v>16.02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171</v>
      </c>
      <c r="AU134" s="214" t="s">
        <v>87</v>
      </c>
      <c r="AV134" s="13" t="s">
        <v>87</v>
      </c>
      <c r="AW134" s="13" t="s">
        <v>34</v>
      </c>
      <c r="AX134" s="13" t="s">
        <v>77</v>
      </c>
      <c r="AY134" s="214" t="s">
        <v>136</v>
      </c>
    </row>
    <row r="135" spans="2:51" s="15" customFormat="1" ht="11.25">
      <c r="B135" s="232"/>
      <c r="C135" s="233"/>
      <c r="D135" s="205" t="s">
        <v>171</v>
      </c>
      <c r="E135" s="234" t="s">
        <v>1</v>
      </c>
      <c r="F135" s="235" t="s">
        <v>217</v>
      </c>
      <c r="G135" s="233"/>
      <c r="H135" s="236">
        <v>20.74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171</v>
      </c>
      <c r="AU135" s="242" t="s">
        <v>87</v>
      </c>
      <c r="AV135" s="15" t="s">
        <v>150</v>
      </c>
      <c r="AW135" s="15" t="s">
        <v>34</v>
      </c>
      <c r="AX135" s="15" t="s">
        <v>85</v>
      </c>
      <c r="AY135" s="242" t="s">
        <v>136</v>
      </c>
    </row>
    <row r="136" spans="1:65" s="2" customFormat="1" ht="14.45" customHeight="1">
      <c r="A136" s="35"/>
      <c r="B136" s="36"/>
      <c r="C136" s="247" t="s">
        <v>150</v>
      </c>
      <c r="D136" s="247" t="s">
        <v>365</v>
      </c>
      <c r="E136" s="248" t="s">
        <v>807</v>
      </c>
      <c r="F136" s="249" t="s">
        <v>808</v>
      </c>
      <c r="G136" s="250" t="s">
        <v>368</v>
      </c>
      <c r="H136" s="251">
        <v>9.333</v>
      </c>
      <c r="I136" s="252"/>
      <c r="J136" s="253">
        <f>ROUND(I136*H136,2)</f>
        <v>0</v>
      </c>
      <c r="K136" s="249" t="s">
        <v>1</v>
      </c>
      <c r="L136" s="254"/>
      <c r="M136" s="255" t="s">
        <v>1</v>
      </c>
      <c r="N136" s="256" t="s">
        <v>42</v>
      </c>
      <c r="O136" s="72"/>
      <c r="P136" s="199">
        <f>O136*H136</f>
        <v>0</v>
      </c>
      <c r="Q136" s="199">
        <v>0.001</v>
      </c>
      <c r="R136" s="199">
        <f>Q136*H136</f>
        <v>0.009333000000000001</v>
      </c>
      <c r="S136" s="199">
        <v>0</v>
      </c>
      <c r="T136" s="20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1" t="s">
        <v>167</v>
      </c>
      <c r="AT136" s="201" t="s">
        <v>365</v>
      </c>
      <c r="AU136" s="201" t="s">
        <v>87</v>
      </c>
      <c r="AY136" s="18" t="s">
        <v>136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8" t="s">
        <v>85</v>
      </c>
      <c r="BK136" s="202">
        <f>ROUND(I136*H136,2)</f>
        <v>0</v>
      </c>
      <c r="BL136" s="18" t="s">
        <v>150</v>
      </c>
      <c r="BM136" s="201" t="s">
        <v>838</v>
      </c>
    </row>
    <row r="137" spans="2:51" s="14" customFormat="1" ht="11.25">
      <c r="B137" s="222"/>
      <c r="C137" s="223"/>
      <c r="D137" s="205" t="s">
        <v>171</v>
      </c>
      <c r="E137" s="224" t="s">
        <v>1</v>
      </c>
      <c r="F137" s="225" t="s">
        <v>810</v>
      </c>
      <c r="G137" s="223"/>
      <c r="H137" s="224" t="s">
        <v>1</v>
      </c>
      <c r="I137" s="226"/>
      <c r="J137" s="223"/>
      <c r="K137" s="223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171</v>
      </c>
      <c r="AU137" s="231" t="s">
        <v>87</v>
      </c>
      <c r="AV137" s="14" t="s">
        <v>85</v>
      </c>
      <c r="AW137" s="14" t="s">
        <v>34</v>
      </c>
      <c r="AX137" s="14" t="s">
        <v>77</v>
      </c>
      <c r="AY137" s="231" t="s">
        <v>136</v>
      </c>
    </row>
    <row r="138" spans="2:51" s="13" customFormat="1" ht="11.25">
      <c r="B138" s="203"/>
      <c r="C138" s="204"/>
      <c r="D138" s="205" t="s">
        <v>171</v>
      </c>
      <c r="E138" s="206" t="s">
        <v>1</v>
      </c>
      <c r="F138" s="207" t="s">
        <v>811</v>
      </c>
      <c r="G138" s="204"/>
      <c r="H138" s="208">
        <v>2.124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171</v>
      </c>
      <c r="AU138" s="214" t="s">
        <v>87</v>
      </c>
      <c r="AV138" s="13" t="s">
        <v>87</v>
      </c>
      <c r="AW138" s="13" t="s">
        <v>34</v>
      </c>
      <c r="AX138" s="13" t="s">
        <v>77</v>
      </c>
      <c r="AY138" s="214" t="s">
        <v>136</v>
      </c>
    </row>
    <row r="139" spans="2:51" s="13" customFormat="1" ht="11.25">
      <c r="B139" s="203"/>
      <c r="C139" s="204"/>
      <c r="D139" s="205" t="s">
        <v>171</v>
      </c>
      <c r="E139" s="206" t="s">
        <v>1</v>
      </c>
      <c r="F139" s="207" t="s">
        <v>812</v>
      </c>
      <c r="G139" s="204"/>
      <c r="H139" s="208">
        <v>7.209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171</v>
      </c>
      <c r="AU139" s="214" t="s">
        <v>87</v>
      </c>
      <c r="AV139" s="13" t="s">
        <v>87</v>
      </c>
      <c r="AW139" s="13" t="s">
        <v>34</v>
      </c>
      <c r="AX139" s="13" t="s">
        <v>77</v>
      </c>
      <c r="AY139" s="214" t="s">
        <v>136</v>
      </c>
    </row>
    <row r="140" spans="2:51" s="15" customFormat="1" ht="11.25">
      <c r="B140" s="232"/>
      <c r="C140" s="233"/>
      <c r="D140" s="205" t="s">
        <v>171</v>
      </c>
      <c r="E140" s="234" t="s">
        <v>1</v>
      </c>
      <c r="F140" s="235" t="s">
        <v>217</v>
      </c>
      <c r="G140" s="233"/>
      <c r="H140" s="236">
        <v>9.333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171</v>
      </c>
      <c r="AU140" s="242" t="s">
        <v>87</v>
      </c>
      <c r="AV140" s="15" t="s">
        <v>150</v>
      </c>
      <c r="AW140" s="15" t="s">
        <v>34</v>
      </c>
      <c r="AX140" s="15" t="s">
        <v>85</v>
      </c>
      <c r="AY140" s="242" t="s">
        <v>136</v>
      </c>
    </row>
    <row r="141" spans="1:65" s="2" customFormat="1" ht="24.2" customHeight="1">
      <c r="A141" s="35"/>
      <c r="B141" s="36"/>
      <c r="C141" s="190" t="s">
        <v>135</v>
      </c>
      <c r="D141" s="190" t="s">
        <v>137</v>
      </c>
      <c r="E141" s="191" t="s">
        <v>758</v>
      </c>
      <c r="F141" s="192" t="s">
        <v>759</v>
      </c>
      <c r="G141" s="193" t="s">
        <v>202</v>
      </c>
      <c r="H141" s="194">
        <v>518.5</v>
      </c>
      <c r="I141" s="195"/>
      <c r="J141" s="196">
        <f>ROUND(I141*H141,2)</f>
        <v>0</v>
      </c>
      <c r="K141" s="192" t="s">
        <v>1</v>
      </c>
      <c r="L141" s="40"/>
      <c r="M141" s="197" t="s">
        <v>1</v>
      </c>
      <c r="N141" s="198" t="s">
        <v>42</v>
      </c>
      <c r="O141" s="72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1" t="s">
        <v>150</v>
      </c>
      <c r="AT141" s="201" t="s">
        <v>137</v>
      </c>
      <c r="AU141" s="201" t="s">
        <v>87</v>
      </c>
      <c r="AY141" s="18" t="s">
        <v>136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85</v>
      </c>
      <c r="BK141" s="202">
        <f>ROUND(I141*H141,2)</f>
        <v>0</v>
      </c>
      <c r="BL141" s="18" t="s">
        <v>150</v>
      </c>
      <c r="BM141" s="201" t="s">
        <v>839</v>
      </c>
    </row>
    <row r="142" spans="2:51" s="14" customFormat="1" ht="11.25">
      <c r="B142" s="222"/>
      <c r="C142" s="223"/>
      <c r="D142" s="205" t="s">
        <v>171</v>
      </c>
      <c r="E142" s="224" t="s">
        <v>1</v>
      </c>
      <c r="F142" s="225" t="s">
        <v>761</v>
      </c>
      <c r="G142" s="223"/>
      <c r="H142" s="224" t="s">
        <v>1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171</v>
      </c>
      <c r="AU142" s="231" t="s">
        <v>87</v>
      </c>
      <c r="AV142" s="14" t="s">
        <v>85</v>
      </c>
      <c r="AW142" s="14" t="s">
        <v>34</v>
      </c>
      <c r="AX142" s="14" t="s">
        <v>77</v>
      </c>
      <c r="AY142" s="231" t="s">
        <v>136</v>
      </c>
    </row>
    <row r="143" spans="2:51" s="13" customFormat="1" ht="11.25">
      <c r="B143" s="203"/>
      <c r="C143" s="204"/>
      <c r="D143" s="205" t="s">
        <v>171</v>
      </c>
      <c r="E143" s="206" t="s">
        <v>1</v>
      </c>
      <c r="F143" s="207" t="s">
        <v>762</v>
      </c>
      <c r="G143" s="204"/>
      <c r="H143" s="208">
        <v>518.5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171</v>
      </c>
      <c r="AU143" s="214" t="s">
        <v>87</v>
      </c>
      <c r="AV143" s="13" t="s">
        <v>87</v>
      </c>
      <c r="AW143" s="13" t="s">
        <v>34</v>
      </c>
      <c r="AX143" s="13" t="s">
        <v>85</v>
      </c>
      <c r="AY143" s="214" t="s">
        <v>136</v>
      </c>
    </row>
    <row r="144" spans="1:65" s="2" customFormat="1" ht="14.45" customHeight="1">
      <c r="A144" s="35"/>
      <c r="B144" s="36"/>
      <c r="C144" s="247" t="s">
        <v>158</v>
      </c>
      <c r="D144" s="247" t="s">
        <v>365</v>
      </c>
      <c r="E144" s="248" t="s">
        <v>763</v>
      </c>
      <c r="F144" s="249" t="s">
        <v>764</v>
      </c>
      <c r="G144" s="250" t="s">
        <v>250</v>
      </c>
      <c r="H144" s="251">
        <v>62.22</v>
      </c>
      <c r="I144" s="252"/>
      <c r="J144" s="253">
        <f>ROUND(I144*H144,2)</f>
        <v>0</v>
      </c>
      <c r="K144" s="249" t="s">
        <v>1</v>
      </c>
      <c r="L144" s="254"/>
      <c r="M144" s="255" t="s">
        <v>1</v>
      </c>
      <c r="N144" s="256" t="s">
        <v>42</v>
      </c>
      <c r="O144" s="72"/>
      <c r="P144" s="199">
        <f>O144*H144</f>
        <v>0</v>
      </c>
      <c r="Q144" s="199">
        <v>0.2</v>
      </c>
      <c r="R144" s="199">
        <f>Q144*H144</f>
        <v>12.444</v>
      </c>
      <c r="S144" s="199">
        <v>0</v>
      </c>
      <c r="T144" s="20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1" t="s">
        <v>167</v>
      </c>
      <c r="AT144" s="201" t="s">
        <v>365</v>
      </c>
      <c r="AU144" s="201" t="s">
        <v>87</v>
      </c>
      <c r="AY144" s="18" t="s">
        <v>136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85</v>
      </c>
      <c r="BK144" s="202">
        <f>ROUND(I144*H144,2)</f>
        <v>0</v>
      </c>
      <c r="BL144" s="18" t="s">
        <v>150</v>
      </c>
      <c r="BM144" s="201" t="s">
        <v>840</v>
      </c>
    </row>
    <row r="145" spans="2:51" s="14" customFormat="1" ht="11.25">
      <c r="B145" s="222"/>
      <c r="C145" s="223"/>
      <c r="D145" s="205" t="s">
        <v>171</v>
      </c>
      <c r="E145" s="224" t="s">
        <v>1</v>
      </c>
      <c r="F145" s="225" t="s">
        <v>766</v>
      </c>
      <c r="G145" s="223"/>
      <c r="H145" s="224" t="s">
        <v>1</v>
      </c>
      <c r="I145" s="226"/>
      <c r="J145" s="223"/>
      <c r="K145" s="223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171</v>
      </c>
      <c r="AU145" s="231" t="s">
        <v>87</v>
      </c>
      <c r="AV145" s="14" t="s">
        <v>85</v>
      </c>
      <c r="AW145" s="14" t="s">
        <v>34</v>
      </c>
      <c r="AX145" s="14" t="s">
        <v>77</v>
      </c>
      <c r="AY145" s="231" t="s">
        <v>136</v>
      </c>
    </row>
    <row r="146" spans="2:51" s="13" customFormat="1" ht="11.25">
      <c r="B146" s="203"/>
      <c r="C146" s="204"/>
      <c r="D146" s="205" t="s">
        <v>171</v>
      </c>
      <c r="E146" s="206" t="s">
        <v>1</v>
      </c>
      <c r="F146" s="207" t="s">
        <v>767</v>
      </c>
      <c r="G146" s="204"/>
      <c r="H146" s="208">
        <v>62.22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171</v>
      </c>
      <c r="AU146" s="214" t="s">
        <v>87</v>
      </c>
      <c r="AV146" s="13" t="s">
        <v>87</v>
      </c>
      <c r="AW146" s="13" t="s">
        <v>34</v>
      </c>
      <c r="AX146" s="13" t="s">
        <v>85</v>
      </c>
      <c r="AY146" s="214" t="s">
        <v>136</v>
      </c>
    </row>
    <row r="147" spans="1:65" s="2" customFormat="1" ht="14.45" customHeight="1">
      <c r="A147" s="35"/>
      <c r="B147" s="36"/>
      <c r="C147" s="190" t="s">
        <v>162</v>
      </c>
      <c r="D147" s="190" t="s">
        <v>137</v>
      </c>
      <c r="E147" s="191" t="s">
        <v>768</v>
      </c>
      <c r="F147" s="192" t="s">
        <v>769</v>
      </c>
      <c r="G147" s="193" t="s">
        <v>250</v>
      </c>
      <c r="H147" s="194">
        <v>39.62</v>
      </c>
      <c r="I147" s="195"/>
      <c r="J147" s="196">
        <f>ROUND(I147*H147,2)</f>
        <v>0</v>
      </c>
      <c r="K147" s="192" t="s">
        <v>208</v>
      </c>
      <c r="L147" s="40"/>
      <c r="M147" s="197" t="s">
        <v>1</v>
      </c>
      <c r="N147" s="198" t="s">
        <v>42</v>
      </c>
      <c r="O147" s="72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1" t="s">
        <v>150</v>
      </c>
      <c r="AT147" s="201" t="s">
        <v>137</v>
      </c>
      <c r="AU147" s="201" t="s">
        <v>87</v>
      </c>
      <c r="AY147" s="18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85</v>
      </c>
      <c r="BK147" s="202">
        <f>ROUND(I147*H147,2)</f>
        <v>0</v>
      </c>
      <c r="BL147" s="18" t="s">
        <v>150</v>
      </c>
      <c r="BM147" s="201" t="s">
        <v>841</v>
      </c>
    </row>
    <row r="148" spans="2:51" s="14" customFormat="1" ht="11.25">
      <c r="B148" s="222"/>
      <c r="C148" s="223"/>
      <c r="D148" s="205" t="s">
        <v>171</v>
      </c>
      <c r="E148" s="224" t="s">
        <v>1</v>
      </c>
      <c r="F148" s="225" t="s">
        <v>814</v>
      </c>
      <c r="G148" s="223"/>
      <c r="H148" s="224" t="s">
        <v>1</v>
      </c>
      <c r="I148" s="226"/>
      <c r="J148" s="223"/>
      <c r="K148" s="223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171</v>
      </c>
      <c r="AU148" s="231" t="s">
        <v>87</v>
      </c>
      <c r="AV148" s="14" t="s">
        <v>85</v>
      </c>
      <c r="AW148" s="14" t="s">
        <v>34</v>
      </c>
      <c r="AX148" s="14" t="s">
        <v>77</v>
      </c>
      <c r="AY148" s="231" t="s">
        <v>136</v>
      </c>
    </row>
    <row r="149" spans="2:51" s="13" customFormat="1" ht="11.25">
      <c r="B149" s="203"/>
      <c r="C149" s="204"/>
      <c r="D149" s="205" t="s">
        <v>171</v>
      </c>
      <c r="E149" s="206" t="s">
        <v>1</v>
      </c>
      <c r="F149" s="207" t="s">
        <v>772</v>
      </c>
      <c r="G149" s="204"/>
      <c r="H149" s="208">
        <v>23.6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171</v>
      </c>
      <c r="AU149" s="214" t="s">
        <v>87</v>
      </c>
      <c r="AV149" s="13" t="s">
        <v>87</v>
      </c>
      <c r="AW149" s="13" t="s">
        <v>34</v>
      </c>
      <c r="AX149" s="13" t="s">
        <v>77</v>
      </c>
      <c r="AY149" s="214" t="s">
        <v>136</v>
      </c>
    </row>
    <row r="150" spans="2:51" s="14" customFormat="1" ht="11.25">
      <c r="B150" s="222"/>
      <c r="C150" s="223"/>
      <c r="D150" s="205" t="s">
        <v>171</v>
      </c>
      <c r="E150" s="224" t="s">
        <v>1</v>
      </c>
      <c r="F150" s="225" t="s">
        <v>815</v>
      </c>
      <c r="G150" s="223"/>
      <c r="H150" s="224" t="s">
        <v>1</v>
      </c>
      <c r="I150" s="226"/>
      <c r="J150" s="223"/>
      <c r="K150" s="223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171</v>
      </c>
      <c r="AU150" s="231" t="s">
        <v>87</v>
      </c>
      <c r="AV150" s="14" t="s">
        <v>85</v>
      </c>
      <c r="AW150" s="14" t="s">
        <v>34</v>
      </c>
      <c r="AX150" s="14" t="s">
        <v>77</v>
      </c>
      <c r="AY150" s="231" t="s">
        <v>136</v>
      </c>
    </row>
    <row r="151" spans="2:51" s="13" customFormat="1" ht="11.25">
      <c r="B151" s="203"/>
      <c r="C151" s="204"/>
      <c r="D151" s="205" t="s">
        <v>171</v>
      </c>
      <c r="E151" s="206" t="s">
        <v>1</v>
      </c>
      <c r="F151" s="207" t="s">
        <v>774</v>
      </c>
      <c r="G151" s="204"/>
      <c r="H151" s="208">
        <v>16.02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171</v>
      </c>
      <c r="AU151" s="214" t="s">
        <v>87</v>
      </c>
      <c r="AV151" s="13" t="s">
        <v>87</v>
      </c>
      <c r="AW151" s="13" t="s">
        <v>34</v>
      </c>
      <c r="AX151" s="13" t="s">
        <v>77</v>
      </c>
      <c r="AY151" s="214" t="s">
        <v>136</v>
      </c>
    </row>
    <row r="152" spans="2:51" s="15" customFormat="1" ht="11.25">
      <c r="B152" s="232"/>
      <c r="C152" s="233"/>
      <c r="D152" s="205" t="s">
        <v>171</v>
      </c>
      <c r="E152" s="234" t="s">
        <v>1</v>
      </c>
      <c r="F152" s="235" t="s">
        <v>217</v>
      </c>
      <c r="G152" s="233"/>
      <c r="H152" s="236">
        <v>39.62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171</v>
      </c>
      <c r="AU152" s="242" t="s">
        <v>87</v>
      </c>
      <c r="AV152" s="15" t="s">
        <v>150</v>
      </c>
      <c r="AW152" s="15" t="s">
        <v>34</v>
      </c>
      <c r="AX152" s="15" t="s">
        <v>85</v>
      </c>
      <c r="AY152" s="242" t="s">
        <v>136</v>
      </c>
    </row>
    <row r="153" spans="1:65" s="2" customFormat="1" ht="14.45" customHeight="1">
      <c r="A153" s="35"/>
      <c r="B153" s="36"/>
      <c r="C153" s="190" t="s">
        <v>167</v>
      </c>
      <c r="D153" s="190" t="s">
        <v>137</v>
      </c>
      <c r="E153" s="191" t="s">
        <v>775</v>
      </c>
      <c r="F153" s="192" t="s">
        <v>776</v>
      </c>
      <c r="G153" s="193" t="s">
        <v>250</v>
      </c>
      <c r="H153" s="194">
        <v>39.62</v>
      </c>
      <c r="I153" s="195"/>
      <c r="J153" s="196">
        <f>ROUND(I153*H153,2)</f>
        <v>0</v>
      </c>
      <c r="K153" s="192" t="s">
        <v>208</v>
      </c>
      <c r="L153" s="40"/>
      <c r="M153" s="197" t="s">
        <v>1</v>
      </c>
      <c r="N153" s="198" t="s">
        <v>42</v>
      </c>
      <c r="O153" s="72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1" t="s">
        <v>150</v>
      </c>
      <c r="AT153" s="201" t="s">
        <v>137</v>
      </c>
      <c r="AU153" s="201" t="s">
        <v>87</v>
      </c>
      <c r="AY153" s="18" t="s">
        <v>136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8" t="s">
        <v>85</v>
      </c>
      <c r="BK153" s="202">
        <f>ROUND(I153*H153,2)</f>
        <v>0</v>
      </c>
      <c r="BL153" s="18" t="s">
        <v>150</v>
      </c>
      <c r="BM153" s="201" t="s">
        <v>842</v>
      </c>
    </row>
    <row r="154" spans="1:65" s="2" customFormat="1" ht="24.2" customHeight="1">
      <c r="A154" s="35"/>
      <c r="B154" s="36"/>
      <c r="C154" s="190" t="s">
        <v>173</v>
      </c>
      <c r="D154" s="190" t="s">
        <v>137</v>
      </c>
      <c r="E154" s="191" t="s">
        <v>778</v>
      </c>
      <c r="F154" s="192" t="s">
        <v>779</v>
      </c>
      <c r="G154" s="193" t="s">
        <v>250</v>
      </c>
      <c r="H154" s="194">
        <v>158.48</v>
      </c>
      <c r="I154" s="195"/>
      <c r="J154" s="196">
        <f>ROUND(I154*H154,2)</f>
        <v>0</v>
      </c>
      <c r="K154" s="192" t="s">
        <v>208</v>
      </c>
      <c r="L154" s="40"/>
      <c r="M154" s="197" t="s">
        <v>1</v>
      </c>
      <c r="N154" s="198" t="s">
        <v>42</v>
      </c>
      <c r="O154" s="72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1" t="s">
        <v>150</v>
      </c>
      <c r="AT154" s="201" t="s">
        <v>137</v>
      </c>
      <c r="AU154" s="201" t="s">
        <v>87</v>
      </c>
      <c r="AY154" s="18" t="s">
        <v>136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8" t="s">
        <v>85</v>
      </c>
      <c r="BK154" s="202">
        <f>ROUND(I154*H154,2)</f>
        <v>0</v>
      </c>
      <c r="BL154" s="18" t="s">
        <v>150</v>
      </c>
      <c r="BM154" s="201" t="s">
        <v>843</v>
      </c>
    </row>
    <row r="155" spans="2:51" s="13" customFormat="1" ht="11.25">
      <c r="B155" s="203"/>
      <c r="C155" s="204"/>
      <c r="D155" s="205" t="s">
        <v>171</v>
      </c>
      <c r="E155" s="206" t="s">
        <v>1</v>
      </c>
      <c r="F155" s="207" t="s">
        <v>781</v>
      </c>
      <c r="G155" s="204"/>
      <c r="H155" s="208">
        <v>158.48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171</v>
      </c>
      <c r="AU155" s="214" t="s">
        <v>87</v>
      </c>
      <c r="AV155" s="13" t="s">
        <v>87</v>
      </c>
      <c r="AW155" s="13" t="s">
        <v>34</v>
      </c>
      <c r="AX155" s="13" t="s">
        <v>85</v>
      </c>
      <c r="AY155" s="214" t="s">
        <v>136</v>
      </c>
    </row>
    <row r="156" spans="1:65" s="2" customFormat="1" ht="24.2" customHeight="1">
      <c r="A156" s="35"/>
      <c r="B156" s="36"/>
      <c r="C156" s="190" t="s">
        <v>180</v>
      </c>
      <c r="D156" s="190" t="s">
        <v>137</v>
      </c>
      <c r="E156" s="191" t="s">
        <v>783</v>
      </c>
      <c r="F156" s="192" t="s">
        <v>818</v>
      </c>
      <c r="G156" s="193" t="s">
        <v>156</v>
      </c>
      <c r="H156" s="194">
        <v>1</v>
      </c>
      <c r="I156" s="195"/>
      <c r="J156" s="196">
        <f>ROUND(I156*H156,2)</f>
        <v>0</v>
      </c>
      <c r="K156" s="192" t="s">
        <v>1</v>
      </c>
      <c r="L156" s="40"/>
      <c r="M156" s="197" t="s">
        <v>1</v>
      </c>
      <c r="N156" s="198" t="s">
        <v>42</v>
      </c>
      <c r="O156" s="72"/>
      <c r="P156" s="199">
        <f>O156*H156</f>
        <v>0</v>
      </c>
      <c r="Q156" s="199">
        <v>0.0062</v>
      </c>
      <c r="R156" s="199">
        <f>Q156*H156</f>
        <v>0.0062</v>
      </c>
      <c r="S156" s="199">
        <v>0</v>
      </c>
      <c r="T156" s="20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1" t="s">
        <v>150</v>
      </c>
      <c r="AT156" s="201" t="s">
        <v>137</v>
      </c>
      <c r="AU156" s="201" t="s">
        <v>87</v>
      </c>
      <c r="AY156" s="18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85</v>
      </c>
      <c r="BK156" s="202">
        <f>ROUND(I156*H156,2)</f>
        <v>0</v>
      </c>
      <c r="BL156" s="18" t="s">
        <v>150</v>
      </c>
      <c r="BM156" s="201" t="s">
        <v>844</v>
      </c>
    </row>
    <row r="157" spans="2:51" s="14" customFormat="1" ht="11.25">
      <c r="B157" s="222"/>
      <c r="C157" s="223"/>
      <c r="D157" s="205" t="s">
        <v>171</v>
      </c>
      <c r="E157" s="224" t="s">
        <v>1</v>
      </c>
      <c r="F157" s="225" t="s">
        <v>820</v>
      </c>
      <c r="G157" s="223"/>
      <c r="H157" s="224" t="s">
        <v>1</v>
      </c>
      <c r="I157" s="226"/>
      <c r="J157" s="223"/>
      <c r="K157" s="223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171</v>
      </c>
      <c r="AU157" s="231" t="s">
        <v>87</v>
      </c>
      <c r="AV157" s="14" t="s">
        <v>85</v>
      </c>
      <c r="AW157" s="14" t="s">
        <v>34</v>
      </c>
      <c r="AX157" s="14" t="s">
        <v>77</v>
      </c>
      <c r="AY157" s="231" t="s">
        <v>136</v>
      </c>
    </row>
    <row r="158" spans="2:51" s="13" customFormat="1" ht="11.25">
      <c r="B158" s="203"/>
      <c r="C158" s="204"/>
      <c r="D158" s="205" t="s">
        <v>171</v>
      </c>
      <c r="E158" s="206" t="s">
        <v>1</v>
      </c>
      <c r="F158" s="207" t="s">
        <v>85</v>
      </c>
      <c r="G158" s="204"/>
      <c r="H158" s="208">
        <v>1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171</v>
      </c>
      <c r="AU158" s="214" t="s">
        <v>87</v>
      </c>
      <c r="AV158" s="13" t="s">
        <v>87</v>
      </c>
      <c r="AW158" s="13" t="s">
        <v>34</v>
      </c>
      <c r="AX158" s="13" t="s">
        <v>85</v>
      </c>
      <c r="AY158" s="214" t="s">
        <v>136</v>
      </c>
    </row>
    <row r="159" spans="2:63" s="12" customFormat="1" ht="22.9" customHeight="1">
      <c r="B159" s="176"/>
      <c r="C159" s="177"/>
      <c r="D159" s="178" t="s">
        <v>76</v>
      </c>
      <c r="E159" s="215" t="s">
        <v>542</v>
      </c>
      <c r="F159" s="215" t="s">
        <v>543</v>
      </c>
      <c r="G159" s="177"/>
      <c r="H159" s="177"/>
      <c r="I159" s="180"/>
      <c r="J159" s="216">
        <f>BK159</f>
        <v>0</v>
      </c>
      <c r="K159" s="177"/>
      <c r="L159" s="182"/>
      <c r="M159" s="183"/>
      <c r="N159" s="184"/>
      <c r="O159" s="184"/>
      <c r="P159" s="185">
        <f>P160</f>
        <v>0</v>
      </c>
      <c r="Q159" s="184"/>
      <c r="R159" s="185">
        <f>R160</f>
        <v>0</v>
      </c>
      <c r="S159" s="184"/>
      <c r="T159" s="186">
        <f>T160</f>
        <v>0</v>
      </c>
      <c r="AR159" s="187" t="s">
        <v>85</v>
      </c>
      <c r="AT159" s="188" t="s">
        <v>76</v>
      </c>
      <c r="AU159" s="188" t="s">
        <v>85</v>
      </c>
      <c r="AY159" s="187" t="s">
        <v>136</v>
      </c>
      <c r="BK159" s="189">
        <f>BK160</f>
        <v>0</v>
      </c>
    </row>
    <row r="160" spans="1:65" s="2" customFormat="1" ht="24.2" customHeight="1">
      <c r="A160" s="35"/>
      <c r="B160" s="36"/>
      <c r="C160" s="190" t="s">
        <v>185</v>
      </c>
      <c r="D160" s="190" t="s">
        <v>137</v>
      </c>
      <c r="E160" s="191" t="s">
        <v>791</v>
      </c>
      <c r="F160" s="192" t="s">
        <v>792</v>
      </c>
      <c r="G160" s="193" t="s">
        <v>336</v>
      </c>
      <c r="H160" s="194">
        <v>12.46</v>
      </c>
      <c r="I160" s="195"/>
      <c r="J160" s="196">
        <f>ROUND(I160*H160,2)</f>
        <v>0</v>
      </c>
      <c r="K160" s="192" t="s">
        <v>208</v>
      </c>
      <c r="L160" s="40"/>
      <c r="M160" s="217" t="s">
        <v>1</v>
      </c>
      <c r="N160" s="218" t="s">
        <v>42</v>
      </c>
      <c r="O160" s="219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1" t="s">
        <v>150</v>
      </c>
      <c r="AT160" s="201" t="s">
        <v>137</v>
      </c>
      <c r="AU160" s="201" t="s">
        <v>87</v>
      </c>
      <c r="AY160" s="18" t="s">
        <v>136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8" t="s">
        <v>85</v>
      </c>
      <c r="BK160" s="202">
        <f>ROUND(I160*H160,2)</f>
        <v>0</v>
      </c>
      <c r="BL160" s="18" t="s">
        <v>150</v>
      </c>
      <c r="BM160" s="201" t="s">
        <v>845</v>
      </c>
    </row>
    <row r="161" spans="1:31" s="2" customFormat="1" ht="6.95" customHeight="1">
      <c r="A161" s="35"/>
      <c r="B161" s="55"/>
      <c r="C161" s="56"/>
      <c r="D161" s="56"/>
      <c r="E161" s="56"/>
      <c r="F161" s="56"/>
      <c r="G161" s="56"/>
      <c r="H161" s="56"/>
      <c r="I161" s="56"/>
      <c r="J161" s="56"/>
      <c r="K161" s="56"/>
      <c r="L161" s="40"/>
      <c r="M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</sheetData>
  <sheetProtection algorithmName="SHA-512" hashValue="DZdU1rT6zRP4mSalCaploh3evHDmyKOJajhbKxIWlFcmGMKioJQxws65x4hUp0oCeTyQy+XwCv6uaprr0WHRFw==" saltValue="tYTewC5ui8dlgm5r+ffUz3OVE9sL4dcrf5oop+ZKXaFR3Llhaxy57LJSZjmTqp4jhmH/wVhjBeG5N51KGeKJBg==" spinCount="100000" sheet="1" objects="1" scenarios="1" formatColumns="0" formatRows="0" autoFilter="0"/>
  <autoFilter ref="C122:K160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Zajíčková</dc:creator>
  <cp:keywords/>
  <dc:description/>
  <cp:lastModifiedBy>Kučerová Jitka Ing.</cp:lastModifiedBy>
  <dcterms:created xsi:type="dcterms:W3CDTF">2021-05-12T08:47:07Z</dcterms:created>
  <dcterms:modified xsi:type="dcterms:W3CDTF">2021-05-12T09:24:38Z</dcterms:modified>
  <cp:category/>
  <cp:version/>
  <cp:contentType/>
  <cp:contentStatus/>
</cp:coreProperties>
</file>