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1035" yWindow="0" windowWidth="14400" windowHeight="17400" activeTab="0"/>
  </bookViews>
  <sheets>
    <sheet name="Rekapitulace stavby" sheetId="1" r:id="rId1"/>
    <sheet name="20071 - Odvodňovací příko..." sheetId="2" r:id="rId2"/>
  </sheets>
  <definedNames>
    <definedName name="_xlnm._FilterDatabase" localSheetId="1" hidden="1">'20071 - Odvodňovací příko...'!$C$121:$K$214</definedName>
    <definedName name="_xlnm.Print_Area" localSheetId="1">'20071 - Odvodňovací příko...'!$C$4:$J$76,'20071 - Odvodňovací příko...'!$C$82:$J$105,'20071 - Odvodňovací příko...'!$C$111:$K$214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'20071 - Odvodňovací příko...'!$121:$121</definedName>
  </definedNames>
  <calcPr calcId="191029"/>
  <extLst/>
</workbook>
</file>

<file path=xl/sharedStrings.xml><?xml version="1.0" encoding="utf-8"?>
<sst xmlns="http://schemas.openxmlformats.org/spreadsheetml/2006/main" count="1182" uniqueCount="309">
  <si>
    <t>Export Komplet</t>
  </si>
  <si>
    <t/>
  </si>
  <si>
    <t>2.0</t>
  </si>
  <si>
    <t>ZAMOK</t>
  </si>
  <si>
    <t>False</t>
  </si>
  <si>
    <t>{d705918f-b398-4287-80d3-15724719c834}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</si>
  <si>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</si>
  <si>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</si>
  <si>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</si>
  <si>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</si>
  <si>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</si>
  <si>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</si>
  <si>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</si>
  <si>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</si>
  <si>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20071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</si>
  <si>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</si>
  <si>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</si>
  <si>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Odvodňovací příkop PK1, k.ú. Břežany II</t>
  </si>
  <si>
    <t>KSO:</t>
  </si>
  <si>
    <t>CC-CZ:</t>
  </si>
  <si>
    <t>Místo:</t>
  </si>
  <si>
    <t xml:space="preserve"> </t>
  </si>
  <si>
    <t>Datum:</t>
  </si>
  <si>
    <t>14. 11. 2020</t>
  </si>
  <si>
    <t>Zadavatel:</t>
  </si>
  <si>
    <t>IČ:</t>
  </si>
  <si>
    <t>SPÚ, Pobočka Kolín</t>
  </si>
  <si>
    <t>DIČ:</t>
  </si>
  <si>
    <t>Uchazeč:</t>
  </si>
  <si>
    <t>Vyplň údaj</t>
  </si>
  <si>
    <t>Projektant:</t>
  </si>
  <si>
    <t>15049248</t>
  </si>
  <si>
    <t>GEOVAP, spol. s.r.o., Pardubice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</si>
  <si>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</si>
  <si>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</si>
  <si>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</si>
  <si>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</si>
  <si>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</si>
  <si>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</si>
  <si>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</si>
  <si>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</si>
  <si>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</si>
  <si>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</si>
  <si>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</si>
  <si>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</si>
  <si>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</si>
  <si>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</si>
  <si>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</si>
  <si>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</si>
  <si>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</si>
  <si>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</si>
  <si>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</si>
  <si>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</si>
  <si>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</si>
  <si>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</si>
  <si>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</si>
  <si>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</si>
  <si>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</si>
  <si>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</si>
  <si>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</si>
  <si>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</si>
  <si>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</si>
  <si>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</si>
  <si>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</si>
  <si>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</si>
  <si>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</si>
  <si>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</si>
  <si>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</si>
  <si>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</si>
  <si>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</si>
  <si>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</si>
  <si>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</si>
  <si>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</si>
  <si>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</si>
  <si>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</si>
  <si>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</si>
  <si>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</si>
  <si>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</si>
  <si>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</si>
  <si>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</si>
  <si>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</si>
  <si>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</si>
  <si>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</si>
  <si>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</si>
  <si>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</si>
  <si>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</si>
  <si>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</si>
  <si>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</si>
  <si>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</si>
  <si>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</si>
  <si>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</si>
  <si>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</si>
  <si>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</si>
  <si>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</si>
  <si>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</si>
  <si>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</si>
  <si>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</si>
  <si>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</si>
  <si>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</si>
  <si>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</si>
  <si>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</si>
  <si>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</si>
  <si>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</si>
  <si>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</si>
  <si>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</si>
  <si>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</si>
  <si>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</si>
  <si>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</si>
  <si>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</si>
  <si>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</si>
  <si>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</si>
  <si>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</si>
  <si>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</si>
  <si>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</si>
  <si>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</si>
  <si>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</si>
  <si>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</si>
  <si>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</si>
  <si>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111151231</t>
  </si>
  <si>
    <t>Pokosení trávníku lučního plochy do 10000 m2 s odvozem do 20 km v rovině a svahu do 1:5</t>
  </si>
  <si>
    <t>m2</t>
  </si>
  <si>
    <t>CS ÚRS 2020 01</t>
  </si>
  <si>
    <t>4</t>
  </si>
  <si>
    <t>1309889785</t>
  </si>
  <si>
    <t>P</t>
  </si>
  <si>
    <t>Poznámka k položce:
odečteno z výkresu C.3 Koordinační výkres  Odvodňovací příkop PK1</t>
  </si>
  <si>
    <t>121151123</t>
  </si>
  <si>
    <t>Sejmutí ornice plochy přes 500 m2 tl vrstvy do 200 mm strojně</t>
  </si>
  <si>
    <t>311408689</t>
  </si>
  <si>
    <t>3</t>
  </si>
  <si>
    <t>122151106</t>
  </si>
  <si>
    <t>Odkopávky a prokopávky nezapažené v hornině třídy těžitelnosti I, skupiny 1 a 2 objem do 5000 m3 strojně</t>
  </si>
  <si>
    <t>m3</t>
  </si>
  <si>
    <t>1917082334</t>
  </si>
  <si>
    <t>129001101</t>
  </si>
  <si>
    <t>Příplatek za ztížení odkopávky nebo prokopávky v blízkosti inženýrských sítí</t>
  </si>
  <si>
    <t>-308457539</t>
  </si>
  <si>
    <t>Poznámka k položce:
odečteno z výkresu C.3 Koordinační výkres  Odvodňovací příkop PK1, D.4.1 Vzozový řez - přejezdy, D.4.2 Vzorový řez - příkop</t>
  </si>
  <si>
    <t>VV</t>
  </si>
  <si>
    <t>"chránička"22*0,6*0,5</t>
  </si>
  <si>
    <t>5</t>
  </si>
  <si>
    <t>132212111</t>
  </si>
  <si>
    <t>Hloubení rýh š do 800 mm v soudržných horninách třídy těžitelnosti I, skupiny 3 ručně</t>
  </si>
  <si>
    <t>308682274</t>
  </si>
  <si>
    <t>6</t>
  </si>
  <si>
    <t>132254103</t>
  </si>
  <si>
    <t>Hloubení rýh zapažených š do 800 mm v hornině třídy těžitelnosti I, skupiny 3 objem do 100 m3 strojně</t>
  </si>
  <si>
    <t>-12171718</t>
  </si>
  <si>
    <t>"potok"15,63*3,3</t>
  </si>
  <si>
    <t>"betonový práh"(3,9+9,3+11,5+10,4+9,5)*0,3*0,8</t>
  </si>
  <si>
    <t>Součet</t>
  </si>
  <si>
    <t>7</t>
  </si>
  <si>
    <t>162751114</t>
  </si>
  <si>
    <t>Vodorovné přemístění do 7000 m výkopku/sypaniny z horniny třídy těžitelnosti I, skupiny 1 až 3</t>
  </si>
  <si>
    <t>-1627245249</t>
  </si>
  <si>
    <t>"odkopávky"1961</t>
  </si>
  <si>
    <t>"rýhy"62,283+6,6</t>
  </si>
  <si>
    <t>8</t>
  </si>
  <si>
    <t>171201231</t>
  </si>
  <si>
    <t>Poplatek za uložení zeminy a kamení na recyklační skládce (skládkovné) kód odpadu 17 05 04</t>
  </si>
  <si>
    <t>t</t>
  </si>
  <si>
    <t>-835756424</t>
  </si>
  <si>
    <t>2029,883*1,8</t>
  </si>
  <si>
    <t>9</t>
  </si>
  <si>
    <t>171251201</t>
  </si>
  <si>
    <t>Uložení sypaniny na skládky nebo meziskládky</t>
  </si>
  <si>
    <t>-851323322</t>
  </si>
  <si>
    <t>10</t>
  </si>
  <si>
    <t>175111101</t>
  </si>
  <si>
    <t>Obsypání potrubí ručně sypaninou bez prohození, uloženou do 3 m</t>
  </si>
  <si>
    <t>1046086008</t>
  </si>
  <si>
    <t>"chránička"22*0,6*0,4</t>
  </si>
  <si>
    <t>11</t>
  </si>
  <si>
    <t>M</t>
  </si>
  <si>
    <t>58344197</t>
  </si>
  <si>
    <t>štěrkodrť frakce 0/63</t>
  </si>
  <si>
    <t>893484327</t>
  </si>
  <si>
    <t>5,28*2 'Přepočtené koeficientem množství</t>
  </si>
  <si>
    <t>12</t>
  </si>
  <si>
    <t>181351113</t>
  </si>
  <si>
    <t>Rozprostření ornice tl vrstvy do 200 mm pl přes 500 m2 v rovině nebo ve svahu do 1:5 strojně</t>
  </si>
  <si>
    <t>-1592197834</t>
  </si>
  <si>
    <t>13</t>
  </si>
  <si>
    <t>183405211</t>
  </si>
  <si>
    <t>Výsev trávníku hydroosevem na ornici</t>
  </si>
  <si>
    <t>450377746</t>
  </si>
  <si>
    <t>Poznámka k položce:
odečteno z výkresu C.3 Koordinační výkres  Odvodňovací příkop PK1, D.4.2 Vzorový řez - příkop</t>
  </si>
  <si>
    <t>14</t>
  </si>
  <si>
    <t>00572100</t>
  </si>
  <si>
    <t>osivo protierozní směs dle STZ</t>
  </si>
  <si>
    <t>kg</t>
  </si>
  <si>
    <t>60171233</t>
  </si>
  <si>
    <t>4054,74*0,0045 'Přepočtené koeficientem množství</t>
  </si>
  <si>
    <t>Zakládání</t>
  </si>
  <si>
    <t>271572211</t>
  </si>
  <si>
    <t>Podsyp pod základové konstrukce se zhutněním z netříděného štěrkopísku</t>
  </si>
  <si>
    <t>-674585194</t>
  </si>
  <si>
    <t xml:space="preserve">Poznámka k položce:
odečteno z výkresu C.3 Koordinační výkres  Odvodňovací příkop PK1, </t>
  </si>
  <si>
    <t>(3,9+9,3+11,5+10,4+9,5)*0,3*0,1</t>
  </si>
  <si>
    <t>16</t>
  </si>
  <si>
    <t>274313711</t>
  </si>
  <si>
    <t>Základové pásy z betonu tř. C 20/25</t>
  </si>
  <si>
    <t>1855588920</t>
  </si>
  <si>
    <t>"betonový práh C20/25 CX2"(3,9+9,3+11,5+10,4+9,5)*0,3*0,8</t>
  </si>
  <si>
    <t>Vodorovné konstrukce</t>
  </si>
  <si>
    <t>17</t>
  </si>
  <si>
    <t>451541111</t>
  </si>
  <si>
    <t>Lože pod potrubí otevřený výkop ze štěrkodrtě</t>
  </si>
  <si>
    <t>-1600764663</t>
  </si>
  <si>
    <t>"chránička"22*0,6*0,1</t>
  </si>
  <si>
    <t>18</t>
  </si>
  <si>
    <t>451561111</t>
  </si>
  <si>
    <t>Lože pod dlažby z kameniva drceného drobného vrstva tl do 100 mm</t>
  </si>
  <si>
    <t>509621087</t>
  </si>
  <si>
    <t>Poznámka k položce:
odečteno z výkresu C.3 Koordinační výkres  Odvodňovací příkop PK1, D.4.1 Vzozový řez - přejezdy</t>
  </si>
  <si>
    <t>285,44+1187,04</t>
  </si>
  <si>
    <t>19</t>
  </si>
  <si>
    <t>462511111</t>
  </si>
  <si>
    <t>Zához prostoru z lomového kamene</t>
  </si>
  <si>
    <t>-198402067</t>
  </si>
  <si>
    <t>"přehrážky - fr. 63/150"0,37*34,2</t>
  </si>
  <si>
    <t>20</t>
  </si>
  <si>
    <t>463211111</t>
  </si>
  <si>
    <t>Rovnanina z lomového kamene s vyklínováním spár a dutin úlomky kamene</t>
  </si>
  <si>
    <t>-1692977441</t>
  </si>
  <si>
    <t>"kámen hmotnosti 200 kg"10,45*3,3</t>
  </si>
  <si>
    <t>"kámen hmotnosti 200 kg - 500kg"2,94*3,3</t>
  </si>
  <si>
    <t>488995217</t>
  </si>
  <si>
    <t xml:space="preserve">Chránička kabelů - dodatečně </t>
  </si>
  <si>
    <t>m</t>
  </si>
  <si>
    <t>-1704052499</t>
  </si>
  <si>
    <t>Komunikace pozemní</t>
  </si>
  <si>
    <t>22</t>
  </si>
  <si>
    <t>564770111</t>
  </si>
  <si>
    <t>Podklad z kameniva hrubého drceného vel. 16-32 mm tl 250 mm</t>
  </si>
  <si>
    <t>-2080959200</t>
  </si>
  <si>
    <t xml:space="preserve">fr. 11/22 </t>
  </si>
  <si>
    <t>23</t>
  </si>
  <si>
    <t>564771111</t>
  </si>
  <si>
    <t>Podklad z kameniva hrubého drceného vel. 32-63 mm tl 250 mm</t>
  </si>
  <si>
    <t>-688546947</t>
  </si>
  <si>
    <t>108+141,5</t>
  </si>
  <si>
    <t>24</t>
  </si>
  <si>
    <t>596411114</t>
  </si>
  <si>
    <t>Kladení dlažby z vegetačních tvárnic komunikací pro pěší tl 80 mm pl přes 300 m2</t>
  </si>
  <si>
    <t>16862089</t>
  </si>
  <si>
    <t>25</t>
  </si>
  <si>
    <t>59246016</t>
  </si>
  <si>
    <t>dlažba plošná betonová vegetační 600x400x80mm</t>
  </si>
  <si>
    <t>1000003775</t>
  </si>
  <si>
    <t>26</t>
  </si>
  <si>
    <t>592460164</t>
  </si>
  <si>
    <t>dlažba plošná betonová vegetační 400x400x80mm</t>
  </si>
  <si>
    <t>1469847200</t>
  </si>
  <si>
    <t>Trubní vedení</t>
  </si>
  <si>
    <t>27</t>
  </si>
  <si>
    <t>899722112</t>
  </si>
  <si>
    <t>Krytí potrubí z plastů výstražnou fólií z PVC 25 cm</t>
  </si>
  <si>
    <t>1668805827</t>
  </si>
  <si>
    <t>Ostatní konstrukce a práce, bourání</t>
  </si>
  <si>
    <t>28</t>
  </si>
  <si>
    <t>914111113</t>
  </si>
  <si>
    <t xml:space="preserve">D+M označení parcely </t>
  </si>
  <si>
    <t>kus</t>
  </si>
  <si>
    <t>725012334</t>
  </si>
  <si>
    <t>"proti přiorávání"18</t>
  </si>
  <si>
    <t>29</t>
  </si>
  <si>
    <t>938908412</t>
  </si>
  <si>
    <t xml:space="preserve">Čištění vozovek </t>
  </si>
  <si>
    <t xml:space="preserve">soubor </t>
  </si>
  <si>
    <t>-400849557</t>
  </si>
  <si>
    <t>"dle potřeby po celou dobu výstavby"1</t>
  </si>
  <si>
    <t>998</t>
  </si>
  <si>
    <t>Přesun hmot</t>
  </si>
  <si>
    <t>30</t>
  </si>
  <si>
    <t>998223011</t>
  </si>
  <si>
    <t>Přesun hmot pro pozemní komunikace s krytem dlážděným</t>
  </si>
  <si>
    <t>558070489</t>
  </si>
  <si>
    <t>VRN</t>
  </si>
  <si>
    <t>Vedlejší rozpočtové náklady</t>
  </si>
  <si>
    <t>31</t>
  </si>
  <si>
    <t>012103001</t>
  </si>
  <si>
    <t xml:space="preserve">Geodetické práce před výstavbou - vytyčení stavby </t>
  </si>
  <si>
    <t>soubor</t>
  </si>
  <si>
    <t>1024</t>
  </si>
  <si>
    <t>-1163004508</t>
  </si>
  <si>
    <t>32</t>
  </si>
  <si>
    <t>012103002</t>
  </si>
  <si>
    <t>Geodetické práce - vytyčení inženýrských sítí</t>
  </si>
  <si>
    <t>-797972069</t>
  </si>
  <si>
    <t>33</t>
  </si>
  <si>
    <t>012303001</t>
  </si>
  <si>
    <t xml:space="preserve">Geodetické práce po výstavbě - zaměření skutečného provedení stavby </t>
  </si>
  <si>
    <t>1671253732</t>
  </si>
  <si>
    <t>"3x tisk + 3x CD"1</t>
  </si>
  <si>
    <t>34</t>
  </si>
  <si>
    <t>013254001</t>
  </si>
  <si>
    <t>Dokumentace skutečného provedení stavby</t>
  </si>
  <si>
    <t>-1489306095</t>
  </si>
  <si>
    <t>"3x tisk"1</t>
  </si>
  <si>
    <t>VRN3</t>
  </si>
  <si>
    <t>Zařízení staveniště</t>
  </si>
  <si>
    <t>35</t>
  </si>
  <si>
    <t>030001001</t>
  </si>
  <si>
    <t>1305733834</t>
  </si>
  <si>
    <t>36</t>
  </si>
  <si>
    <t>034303001</t>
  </si>
  <si>
    <t>DIO</t>
  </si>
  <si>
    <t>1682870338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</si>
</sst>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tabSelected="1" workbookViewId="0" topLeftCell="C112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49" t="s">
        <v>14</v>
      </c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2"/>
      <c r="AQ5" s="22"/>
      <c r="AR5" s="20"/>
      <c r="BE5" s="246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1" t="s">
        <v>17</v>
      </c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2"/>
      <c r="AQ6" s="22"/>
      <c r="AR6" s="20"/>
      <c r="BE6" s="247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47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47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47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47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47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7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47"/>
      <c r="BS13" s="17" t="s">
        <v>6</v>
      </c>
    </row>
    <row r="14" spans="2:71" ht="12.75">
      <c r="B14" s="21"/>
      <c r="C14" s="22"/>
      <c r="D14" s="22"/>
      <c r="E14" s="252" t="s">
        <v>29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47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7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31</v>
      </c>
      <c r="AO16" s="22"/>
      <c r="AP16" s="22"/>
      <c r="AQ16" s="22"/>
      <c r="AR16" s="20"/>
      <c r="BE16" s="247"/>
      <c r="BS16" s="17" t="s">
        <v>4</v>
      </c>
    </row>
    <row r="17" spans="2:71" s="1" customFormat="1" ht="18.4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47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7"/>
      <c r="BS18" s="17" t="s">
        <v>6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47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47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7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7"/>
    </row>
    <row r="23" spans="2:57" s="1" customFormat="1" ht="16.5" customHeight="1">
      <c r="B23" s="21"/>
      <c r="C23" s="22"/>
      <c r="D23" s="22"/>
      <c r="E23" s="254" t="s">
        <v>1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2"/>
      <c r="AP23" s="22"/>
      <c r="AQ23" s="22"/>
      <c r="AR23" s="20"/>
      <c r="BE23" s="247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7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47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5">
        <f>ROUND(AG94,2)</f>
        <v>0</v>
      </c>
      <c r="AL26" s="256"/>
      <c r="AM26" s="256"/>
      <c r="AN26" s="256"/>
      <c r="AO26" s="256"/>
      <c r="AP26" s="36"/>
      <c r="AQ26" s="36"/>
      <c r="AR26" s="39"/>
      <c r="BE26" s="247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7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7" t="s">
        <v>37</v>
      </c>
      <c r="M28" s="257"/>
      <c r="N28" s="257"/>
      <c r="O28" s="257"/>
      <c r="P28" s="257"/>
      <c r="Q28" s="36"/>
      <c r="R28" s="36"/>
      <c r="S28" s="36"/>
      <c r="T28" s="36"/>
      <c r="U28" s="36"/>
      <c r="V28" s="36"/>
      <c r="W28" s="257" t="s">
        <v>38</v>
      </c>
      <c r="X28" s="257"/>
      <c r="Y28" s="257"/>
      <c r="Z28" s="257"/>
      <c r="AA28" s="257"/>
      <c r="AB28" s="257"/>
      <c r="AC28" s="257"/>
      <c r="AD28" s="257"/>
      <c r="AE28" s="257"/>
      <c r="AF28" s="36"/>
      <c r="AG28" s="36"/>
      <c r="AH28" s="36"/>
      <c r="AI28" s="36"/>
      <c r="AJ28" s="36"/>
      <c r="AK28" s="257" t="s">
        <v>39</v>
      </c>
      <c r="AL28" s="257"/>
      <c r="AM28" s="257"/>
      <c r="AN28" s="257"/>
      <c r="AO28" s="257"/>
      <c r="AP28" s="36"/>
      <c r="AQ28" s="36"/>
      <c r="AR28" s="39"/>
      <c r="BE28" s="247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60">
        <v>0.21</v>
      </c>
      <c r="M29" s="259"/>
      <c r="N29" s="259"/>
      <c r="O29" s="259"/>
      <c r="P29" s="259"/>
      <c r="Q29" s="41"/>
      <c r="R29" s="41"/>
      <c r="S29" s="41"/>
      <c r="T29" s="41"/>
      <c r="U29" s="41"/>
      <c r="V29" s="41"/>
      <c r="W29" s="258">
        <f>ROUND(AZ94,2)</f>
        <v>0</v>
      </c>
      <c r="X29" s="259"/>
      <c r="Y29" s="259"/>
      <c r="Z29" s="259"/>
      <c r="AA29" s="259"/>
      <c r="AB29" s="259"/>
      <c r="AC29" s="259"/>
      <c r="AD29" s="259"/>
      <c r="AE29" s="259"/>
      <c r="AF29" s="41"/>
      <c r="AG29" s="41"/>
      <c r="AH29" s="41"/>
      <c r="AI29" s="41"/>
      <c r="AJ29" s="41"/>
      <c r="AK29" s="258">
        <f>ROUND(AV94,2)</f>
        <v>0</v>
      </c>
      <c r="AL29" s="259"/>
      <c r="AM29" s="259"/>
      <c r="AN29" s="259"/>
      <c r="AO29" s="259"/>
      <c r="AP29" s="41"/>
      <c r="AQ29" s="41"/>
      <c r="AR29" s="42"/>
      <c r="BE29" s="248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60">
        <v>0.15</v>
      </c>
      <c r="M30" s="259"/>
      <c r="N30" s="259"/>
      <c r="O30" s="259"/>
      <c r="P30" s="259"/>
      <c r="Q30" s="41"/>
      <c r="R30" s="41"/>
      <c r="S30" s="41"/>
      <c r="T30" s="41"/>
      <c r="U30" s="41"/>
      <c r="V30" s="41"/>
      <c r="W30" s="258">
        <f>ROUND(BA94,2)</f>
        <v>0</v>
      </c>
      <c r="X30" s="259"/>
      <c r="Y30" s="259"/>
      <c r="Z30" s="259"/>
      <c r="AA30" s="259"/>
      <c r="AB30" s="259"/>
      <c r="AC30" s="259"/>
      <c r="AD30" s="259"/>
      <c r="AE30" s="259"/>
      <c r="AF30" s="41"/>
      <c r="AG30" s="41"/>
      <c r="AH30" s="41"/>
      <c r="AI30" s="41"/>
      <c r="AJ30" s="41"/>
      <c r="AK30" s="258">
        <f>ROUND(AW94,2)</f>
        <v>0</v>
      </c>
      <c r="AL30" s="259"/>
      <c r="AM30" s="259"/>
      <c r="AN30" s="259"/>
      <c r="AO30" s="259"/>
      <c r="AP30" s="41"/>
      <c r="AQ30" s="41"/>
      <c r="AR30" s="42"/>
      <c r="BE30" s="248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60">
        <v>0.21</v>
      </c>
      <c r="M31" s="259"/>
      <c r="N31" s="259"/>
      <c r="O31" s="259"/>
      <c r="P31" s="259"/>
      <c r="Q31" s="41"/>
      <c r="R31" s="41"/>
      <c r="S31" s="41"/>
      <c r="T31" s="41"/>
      <c r="U31" s="41"/>
      <c r="V31" s="41"/>
      <c r="W31" s="258">
        <f>ROUND(BB94,2)</f>
        <v>0</v>
      </c>
      <c r="X31" s="259"/>
      <c r="Y31" s="259"/>
      <c r="Z31" s="259"/>
      <c r="AA31" s="259"/>
      <c r="AB31" s="259"/>
      <c r="AC31" s="259"/>
      <c r="AD31" s="259"/>
      <c r="AE31" s="259"/>
      <c r="AF31" s="41"/>
      <c r="AG31" s="41"/>
      <c r="AH31" s="41"/>
      <c r="AI31" s="41"/>
      <c r="AJ31" s="41"/>
      <c r="AK31" s="258">
        <v>0</v>
      </c>
      <c r="AL31" s="259"/>
      <c r="AM31" s="259"/>
      <c r="AN31" s="259"/>
      <c r="AO31" s="259"/>
      <c r="AP31" s="41"/>
      <c r="AQ31" s="41"/>
      <c r="AR31" s="42"/>
      <c r="BE31" s="248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60">
        <v>0.15</v>
      </c>
      <c r="M32" s="259"/>
      <c r="N32" s="259"/>
      <c r="O32" s="259"/>
      <c r="P32" s="259"/>
      <c r="Q32" s="41"/>
      <c r="R32" s="41"/>
      <c r="S32" s="41"/>
      <c r="T32" s="41"/>
      <c r="U32" s="41"/>
      <c r="V32" s="41"/>
      <c r="W32" s="258">
        <f>ROUND(BC94,2)</f>
        <v>0</v>
      </c>
      <c r="X32" s="259"/>
      <c r="Y32" s="259"/>
      <c r="Z32" s="259"/>
      <c r="AA32" s="259"/>
      <c r="AB32" s="259"/>
      <c r="AC32" s="259"/>
      <c r="AD32" s="259"/>
      <c r="AE32" s="259"/>
      <c r="AF32" s="41"/>
      <c r="AG32" s="41"/>
      <c r="AH32" s="41"/>
      <c r="AI32" s="41"/>
      <c r="AJ32" s="41"/>
      <c r="AK32" s="258">
        <v>0</v>
      </c>
      <c r="AL32" s="259"/>
      <c r="AM32" s="259"/>
      <c r="AN32" s="259"/>
      <c r="AO32" s="259"/>
      <c r="AP32" s="41"/>
      <c r="AQ32" s="41"/>
      <c r="AR32" s="42"/>
      <c r="BE32" s="248"/>
    </row>
    <row r="33" spans="2:57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60">
        <v>0</v>
      </c>
      <c r="M33" s="259"/>
      <c r="N33" s="259"/>
      <c r="O33" s="259"/>
      <c r="P33" s="259"/>
      <c r="Q33" s="41"/>
      <c r="R33" s="41"/>
      <c r="S33" s="41"/>
      <c r="T33" s="41"/>
      <c r="U33" s="41"/>
      <c r="V33" s="41"/>
      <c r="W33" s="258">
        <f>ROUND(BD94,2)</f>
        <v>0</v>
      </c>
      <c r="X33" s="259"/>
      <c r="Y33" s="259"/>
      <c r="Z33" s="259"/>
      <c r="AA33" s="259"/>
      <c r="AB33" s="259"/>
      <c r="AC33" s="259"/>
      <c r="AD33" s="259"/>
      <c r="AE33" s="259"/>
      <c r="AF33" s="41"/>
      <c r="AG33" s="41"/>
      <c r="AH33" s="41"/>
      <c r="AI33" s="41"/>
      <c r="AJ33" s="41"/>
      <c r="AK33" s="258">
        <v>0</v>
      </c>
      <c r="AL33" s="259"/>
      <c r="AM33" s="259"/>
      <c r="AN33" s="259"/>
      <c r="AO33" s="259"/>
      <c r="AP33" s="41"/>
      <c r="AQ33" s="41"/>
      <c r="AR33" s="42"/>
      <c r="BE33" s="248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47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261" t="s">
        <v>48</v>
      </c>
      <c r="Y35" s="262"/>
      <c r="Z35" s="262"/>
      <c r="AA35" s="262"/>
      <c r="AB35" s="262"/>
      <c r="AC35" s="45"/>
      <c r="AD35" s="45"/>
      <c r="AE35" s="45"/>
      <c r="AF35" s="45"/>
      <c r="AG35" s="45"/>
      <c r="AH35" s="45"/>
      <c r="AI35" s="45"/>
      <c r="AJ35" s="45"/>
      <c r="AK35" s="263">
        <f>SUM(AK26:AK33)</f>
        <v>0</v>
      </c>
      <c r="AL35" s="262"/>
      <c r="AM35" s="262"/>
      <c r="AN35" s="262"/>
      <c r="AO35" s="264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20071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5" t="str">
        <f>K6</f>
        <v>Odvodňovací příkop PK1, k.ú. Břežany II</v>
      </c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6"/>
      <c r="AK85" s="266"/>
      <c r="AL85" s="266"/>
      <c r="AM85" s="266"/>
      <c r="AN85" s="266"/>
      <c r="AO85" s="266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7" t="str">
        <f>IF(AN8="","",AN8)</f>
        <v>14. 11. 2020</v>
      </c>
      <c r="AN87" s="267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5.7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SPÚ, Pobočka Kolín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68" t="str">
        <f>IF(E17="","",E17)</f>
        <v>GEOVAP, spol. s.r.o., Pardubice</v>
      </c>
      <c r="AN89" s="269"/>
      <c r="AO89" s="269"/>
      <c r="AP89" s="269"/>
      <c r="AQ89" s="36"/>
      <c r="AR89" s="39"/>
      <c r="AS89" s="270" t="s">
        <v>56</v>
      </c>
      <c r="AT89" s="271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34</v>
      </c>
      <c r="AJ90" s="36"/>
      <c r="AK90" s="36"/>
      <c r="AL90" s="36"/>
      <c r="AM90" s="268" t="str">
        <f>IF(E20="","",E20)</f>
        <v xml:space="preserve"> </v>
      </c>
      <c r="AN90" s="269"/>
      <c r="AO90" s="269"/>
      <c r="AP90" s="269"/>
      <c r="AQ90" s="36"/>
      <c r="AR90" s="39"/>
      <c r="AS90" s="272"/>
      <c r="AT90" s="273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4"/>
      <c r="AT91" s="275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6" t="s">
        <v>57</v>
      </c>
      <c r="D92" s="277"/>
      <c r="E92" s="277"/>
      <c r="F92" s="277"/>
      <c r="G92" s="277"/>
      <c r="H92" s="73"/>
      <c r="I92" s="278" t="s">
        <v>58</v>
      </c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277"/>
      <c r="AC92" s="277"/>
      <c r="AD92" s="277"/>
      <c r="AE92" s="277"/>
      <c r="AF92" s="277"/>
      <c r="AG92" s="279" t="s">
        <v>59</v>
      </c>
      <c r="AH92" s="277"/>
      <c r="AI92" s="277"/>
      <c r="AJ92" s="277"/>
      <c r="AK92" s="277"/>
      <c r="AL92" s="277"/>
      <c r="AM92" s="277"/>
      <c r="AN92" s="278" t="s">
        <v>60</v>
      </c>
      <c r="AO92" s="277"/>
      <c r="AP92" s="280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4">
        <f>ROUND(AG95,2)</f>
        <v>0</v>
      </c>
      <c r="AH94" s="284"/>
      <c r="AI94" s="284"/>
      <c r="AJ94" s="284"/>
      <c r="AK94" s="284"/>
      <c r="AL94" s="284"/>
      <c r="AM94" s="284"/>
      <c r="AN94" s="285">
        <f>SUM(AG94,AT94)</f>
        <v>0</v>
      </c>
      <c r="AO94" s="285"/>
      <c r="AP94" s="285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75</v>
      </c>
      <c r="BT94" s="91" t="s">
        <v>76</v>
      </c>
      <c r="BV94" s="91" t="s">
        <v>77</v>
      </c>
      <c r="BW94" s="91" t="s">
        <v>5</v>
      </c>
      <c r="BX94" s="91" t="s">
        <v>78</v>
      </c>
      <c r="CL94" s="91" t="s">
        <v>1</v>
      </c>
    </row>
    <row r="95" spans="1:90" s="7" customFormat="1" ht="16.5" customHeight="1">
      <c r="A95" s="92" t="s">
        <v>79</v>
      </c>
      <c r="B95" s="93"/>
      <c r="C95" s="94"/>
      <c r="D95" s="283" t="s">
        <v>14</v>
      </c>
      <c r="E95" s="283"/>
      <c r="F95" s="283"/>
      <c r="G95" s="283"/>
      <c r="H95" s="283"/>
      <c r="I95" s="95"/>
      <c r="J95" s="283" t="s">
        <v>17</v>
      </c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1">
        <f>'20071 - Odvodňovací příko...'!J28</f>
        <v>0</v>
      </c>
      <c r="AH95" s="282"/>
      <c r="AI95" s="282"/>
      <c r="AJ95" s="282"/>
      <c r="AK95" s="282"/>
      <c r="AL95" s="282"/>
      <c r="AM95" s="282"/>
      <c r="AN95" s="281">
        <f>SUM(AG95,AT95)</f>
        <v>0</v>
      </c>
      <c r="AO95" s="282"/>
      <c r="AP95" s="282"/>
      <c r="AQ95" s="96" t="s">
        <v>80</v>
      </c>
      <c r="AR95" s="97"/>
      <c r="AS95" s="98">
        <v>0</v>
      </c>
      <c r="AT95" s="99">
        <f>ROUND(SUM(AV95:AW95),2)</f>
        <v>0</v>
      </c>
      <c r="AU95" s="100">
        <f>'20071 - Odvodňovací příko...'!P122</f>
        <v>0</v>
      </c>
      <c r="AV95" s="99">
        <f>'20071 - Odvodňovací příko...'!J31</f>
        <v>0</v>
      </c>
      <c r="AW95" s="99">
        <f>'20071 - Odvodňovací příko...'!J32</f>
        <v>0</v>
      </c>
      <c r="AX95" s="99">
        <f>'20071 - Odvodňovací příko...'!J33</f>
        <v>0</v>
      </c>
      <c r="AY95" s="99">
        <f>'20071 - Odvodňovací příko...'!J34</f>
        <v>0</v>
      </c>
      <c r="AZ95" s="99">
        <f>'20071 - Odvodňovací příko...'!F31</f>
        <v>0</v>
      </c>
      <c r="BA95" s="99">
        <f>'20071 - Odvodňovací příko...'!F32</f>
        <v>0</v>
      </c>
      <c r="BB95" s="99">
        <f>'20071 - Odvodňovací příko...'!F33</f>
        <v>0</v>
      </c>
      <c r="BC95" s="99">
        <f>'20071 - Odvodňovací příko...'!F34</f>
        <v>0</v>
      </c>
      <c r="BD95" s="101">
        <f>'20071 - Odvodňovací příko...'!F35</f>
        <v>0</v>
      </c>
      <c r="BT95" s="102" t="s">
        <v>81</v>
      </c>
      <c r="BU95" s="102" t="s">
        <v>82</v>
      </c>
      <c r="BV95" s="102" t="s">
        <v>77</v>
      </c>
      <c r="BW95" s="102" t="s">
        <v>5</v>
      </c>
      <c r="BX95" s="102" t="s">
        <v>78</v>
      </c>
      <c r="CL95" s="102" t="s">
        <v>1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AeccGo1qUpLQI68PBCj3hktsPbPo052KyUQ5cu1Gx7Ui9gqo7r+/GMRQ1fX7dkmpVVX7jdo5Z1hj+nD6qDwQsQ==" saltValue="pJAWk/KXA/MFBkMCJGbljIRWHiucLi/Xefnl7/xB9PS0MfOWNQwelMjkahXxCjna6jz7EPu6Rx3CJnTVojYpd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071 - Odvodňovací přík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1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0"/>
      <c r="AT3" s="17" t="s">
        <v>83</v>
      </c>
    </row>
    <row r="4" spans="2:46" s="1" customFormat="1" ht="24.95" customHeight="1">
      <c r="B4" s="20"/>
      <c r="D4" s="105" t="s">
        <v>84</v>
      </c>
      <c r="L4" s="20"/>
      <c r="M4" s="10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4"/>
      <c r="B6" s="39"/>
      <c r="C6" s="34"/>
      <c r="D6" s="107" t="s">
        <v>16</v>
      </c>
      <c r="E6" s="34"/>
      <c r="F6" s="34"/>
      <c r="G6" s="34"/>
      <c r="H6" s="34"/>
      <c r="I6" s="34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9"/>
      <c r="C7" s="34"/>
      <c r="D7" s="34"/>
      <c r="E7" s="287" t="s">
        <v>17</v>
      </c>
      <c r="F7" s="288"/>
      <c r="G7" s="288"/>
      <c r="H7" s="288"/>
      <c r="I7" s="34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7" t="s">
        <v>18</v>
      </c>
      <c r="E9" s="34"/>
      <c r="F9" s="108" t="s">
        <v>1</v>
      </c>
      <c r="G9" s="34"/>
      <c r="H9" s="34"/>
      <c r="I9" s="107" t="s">
        <v>19</v>
      </c>
      <c r="J9" s="108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7" t="s">
        <v>20</v>
      </c>
      <c r="E10" s="34"/>
      <c r="F10" s="108" t="s">
        <v>21</v>
      </c>
      <c r="G10" s="34"/>
      <c r="H10" s="34"/>
      <c r="I10" s="107" t="s">
        <v>22</v>
      </c>
      <c r="J10" s="109" t="str">
        <f>'Rekapitulace stavby'!AN8</f>
        <v>14. 11. 2020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7" t="s">
        <v>24</v>
      </c>
      <c r="E12" s="34"/>
      <c r="F12" s="34"/>
      <c r="G12" s="34"/>
      <c r="H12" s="34"/>
      <c r="I12" s="107" t="s">
        <v>25</v>
      </c>
      <c r="J12" s="108" t="s">
        <v>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8" t="s">
        <v>26</v>
      </c>
      <c r="F13" s="34"/>
      <c r="G13" s="34"/>
      <c r="H13" s="34"/>
      <c r="I13" s="107" t="s">
        <v>27</v>
      </c>
      <c r="J13" s="108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7" t="s">
        <v>28</v>
      </c>
      <c r="E15" s="34"/>
      <c r="F15" s="34"/>
      <c r="G15" s="34"/>
      <c r="H15" s="34"/>
      <c r="I15" s="107" t="s">
        <v>25</v>
      </c>
      <c r="J15" s="30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289" t="str">
        <f>'Rekapitulace stavby'!E14</f>
        <v>Vyplň údaj</v>
      </c>
      <c r="F16" s="290"/>
      <c r="G16" s="290"/>
      <c r="H16" s="290"/>
      <c r="I16" s="107" t="s">
        <v>27</v>
      </c>
      <c r="J16" s="30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7" t="s">
        <v>30</v>
      </c>
      <c r="E18" s="34"/>
      <c r="F18" s="34"/>
      <c r="G18" s="34"/>
      <c r="H18" s="34"/>
      <c r="I18" s="107" t="s">
        <v>25</v>
      </c>
      <c r="J18" s="108" t="s">
        <v>31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8" t="s">
        <v>32</v>
      </c>
      <c r="F19" s="34"/>
      <c r="G19" s="34"/>
      <c r="H19" s="34"/>
      <c r="I19" s="107" t="s">
        <v>27</v>
      </c>
      <c r="J19" s="108" t="s">
        <v>1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7" t="s">
        <v>34</v>
      </c>
      <c r="E21" s="34"/>
      <c r="F21" s="34"/>
      <c r="G21" s="34"/>
      <c r="H21" s="34"/>
      <c r="I21" s="107" t="s">
        <v>25</v>
      </c>
      <c r="J21" s="108" t="str">
        <f>IF('Rekapitulace stavby'!AN19="","",'Rekapitulace stavby'!AN19)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8" t="str">
        <f>IF('Rekapitulace stavby'!E20="","",'Rekapitulace stavby'!E20)</f>
        <v xml:space="preserve"> </v>
      </c>
      <c r="F22" s="34"/>
      <c r="G22" s="34"/>
      <c r="H22" s="34"/>
      <c r="I22" s="107" t="s">
        <v>27</v>
      </c>
      <c r="J22" s="108" t="str">
        <f>IF('Rekapitulace stavby'!AN20="","",'Rekapitulace stavby'!AN20)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7" t="s">
        <v>35</v>
      </c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10"/>
      <c r="B25" s="111"/>
      <c r="C25" s="110"/>
      <c r="D25" s="110"/>
      <c r="E25" s="291" t="s">
        <v>1</v>
      </c>
      <c r="F25" s="291"/>
      <c r="G25" s="291"/>
      <c r="H25" s="291"/>
      <c r="I25" s="110"/>
      <c r="J25" s="110"/>
      <c r="K25" s="110"/>
      <c r="L25" s="112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13"/>
      <c r="E27" s="113"/>
      <c r="F27" s="113"/>
      <c r="G27" s="113"/>
      <c r="H27" s="113"/>
      <c r="I27" s="113"/>
      <c r="J27" s="113"/>
      <c r="K27" s="113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14" t="s">
        <v>36</v>
      </c>
      <c r="E28" s="34"/>
      <c r="F28" s="34"/>
      <c r="G28" s="34"/>
      <c r="H28" s="34"/>
      <c r="I28" s="34"/>
      <c r="J28" s="115">
        <f>ROUND(J122,2)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6" t="s">
        <v>38</v>
      </c>
      <c r="G30" s="34"/>
      <c r="H30" s="34"/>
      <c r="I30" s="116" t="s">
        <v>37</v>
      </c>
      <c r="J30" s="116" t="s">
        <v>39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7" t="s">
        <v>40</v>
      </c>
      <c r="E31" s="107" t="s">
        <v>41</v>
      </c>
      <c r="F31" s="118">
        <f>ROUND((SUM(BE122:BE214)),2)</f>
        <v>0</v>
      </c>
      <c r="G31" s="34"/>
      <c r="H31" s="34"/>
      <c r="I31" s="119">
        <v>0.21</v>
      </c>
      <c r="J31" s="118">
        <f>ROUND(((SUM(BE122:BE214))*I31),2)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7" t="s">
        <v>42</v>
      </c>
      <c r="F32" s="118">
        <f>ROUND((SUM(BF122:BF214)),2)</f>
        <v>0</v>
      </c>
      <c r="G32" s="34"/>
      <c r="H32" s="34"/>
      <c r="I32" s="119">
        <v>0.15</v>
      </c>
      <c r="J32" s="118">
        <f>ROUND(((SUM(BF122:BF214))*I32),2)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7" t="s">
        <v>43</v>
      </c>
      <c r="F33" s="118">
        <f>ROUND((SUM(BG122:BG214)),2)</f>
        <v>0</v>
      </c>
      <c r="G33" s="34"/>
      <c r="H33" s="34"/>
      <c r="I33" s="119">
        <v>0.21</v>
      </c>
      <c r="J33" s="118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7" t="s">
        <v>44</v>
      </c>
      <c r="F34" s="118">
        <f>ROUND((SUM(BH122:BH214)),2)</f>
        <v>0</v>
      </c>
      <c r="G34" s="34"/>
      <c r="H34" s="34"/>
      <c r="I34" s="119">
        <v>0.15</v>
      </c>
      <c r="J34" s="118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7" t="s">
        <v>45</v>
      </c>
      <c r="F35" s="118">
        <f>ROUND((SUM(BI122:BI214)),2)</f>
        <v>0</v>
      </c>
      <c r="G35" s="34"/>
      <c r="H35" s="34"/>
      <c r="I35" s="119">
        <v>0</v>
      </c>
      <c r="J35" s="118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20"/>
      <c r="D37" s="121" t="s">
        <v>46</v>
      </c>
      <c r="E37" s="122"/>
      <c r="F37" s="122"/>
      <c r="G37" s="123" t="s">
        <v>47</v>
      </c>
      <c r="H37" s="124" t="s">
        <v>48</v>
      </c>
      <c r="I37" s="122"/>
      <c r="J37" s="125">
        <f>SUM(J28:J35)</f>
        <v>0</v>
      </c>
      <c r="K37" s="126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s="1" customFormat="1" ht="14.45" customHeight="1">
      <c r="B39" s="20"/>
      <c r="L39" s="20"/>
    </row>
    <row r="40" spans="2:12" s="1" customFormat="1" ht="14.45" customHeight="1">
      <c r="B40" s="20"/>
      <c r="L40" s="20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27" t="s">
        <v>49</v>
      </c>
      <c r="E50" s="128"/>
      <c r="F50" s="128"/>
      <c r="G50" s="127" t="s">
        <v>50</v>
      </c>
      <c r="H50" s="128"/>
      <c r="I50" s="128"/>
      <c r="J50" s="128"/>
      <c r="K50" s="128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29" t="s">
        <v>51</v>
      </c>
      <c r="E61" s="130"/>
      <c r="F61" s="131" t="s">
        <v>52</v>
      </c>
      <c r="G61" s="129" t="s">
        <v>51</v>
      </c>
      <c r="H61" s="130"/>
      <c r="I61" s="130"/>
      <c r="J61" s="132" t="s">
        <v>52</v>
      </c>
      <c r="K61" s="13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27" t="s">
        <v>53</v>
      </c>
      <c r="E65" s="133"/>
      <c r="F65" s="133"/>
      <c r="G65" s="127" t="s">
        <v>54</v>
      </c>
      <c r="H65" s="133"/>
      <c r="I65" s="133"/>
      <c r="J65" s="133"/>
      <c r="K65" s="133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29" t="s">
        <v>51</v>
      </c>
      <c r="E76" s="130"/>
      <c r="F76" s="131" t="s">
        <v>52</v>
      </c>
      <c r="G76" s="129" t="s">
        <v>51</v>
      </c>
      <c r="H76" s="130"/>
      <c r="I76" s="130"/>
      <c r="J76" s="132" t="s">
        <v>52</v>
      </c>
      <c r="K76" s="13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85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65" t="str">
        <f>E7</f>
        <v>Odvodňovací příkop PK1, k.ú. Břežany II</v>
      </c>
      <c r="F85" s="292"/>
      <c r="G85" s="292"/>
      <c r="H85" s="29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20</v>
      </c>
      <c r="D87" s="36"/>
      <c r="E87" s="36"/>
      <c r="F87" s="27" t="str">
        <f>F10</f>
        <v xml:space="preserve"> </v>
      </c>
      <c r="G87" s="36"/>
      <c r="H87" s="36"/>
      <c r="I87" s="29" t="s">
        <v>22</v>
      </c>
      <c r="J87" s="66" t="str">
        <f>IF(J10="","",J10)</f>
        <v>14. 11. 2020</v>
      </c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25.7" customHeight="1">
      <c r="A89" s="34"/>
      <c r="B89" s="35"/>
      <c r="C89" s="29" t="s">
        <v>24</v>
      </c>
      <c r="D89" s="36"/>
      <c r="E89" s="36"/>
      <c r="F89" s="27" t="str">
        <f>E13</f>
        <v>SPÚ, Pobočka Kolín</v>
      </c>
      <c r="G89" s="36"/>
      <c r="H89" s="36"/>
      <c r="I89" s="29" t="s">
        <v>30</v>
      </c>
      <c r="J89" s="32" t="str">
        <f>E19</f>
        <v>GEOVAP, spol. s.r.o., Pardubice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2" customHeight="1">
      <c r="A90" s="34"/>
      <c r="B90" s="35"/>
      <c r="C90" s="29" t="s">
        <v>28</v>
      </c>
      <c r="D90" s="36"/>
      <c r="E90" s="36"/>
      <c r="F90" s="27" t="str">
        <f>IF(E16="","",E16)</f>
        <v>Vyplň údaj</v>
      </c>
      <c r="G90" s="36"/>
      <c r="H90" s="36"/>
      <c r="I90" s="29" t="s">
        <v>34</v>
      </c>
      <c r="J90" s="32" t="str">
        <f>E22</f>
        <v xml:space="preserve"> </v>
      </c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>
      <c r="A92" s="34"/>
      <c r="B92" s="35"/>
      <c r="C92" s="138" t="s">
        <v>86</v>
      </c>
      <c r="D92" s="139"/>
      <c r="E92" s="139"/>
      <c r="F92" s="139"/>
      <c r="G92" s="139"/>
      <c r="H92" s="139"/>
      <c r="I92" s="139"/>
      <c r="J92" s="140" t="s">
        <v>87</v>
      </c>
      <c r="K92" s="139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9" customHeight="1">
      <c r="A94" s="34"/>
      <c r="B94" s="35"/>
      <c r="C94" s="141" t="s">
        <v>88</v>
      </c>
      <c r="D94" s="36"/>
      <c r="E94" s="36"/>
      <c r="F94" s="36"/>
      <c r="G94" s="36"/>
      <c r="H94" s="36"/>
      <c r="I94" s="36"/>
      <c r="J94" s="84">
        <f>J122</f>
        <v>0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7" t="s">
        <v>89</v>
      </c>
    </row>
    <row r="95" spans="2:12" s="9" customFormat="1" ht="24.95" customHeight="1">
      <c r="B95" s="142"/>
      <c r="C95" s="143"/>
      <c r="D95" s="144" t="s">
        <v>90</v>
      </c>
      <c r="E95" s="145"/>
      <c r="F95" s="145"/>
      <c r="G95" s="145"/>
      <c r="H95" s="145"/>
      <c r="I95" s="145"/>
      <c r="J95" s="146">
        <f>J123</f>
        <v>0</v>
      </c>
      <c r="K95" s="143"/>
      <c r="L95" s="147"/>
    </row>
    <row r="96" spans="2:12" s="10" customFormat="1" ht="19.9" customHeight="1">
      <c r="B96" s="148"/>
      <c r="C96" s="149"/>
      <c r="D96" s="150" t="s">
        <v>91</v>
      </c>
      <c r="E96" s="151"/>
      <c r="F96" s="151"/>
      <c r="G96" s="151"/>
      <c r="H96" s="151"/>
      <c r="I96" s="151"/>
      <c r="J96" s="152">
        <f>J124</f>
        <v>0</v>
      </c>
      <c r="K96" s="149"/>
      <c r="L96" s="153"/>
    </row>
    <row r="97" spans="2:12" s="10" customFormat="1" ht="19.9" customHeight="1">
      <c r="B97" s="148"/>
      <c r="C97" s="149"/>
      <c r="D97" s="150" t="s">
        <v>92</v>
      </c>
      <c r="E97" s="151"/>
      <c r="F97" s="151"/>
      <c r="G97" s="151"/>
      <c r="H97" s="151"/>
      <c r="I97" s="151"/>
      <c r="J97" s="152">
        <f>J157</f>
        <v>0</v>
      </c>
      <c r="K97" s="149"/>
      <c r="L97" s="153"/>
    </row>
    <row r="98" spans="2:12" s="10" customFormat="1" ht="19.9" customHeight="1">
      <c r="B98" s="148"/>
      <c r="C98" s="149"/>
      <c r="D98" s="150" t="s">
        <v>93</v>
      </c>
      <c r="E98" s="151"/>
      <c r="F98" s="151"/>
      <c r="G98" s="151"/>
      <c r="H98" s="151"/>
      <c r="I98" s="151"/>
      <c r="J98" s="152">
        <f>J164</f>
        <v>0</v>
      </c>
      <c r="K98" s="149"/>
      <c r="L98" s="153"/>
    </row>
    <row r="99" spans="2:12" s="10" customFormat="1" ht="19.9" customHeight="1">
      <c r="B99" s="148"/>
      <c r="C99" s="149"/>
      <c r="D99" s="150" t="s">
        <v>94</v>
      </c>
      <c r="E99" s="151"/>
      <c r="F99" s="151"/>
      <c r="G99" s="151"/>
      <c r="H99" s="151"/>
      <c r="I99" s="151"/>
      <c r="J99" s="152">
        <f>J181</f>
        <v>0</v>
      </c>
      <c r="K99" s="149"/>
      <c r="L99" s="153"/>
    </row>
    <row r="100" spans="2:12" s="10" customFormat="1" ht="19.9" customHeight="1">
      <c r="B100" s="148"/>
      <c r="C100" s="149"/>
      <c r="D100" s="150" t="s">
        <v>95</v>
      </c>
      <c r="E100" s="151"/>
      <c r="F100" s="151"/>
      <c r="G100" s="151"/>
      <c r="H100" s="151"/>
      <c r="I100" s="151"/>
      <c r="J100" s="152">
        <f>J194</f>
        <v>0</v>
      </c>
      <c r="K100" s="149"/>
      <c r="L100" s="153"/>
    </row>
    <row r="101" spans="2:12" s="10" customFormat="1" ht="19.9" customHeight="1">
      <c r="B101" s="148"/>
      <c r="C101" s="149"/>
      <c r="D101" s="150" t="s">
        <v>96</v>
      </c>
      <c r="E101" s="151"/>
      <c r="F101" s="151"/>
      <c r="G101" s="151"/>
      <c r="H101" s="151"/>
      <c r="I101" s="151"/>
      <c r="J101" s="152">
        <f>J197</f>
        <v>0</v>
      </c>
      <c r="K101" s="149"/>
      <c r="L101" s="153"/>
    </row>
    <row r="102" spans="2:12" s="10" customFormat="1" ht="19.9" customHeight="1">
      <c r="B102" s="148"/>
      <c r="C102" s="149"/>
      <c r="D102" s="150" t="s">
        <v>97</v>
      </c>
      <c r="E102" s="151"/>
      <c r="F102" s="151"/>
      <c r="G102" s="151"/>
      <c r="H102" s="151"/>
      <c r="I102" s="151"/>
      <c r="J102" s="152">
        <f>J203</f>
        <v>0</v>
      </c>
      <c r="K102" s="149"/>
      <c r="L102" s="153"/>
    </row>
    <row r="103" spans="2:12" s="9" customFormat="1" ht="24.95" customHeight="1">
      <c r="B103" s="142"/>
      <c r="C103" s="143"/>
      <c r="D103" s="144" t="s">
        <v>98</v>
      </c>
      <c r="E103" s="145"/>
      <c r="F103" s="145"/>
      <c r="G103" s="145"/>
      <c r="H103" s="145"/>
      <c r="I103" s="145"/>
      <c r="J103" s="146">
        <f>J205</f>
        <v>0</v>
      </c>
      <c r="K103" s="143"/>
      <c r="L103" s="147"/>
    </row>
    <row r="104" spans="2:12" s="10" customFormat="1" ht="19.9" customHeight="1">
      <c r="B104" s="148"/>
      <c r="C104" s="149"/>
      <c r="D104" s="150" t="s">
        <v>99</v>
      </c>
      <c r="E104" s="151"/>
      <c r="F104" s="151"/>
      <c r="G104" s="151"/>
      <c r="H104" s="151"/>
      <c r="I104" s="151"/>
      <c r="J104" s="152">
        <f>J212</f>
        <v>0</v>
      </c>
      <c r="K104" s="149"/>
      <c r="L104" s="153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100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65" t="str">
        <f>E7</f>
        <v>Odvodňovací příkop PK1, k.ú. Břežany II</v>
      </c>
      <c r="F114" s="292"/>
      <c r="G114" s="292"/>
      <c r="H114" s="292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F10</f>
        <v xml:space="preserve"> </v>
      </c>
      <c r="G116" s="36"/>
      <c r="H116" s="36"/>
      <c r="I116" s="29" t="s">
        <v>22</v>
      </c>
      <c r="J116" s="66" t="str">
        <f>IF(J10="","",J10)</f>
        <v>14. 11. 2020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5.7" customHeight="1">
      <c r="A118" s="34"/>
      <c r="B118" s="35"/>
      <c r="C118" s="29" t="s">
        <v>24</v>
      </c>
      <c r="D118" s="36"/>
      <c r="E118" s="36"/>
      <c r="F118" s="27" t="str">
        <f>E13</f>
        <v>SPÚ, Pobočka Kolín</v>
      </c>
      <c r="G118" s="36"/>
      <c r="H118" s="36"/>
      <c r="I118" s="29" t="s">
        <v>30</v>
      </c>
      <c r="J118" s="32" t="str">
        <f>E19</f>
        <v>GEOVAP, spol. s.r.o., Pardubice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28</v>
      </c>
      <c r="D119" s="36"/>
      <c r="E119" s="36"/>
      <c r="F119" s="27" t="str">
        <f>IF(E16="","",E16)</f>
        <v>Vyplň údaj</v>
      </c>
      <c r="G119" s="36"/>
      <c r="H119" s="36"/>
      <c r="I119" s="29" t="s">
        <v>34</v>
      </c>
      <c r="J119" s="32" t="str">
        <f>E22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54"/>
      <c r="B121" s="155"/>
      <c r="C121" s="156" t="s">
        <v>101</v>
      </c>
      <c r="D121" s="157" t="s">
        <v>61</v>
      </c>
      <c r="E121" s="157" t="s">
        <v>57</v>
      </c>
      <c r="F121" s="157" t="s">
        <v>58</v>
      </c>
      <c r="G121" s="157" t="s">
        <v>102</v>
      </c>
      <c r="H121" s="157" t="s">
        <v>103</v>
      </c>
      <c r="I121" s="157" t="s">
        <v>104</v>
      </c>
      <c r="J121" s="157" t="s">
        <v>87</v>
      </c>
      <c r="K121" s="158" t="s">
        <v>105</v>
      </c>
      <c r="L121" s="159"/>
      <c r="M121" s="75" t="s">
        <v>1</v>
      </c>
      <c r="N121" s="76" t="s">
        <v>40</v>
      </c>
      <c r="O121" s="76" t="s">
        <v>106</v>
      </c>
      <c r="P121" s="76" t="s">
        <v>107</v>
      </c>
      <c r="Q121" s="76" t="s">
        <v>108</v>
      </c>
      <c r="R121" s="76" t="s">
        <v>109</v>
      </c>
      <c r="S121" s="76" t="s">
        <v>110</v>
      </c>
      <c r="T121" s="77" t="s">
        <v>111</v>
      </c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</row>
    <row r="122" spans="1:63" s="2" customFormat="1" ht="22.9" customHeight="1">
      <c r="A122" s="34"/>
      <c r="B122" s="35"/>
      <c r="C122" s="82" t="s">
        <v>112</v>
      </c>
      <c r="D122" s="36"/>
      <c r="E122" s="36"/>
      <c r="F122" s="36"/>
      <c r="G122" s="36"/>
      <c r="H122" s="36"/>
      <c r="I122" s="36"/>
      <c r="J122" s="160">
        <f>BK122</f>
        <v>0</v>
      </c>
      <c r="K122" s="36"/>
      <c r="L122" s="39"/>
      <c r="M122" s="78"/>
      <c r="N122" s="161"/>
      <c r="O122" s="79"/>
      <c r="P122" s="162">
        <f>P123+P205</f>
        <v>0</v>
      </c>
      <c r="Q122" s="79"/>
      <c r="R122" s="162">
        <f>R123+R205</f>
        <v>629.0859031599999</v>
      </c>
      <c r="S122" s="79"/>
      <c r="T122" s="163">
        <f>T123+T205</f>
        <v>0.02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75</v>
      </c>
      <c r="AU122" s="17" t="s">
        <v>89</v>
      </c>
      <c r="BK122" s="164">
        <f>BK123+BK205</f>
        <v>0</v>
      </c>
    </row>
    <row r="123" spans="2:63" s="12" customFormat="1" ht="25.9" customHeight="1">
      <c r="B123" s="165"/>
      <c r="C123" s="166"/>
      <c r="D123" s="167" t="s">
        <v>75</v>
      </c>
      <c r="E123" s="168" t="s">
        <v>113</v>
      </c>
      <c r="F123" s="168" t="s">
        <v>114</v>
      </c>
      <c r="G123" s="166"/>
      <c r="H123" s="166"/>
      <c r="I123" s="169"/>
      <c r="J123" s="170">
        <f>BK123</f>
        <v>0</v>
      </c>
      <c r="K123" s="166"/>
      <c r="L123" s="171"/>
      <c r="M123" s="172"/>
      <c r="N123" s="173"/>
      <c r="O123" s="173"/>
      <c r="P123" s="174">
        <f>P124+P157+P164+P181+P194+P197+P203</f>
        <v>0</v>
      </c>
      <c r="Q123" s="173"/>
      <c r="R123" s="174">
        <f>R124+R157+R164+R181+R194+R197+R203</f>
        <v>629.0859031599999</v>
      </c>
      <c r="S123" s="173"/>
      <c r="T123" s="175">
        <f>T124+T157+T164+T181+T194+T197+T203</f>
        <v>0.02</v>
      </c>
      <c r="AR123" s="176" t="s">
        <v>81</v>
      </c>
      <c r="AT123" s="177" t="s">
        <v>75</v>
      </c>
      <c r="AU123" s="177" t="s">
        <v>76</v>
      </c>
      <c r="AY123" s="176" t="s">
        <v>115</v>
      </c>
      <c r="BK123" s="178">
        <f>BK124+BK157+BK164+BK181+BK194+BK197+BK203</f>
        <v>0</v>
      </c>
    </row>
    <row r="124" spans="2:63" s="12" customFormat="1" ht="22.9" customHeight="1">
      <c r="B124" s="165"/>
      <c r="C124" s="166"/>
      <c r="D124" s="167" t="s">
        <v>75</v>
      </c>
      <c r="E124" s="179" t="s">
        <v>81</v>
      </c>
      <c r="F124" s="179" t="s">
        <v>116</v>
      </c>
      <c r="G124" s="166"/>
      <c r="H124" s="166"/>
      <c r="I124" s="169"/>
      <c r="J124" s="180">
        <f>BK124</f>
        <v>0</v>
      </c>
      <c r="K124" s="166"/>
      <c r="L124" s="171"/>
      <c r="M124" s="172"/>
      <c r="N124" s="173"/>
      <c r="O124" s="173"/>
      <c r="P124" s="174">
        <f>SUM(P125:P156)</f>
        <v>0</v>
      </c>
      <c r="Q124" s="173"/>
      <c r="R124" s="174">
        <f>SUM(R125:R156)</f>
        <v>15.7277658</v>
      </c>
      <c r="S124" s="173"/>
      <c r="T124" s="175">
        <f>SUM(T125:T156)</f>
        <v>0</v>
      </c>
      <c r="AR124" s="176" t="s">
        <v>81</v>
      </c>
      <c r="AT124" s="177" t="s">
        <v>75</v>
      </c>
      <c r="AU124" s="177" t="s">
        <v>81</v>
      </c>
      <c r="AY124" s="176" t="s">
        <v>115</v>
      </c>
      <c r="BK124" s="178">
        <f>SUM(BK125:BK156)</f>
        <v>0</v>
      </c>
    </row>
    <row r="125" spans="1:65" s="2" customFormat="1" ht="24.2" customHeight="1">
      <c r="A125" s="34"/>
      <c r="B125" s="35"/>
      <c r="C125" s="181" t="s">
        <v>81</v>
      </c>
      <c r="D125" s="181" t="s">
        <v>117</v>
      </c>
      <c r="E125" s="182" t="s">
        <v>118</v>
      </c>
      <c r="F125" s="183" t="s">
        <v>119</v>
      </c>
      <c r="G125" s="184" t="s">
        <v>120</v>
      </c>
      <c r="H125" s="185">
        <v>4054.74</v>
      </c>
      <c r="I125" s="186"/>
      <c r="J125" s="187">
        <f>ROUND(I125*H125,2)</f>
        <v>0</v>
      </c>
      <c r="K125" s="183" t="s">
        <v>121</v>
      </c>
      <c r="L125" s="39"/>
      <c r="M125" s="188" t="s">
        <v>1</v>
      </c>
      <c r="N125" s="189" t="s">
        <v>41</v>
      </c>
      <c r="O125" s="71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2" t="s">
        <v>122</v>
      </c>
      <c r="AT125" s="192" t="s">
        <v>117</v>
      </c>
      <c r="AU125" s="192" t="s">
        <v>83</v>
      </c>
      <c r="AY125" s="17" t="s">
        <v>115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7" t="s">
        <v>81</v>
      </c>
      <c r="BK125" s="193">
        <f>ROUND(I125*H125,2)</f>
        <v>0</v>
      </c>
      <c r="BL125" s="17" t="s">
        <v>122</v>
      </c>
      <c r="BM125" s="192" t="s">
        <v>123</v>
      </c>
    </row>
    <row r="126" spans="1:47" s="2" customFormat="1" ht="29.25">
      <c r="A126" s="34"/>
      <c r="B126" s="35"/>
      <c r="C126" s="36"/>
      <c r="D126" s="194" t="s">
        <v>124</v>
      </c>
      <c r="E126" s="36"/>
      <c r="F126" s="195" t="s">
        <v>125</v>
      </c>
      <c r="G126" s="36"/>
      <c r="H126" s="36"/>
      <c r="I126" s="196"/>
      <c r="J126" s="36"/>
      <c r="K126" s="36"/>
      <c r="L126" s="39"/>
      <c r="M126" s="197"/>
      <c r="N126" s="198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124</v>
      </c>
      <c r="AU126" s="17" t="s">
        <v>83</v>
      </c>
    </row>
    <row r="127" spans="1:65" s="2" customFormat="1" ht="24.2" customHeight="1">
      <c r="A127" s="34"/>
      <c r="B127" s="35"/>
      <c r="C127" s="181" t="s">
        <v>83</v>
      </c>
      <c r="D127" s="181" t="s">
        <v>117</v>
      </c>
      <c r="E127" s="182" t="s">
        <v>126</v>
      </c>
      <c r="F127" s="183" t="s">
        <v>127</v>
      </c>
      <c r="G127" s="184" t="s">
        <v>120</v>
      </c>
      <c r="H127" s="185">
        <v>4054.74</v>
      </c>
      <c r="I127" s="186"/>
      <c r="J127" s="187">
        <f>ROUND(I127*H127,2)</f>
        <v>0</v>
      </c>
      <c r="K127" s="183" t="s">
        <v>121</v>
      </c>
      <c r="L127" s="39"/>
      <c r="M127" s="188" t="s">
        <v>1</v>
      </c>
      <c r="N127" s="189" t="s">
        <v>41</v>
      </c>
      <c r="O127" s="71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2" t="s">
        <v>122</v>
      </c>
      <c r="AT127" s="192" t="s">
        <v>117</v>
      </c>
      <c r="AU127" s="192" t="s">
        <v>83</v>
      </c>
      <c r="AY127" s="17" t="s">
        <v>115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7" t="s">
        <v>81</v>
      </c>
      <c r="BK127" s="193">
        <f>ROUND(I127*H127,2)</f>
        <v>0</v>
      </c>
      <c r="BL127" s="17" t="s">
        <v>122</v>
      </c>
      <c r="BM127" s="192" t="s">
        <v>128</v>
      </c>
    </row>
    <row r="128" spans="1:65" s="2" customFormat="1" ht="24.2" customHeight="1">
      <c r="A128" s="34"/>
      <c r="B128" s="35"/>
      <c r="C128" s="181" t="s">
        <v>129</v>
      </c>
      <c r="D128" s="181" t="s">
        <v>117</v>
      </c>
      <c r="E128" s="182" t="s">
        <v>130</v>
      </c>
      <c r="F128" s="183" t="s">
        <v>131</v>
      </c>
      <c r="G128" s="184" t="s">
        <v>132</v>
      </c>
      <c r="H128" s="185">
        <v>1961</v>
      </c>
      <c r="I128" s="186"/>
      <c r="J128" s="187">
        <f>ROUND(I128*H128,2)</f>
        <v>0</v>
      </c>
      <c r="K128" s="183" t="s">
        <v>121</v>
      </c>
      <c r="L128" s="39"/>
      <c r="M128" s="188" t="s">
        <v>1</v>
      </c>
      <c r="N128" s="189" t="s">
        <v>41</v>
      </c>
      <c r="O128" s="71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2" t="s">
        <v>122</v>
      </c>
      <c r="AT128" s="192" t="s">
        <v>117</v>
      </c>
      <c r="AU128" s="192" t="s">
        <v>83</v>
      </c>
      <c r="AY128" s="17" t="s">
        <v>115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7" t="s">
        <v>81</v>
      </c>
      <c r="BK128" s="193">
        <f>ROUND(I128*H128,2)</f>
        <v>0</v>
      </c>
      <c r="BL128" s="17" t="s">
        <v>122</v>
      </c>
      <c r="BM128" s="192" t="s">
        <v>133</v>
      </c>
    </row>
    <row r="129" spans="1:65" s="2" customFormat="1" ht="24.2" customHeight="1">
      <c r="A129" s="34"/>
      <c r="B129" s="35"/>
      <c r="C129" s="181" t="s">
        <v>122</v>
      </c>
      <c r="D129" s="181" t="s">
        <v>117</v>
      </c>
      <c r="E129" s="182" t="s">
        <v>134</v>
      </c>
      <c r="F129" s="183" t="s">
        <v>135</v>
      </c>
      <c r="G129" s="184" t="s">
        <v>132</v>
      </c>
      <c r="H129" s="185">
        <v>6.6</v>
      </c>
      <c r="I129" s="186"/>
      <c r="J129" s="187">
        <f>ROUND(I129*H129,2)</f>
        <v>0</v>
      </c>
      <c r="K129" s="183" t="s">
        <v>121</v>
      </c>
      <c r="L129" s="39"/>
      <c r="M129" s="188" t="s">
        <v>1</v>
      </c>
      <c r="N129" s="189" t="s">
        <v>41</v>
      </c>
      <c r="O129" s="71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2" t="s">
        <v>122</v>
      </c>
      <c r="AT129" s="192" t="s">
        <v>117</v>
      </c>
      <c r="AU129" s="192" t="s">
        <v>83</v>
      </c>
      <c r="AY129" s="17" t="s">
        <v>115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7" t="s">
        <v>81</v>
      </c>
      <c r="BK129" s="193">
        <f>ROUND(I129*H129,2)</f>
        <v>0</v>
      </c>
      <c r="BL129" s="17" t="s">
        <v>122</v>
      </c>
      <c r="BM129" s="192" t="s">
        <v>136</v>
      </c>
    </row>
    <row r="130" spans="1:47" s="2" customFormat="1" ht="29.25">
      <c r="A130" s="34"/>
      <c r="B130" s="35"/>
      <c r="C130" s="36"/>
      <c r="D130" s="194" t="s">
        <v>124</v>
      </c>
      <c r="E130" s="36"/>
      <c r="F130" s="195" t="s">
        <v>137</v>
      </c>
      <c r="G130" s="36"/>
      <c r="H130" s="36"/>
      <c r="I130" s="196"/>
      <c r="J130" s="36"/>
      <c r="K130" s="36"/>
      <c r="L130" s="39"/>
      <c r="M130" s="197"/>
      <c r="N130" s="198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124</v>
      </c>
      <c r="AU130" s="17" t="s">
        <v>83</v>
      </c>
    </row>
    <row r="131" spans="2:51" s="13" customFormat="1" ht="11.25">
      <c r="B131" s="199"/>
      <c r="C131" s="200"/>
      <c r="D131" s="194" t="s">
        <v>138</v>
      </c>
      <c r="E131" s="201" t="s">
        <v>1</v>
      </c>
      <c r="F131" s="202" t="s">
        <v>139</v>
      </c>
      <c r="G131" s="200"/>
      <c r="H131" s="203">
        <v>6.6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138</v>
      </c>
      <c r="AU131" s="209" t="s">
        <v>83</v>
      </c>
      <c r="AV131" s="13" t="s">
        <v>83</v>
      </c>
      <c r="AW131" s="13" t="s">
        <v>33</v>
      </c>
      <c r="AX131" s="13" t="s">
        <v>81</v>
      </c>
      <c r="AY131" s="209" t="s">
        <v>115</v>
      </c>
    </row>
    <row r="132" spans="1:65" s="2" customFormat="1" ht="24.2" customHeight="1">
      <c r="A132" s="34"/>
      <c r="B132" s="35"/>
      <c r="C132" s="181" t="s">
        <v>140</v>
      </c>
      <c r="D132" s="181" t="s">
        <v>117</v>
      </c>
      <c r="E132" s="182" t="s">
        <v>141</v>
      </c>
      <c r="F132" s="183" t="s">
        <v>142</v>
      </c>
      <c r="G132" s="184" t="s">
        <v>132</v>
      </c>
      <c r="H132" s="185">
        <v>6.6</v>
      </c>
      <c r="I132" s="186"/>
      <c r="J132" s="187">
        <f>ROUND(I132*H132,2)</f>
        <v>0</v>
      </c>
      <c r="K132" s="183" t="s">
        <v>121</v>
      </c>
      <c r="L132" s="39"/>
      <c r="M132" s="188" t="s">
        <v>1</v>
      </c>
      <c r="N132" s="189" t="s">
        <v>41</v>
      </c>
      <c r="O132" s="71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2" t="s">
        <v>122</v>
      </c>
      <c r="AT132" s="192" t="s">
        <v>117</v>
      </c>
      <c r="AU132" s="192" t="s">
        <v>83</v>
      </c>
      <c r="AY132" s="17" t="s">
        <v>115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7" t="s">
        <v>81</v>
      </c>
      <c r="BK132" s="193">
        <f>ROUND(I132*H132,2)</f>
        <v>0</v>
      </c>
      <c r="BL132" s="17" t="s">
        <v>122</v>
      </c>
      <c r="BM132" s="192" t="s">
        <v>143</v>
      </c>
    </row>
    <row r="133" spans="1:47" s="2" customFormat="1" ht="29.25">
      <c r="A133" s="34"/>
      <c r="B133" s="35"/>
      <c r="C133" s="36"/>
      <c r="D133" s="194" t="s">
        <v>124</v>
      </c>
      <c r="E133" s="36"/>
      <c r="F133" s="195" t="s">
        <v>125</v>
      </c>
      <c r="G133" s="36"/>
      <c r="H133" s="36"/>
      <c r="I133" s="196"/>
      <c r="J133" s="36"/>
      <c r="K133" s="36"/>
      <c r="L133" s="39"/>
      <c r="M133" s="197"/>
      <c r="N133" s="19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124</v>
      </c>
      <c r="AU133" s="17" t="s">
        <v>83</v>
      </c>
    </row>
    <row r="134" spans="2:51" s="13" customFormat="1" ht="11.25">
      <c r="B134" s="199"/>
      <c r="C134" s="200"/>
      <c r="D134" s="194" t="s">
        <v>138</v>
      </c>
      <c r="E134" s="201" t="s">
        <v>1</v>
      </c>
      <c r="F134" s="202" t="s">
        <v>139</v>
      </c>
      <c r="G134" s="200"/>
      <c r="H134" s="203">
        <v>6.6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138</v>
      </c>
      <c r="AU134" s="209" t="s">
        <v>83</v>
      </c>
      <c r="AV134" s="13" t="s">
        <v>83</v>
      </c>
      <c r="AW134" s="13" t="s">
        <v>33</v>
      </c>
      <c r="AX134" s="13" t="s">
        <v>81</v>
      </c>
      <c r="AY134" s="209" t="s">
        <v>115</v>
      </c>
    </row>
    <row r="135" spans="1:65" s="2" customFormat="1" ht="24.2" customHeight="1">
      <c r="A135" s="34"/>
      <c r="B135" s="35"/>
      <c r="C135" s="181" t="s">
        <v>144</v>
      </c>
      <c r="D135" s="181" t="s">
        <v>117</v>
      </c>
      <c r="E135" s="182" t="s">
        <v>145</v>
      </c>
      <c r="F135" s="183" t="s">
        <v>146</v>
      </c>
      <c r="G135" s="184" t="s">
        <v>132</v>
      </c>
      <c r="H135" s="185">
        <v>62.283</v>
      </c>
      <c r="I135" s="186"/>
      <c r="J135" s="187">
        <f>ROUND(I135*H135,2)</f>
        <v>0</v>
      </c>
      <c r="K135" s="183" t="s">
        <v>121</v>
      </c>
      <c r="L135" s="39"/>
      <c r="M135" s="188" t="s">
        <v>1</v>
      </c>
      <c r="N135" s="189" t="s">
        <v>41</v>
      </c>
      <c r="O135" s="71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2" t="s">
        <v>122</v>
      </c>
      <c r="AT135" s="192" t="s">
        <v>117</v>
      </c>
      <c r="AU135" s="192" t="s">
        <v>83</v>
      </c>
      <c r="AY135" s="17" t="s">
        <v>115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7" t="s">
        <v>81</v>
      </c>
      <c r="BK135" s="193">
        <f>ROUND(I135*H135,2)</f>
        <v>0</v>
      </c>
      <c r="BL135" s="17" t="s">
        <v>122</v>
      </c>
      <c r="BM135" s="192" t="s">
        <v>147</v>
      </c>
    </row>
    <row r="136" spans="1:47" s="2" customFormat="1" ht="29.25">
      <c r="A136" s="34"/>
      <c r="B136" s="35"/>
      <c r="C136" s="36"/>
      <c r="D136" s="194" t="s">
        <v>124</v>
      </c>
      <c r="E136" s="36"/>
      <c r="F136" s="195" t="s">
        <v>137</v>
      </c>
      <c r="G136" s="36"/>
      <c r="H136" s="36"/>
      <c r="I136" s="196"/>
      <c r="J136" s="36"/>
      <c r="K136" s="36"/>
      <c r="L136" s="39"/>
      <c r="M136" s="197"/>
      <c r="N136" s="198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124</v>
      </c>
      <c r="AU136" s="17" t="s">
        <v>83</v>
      </c>
    </row>
    <row r="137" spans="2:51" s="13" customFormat="1" ht="11.25">
      <c r="B137" s="199"/>
      <c r="C137" s="200"/>
      <c r="D137" s="194" t="s">
        <v>138</v>
      </c>
      <c r="E137" s="201" t="s">
        <v>1</v>
      </c>
      <c r="F137" s="202" t="s">
        <v>148</v>
      </c>
      <c r="G137" s="200"/>
      <c r="H137" s="203">
        <v>51.579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138</v>
      </c>
      <c r="AU137" s="209" t="s">
        <v>83</v>
      </c>
      <c r="AV137" s="13" t="s">
        <v>83</v>
      </c>
      <c r="AW137" s="13" t="s">
        <v>33</v>
      </c>
      <c r="AX137" s="13" t="s">
        <v>76</v>
      </c>
      <c r="AY137" s="209" t="s">
        <v>115</v>
      </c>
    </row>
    <row r="138" spans="2:51" s="13" customFormat="1" ht="11.25">
      <c r="B138" s="199"/>
      <c r="C138" s="200"/>
      <c r="D138" s="194" t="s">
        <v>138</v>
      </c>
      <c r="E138" s="201" t="s">
        <v>1</v>
      </c>
      <c r="F138" s="202" t="s">
        <v>149</v>
      </c>
      <c r="G138" s="200"/>
      <c r="H138" s="203">
        <v>10.704</v>
      </c>
      <c r="I138" s="204"/>
      <c r="J138" s="200"/>
      <c r="K138" s="200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138</v>
      </c>
      <c r="AU138" s="209" t="s">
        <v>83</v>
      </c>
      <c r="AV138" s="13" t="s">
        <v>83</v>
      </c>
      <c r="AW138" s="13" t="s">
        <v>33</v>
      </c>
      <c r="AX138" s="13" t="s">
        <v>76</v>
      </c>
      <c r="AY138" s="209" t="s">
        <v>115</v>
      </c>
    </row>
    <row r="139" spans="2:51" s="14" customFormat="1" ht="11.25">
      <c r="B139" s="210"/>
      <c r="C139" s="211"/>
      <c r="D139" s="194" t="s">
        <v>138</v>
      </c>
      <c r="E139" s="212" t="s">
        <v>1</v>
      </c>
      <c r="F139" s="213" t="s">
        <v>150</v>
      </c>
      <c r="G139" s="211"/>
      <c r="H139" s="214">
        <v>62.283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138</v>
      </c>
      <c r="AU139" s="220" t="s">
        <v>83</v>
      </c>
      <c r="AV139" s="14" t="s">
        <v>122</v>
      </c>
      <c r="AW139" s="14" t="s">
        <v>33</v>
      </c>
      <c r="AX139" s="14" t="s">
        <v>81</v>
      </c>
      <c r="AY139" s="220" t="s">
        <v>115</v>
      </c>
    </row>
    <row r="140" spans="1:65" s="2" customFormat="1" ht="24.2" customHeight="1">
      <c r="A140" s="34"/>
      <c r="B140" s="35"/>
      <c r="C140" s="181" t="s">
        <v>151</v>
      </c>
      <c r="D140" s="181" t="s">
        <v>117</v>
      </c>
      <c r="E140" s="182" t="s">
        <v>152</v>
      </c>
      <c r="F140" s="183" t="s">
        <v>153</v>
      </c>
      <c r="G140" s="184" t="s">
        <v>132</v>
      </c>
      <c r="H140" s="185">
        <v>2029.883</v>
      </c>
      <c r="I140" s="186"/>
      <c r="J140" s="187">
        <f>ROUND(I140*H140,2)</f>
        <v>0</v>
      </c>
      <c r="K140" s="183" t="s">
        <v>121</v>
      </c>
      <c r="L140" s="39"/>
      <c r="M140" s="188" t="s">
        <v>1</v>
      </c>
      <c r="N140" s="189" t="s">
        <v>41</v>
      </c>
      <c r="O140" s="71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2" t="s">
        <v>122</v>
      </c>
      <c r="AT140" s="192" t="s">
        <v>117</v>
      </c>
      <c r="AU140" s="192" t="s">
        <v>83</v>
      </c>
      <c r="AY140" s="17" t="s">
        <v>115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7" t="s">
        <v>81</v>
      </c>
      <c r="BK140" s="193">
        <f>ROUND(I140*H140,2)</f>
        <v>0</v>
      </c>
      <c r="BL140" s="17" t="s">
        <v>122</v>
      </c>
      <c r="BM140" s="192" t="s">
        <v>154</v>
      </c>
    </row>
    <row r="141" spans="2:51" s="13" customFormat="1" ht="11.25">
      <c r="B141" s="199"/>
      <c r="C141" s="200"/>
      <c r="D141" s="194" t="s">
        <v>138</v>
      </c>
      <c r="E141" s="201" t="s">
        <v>1</v>
      </c>
      <c r="F141" s="202" t="s">
        <v>155</v>
      </c>
      <c r="G141" s="200"/>
      <c r="H141" s="203">
        <v>1961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138</v>
      </c>
      <c r="AU141" s="209" t="s">
        <v>83</v>
      </c>
      <c r="AV141" s="13" t="s">
        <v>83</v>
      </c>
      <c r="AW141" s="13" t="s">
        <v>33</v>
      </c>
      <c r="AX141" s="13" t="s">
        <v>76</v>
      </c>
      <c r="AY141" s="209" t="s">
        <v>115</v>
      </c>
    </row>
    <row r="142" spans="2:51" s="13" customFormat="1" ht="11.25">
      <c r="B142" s="199"/>
      <c r="C142" s="200"/>
      <c r="D142" s="194" t="s">
        <v>138</v>
      </c>
      <c r="E142" s="201" t="s">
        <v>1</v>
      </c>
      <c r="F142" s="202" t="s">
        <v>156</v>
      </c>
      <c r="G142" s="200"/>
      <c r="H142" s="203">
        <v>68.883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138</v>
      </c>
      <c r="AU142" s="209" t="s">
        <v>83</v>
      </c>
      <c r="AV142" s="13" t="s">
        <v>83</v>
      </c>
      <c r="AW142" s="13" t="s">
        <v>33</v>
      </c>
      <c r="AX142" s="13" t="s">
        <v>76</v>
      </c>
      <c r="AY142" s="209" t="s">
        <v>115</v>
      </c>
    </row>
    <row r="143" spans="2:51" s="14" customFormat="1" ht="11.25">
      <c r="B143" s="210"/>
      <c r="C143" s="211"/>
      <c r="D143" s="194" t="s">
        <v>138</v>
      </c>
      <c r="E143" s="212" t="s">
        <v>1</v>
      </c>
      <c r="F143" s="213" t="s">
        <v>150</v>
      </c>
      <c r="G143" s="211"/>
      <c r="H143" s="214">
        <v>2029.883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138</v>
      </c>
      <c r="AU143" s="220" t="s">
        <v>83</v>
      </c>
      <c r="AV143" s="14" t="s">
        <v>122</v>
      </c>
      <c r="AW143" s="14" t="s">
        <v>33</v>
      </c>
      <c r="AX143" s="14" t="s">
        <v>81</v>
      </c>
      <c r="AY143" s="220" t="s">
        <v>115</v>
      </c>
    </row>
    <row r="144" spans="1:65" s="2" customFormat="1" ht="24.2" customHeight="1">
      <c r="A144" s="34"/>
      <c r="B144" s="35"/>
      <c r="C144" s="181" t="s">
        <v>157</v>
      </c>
      <c r="D144" s="181" t="s">
        <v>117</v>
      </c>
      <c r="E144" s="182" t="s">
        <v>158</v>
      </c>
      <c r="F144" s="183" t="s">
        <v>159</v>
      </c>
      <c r="G144" s="184" t="s">
        <v>160</v>
      </c>
      <c r="H144" s="185">
        <v>3653.789</v>
      </c>
      <c r="I144" s="186"/>
      <c r="J144" s="187">
        <f>ROUND(I144*H144,2)</f>
        <v>0</v>
      </c>
      <c r="K144" s="183" t="s">
        <v>121</v>
      </c>
      <c r="L144" s="39"/>
      <c r="M144" s="188" t="s">
        <v>1</v>
      </c>
      <c r="N144" s="189" t="s">
        <v>41</v>
      </c>
      <c r="O144" s="71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2" t="s">
        <v>122</v>
      </c>
      <c r="AT144" s="192" t="s">
        <v>117</v>
      </c>
      <c r="AU144" s="192" t="s">
        <v>83</v>
      </c>
      <c r="AY144" s="17" t="s">
        <v>115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7" t="s">
        <v>81</v>
      </c>
      <c r="BK144" s="193">
        <f>ROUND(I144*H144,2)</f>
        <v>0</v>
      </c>
      <c r="BL144" s="17" t="s">
        <v>122</v>
      </c>
      <c r="BM144" s="192" t="s">
        <v>161</v>
      </c>
    </row>
    <row r="145" spans="2:51" s="13" customFormat="1" ht="11.25">
      <c r="B145" s="199"/>
      <c r="C145" s="200"/>
      <c r="D145" s="194" t="s">
        <v>138</v>
      </c>
      <c r="E145" s="201" t="s">
        <v>1</v>
      </c>
      <c r="F145" s="202" t="s">
        <v>162</v>
      </c>
      <c r="G145" s="200"/>
      <c r="H145" s="203">
        <v>3653.789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138</v>
      </c>
      <c r="AU145" s="209" t="s">
        <v>83</v>
      </c>
      <c r="AV145" s="13" t="s">
        <v>83</v>
      </c>
      <c r="AW145" s="13" t="s">
        <v>33</v>
      </c>
      <c r="AX145" s="13" t="s">
        <v>81</v>
      </c>
      <c r="AY145" s="209" t="s">
        <v>115</v>
      </c>
    </row>
    <row r="146" spans="1:65" s="2" customFormat="1" ht="14.45" customHeight="1">
      <c r="A146" s="34"/>
      <c r="B146" s="35"/>
      <c r="C146" s="181" t="s">
        <v>163</v>
      </c>
      <c r="D146" s="181" t="s">
        <v>117</v>
      </c>
      <c r="E146" s="182" t="s">
        <v>164</v>
      </c>
      <c r="F146" s="183" t="s">
        <v>165</v>
      </c>
      <c r="G146" s="184" t="s">
        <v>132</v>
      </c>
      <c r="H146" s="185">
        <v>2029.883</v>
      </c>
      <c r="I146" s="186"/>
      <c r="J146" s="187">
        <f>ROUND(I146*H146,2)</f>
        <v>0</v>
      </c>
      <c r="K146" s="183" t="s">
        <v>121</v>
      </c>
      <c r="L146" s="39"/>
      <c r="M146" s="188" t="s">
        <v>1</v>
      </c>
      <c r="N146" s="189" t="s">
        <v>41</v>
      </c>
      <c r="O146" s="71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2" t="s">
        <v>122</v>
      </c>
      <c r="AT146" s="192" t="s">
        <v>117</v>
      </c>
      <c r="AU146" s="192" t="s">
        <v>83</v>
      </c>
      <c r="AY146" s="17" t="s">
        <v>115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7" t="s">
        <v>81</v>
      </c>
      <c r="BK146" s="193">
        <f>ROUND(I146*H146,2)</f>
        <v>0</v>
      </c>
      <c r="BL146" s="17" t="s">
        <v>122</v>
      </c>
      <c r="BM146" s="192" t="s">
        <v>166</v>
      </c>
    </row>
    <row r="147" spans="1:65" s="2" customFormat="1" ht="24.2" customHeight="1">
      <c r="A147" s="34"/>
      <c r="B147" s="35"/>
      <c r="C147" s="181" t="s">
        <v>167</v>
      </c>
      <c r="D147" s="181" t="s">
        <v>117</v>
      </c>
      <c r="E147" s="182" t="s">
        <v>168</v>
      </c>
      <c r="F147" s="183" t="s">
        <v>169</v>
      </c>
      <c r="G147" s="184" t="s">
        <v>132</v>
      </c>
      <c r="H147" s="185">
        <v>5.28</v>
      </c>
      <c r="I147" s="186"/>
      <c r="J147" s="187">
        <f>ROUND(I147*H147,2)</f>
        <v>0</v>
      </c>
      <c r="K147" s="183" t="s">
        <v>121</v>
      </c>
      <c r="L147" s="39"/>
      <c r="M147" s="188" t="s">
        <v>1</v>
      </c>
      <c r="N147" s="189" t="s">
        <v>41</v>
      </c>
      <c r="O147" s="71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2" t="s">
        <v>122</v>
      </c>
      <c r="AT147" s="192" t="s">
        <v>117</v>
      </c>
      <c r="AU147" s="192" t="s">
        <v>83</v>
      </c>
      <c r="AY147" s="17" t="s">
        <v>115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7" t="s">
        <v>81</v>
      </c>
      <c r="BK147" s="193">
        <f>ROUND(I147*H147,2)</f>
        <v>0</v>
      </c>
      <c r="BL147" s="17" t="s">
        <v>122</v>
      </c>
      <c r="BM147" s="192" t="s">
        <v>170</v>
      </c>
    </row>
    <row r="148" spans="1:47" s="2" customFormat="1" ht="29.25">
      <c r="A148" s="34"/>
      <c r="B148" s="35"/>
      <c r="C148" s="36"/>
      <c r="D148" s="194" t="s">
        <v>124</v>
      </c>
      <c r="E148" s="36"/>
      <c r="F148" s="195" t="s">
        <v>125</v>
      </c>
      <c r="G148" s="36"/>
      <c r="H148" s="36"/>
      <c r="I148" s="196"/>
      <c r="J148" s="36"/>
      <c r="K148" s="36"/>
      <c r="L148" s="39"/>
      <c r="M148" s="197"/>
      <c r="N148" s="198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124</v>
      </c>
      <c r="AU148" s="17" t="s">
        <v>83</v>
      </c>
    </row>
    <row r="149" spans="2:51" s="13" customFormat="1" ht="11.25">
      <c r="B149" s="199"/>
      <c r="C149" s="200"/>
      <c r="D149" s="194" t="s">
        <v>138</v>
      </c>
      <c r="E149" s="201" t="s">
        <v>1</v>
      </c>
      <c r="F149" s="202" t="s">
        <v>171</v>
      </c>
      <c r="G149" s="200"/>
      <c r="H149" s="203">
        <v>5.28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138</v>
      </c>
      <c r="AU149" s="209" t="s">
        <v>83</v>
      </c>
      <c r="AV149" s="13" t="s">
        <v>83</v>
      </c>
      <c r="AW149" s="13" t="s">
        <v>33</v>
      </c>
      <c r="AX149" s="13" t="s">
        <v>81</v>
      </c>
      <c r="AY149" s="209" t="s">
        <v>115</v>
      </c>
    </row>
    <row r="150" spans="1:65" s="2" customFormat="1" ht="14.45" customHeight="1">
      <c r="A150" s="34"/>
      <c r="B150" s="35"/>
      <c r="C150" s="221" t="s">
        <v>172</v>
      </c>
      <c r="D150" s="221" t="s">
        <v>173</v>
      </c>
      <c r="E150" s="222" t="s">
        <v>174</v>
      </c>
      <c r="F150" s="223" t="s">
        <v>175</v>
      </c>
      <c r="G150" s="224" t="s">
        <v>160</v>
      </c>
      <c r="H150" s="225">
        <v>10.56</v>
      </c>
      <c r="I150" s="226"/>
      <c r="J150" s="227">
        <f>ROUND(I150*H150,2)</f>
        <v>0</v>
      </c>
      <c r="K150" s="223" t="s">
        <v>121</v>
      </c>
      <c r="L150" s="228"/>
      <c r="M150" s="229" t="s">
        <v>1</v>
      </c>
      <c r="N150" s="230" t="s">
        <v>41</v>
      </c>
      <c r="O150" s="71"/>
      <c r="P150" s="190">
        <f>O150*H150</f>
        <v>0</v>
      </c>
      <c r="Q150" s="190">
        <v>1</v>
      </c>
      <c r="R150" s="190">
        <f>Q150*H150</f>
        <v>10.56</v>
      </c>
      <c r="S150" s="190">
        <v>0</v>
      </c>
      <c r="T150" s="19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2" t="s">
        <v>157</v>
      </c>
      <c r="AT150" s="192" t="s">
        <v>173</v>
      </c>
      <c r="AU150" s="192" t="s">
        <v>83</v>
      </c>
      <c r="AY150" s="17" t="s">
        <v>115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7" t="s">
        <v>81</v>
      </c>
      <c r="BK150" s="193">
        <f>ROUND(I150*H150,2)</f>
        <v>0</v>
      </c>
      <c r="BL150" s="17" t="s">
        <v>122</v>
      </c>
      <c r="BM150" s="192" t="s">
        <v>176</v>
      </c>
    </row>
    <row r="151" spans="2:51" s="13" customFormat="1" ht="11.25">
      <c r="B151" s="199"/>
      <c r="C151" s="200"/>
      <c r="D151" s="194" t="s">
        <v>138</v>
      </c>
      <c r="E151" s="200"/>
      <c r="F151" s="202" t="s">
        <v>177</v>
      </c>
      <c r="G151" s="200"/>
      <c r="H151" s="203">
        <v>10.56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138</v>
      </c>
      <c r="AU151" s="209" t="s">
        <v>83</v>
      </c>
      <c r="AV151" s="13" t="s">
        <v>83</v>
      </c>
      <c r="AW151" s="13" t="s">
        <v>4</v>
      </c>
      <c r="AX151" s="13" t="s">
        <v>81</v>
      </c>
      <c r="AY151" s="209" t="s">
        <v>115</v>
      </c>
    </row>
    <row r="152" spans="1:65" s="2" customFormat="1" ht="24.2" customHeight="1">
      <c r="A152" s="34"/>
      <c r="B152" s="35"/>
      <c r="C152" s="181" t="s">
        <v>178</v>
      </c>
      <c r="D152" s="181" t="s">
        <v>117</v>
      </c>
      <c r="E152" s="182" t="s">
        <v>179</v>
      </c>
      <c r="F152" s="183" t="s">
        <v>180</v>
      </c>
      <c r="G152" s="184" t="s">
        <v>120</v>
      </c>
      <c r="H152" s="185">
        <v>4054.74</v>
      </c>
      <c r="I152" s="186"/>
      <c r="J152" s="187">
        <f>ROUND(I152*H152,2)</f>
        <v>0</v>
      </c>
      <c r="K152" s="183" t="s">
        <v>121</v>
      </c>
      <c r="L152" s="39"/>
      <c r="M152" s="188" t="s">
        <v>1</v>
      </c>
      <c r="N152" s="189" t="s">
        <v>41</v>
      </c>
      <c r="O152" s="71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2" t="s">
        <v>122</v>
      </c>
      <c r="AT152" s="192" t="s">
        <v>117</v>
      </c>
      <c r="AU152" s="192" t="s">
        <v>83</v>
      </c>
      <c r="AY152" s="17" t="s">
        <v>115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7" t="s">
        <v>81</v>
      </c>
      <c r="BK152" s="193">
        <f>ROUND(I152*H152,2)</f>
        <v>0</v>
      </c>
      <c r="BL152" s="17" t="s">
        <v>122</v>
      </c>
      <c r="BM152" s="192" t="s">
        <v>181</v>
      </c>
    </row>
    <row r="153" spans="1:65" s="2" customFormat="1" ht="14.45" customHeight="1">
      <c r="A153" s="34"/>
      <c r="B153" s="35"/>
      <c r="C153" s="181" t="s">
        <v>182</v>
      </c>
      <c r="D153" s="181" t="s">
        <v>117</v>
      </c>
      <c r="E153" s="182" t="s">
        <v>183</v>
      </c>
      <c r="F153" s="183" t="s">
        <v>184</v>
      </c>
      <c r="G153" s="184" t="s">
        <v>120</v>
      </c>
      <c r="H153" s="185">
        <v>4054.74</v>
      </c>
      <c r="I153" s="186"/>
      <c r="J153" s="187">
        <f>ROUND(I153*H153,2)</f>
        <v>0</v>
      </c>
      <c r="K153" s="183" t="s">
        <v>121</v>
      </c>
      <c r="L153" s="39"/>
      <c r="M153" s="188" t="s">
        <v>1</v>
      </c>
      <c r="N153" s="189" t="s">
        <v>41</v>
      </c>
      <c r="O153" s="71"/>
      <c r="P153" s="190">
        <f>O153*H153</f>
        <v>0</v>
      </c>
      <c r="Q153" s="190">
        <v>0.00127</v>
      </c>
      <c r="R153" s="190">
        <f>Q153*H153</f>
        <v>5.1495198</v>
      </c>
      <c r="S153" s="190">
        <v>0</v>
      </c>
      <c r="T153" s="19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2" t="s">
        <v>122</v>
      </c>
      <c r="AT153" s="192" t="s">
        <v>117</v>
      </c>
      <c r="AU153" s="192" t="s">
        <v>83</v>
      </c>
      <c r="AY153" s="17" t="s">
        <v>115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7" t="s">
        <v>81</v>
      </c>
      <c r="BK153" s="193">
        <f>ROUND(I153*H153,2)</f>
        <v>0</v>
      </c>
      <c r="BL153" s="17" t="s">
        <v>122</v>
      </c>
      <c r="BM153" s="192" t="s">
        <v>185</v>
      </c>
    </row>
    <row r="154" spans="1:47" s="2" customFormat="1" ht="29.25">
      <c r="A154" s="34"/>
      <c r="B154" s="35"/>
      <c r="C154" s="36"/>
      <c r="D154" s="194" t="s">
        <v>124</v>
      </c>
      <c r="E154" s="36"/>
      <c r="F154" s="195" t="s">
        <v>186</v>
      </c>
      <c r="G154" s="36"/>
      <c r="H154" s="36"/>
      <c r="I154" s="196"/>
      <c r="J154" s="36"/>
      <c r="K154" s="36"/>
      <c r="L154" s="39"/>
      <c r="M154" s="197"/>
      <c r="N154" s="198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124</v>
      </c>
      <c r="AU154" s="17" t="s">
        <v>83</v>
      </c>
    </row>
    <row r="155" spans="1:65" s="2" customFormat="1" ht="14.45" customHeight="1">
      <c r="A155" s="34"/>
      <c r="B155" s="35"/>
      <c r="C155" s="221" t="s">
        <v>187</v>
      </c>
      <c r="D155" s="221" t="s">
        <v>173</v>
      </c>
      <c r="E155" s="222" t="s">
        <v>188</v>
      </c>
      <c r="F155" s="223" t="s">
        <v>189</v>
      </c>
      <c r="G155" s="224" t="s">
        <v>190</v>
      </c>
      <c r="H155" s="225">
        <v>18.246</v>
      </c>
      <c r="I155" s="226"/>
      <c r="J155" s="227">
        <f>ROUND(I155*H155,2)</f>
        <v>0</v>
      </c>
      <c r="K155" s="223" t="s">
        <v>121</v>
      </c>
      <c r="L155" s="228"/>
      <c r="M155" s="229" t="s">
        <v>1</v>
      </c>
      <c r="N155" s="230" t="s">
        <v>41</v>
      </c>
      <c r="O155" s="71"/>
      <c r="P155" s="190">
        <f>O155*H155</f>
        <v>0</v>
      </c>
      <c r="Q155" s="190">
        <v>0.001</v>
      </c>
      <c r="R155" s="190">
        <f>Q155*H155</f>
        <v>0.018246</v>
      </c>
      <c r="S155" s="190">
        <v>0</v>
      </c>
      <c r="T155" s="19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2" t="s">
        <v>157</v>
      </c>
      <c r="AT155" s="192" t="s">
        <v>173</v>
      </c>
      <c r="AU155" s="192" t="s">
        <v>83</v>
      </c>
      <c r="AY155" s="17" t="s">
        <v>115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7" t="s">
        <v>81</v>
      </c>
      <c r="BK155" s="193">
        <f>ROUND(I155*H155,2)</f>
        <v>0</v>
      </c>
      <c r="BL155" s="17" t="s">
        <v>122</v>
      </c>
      <c r="BM155" s="192" t="s">
        <v>191</v>
      </c>
    </row>
    <row r="156" spans="2:51" s="13" customFormat="1" ht="11.25">
      <c r="B156" s="199"/>
      <c r="C156" s="200"/>
      <c r="D156" s="194" t="s">
        <v>138</v>
      </c>
      <c r="E156" s="200"/>
      <c r="F156" s="202" t="s">
        <v>192</v>
      </c>
      <c r="G156" s="200"/>
      <c r="H156" s="203">
        <v>18.246</v>
      </c>
      <c r="I156" s="204"/>
      <c r="J156" s="200"/>
      <c r="K156" s="200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138</v>
      </c>
      <c r="AU156" s="209" t="s">
        <v>83</v>
      </c>
      <c r="AV156" s="13" t="s">
        <v>83</v>
      </c>
      <c r="AW156" s="13" t="s">
        <v>4</v>
      </c>
      <c r="AX156" s="13" t="s">
        <v>81</v>
      </c>
      <c r="AY156" s="209" t="s">
        <v>115</v>
      </c>
    </row>
    <row r="157" spans="2:63" s="12" customFormat="1" ht="22.9" customHeight="1">
      <c r="B157" s="165"/>
      <c r="C157" s="166"/>
      <c r="D157" s="167" t="s">
        <v>75</v>
      </c>
      <c r="E157" s="179" t="s">
        <v>83</v>
      </c>
      <c r="F157" s="179" t="s">
        <v>193</v>
      </c>
      <c r="G157" s="166"/>
      <c r="H157" s="166"/>
      <c r="I157" s="169"/>
      <c r="J157" s="180">
        <f>BK157</f>
        <v>0</v>
      </c>
      <c r="K157" s="166"/>
      <c r="L157" s="171"/>
      <c r="M157" s="172"/>
      <c r="N157" s="173"/>
      <c r="O157" s="173"/>
      <c r="P157" s="174">
        <f>SUM(P158:P163)</f>
        <v>0</v>
      </c>
      <c r="Q157" s="173"/>
      <c r="R157" s="174">
        <f>SUM(R158:R163)</f>
        <v>28.90925616</v>
      </c>
      <c r="S157" s="173"/>
      <c r="T157" s="175">
        <f>SUM(T158:T163)</f>
        <v>0</v>
      </c>
      <c r="AR157" s="176" t="s">
        <v>81</v>
      </c>
      <c r="AT157" s="177" t="s">
        <v>75</v>
      </c>
      <c r="AU157" s="177" t="s">
        <v>81</v>
      </c>
      <c r="AY157" s="176" t="s">
        <v>115</v>
      </c>
      <c r="BK157" s="178">
        <f>SUM(BK158:BK163)</f>
        <v>0</v>
      </c>
    </row>
    <row r="158" spans="1:65" s="2" customFormat="1" ht="24.2" customHeight="1">
      <c r="A158" s="34"/>
      <c r="B158" s="35"/>
      <c r="C158" s="181" t="s">
        <v>8</v>
      </c>
      <c r="D158" s="181" t="s">
        <v>117</v>
      </c>
      <c r="E158" s="182" t="s">
        <v>194</v>
      </c>
      <c r="F158" s="183" t="s">
        <v>195</v>
      </c>
      <c r="G158" s="184" t="s">
        <v>132</v>
      </c>
      <c r="H158" s="185">
        <v>1.338</v>
      </c>
      <c r="I158" s="186"/>
      <c r="J158" s="187">
        <f>ROUND(I158*H158,2)</f>
        <v>0</v>
      </c>
      <c r="K158" s="183" t="s">
        <v>121</v>
      </c>
      <c r="L158" s="39"/>
      <c r="M158" s="188" t="s">
        <v>1</v>
      </c>
      <c r="N158" s="189" t="s">
        <v>41</v>
      </c>
      <c r="O158" s="71"/>
      <c r="P158" s="190">
        <f>O158*H158</f>
        <v>0</v>
      </c>
      <c r="Q158" s="190">
        <v>1.98</v>
      </c>
      <c r="R158" s="190">
        <f>Q158*H158</f>
        <v>2.6492400000000003</v>
      </c>
      <c r="S158" s="190">
        <v>0</v>
      </c>
      <c r="T158" s="19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2" t="s">
        <v>122</v>
      </c>
      <c r="AT158" s="192" t="s">
        <v>117</v>
      </c>
      <c r="AU158" s="192" t="s">
        <v>83</v>
      </c>
      <c r="AY158" s="17" t="s">
        <v>115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7" t="s">
        <v>81</v>
      </c>
      <c r="BK158" s="193">
        <f>ROUND(I158*H158,2)</f>
        <v>0</v>
      </c>
      <c r="BL158" s="17" t="s">
        <v>122</v>
      </c>
      <c r="BM158" s="192" t="s">
        <v>196</v>
      </c>
    </row>
    <row r="159" spans="1:47" s="2" customFormat="1" ht="29.25">
      <c r="A159" s="34"/>
      <c r="B159" s="35"/>
      <c r="C159" s="36"/>
      <c r="D159" s="194" t="s">
        <v>124</v>
      </c>
      <c r="E159" s="36"/>
      <c r="F159" s="195" t="s">
        <v>197</v>
      </c>
      <c r="G159" s="36"/>
      <c r="H159" s="36"/>
      <c r="I159" s="196"/>
      <c r="J159" s="36"/>
      <c r="K159" s="36"/>
      <c r="L159" s="39"/>
      <c r="M159" s="197"/>
      <c r="N159" s="198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124</v>
      </c>
      <c r="AU159" s="17" t="s">
        <v>83</v>
      </c>
    </row>
    <row r="160" spans="2:51" s="13" customFormat="1" ht="11.25">
      <c r="B160" s="199"/>
      <c r="C160" s="200"/>
      <c r="D160" s="194" t="s">
        <v>138</v>
      </c>
      <c r="E160" s="201" t="s">
        <v>1</v>
      </c>
      <c r="F160" s="202" t="s">
        <v>198</v>
      </c>
      <c r="G160" s="200"/>
      <c r="H160" s="203">
        <v>1.338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138</v>
      </c>
      <c r="AU160" s="209" t="s">
        <v>83</v>
      </c>
      <c r="AV160" s="13" t="s">
        <v>83</v>
      </c>
      <c r="AW160" s="13" t="s">
        <v>33</v>
      </c>
      <c r="AX160" s="13" t="s">
        <v>81</v>
      </c>
      <c r="AY160" s="209" t="s">
        <v>115</v>
      </c>
    </row>
    <row r="161" spans="1:65" s="2" customFormat="1" ht="14.45" customHeight="1">
      <c r="A161" s="34"/>
      <c r="B161" s="35"/>
      <c r="C161" s="181" t="s">
        <v>199</v>
      </c>
      <c r="D161" s="181" t="s">
        <v>117</v>
      </c>
      <c r="E161" s="182" t="s">
        <v>200</v>
      </c>
      <c r="F161" s="183" t="s">
        <v>201</v>
      </c>
      <c r="G161" s="184" t="s">
        <v>132</v>
      </c>
      <c r="H161" s="185">
        <v>10.704</v>
      </c>
      <c r="I161" s="186"/>
      <c r="J161" s="187">
        <f>ROUND(I161*H161,2)</f>
        <v>0</v>
      </c>
      <c r="K161" s="183" t="s">
        <v>121</v>
      </c>
      <c r="L161" s="39"/>
      <c r="M161" s="188" t="s">
        <v>1</v>
      </c>
      <c r="N161" s="189" t="s">
        <v>41</v>
      </c>
      <c r="O161" s="71"/>
      <c r="P161" s="190">
        <f>O161*H161</f>
        <v>0</v>
      </c>
      <c r="Q161" s="190">
        <v>2.45329</v>
      </c>
      <c r="R161" s="190">
        <f>Q161*H161</f>
        <v>26.260016160000003</v>
      </c>
      <c r="S161" s="190">
        <v>0</v>
      </c>
      <c r="T161" s="191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2" t="s">
        <v>122</v>
      </c>
      <c r="AT161" s="192" t="s">
        <v>117</v>
      </c>
      <c r="AU161" s="192" t="s">
        <v>83</v>
      </c>
      <c r="AY161" s="17" t="s">
        <v>115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7" t="s">
        <v>81</v>
      </c>
      <c r="BK161" s="193">
        <f>ROUND(I161*H161,2)</f>
        <v>0</v>
      </c>
      <c r="BL161" s="17" t="s">
        <v>122</v>
      </c>
      <c r="BM161" s="192" t="s">
        <v>202</v>
      </c>
    </row>
    <row r="162" spans="1:47" s="2" customFormat="1" ht="29.25">
      <c r="A162" s="34"/>
      <c r="B162" s="35"/>
      <c r="C162" s="36"/>
      <c r="D162" s="194" t="s">
        <v>124</v>
      </c>
      <c r="E162" s="36"/>
      <c r="F162" s="195" t="s">
        <v>125</v>
      </c>
      <c r="G162" s="36"/>
      <c r="H162" s="36"/>
      <c r="I162" s="196"/>
      <c r="J162" s="36"/>
      <c r="K162" s="36"/>
      <c r="L162" s="39"/>
      <c r="M162" s="197"/>
      <c r="N162" s="198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124</v>
      </c>
      <c r="AU162" s="17" t="s">
        <v>83</v>
      </c>
    </row>
    <row r="163" spans="2:51" s="13" customFormat="1" ht="22.5">
      <c r="B163" s="199"/>
      <c r="C163" s="200"/>
      <c r="D163" s="194" t="s">
        <v>138</v>
      </c>
      <c r="E163" s="201" t="s">
        <v>1</v>
      </c>
      <c r="F163" s="202" t="s">
        <v>203</v>
      </c>
      <c r="G163" s="200"/>
      <c r="H163" s="203">
        <v>10.704</v>
      </c>
      <c r="I163" s="204"/>
      <c r="J163" s="200"/>
      <c r="K163" s="200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138</v>
      </c>
      <c r="AU163" s="209" t="s">
        <v>83</v>
      </c>
      <c r="AV163" s="13" t="s">
        <v>83</v>
      </c>
      <c r="AW163" s="13" t="s">
        <v>33</v>
      </c>
      <c r="AX163" s="13" t="s">
        <v>81</v>
      </c>
      <c r="AY163" s="209" t="s">
        <v>115</v>
      </c>
    </row>
    <row r="164" spans="2:63" s="12" customFormat="1" ht="22.9" customHeight="1">
      <c r="B164" s="165"/>
      <c r="C164" s="166"/>
      <c r="D164" s="167" t="s">
        <v>75</v>
      </c>
      <c r="E164" s="179" t="s">
        <v>122</v>
      </c>
      <c r="F164" s="179" t="s">
        <v>204</v>
      </c>
      <c r="G164" s="166"/>
      <c r="H164" s="166"/>
      <c r="I164" s="169"/>
      <c r="J164" s="180">
        <f>BK164</f>
        <v>0</v>
      </c>
      <c r="K164" s="166"/>
      <c r="L164" s="171"/>
      <c r="M164" s="172"/>
      <c r="N164" s="173"/>
      <c r="O164" s="173"/>
      <c r="P164" s="174">
        <f>SUM(P165:P180)</f>
        <v>0</v>
      </c>
      <c r="Q164" s="173"/>
      <c r="R164" s="174">
        <f>SUM(R165:R180)</f>
        <v>426.84762679999994</v>
      </c>
      <c r="S164" s="173"/>
      <c r="T164" s="175">
        <f>SUM(T165:T180)</f>
        <v>0</v>
      </c>
      <c r="AR164" s="176" t="s">
        <v>81</v>
      </c>
      <c r="AT164" s="177" t="s">
        <v>75</v>
      </c>
      <c r="AU164" s="177" t="s">
        <v>81</v>
      </c>
      <c r="AY164" s="176" t="s">
        <v>115</v>
      </c>
      <c r="BK164" s="178">
        <f>SUM(BK165:BK180)</f>
        <v>0</v>
      </c>
    </row>
    <row r="165" spans="1:65" s="2" customFormat="1" ht="14.45" customHeight="1">
      <c r="A165" s="34"/>
      <c r="B165" s="35"/>
      <c r="C165" s="181" t="s">
        <v>205</v>
      </c>
      <c r="D165" s="181" t="s">
        <v>117</v>
      </c>
      <c r="E165" s="182" t="s">
        <v>206</v>
      </c>
      <c r="F165" s="183" t="s">
        <v>207</v>
      </c>
      <c r="G165" s="184" t="s">
        <v>132</v>
      </c>
      <c r="H165" s="185">
        <v>1.32</v>
      </c>
      <c r="I165" s="186"/>
      <c r="J165" s="187">
        <f>ROUND(I165*H165,2)</f>
        <v>0</v>
      </c>
      <c r="K165" s="183" t="s">
        <v>121</v>
      </c>
      <c r="L165" s="39"/>
      <c r="M165" s="188" t="s">
        <v>1</v>
      </c>
      <c r="N165" s="189" t="s">
        <v>41</v>
      </c>
      <c r="O165" s="71"/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2" t="s">
        <v>122</v>
      </c>
      <c r="AT165" s="192" t="s">
        <v>117</v>
      </c>
      <c r="AU165" s="192" t="s">
        <v>83</v>
      </c>
      <c r="AY165" s="17" t="s">
        <v>115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7" t="s">
        <v>81</v>
      </c>
      <c r="BK165" s="193">
        <f>ROUND(I165*H165,2)</f>
        <v>0</v>
      </c>
      <c r="BL165" s="17" t="s">
        <v>122</v>
      </c>
      <c r="BM165" s="192" t="s">
        <v>208</v>
      </c>
    </row>
    <row r="166" spans="1:47" s="2" customFormat="1" ht="29.25">
      <c r="A166" s="34"/>
      <c r="B166" s="35"/>
      <c r="C166" s="36"/>
      <c r="D166" s="194" t="s">
        <v>124</v>
      </c>
      <c r="E166" s="36"/>
      <c r="F166" s="195" t="s">
        <v>125</v>
      </c>
      <c r="G166" s="36"/>
      <c r="H166" s="36"/>
      <c r="I166" s="196"/>
      <c r="J166" s="36"/>
      <c r="K166" s="36"/>
      <c r="L166" s="39"/>
      <c r="M166" s="197"/>
      <c r="N166" s="198"/>
      <c r="O166" s="71"/>
      <c r="P166" s="71"/>
      <c r="Q166" s="71"/>
      <c r="R166" s="71"/>
      <c r="S166" s="71"/>
      <c r="T166" s="72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124</v>
      </c>
      <c r="AU166" s="17" t="s">
        <v>83</v>
      </c>
    </row>
    <row r="167" spans="2:51" s="13" customFormat="1" ht="11.25">
      <c r="B167" s="199"/>
      <c r="C167" s="200"/>
      <c r="D167" s="194" t="s">
        <v>138</v>
      </c>
      <c r="E167" s="201" t="s">
        <v>1</v>
      </c>
      <c r="F167" s="202" t="s">
        <v>209</v>
      </c>
      <c r="G167" s="200"/>
      <c r="H167" s="203">
        <v>1.32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138</v>
      </c>
      <c r="AU167" s="209" t="s">
        <v>83</v>
      </c>
      <c r="AV167" s="13" t="s">
        <v>83</v>
      </c>
      <c r="AW167" s="13" t="s">
        <v>33</v>
      </c>
      <c r="AX167" s="13" t="s">
        <v>81</v>
      </c>
      <c r="AY167" s="209" t="s">
        <v>115</v>
      </c>
    </row>
    <row r="168" spans="1:65" s="2" customFormat="1" ht="24.2" customHeight="1">
      <c r="A168" s="34"/>
      <c r="B168" s="35"/>
      <c r="C168" s="181" t="s">
        <v>210</v>
      </c>
      <c r="D168" s="181" t="s">
        <v>117</v>
      </c>
      <c r="E168" s="182" t="s">
        <v>211</v>
      </c>
      <c r="F168" s="183" t="s">
        <v>212</v>
      </c>
      <c r="G168" s="184" t="s">
        <v>120</v>
      </c>
      <c r="H168" s="185">
        <v>1472.48</v>
      </c>
      <c r="I168" s="186"/>
      <c r="J168" s="187">
        <f>ROUND(I168*H168,2)</f>
        <v>0</v>
      </c>
      <c r="K168" s="183" t="s">
        <v>121</v>
      </c>
      <c r="L168" s="39"/>
      <c r="M168" s="188" t="s">
        <v>1</v>
      </c>
      <c r="N168" s="189" t="s">
        <v>41</v>
      </c>
      <c r="O168" s="71"/>
      <c r="P168" s="190">
        <f>O168*H168</f>
        <v>0</v>
      </c>
      <c r="Q168" s="190">
        <v>0.20266</v>
      </c>
      <c r="R168" s="190">
        <f>Q168*H168</f>
        <v>298.4127968</v>
      </c>
      <c r="S168" s="190">
        <v>0</v>
      </c>
      <c r="T168" s="19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2" t="s">
        <v>122</v>
      </c>
      <c r="AT168" s="192" t="s">
        <v>117</v>
      </c>
      <c r="AU168" s="192" t="s">
        <v>83</v>
      </c>
      <c r="AY168" s="17" t="s">
        <v>115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7" t="s">
        <v>81</v>
      </c>
      <c r="BK168" s="193">
        <f>ROUND(I168*H168,2)</f>
        <v>0</v>
      </c>
      <c r="BL168" s="17" t="s">
        <v>122</v>
      </c>
      <c r="BM168" s="192" t="s">
        <v>213</v>
      </c>
    </row>
    <row r="169" spans="1:47" s="2" customFormat="1" ht="29.25">
      <c r="A169" s="34"/>
      <c r="B169" s="35"/>
      <c r="C169" s="36"/>
      <c r="D169" s="194" t="s">
        <v>124</v>
      </c>
      <c r="E169" s="36"/>
      <c r="F169" s="195" t="s">
        <v>214</v>
      </c>
      <c r="G169" s="36"/>
      <c r="H169" s="36"/>
      <c r="I169" s="196"/>
      <c r="J169" s="36"/>
      <c r="K169" s="36"/>
      <c r="L169" s="39"/>
      <c r="M169" s="197"/>
      <c r="N169" s="198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124</v>
      </c>
      <c r="AU169" s="17" t="s">
        <v>83</v>
      </c>
    </row>
    <row r="170" spans="2:51" s="13" customFormat="1" ht="11.25">
      <c r="B170" s="199"/>
      <c r="C170" s="200"/>
      <c r="D170" s="194" t="s">
        <v>138</v>
      </c>
      <c r="E170" s="201" t="s">
        <v>1</v>
      </c>
      <c r="F170" s="202" t="s">
        <v>215</v>
      </c>
      <c r="G170" s="200"/>
      <c r="H170" s="203">
        <v>1472.48</v>
      </c>
      <c r="I170" s="204"/>
      <c r="J170" s="200"/>
      <c r="K170" s="200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138</v>
      </c>
      <c r="AU170" s="209" t="s">
        <v>83</v>
      </c>
      <c r="AV170" s="13" t="s">
        <v>83</v>
      </c>
      <c r="AW170" s="13" t="s">
        <v>33</v>
      </c>
      <c r="AX170" s="13" t="s">
        <v>81</v>
      </c>
      <c r="AY170" s="209" t="s">
        <v>115</v>
      </c>
    </row>
    <row r="171" spans="1:65" s="2" customFormat="1" ht="14.45" customHeight="1">
      <c r="A171" s="34"/>
      <c r="B171" s="35"/>
      <c r="C171" s="181" t="s">
        <v>216</v>
      </c>
      <c r="D171" s="181" t="s">
        <v>117</v>
      </c>
      <c r="E171" s="182" t="s">
        <v>217</v>
      </c>
      <c r="F171" s="183" t="s">
        <v>218</v>
      </c>
      <c r="G171" s="184" t="s">
        <v>132</v>
      </c>
      <c r="H171" s="185">
        <v>12.654</v>
      </c>
      <c r="I171" s="186"/>
      <c r="J171" s="187">
        <f>ROUND(I171*H171,2)</f>
        <v>0</v>
      </c>
      <c r="K171" s="183" t="s">
        <v>121</v>
      </c>
      <c r="L171" s="39"/>
      <c r="M171" s="188" t="s">
        <v>1</v>
      </c>
      <c r="N171" s="189" t="s">
        <v>41</v>
      </c>
      <c r="O171" s="71"/>
      <c r="P171" s="190">
        <f>O171*H171</f>
        <v>0</v>
      </c>
      <c r="Q171" s="190">
        <v>2.43</v>
      </c>
      <c r="R171" s="190">
        <f>Q171*H171</f>
        <v>30.74922</v>
      </c>
      <c r="S171" s="190">
        <v>0</v>
      </c>
      <c r="T171" s="191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2" t="s">
        <v>122</v>
      </c>
      <c r="AT171" s="192" t="s">
        <v>117</v>
      </c>
      <c r="AU171" s="192" t="s">
        <v>83</v>
      </c>
      <c r="AY171" s="17" t="s">
        <v>115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7" t="s">
        <v>81</v>
      </c>
      <c r="BK171" s="193">
        <f>ROUND(I171*H171,2)</f>
        <v>0</v>
      </c>
      <c r="BL171" s="17" t="s">
        <v>122</v>
      </c>
      <c r="BM171" s="192" t="s">
        <v>219</v>
      </c>
    </row>
    <row r="172" spans="1:47" s="2" customFormat="1" ht="29.25">
      <c r="A172" s="34"/>
      <c r="B172" s="35"/>
      <c r="C172" s="36"/>
      <c r="D172" s="194" t="s">
        <v>124</v>
      </c>
      <c r="E172" s="36"/>
      <c r="F172" s="195" t="s">
        <v>125</v>
      </c>
      <c r="G172" s="36"/>
      <c r="H172" s="36"/>
      <c r="I172" s="196"/>
      <c r="J172" s="36"/>
      <c r="K172" s="36"/>
      <c r="L172" s="39"/>
      <c r="M172" s="197"/>
      <c r="N172" s="198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124</v>
      </c>
      <c r="AU172" s="17" t="s">
        <v>83</v>
      </c>
    </row>
    <row r="173" spans="2:51" s="13" customFormat="1" ht="11.25">
      <c r="B173" s="199"/>
      <c r="C173" s="200"/>
      <c r="D173" s="194" t="s">
        <v>138</v>
      </c>
      <c r="E173" s="201" t="s">
        <v>1</v>
      </c>
      <c r="F173" s="202" t="s">
        <v>220</v>
      </c>
      <c r="G173" s="200"/>
      <c r="H173" s="203">
        <v>12.654</v>
      </c>
      <c r="I173" s="204"/>
      <c r="J173" s="200"/>
      <c r="K173" s="200"/>
      <c r="L173" s="205"/>
      <c r="M173" s="206"/>
      <c r="N173" s="207"/>
      <c r="O173" s="207"/>
      <c r="P173" s="207"/>
      <c r="Q173" s="207"/>
      <c r="R173" s="207"/>
      <c r="S173" s="207"/>
      <c r="T173" s="208"/>
      <c r="AT173" s="209" t="s">
        <v>138</v>
      </c>
      <c r="AU173" s="209" t="s">
        <v>83</v>
      </c>
      <c r="AV173" s="13" t="s">
        <v>83</v>
      </c>
      <c r="AW173" s="13" t="s">
        <v>33</v>
      </c>
      <c r="AX173" s="13" t="s">
        <v>81</v>
      </c>
      <c r="AY173" s="209" t="s">
        <v>115</v>
      </c>
    </row>
    <row r="174" spans="1:65" s="2" customFormat="1" ht="24.2" customHeight="1">
      <c r="A174" s="34"/>
      <c r="B174" s="35"/>
      <c r="C174" s="181" t="s">
        <v>221</v>
      </c>
      <c r="D174" s="181" t="s">
        <v>117</v>
      </c>
      <c r="E174" s="182" t="s">
        <v>222</v>
      </c>
      <c r="F174" s="183" t="s">
        <v>223</v>
      </c>
      <c r="G174" s="184" t="s">
        <v>132</v>
      </c>
      <c r="H174" s="185">
        <v>44.187</v>
      </c>
      <c r="I174" s="186"/>
      <c r="J174" s="187">
        <f>ROUND(I174*H174,2)</f>
        <v>0</v>
      </c>
      <c r="K174" s="183" t="s">
        <v>121</v>
      </c>
      <c r="L174" s="39"/>
      <c r="M174" s="188" t="s">
        <v>1</v>
      </c>
      <c r="N174" s="189" t="s">
        <v>41</v>
      </c>
      <c r="O174" s="71"/>
      <c r="P174" s="190">
        <f>O174*H174</f>
        <v>0</v>
      </c>
      <c r="Q174" s="190">
        <v>2.21</v>
      </c>
      <c r="R174" s="190">
        <f>Q174*H174</f>
        <v>97.65326999999999</v>
      </c>
      <c r="S174" s="190">
        <v>0</v>
      </c>
      <c r="T174" s="19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2" t="s">
        <v>122</v>
      </c>
      <c r="AT174" s="192" t="s">
        <v>117</v>
      </c>
      <c r="AU174" s="192" t="s">
        <v>83</v>
      </c>
      <c r="AY174" s="17" t="s">
        <v>115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7" t="s">
        <v>81</v>
      </c>
      <c r="BK174" s="193">
        <f>ROUND(I174*H174,2)</f>
        <v>0</v>
      </c>
      <c r="BL174" s="17" t="s">
        <v>122</v>
      </c>
      <c r="BM174" s="192" t="s">
        <v>224</v>
      </c>
    </row>
    <row r="175" spans="1:47" s="2" customFormat="1" ht="29.25">
      <c r="A175" s="34"/>
      <c r="B175" s="35"/>
      <c r="C175" s="36"/>
      <c r="D175" s="194" t="s">
        <v>124</v>
      </c>
      <c r="E175" s="36"/>
      <c r="F175" s="195" t="s">
        <v>125</v>
      </c>
      <c r="G175" s="36"/>
      <c r="H175" s="36"/>
      <c r="I175" s="196"/>
      <c r="J175" s="36"/>
      <c r="K175" s="36"/>
      <c r="L175" s="39"/>
      <c r="M175" s="197"/>
      <c r="N175" s="198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124</v>
      </c>
      <c r="AU175" s="17" t="s">
        <v>83</v>
      </c>
    </row>
    <row r="176" spans="2:51" s="13" customFormat="1" ht="11.25">
      <c r="B176" s="199"/>
      <c r="C176" s="200"/>
      <c r="D176" s="194" t="s">
        <v>138</v>
      </c>
      <c r="E176" s="201" t="s">
        <v>1</v>
      </c>
      <c r="F176" s="202" t="s">
        <v>225</v>
      </c>
      <c r="G176" s="200"/>
      <c r="H176" s="203">
        <v>34.485</v>
      </c>
      <c r="I176" s="204"/>
      <c r="J176" s="200"/>
      <c r="K176" s="200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138</v>
      </c>
      <c r="AU176" s="209" t="s">
        <v>83</v>
      </c>
      <c r="AV176" s="13" t="s">
        <v>83</v>
      </c>
      <c r="AW176" s="13" t="s">
        <v>33</v>
      </c>
      <c r="AX176" s="13" t="s">
        <v>76</v>
      </c>
      <c r="AY176" s="209" t="s">
        <v>115</v>
      </c>
    </row>
    <row r="177" spans="2:51" s="13" customFormat="1" ht="11.25">
      <c r="B177" s="199"/>
      <c r="C177" s="200"/>
      <c r="D177" s="194" t="s">
        <v>138</v>
      </c>
      <c r="E177" s="201" t="s">
        <v>1</v>
      </c>
      <c r="F177" s="202" t="s">
        <v>226</v>
      </c>
      <c r="G177" s="200"/>
      <c r="H177" s="203">
        <v>9.702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138</v>
      </c>
      <c r="AU177" s="209" t="s">
        <v>83</v>
      </c>
      <c r="AV177" s="13" t="s">
        <v>83</v>
      </c>
      <c r="AW177" s="13" t="s">
        <v>33</v>
      </c>
      <c r="AX177" s="13" t="s">
        <v>76</v>
      </c>
      <c r="AY177" s="209" t="s">
        <v>115</v>
      </c>
    </row>
    <row r="178" spans="2:51" s="14" customFormat="1" ht="11.25">
      <c r="B178" s="210"/>
      <c r="C178" s="211"/>
      <c r="D178" s="194" t="s">
        <v>138</v>
      </c>
      <c r="E178" s="212" t="s">
        <v>1</v>
      </c>
      <c r="F178" s="213" t="s">
        <v>150</v>
      </c>
      <c r="G178" s="211"/>
      <c r="H178" s="214">
        <v>44.187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138</v>
      </c>
      <c r="AU178" s="220" t="s">
        <v>83</v>
      </c>
      <c r="AV178" s="14" t="s">
        <v>122</v>
      </c>
      <c r="AW178" s="14" t="s">
        <v>33</v>
      </c>
      <c r="AX178" s="14" t="s">
        <v>81</v>
      </c>
      <c r="AY178" s="220" t="s">
        <v>115</v>
      </c>
    </row>
    <row r="179" spans="1:65" s="2" customFormat="1" ht="14.45" customHeight="1">
      <c r="A179" s="34"/>
      <c r="B179" s="35"/>
      <c r="C179" s="181" t="s">
        <v>7</v>
      </c>
      <c r="D179" s="181" t="s">
        <v>117</v>
      </c>
      <c r="E179" s="182" t="s">
        <v>227</v>
      </c>
      <c r="F179" s="183" t="s">
        <v>228</v>
      </c>
      <c r="G179" s="184" t="s">
        <v>229</v>
      </c>
      <c r="H179" s="185">
        <v>22</v>
      </c>
      <c r="I179" s="186"/>
      <c r="J179" s="187">
        <f>ROUND(I179*H179,2)</f>
        <v>0</v>
      </c>
      <c r="K179" s="183" t="s">
        <v>1</v>
      </c>
      <c r="L179" s="39"/>
      <c r="M179" s="188" t="s">
        <v>1</v>
      </c>
      <c r="N179" s="189" t="s">
        <v>41</v>
      </c>
      <c r="O179" s="71"/>
      <c r="P179" s="190">
        <f>O179*H179</f>
        <v>0</v>
      </c>
      <c r="Q179" s="190">
        <v>0.00147</v>
      </c>
      <c r="R179" s="190">
        <f>Q179*H179</f>
        <v>0.03234</v>
      </c>
      <c r="S179" s="190">
        <v>0</v>
      </c>
      <c r="T179" s="191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2" t="s">
        <v>122</v>
      </c>
      <c r="AT179" s="192" t="s">
        <v>117</v>
      </c>
      <c r="AU179" s="192" t="s">
        <v>83</v>
      </c>
      <c r="AY179" s="17" t="s">
        <v>115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7" t="s">
        <v>81</v>
      </c>
      <c r="BK179" s="193">
        <f>ROUND(I179*H179,2)</f>
        <v>0</v>
      </c>
      <c r="BL179" s="17" t="s">
        <v>122</v>
      </c>
      <c r="BM179" s="192" t="s">
        <v>230</v>
      </c>
    </row>
    <row r="180" spans="1:47" s="2" customFormat="1" ht="29.25">
      <c r="A180" s="34"/>
      <c r="B180" s="35"/>
      <c r="C180" s="36"/>
      <c r="D180" s="194" t="s">
        <v>124</v>
      </c>
      <c r="E180" s="36"/>
      <c r="F180" s="195" t="s">
        <v>125</v>
      </c>
      <c r="G180" s="36"/>
      <c r="H180" s="36"/>
      <c r="I180" s="196"/>
      <c r="J180" s="36"/>
      <c r="K180" s="36"/>
      <c r="L180" s="39"/>
      <c r="M180" s="197"/>
      <c r="N180" s="198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124</v>
      </c>
      <c r="AU180" s="17" t="s">
        <v>83</v>
      </c>
    </row>
    <row r="181" spans="2:63" s="12" customFormat="1" ht="22.9" customHeight="1">
      <c r="B181" s="165"/>
      <c r="C181" s="166"/>
      <c r="D181" s="167" t="s">
        <v>75</v>
      </c>
      <c r="E181" s="179" t="s">
        <v>140</v>
      </c>
      <c r="F181" s="179" t="s">
        <v>231</v>
      </c>
      <c r="G181" s="166"/>
      <c r="H181" s="166"/>
      <c r="I181" s="169"/>
      <c r="J181" s="180">
        <f>BK181</f>
        <v>0</v>
      </c>
      <c r="K181" s="166"/>
      <c r="L181" s="171"/>
      <c r="M181" s="172"/>
      <c r="N181" s="173"/>
      <c r="O181" s="173"/>
      <c r="P181" s="174">
        <f>SUM(P182:P193)</f>
        <v>0</v>
      </c>
      <c r="Q181" s="173"/>
      <c r="R181" s="174">
        <f>SUM(R182:R193)</f>
        <v>157.5995344</v>
      </c>
      <c r="S181" s="173"/>
      <c r="T181" s="175">
        <f>SUM(T182:T193)</f>
        <v>0</v>
      </c>
      <c r="AR181" s="176" t="s">
        <v>81</v>
      </c>
      <c r="AT181" s="177" t="s">
        <v>75</v>
      </c>
      <c r="AU181" s="177" t="s">
        <v>81</v>
      </c>
      <c r="AY181" s="176" t="s">
        <v>115</v>
      </c>
      <c r="BK181" s="178">
        <f>SUM(BK182:BK193)</f>
        <v>0</v>
      </c>
    </row>
    <row r="182" spans="1:65" s="2" customFormat="1" ht="24.2" customHeight="1">
      <c r="A182" s="34"/>
      <c r="B182" s="35"/>
      <c r="C182" s="181" t="s">
        <v>232</v>
      </c>
      <c r="D182" s="181" t="s">
        <v>117</v>
      </c>
      <c r="E182" s="182" t="s">
        <v>233</v>
      </c>
      <c r="F182" s="183" t="s">
        <v>234</v>
      </c>
      <c r="G182" s="184" t="s">
        <v>120</v>
      </c>
      <c r="H182" s="185">
        <v>1472.48</v>
      </c>
      <c r="I182" s="186"/>
      <c r="J182" s="187">
        <f>ROUND(I182*H182,2)</f>
        <v>0</v>
      </c>
      <c r="K182" s="183" t="s">
        <v>121</v>
      </c>
      <c r="L182" s="39"/>
      <c r="M182" s="188" t="s">
        <v>1</v>
      </c>
      <c r="N182" s="189" t="s">
        <v>41</v>
      </c>
      <c r="O182" s="71"/>
      <c r="P182" s="190">
        <f>O182*H182</f>
        <v>0</v>
      </c>
      <c r="Q182" s="190">
        <v>0</v>
      </c>
      <c r="R182" s="190">
        <f>Q182*H182</f>
        <v>0</v>
      </c>
      <c r="S182" s="190">
        <v>0</v>
      </c>
      <c r="T182" s="191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2" t="s">
        <v>122</v>
      </c>
      <c r="AT182" s="192" t="s">
        <v>117</v>
      </c>
      <c r="AU182" s="192" t="s">
        <v>83</v>
      </c>
      <c r="AY182" s="17" t="s">
        <v>115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17" t="s">
        <v>81</v>
      </c>
      <c r="BK182" s="193">
        <f>ROUND(I182*H182,2)</f>
        <v>0</v>
      </c>
      <c r="BL182" s="17" t="s">
        <v>122</v>
      </c>
      <c r="BM182" s="192" t="s">
        <v>235</v>
      </c>
    </row>
    <row r="183" spans="1:47" s="2" customFormat="1" ht="29.25">
      <c r="A183" s="34"/>
      <c r="B183" s="35"/>
      <c r="C183" s="36"/>
      <c r="D183" s="194" t="s">
        <v>124</v>
      </c>
      <c r="E183" s="36"/>
      <c r="F183" s="195" t="s">
        <v>214</v>
      </c>
      <c r="G183" s="36"/>
      <c r="H183" s="36"/>
      <c r="I183" s="196"/>
      <c r="J183" s="36"/>
      <c r="K183" s="36"/>
      <c r="L183" s="39"/>
      <c r="M183" s="197"/>
      <c r="N183" s="198"/>
      <c r="O183" s="71"/>
      <c r="P183" s="71"/>
      <c r="Q183" s="71"/>
      <c r="R183" s="71"/>
      <c r="S183" s="71"/>
      <c r="T183" s="72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124</v>
      </c>
      <c r="AU183" s="17" t="s">
        <v>83</v>
      </c>
    </row>
    <row r="184" spans="2:51" s="15" customFormat="1" ht="11.25">
      <c r="B184" s="231"/>
      <c r="C184" s="232"/>
      <c r="D184" s="194" t="s">
        <v>138</v>
      </c>
      <c r="E184" s="233" t="s">
        <v>1</v>
      </c>
      <c r="F184" s="234" t="s">
        <v>236</v>
      </c>
      <c r="G184" s="232"/>
      <c r="H184" s="233" t="s">
        <v>1</v>
      </c>
      <c r="I184" s="235"/>
      <c r="J184" s="232"/>
      <c r="K184" s="232"/>
      <c r="L184" s="236"/>
      <c r="M184" s="237"/>
      <c r="N184" s="238"/>
      <c r="O184" s="238"/>
      <c r="P184" s="238"/>
      <c r="Q184" s="238"/>
      <c r="R184" s="238"/>
      <c r="S184" s="238"/>
      <c r="T184" s="239"/>
      <c r="AT184" s="240" t="s">
        <v>138</v>
      </c>
      <c r="AU184" s="240" t="s">
        <v>83</v>
      </c>
      <c r="AV184" s="15" t="s">
        <v>81</v>
      </c>
      <c r="AW184" s="15" t="s">
        <v>33</v>
      </c>
      <c r="AX184" s="15" t="s">
        <v>76</v>
      </c>
      <c r="AY184" s="240" t="s">
        <v>115</v>
      </c>
    </row>
    <row r="185" spans="2:51" s="13" customFormat="1" ht="11.25">
      <c r="B185" s="199"/>
      <c r="C185" s="200"/>
      <c r="D185" s="194" t="s">
        <v>138</v>
      </c>
      <c r="E185" s="201" t="s">
        <v>1</v>
      </c>
      <c r="F185" s="202" t="s">
        <v>215</v>
      </c>
      <c r="G185" s="200"/>
      <c r="H185" s="203">
        <v>1472.48</v>
      </c>
      <c r="I185" s="204"/>
      <c r="J185" s="200"/>
      <c r="K185" s="200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138</v>
      </c>
      <c r="AU185" s="209" t="s">
        <v>83</v>
      </c>
      <c r="AV185" s="13" t="s">
        <v>83</v>
      </c>
      <c r="AW185" s="13" t="s">
        <v>33</v>
      </c>
      <c r="AX185" s="13" t="s">
        <v>81</v>
      </c>
      <c r="AY185" s="209" t="s">
        <v>115</v>
      </c>
    </row>
    <row r="186" spans="1:65" s="2" customFormat="1" ht="24.2" customHeight="1">
      <c r="A186" s="34"/>
      <c r="B186" s="35"/>
      <c r="C186" s="181" t="s">
        <v>237</v>
      </c>
      <c r="D186" s="181" t="s">
        <v>117</v>
      </c>
      <c r="E186" s="182" t="s">
        <v>238</v>
      </c>
      <c r="F186" s="183" t="s">
        <v>239</v>
      </c>
      <c r="G186" s="184" t="s">
        <v>120</v>
      </c>
      <c r="H186" s="185">
        <v>249.5</v>
      </c>
      <c r="I186" s="186"/>
      <c r="J186" s="187">
        <f>ROUND(I186*H186,2)</f>
        <v>0</v>
      </c>
      <c r="K186" s="183" t="s">
        <v>121</v>
      </c>
      <c r="L186" s="39"/>
      <c r="M186" s="188" t="s">
        <v>1</v>
      </c>
      <c r="N186" s="189" t="s">
        <v>41</v>
      </c>
      <c r="O186" s="71"/>
      <c r="P186" s="190">
        <f>O186*H186</f>
        <v>0</v>
      </c>
      <c r="Q186" s="190">
        <v>0</v>
      </c>
      <c r="R186" s="190">
        <f>Q186*H186</f>
        <v>0</v>
      </c>
      <c r="S186" s="190">
        <v>0</v>
      </c>
      <c r="T186" s="191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2" t="s">
        <v>122</v>
      </c>
      <c r="AT186" s="192" t="s">
        <v>117</v>
      </c>
      <c r="AU186" s="192" t="s">
        <v>83</v>
      </c>
      <c r="AY186" s="17" t="s">
        <v>115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7" t="s">
        <v>81</v>
      </c>
      <c r="BK186" s="193">
        <f>ROUND(I186*H186,2)</f>
        <v>0</v>
      </c>
      <c r="BL186" s="17" t="s">
        <v>122</v>
      </c>
      <c r="BM186" s="192" t="s">
        <v>240</v>
      </c>
    </row>
    <row r="187" spans="1:47" s="2" customFormat="1" ht="29.25">
      <c r="A187" s="34"/>
      <c r="B187" s="35"/>
      <c r="C187" s="36"/>
      <c r="D187" s="194" t="s">
        <v>124</v>
      </c>
      <c r="E187" s="36"/>
      <c r="F187" s="195" t="s">
        <v>214</v>
      </c>
      <c r="G187" s="36"/>
      <c r="H187" s="36"/>
      <c r="I187" s="196"/>
      <c r="J187" s="36"/>
      <c r="K187" s="36"/>
      <c r="L187" s="39"/>
      <c r="M187" s="197"/>
      <c r="N187" s="198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124</v>
      </c>
      <c r="AU187" s="17" t="s">
        <v>83</v>
      </c>
    </row>
    <row r="188" spans="2:51" s="13" customFormat="1" ht="11.25">
      <c r="B188" s="199"/>
      <c r="C188" s="200"/>
      <c r="D188" s="194" t="s">
        <v>138</v>
      </c>
      <c r="E188" s="201" t="s">
        <v>1</v>
      </c>
      <c r="F188" s="202" t="s">
        <v>241</v>
      </c>
      <c r="G188" s="200"/>
      <c r="H188" s="203">
        <v>249.5</v>
      </c>
      <c r="I188" s="204"/>
      <c r="J188" s="200"/>
      <c r="K188" s="200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138</v>
      </c>
      <c r="AU188" s="209" t="s">
        <v>83</v>
      </c>
      <c r="AV188" s="13" t="s">
        <v>83</v>
      </c>
      <c r="AW188" s="13" t="s">
        <v>33</v>
      </c>
      <c r="AX188" s="13" t="s">
        <v>81</v>
      </c>
      <c r="AY188" s="209" t="s">
        <v>115</v>
      </c>
    </row>
    <row r="189" spans="1:65" s="2" customFormat="1" ht="24.2" customHeight="1">
      <c r="A189" s="34"/>
      <c r="B189" s="35"/>
      <c r="C189" s="181" t="s">
        <v>242</v>
      </c>
      <c r="D189" s="181" t="s">
        <v>117</v>
      </c>
      <c r="E189" s="182" t="s">
        <v>243</v>
      </c>
      <c r="F189" s="183" t="s">
        <v>244</v>
      </c>
      <c r="G189" s="184" t="s">
        <v>120</v>
      </c>
      <c r="H189" s="185">
        <v>1472.48</v>
      </c>
      <c r="I189" s="186"/>
      <c r="J189" s="187">
        <f>ROUND(I189*H189,2)</f>
        <v>0</v>
      </c>
      <c r="K189" s="183" t="s">
        <v>121</v>
      </c>
      <c r="L189" s="39"/>
      <c r="M189" s="188" t="s">
        <v>1</v>
      </c>
      <c r="N189" s="189" t="s">
        <v>41</v>
      </c>
      <c r="O189" s="71"/>
      <c r="P189" s="190">
        <f>O189*H189</f>
        <v>0</v>
      </c>
      <c r="Q189" s="190">
        <v>0.08003</v>
      </c>
      <c r="R189" s="190">
        <f>Q189*H189</f>
        <v>117.8425744</v>
      </c>
      <c r="S189" s="190">
        <v>0</v>
      </c>
      <c r="T189" s="191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2" t="s">
        <v>122</v>
      </c>
      <c r="AT189" s="192" t="s">
        <v>117</v>
      </c>
      <c r="AU189" s="192" t="s">
        <v>83</v>
      </c>
      <c r="AY189" s="17" t="s">
        <v>115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17" t="s">
        <v>81</v>
      </c>
      <c r="BK189" s="193">
        <f>ROUND(I189*H189,2)</f>
        <v>0</v>
      </c>
      <c r="BL189" s="17" t="s">
        <v>122</v>
      </c>
      <c r="BM189" s="192" t="s">
        <v>245</v>
      </c>
    </row>
    <row r="190" spans="1:47" s="2" customFormat="1" ht="29.25">
      <c r="A190" s="34"/>
      <c r="B190" s="35"/>
      <c r="C190" s="36"/>
      <c r="D190" s="194" t="s">
        <v>124</v>
      </c>
      <c r="E190" s="36"/>
      <c r="F190" s="195" t="s">
        <v>214</v>
      </c>
      <c r="G190" s="36"/>
      <c r="H190" s="36"/>
      <c r="I190" s="196"/>
      <c r="J190" s="36"/>
      <c r="K190" s="36"/>
      <c r="L190" s="39"/>
      <c r="M190" s="197"/>
      <c r="N190" s="198"/>
      <c r="O190" s="71"/>
      <c r="P190" s="71"/>
      <c r="Q190" s="71"/>
      <c r="R190" s="71"/>
      <c r="S190" s="71"/>
      <c r="T190" s="72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124</v>
      </c>
      <c r="AU190" s="17" t="s">
        <v>83</v>
      </c>
    </row>
    <row r="191" spans="2:51" s="13" customFormat="1" ht="11.25">
      <c r="B191" s="199"/>
      <c r="C191" s="200"/>
      <c r="D191" s="194" t="s">
        <v>138</v>
      </c>
      <c r="E191" s="201" t="s">
        <v>1</v>
      </c>
      <c r="F191" s="202" t="s">
        <v>215</v>
      </c>
      <c r="G191" s="200"/>
      <c r="H191" s="203">
        <v>1472.48</v>
      </c>
      <c r="I191" s="204"/>
      <c r="J191" s="200"/>
      <c r="K191" s="200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138</v>
      </c>
      <c r="AU191" s="209" t="s">
        <v>83</v>
      </c>
      <c r="AV191" s="13" t="s">
        <v>83</v>
      </c>
      <c r="AW191" s="13" t="s">
        <v>33</v>
      </c>
      <c r="AX191" s="13" t="s">
        <v>81</v>
      </c>
      <c r="AY191" s="209" t="s">
        <v>115</v>
      </c>
    </row>
    <row r="192" spans="1:65" s="2" customFormat="1" ht="14.45" customHeight="1">
      <c r="A192" s="34"/>
      <c r="B192" s="35"/>
      <c r="C192" s="221" t="s">
        <v>246</v>
      </c>
      <c r="D192" s="221" t="s">
        <v>173</v>
      </c>
      <c r="E192" s="222" t="s">
        <v>247</v>
      </c>
      <c r="F192" s="223" t="s">
        <v>248</v>
      </c>
      <c r="G192" s="224" t="s">
        <v>120</v>
      </c>
      <c r="H192" s="225">
        <v>1187.04</v>
      </c>
      <c r="I192" s="226"/>
      <c r="J192" s="227">
        <f>ROUND(I192*H192,2)</f>
        <v>0</v>
      </c>
      <c r="K192" s="223" t="s">
        <v>121</v>
      </c>
      <c r="L192" s="228"/>
      <c r="M192" s="229" t="s">
        <v>1</v>
      </c>
      <c r="N192" s="230" t="s">
        <v>41</v>
      </c>
      <c r="O192" s="71"/>
      <c r="P192" s="190">
        <f>O192*H192</f>
        <v>0</v>
      </c>
      <c r="Q192" s="190">
        <v>0.027</v>
      </c>
      <c r="R192" s="190">
        <f>Q192*H192</f>
        <v>32.05008</v>
      </c>
      <c r="S192" s="190">
        <v>0</v>
      </c>
      <c r="T192" s="191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2" t="s">
        <v>157</v>
      </c>
      <c r="AT192" s="192" t="s">
        <v>173</v>
      </c>
      <c r="AU192" s="192" t="s">
        <v>83</v>
      </c>
      <c r="AY192" s="17" t="s">
        <v>115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7" t="s">
        <v>81</v>
      </c>
      <c r="BK192" s="193">
        <f>ROUND(I192*H192,2)</f>
        <v>0</v>
      </c>
      <c r="BL192" s="17" t="s">
        <v>122</v>
      </c>
      <c r="BM192" s="192" t="s">
        <v>249</v>
      </c>
    </row>
    <row r="193" spans="1:65" s="2" customFormat="1" ht="14.45" customHeight="1">
      <c r="A193" s="34"/>
      <c r="B193" s="35"/>
      <c r="C193" s="221" t="s">
        <v>250</v>
      </c>
      <c r="D193" s="221" t="s">
        <v>173</v>
      </c>
      <c r="E193" s="222" t="s">
        <v>251</v>
      </c>
      <c r="F193" s="223" t="s">
        <v>252</v>
      </c>
      <c r="G193" s="224" t="s">
        <v>120</v>
      </c>
      <c r="H193" s="225">
        <v>285.44</v>
      </c>
      <c r="I193" s="226"/>
      <c r="J193" s="227">
        <f>ROUND(I193*H193,2)</f>
        <v>0</v>
      </c>
      <c r="K193" s="223" t="s">
        <v>1</v>
      </c>
      <c r="L193" s="228"/>
      <c r="M193" s="229" t="s">
        <v>1</v>
      </c>
      <c r="N193" s="230" t="s">
        <v>41</v>
      </c>
      <c r="O193" s="71"/>
      <c r="P193" s="190">
        <f>O193*H193</f>
        <v>0</v>
      </c>
      <c r="Q193" s="190">
        <v>0.027</v>
      </c>
      <c r="R193" s="190">
        <f>Q193*H193</f>
        <v>7.70688</v>
      </c>
      <c r="S193" s="190">
        <v>0</v>
      </c>
      <c r="T193" s="191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2" t="s">
        <v>157</v>
      </c>
      <c r="AT193" s="192" t="s">
        <v>173</v>
      </c>
      <c r="AU193" s="192" t="s">
        <v>83</v>
      </c>
      <c r="AY193" s="17" t="s">
        <v>115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7" t="s">
        <v>81</v>
      </c>
      <c r="BK193" s="193">
        <f>ROUND(I193*H193,2)</f>
        <v>0</v>
      </c>
      <c r="BL193" s="17" t="s">
        <v>122</v>
      </c>
      <c r="BM193" s="192" t="s">
        <v>253</v>
      </c>
    </row>
    <row r="194" spans="2:63" s="12" customFormat="1" ht="22.9" customHeight="1">
      <c r="B194" s="165"/>
      <c r="C194" s="166"/>
      <c r="D194" s="167" t="s">
        <v>75</v>
      </c>
      <c r="E194" s="179" t="s">
        <v>157</v>
      </c>
      <c r="F194" s="179" t="s">
        <v>254</v>
      </c>
      <c r="G194" s="166"/>
      <c r="H194" s="166"/>
      <c r="I194" s="169"/>
      <c r="J194" s="180">
        <f>BK194</f>
        <v>0</v>
      </c>
      <c r="K194" s="166"/>
      <c r="L194" s="171"/>
      <c r="M194" s="172"/>
      <c r="N194" s="173"/>
      <c r="O194" s="173"/>
      <c r="P194" s="174">
        <f>SUM(P195:P196)</f>
        <v>0</v>
      </c>
      <c r="Q194" s="173"/>
      <c r="R194" s="174">
        <f>SUM(R195:R196)</f>
        <v>0.00154</v>
      </c>
      <c r="S194" s="173"/>
      <c r="T194" s="175">
        <f>SUM(T195:T196)</f>
        <v>0</v>
      </c>
      <c r="AR194" s="176" t="s">
        <v>81</v>
      </c>
      <c r="AT194" s="177" t="s">
        <v>75</v>
      </c>
      <c r="AU194" s="177" t="s">
        <v>81</v>
      </c>
      <c r="AY194" s="176" t="s">
        <v>115</v>
      </c>
      <c r="BK194" s="178">
        <f>SUM(BK195:BK196)</f>
        <v>0</v>
      </c>
    </row>
    <row r="195" spans="1:65" s="2" customFormat="1" ht="14.45" customHeight="1">
      <c r="A195" s="34"/>
      <c r="B195" s="35"/>
      <c r="C195" s="181" t="s">
        <v>255</v>
      </c>
      <c r="D195" s="181" t="s">
        <v>117</v>
      </c>
      <c r="E195" s="182" t="s">
        <v>256</v>
      </c>
      <c r="F195" s="183" t="s">
        <v>257</v>
      </c>
      <c r="G195" s="184" t="s">
        <v>229</v>
      </c>
      <c r="H195" s="185">
        <v>22</v>
      </c>
      <c r="I195" s="186"/>
      <c r="J195" s="187">
        <f>ROUND(I195*H195,2)</f>
        <v>0</v>
      </c>
      <c r="K195" s="183" t="s">
        <v>121</v>
      </c>
      <c r="L195" s="39"/>
      <c r="M195" s="188" t="s">
        <v>1</v>
      </c>
      <c r="N195" s="189" t="s">
        <v>41</v>
      </c>
      <c r="O195" s="71"/>
      <c r="P195" s="190">
        <f>O195*H195</f>
        <v>0</v>
      </c>
      <c r="Q195" s="190">
        <v>7E-05</v>
      </c>
      <c r="R195" s="190">
        <f>Q195*H195</f>
        <v>0.00154</v>
      </c>
      <c r="S195" s="190">
        <v>0</v>
      </c>
      <c r="T195" s="191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2" t="s">
        <v>122</v>
      </c>
      <c r="AT195" s="192" t="s">
        <v>117</v>
      </c>
      <c r="AU195" s="192" t="s">
        <v>83</v>
      </c>
      <c r="AY195" s="17" t="s">
        <v>115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17" t="s">
        <v>81</v>
      </c>
      <c r="BK195" s="193">
        <f>ROUND(I195*H195,2)</f>
        <v>0</v>
      </c>
      <c r="BL195" s="17" t="s">
        <v>122</v>
      </c>
      <c r="BM195" s="192" t="s">
        <v>258</v>
      </c>
    </row>
    <row r="196" spans="1:47" s="2" customFormat="1" ht="29.25">
      <c r="A196" s="34"/>
      <c r="B196" s="35"/>
      <c r="C196" s="36"/>
      <c r="D196" s="194" t="s">
        <v>124</v>
      </c>
      <c r="E196" s="36"/>
      <c r="F196" s="195" t="s">
        <v>125</v>
      </c>
      <c r="G196" s="36"/>
      <c r="H196" s="36"/>
      <c r="I196" s="196"/>
      <c r="J196" s="36"/>
      <c r="K196" s="36"/>
      <c r="L196" s="39"/>
      <c r="M196" s="197"/>
      <c r="N196" s="198"/>
      <c r="O196" s="71"/>
      <c r="P196" s="71"/>
      <c r="Q196" s="71"/>
      <c r="R196" s="71"/>
      <c r="S196" s="71"/>
      <c r="T196" s="72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124</v>
      </c>
      <c r="AU196" s="17" t="s">
        <v>83</v>
      </c>
    </row>
    <row r="197" spans="2:63" s="12" customFormat="1" ht="22.9" customHeight="1">
      <c r="B197" s="165"/>
      <c r="C197" s="166"/>
      <c r="D197" s="167" t="s">
        <v>75</v>
      </c>
      <c r="E197" s="179" t="s">
        <v>163</v>
      </c>
      <c r="F197" s="179" t="s">
        <v>259</v>
      </c>
      <c r="G197" s="166"/>
      <c r="H197" s="166"/>
      <c r="I197" s="169"/>
      <c r="J197" s="180">
        <f>BK197</f>
        <v>0</v>
      </c>
      <c r="K197" s="166"/>
      <c r="L197" s="171"/>
      <c r="M197" s="172"/>
      <c r="N197" s="173"/>
      <c r="O197" s="173"/>
      <c r="P197" s="174">
        <f>SUM(P198:P202)</f>
        <v>0</v>
      </c>
      <c r="Q197" s="173"/>
      <c r="R197" s="174">
        <f>SUM(R198:R202)</f>
        <v>0.00018</v>
      </c>
      <c r="S197" s="173"/>
      <c r="T197" s="175">
        <f>SUM(T198:T202)</f>
        <v>0.02</v>
      </c>
      <c r="AR197" s="176" t="s">
        <v>81</v>
      </c>
      <c r="AT197" s="177" t="s">
        <v>75</v>
      </c>
      <c r="AU197" s="177" t="s">
        <v>81</v>
      </c>
      <c r="AY197" s="176" t="s">
        <v>115</v>
      </c>
      <c r="BK197" s="178">
        <f>SUM(BK198:BK202)</f>
        <v>0</v>
      </c>
    </row>
    <row r="198" spans="1:65" s="2" customFormat="1" ht="14.45" customHeight="1">
      <c r="A198" s="34"/>
      <c r="B198" s="35"/>
      <c r="C198" s="181" t="s">
        <v>260</v>
      </c>
      <c r="D198" s="181" t="s">
        <v>117</v>
      </c>
      <c r="E198" s="182" t="s">
        <v>261</v>
      </c>
      <c r="F198" s="183" t="s">
        <v>262</v>
      </c>
      <c r="G198" s="184" t="s">
        <v>263</v>
      </c>
      <c r="H198" s="185">
        <v>18</v>
      </c>
      <c r="I198" s="186"/>
      <c r="J198" s="187">
        <f>ROUND(I198*H198,2)</f>
        <v>0</v>
      </c>
      <c r="K198" s="183" t="s">
        <v>1</v>
      </c>
      <c r="L198" s="39"/>
      <c r="M198" s="188" t="s">
        <v>1</v>
      </c>
      <c r="N198" s="189" t="s">
        <v>41</v>
      </c>
      <c r="O198" s="71"/>
      <c r="P198" s="190">
        <f>O198*H198</f>
        <v>0</v>
      </c>
      <c r="Q198" s="190">
        <v>1E-05</v>
      </c>
      <c r="R198" s="190">
        <f>Q198*H198</f>
        <v>0.00018</v>
      </c>
      <c r="S198" s="190">
        <v>0</v>
      </c>
      <c r="T198" s="19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2" t="s">
        <v>122</v>
      </c>
      <c r="AT198" s="192" t="s">
        <v>117</v>
      </c>
      <c r="AU198" s="192" t="s">
        <v>83</v>
      </c>
      <c r="AY198" s="17" t="s">
        <v>115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7" t="s">
        <v>81</v>
      </c>
      <c r="BK198" s="193">
        <f>ROUND(I198*H198,2)</f>
        <v>0</v>
      </c>
      <c r="BL198" s="17" t="s">
        <v>122</v>
      </c>
      <c r="BM198" s="192" t="s">
        <v>264</v>
      </c>
    </row>
    <row r="199" spans="1:47" s="2" customFormat="1" ht="29.25">
      <c r="A199" s="34"/>
      <c r="B199" s="35"/>
      <c r="C199" s="36"/>
      <c r="D199" s="194" t="s">
        <v>124</v>
      </c>
      <c r="E199" s="36"/>
      <c r="F199" s="195" t="s">
        <v>125</v>
      </c>
      <c r="G199" s="36"/>
      <c r="H199" s="36"/>
      <c r="I199" s="196"/>
      <c r="J199" s="36"/>
      <c r="K199" s="36"/>
      <c r="L199" s="39"/>
      <c r="M199" s="197"/>
      <c r="N199" s="198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124</v>
      </c>
      <c r="AU199" s="17" t="s">
        <v>83</v>
      </c>
    </row>
    <row r="200" spans="2:51" s="13" customFormat="1" ht="11.25">
      <c r="B200" s="199"/>
      <c r="C200" s="200"/>
      <c r="D200" s="194" t="s">
        <v>138</v>
      </c>
      <c r="E200" s="201" t="s">
        <v>1</v>
      </c>
      <c r="F200" s="202" t="s">
        <v>265</v>
      </c>
      <c r="G200" s="200"/>
      <c r="H200" s="203">
        <v>18</v>
      </c>
      <c r="I200" s="204"/>
      <c r="J200" s="200"/>
      <c r="K200" s="200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138</v>
      </c>
      <c r="AU200" s="209" t="s">
        <v>83</v>
      </c>
      <c r="AV200" s="13" t="s">
        <v>83</v>
      </c>
      <c r="AW200" s="13" t="s">
        <v>33</v>
      </c>
      <c r="AX200" s="13" t="s">
        <v>81</v>
      </c>
      <c r="AY200" s="209" t="s">
        <v>115</v>
      </c>
    </row>
    <row r="201" spans="1:65" s="2" customFormat="1" ht="24.2" customHeight="1">
      <c r="A201" s="34"/>
      <c r="B201" s="35"/>
      <c r="C201" s="181" t="s">
        <v>266</v>
      </c>
      <c r="D201" s="181" t="s">
        <v>117</v>
      </c>
      <c r="E201" s="182" t="s">
        <v>267</v>
      </c>
      <c r="F201" s="183" t="s">
        <v>268</v>
      </c>
      <c r="G201" s="184" t="s">
        <v>269</v>
      </c>
      <c r="H201" s="185">
        <v>1</v>
      </c>
      <c r="I201" s="186"/>
      <c r="J201" s="187">
        <f>ROUND(I201*H201,2)</f>
        <v>0</v>
      </c>
      <c r="K201" s="183" t="s">
        <v>1</v>
      </c>
      <c r="L201" s="39"/>
      <c r="M201" s="188" t="s">
        <v>1</v>
      </c>
      <c r="N201" s="189" t="s">
        <v>41</v>
      </c>
      <c r="O201" s="71"/>
      <c r="P201" s="190">
        <f>O201*H201</f>
        <v>0</v>
      </c>
      <c r="Q201" s="190">
        <v>0</v>
      </c>
      <c r="R201" s="190">
        <f>Q201*H201</f>
        <v>0</v>
      </c>
      <c r="S201" s="190">
        <v>0.02</v>
      </c>
      <c r="T201" s="191">
        <f>S201*H201</f>
        <v>0.02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2" t="s">
        <v>122</v>
      </c>
      <c r="AT201" s="192" t="s">
        <v>117</v>
      </c>
      <c r="AU201" s="192" t="s">
        <v>83</v>
      </c>
      <c r="AY201" s="17" t="s">
        <v>115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17" t="s">
        <v>81</v>
      </c>
      <c r="BK201" s="193">
        <f>ROUND(I201*H201,2)</f>
        <v>0</v>
      </c>
      <c r="BL201" s="17" t="s">
        <v>122</v>
      </c>
      <c r="BM201" s="192" t="s">
        <v>270</v>
      </c>
    </row>
    <row r="202" spans="2:51" s="13" customFormat="1" ht="11.25">
      <c r="B202" s="199"/>
      <c r="C202" s="200"/>
      <c r="D202" s="194" t="s">
        <v>138</v>
      </c>
      <c r="E202" s="201" t="s">
        <v>1</v>
      </c>
      <c r="F202" s="202" t="s">
        <v>271</v>
      </c>
      <c r="G202" s="200"/>
      <c r="H202" s="203">
        <v>1</v>
      </c>
      <c r="I202" s="204"/>
      <c r="J202" s="200"/>
      <c r="K202" s="200"/>
      <c r="L202" s="205"/>
      <c r="M202" s="206"/>
      <c r="N202" s="207"/>
      <c r="O202" s="207"/>
      <c r="P202" s="207"/>
      <c r="Q202" s="207"/>
      <c r="R202" s="207"/>
      <c r="S202" s="207"/>
      <c r="T202" s="208"/>
      <c r="AT202" s="209" t="s">
        <v>138</v>
      </c>
      <c r="AU202" s="209" t="s">
        <v>83</v>
      </c>
      <c r="AV202" s="13" t="s">
        <v>83</v>
      </c>
      <c r="AW202" s="13" t="s">
        <v>33</v>
      </c>
      <c r="AX202" s="13" t="s">
        <v>81</v>
      </c>
      <c r="AY202" s="209" t="s">
        <v>115</v>
      </c>
    </row>
    <row r="203" spans="2:63" s="12" customFormat="1" ht="22.9" customHeight="1">
      <c r="B203" s="165"/>
      <c r="C203" s="166"/>
      <c r="D203" s="167" t="s">
        <v>75</v>
      </c>
      <c r="E203" s="179" t="s">
        <v>272</v>
      </c>
      <c r="F203" s="179" t="s">
        <v>273</v>
      </c>
      <c r="G203" s="166"/>
      <c r="H203" s="166"/>
      <c r="I203" s="169"/>
      <c r="J203" s="180">
        <f>BK203</f>
        <v>0</v>
      </c>
      <c r="K203" s="166"/>
      <c r="L203" s="171"/>
      <c r="M203" s="172"/>
      <c r="N203" s="173"/>
      <c r="O203" s="173"/>
      <c r="P203" s="174">
        <f>P204</f>
        <v>0</v>
      </c>
      <c r="Q203" s="173"/>
      <c r="R203" s="174">
        <f>R204</f>
        <v>0</v>
      </c>
      <c r="S203" s="173"/>
      <c r="T203" s="175">
        <f>T204</f>
        <v>0</v>
      </c>
      <c r="AR203" s="176" t="s">
        <v>81</v>
      </c>
      <c r="AT203" s="177" t="s">
        <v>75</v>
      </c>
      <c r="AU203" s="177" t="s">
        <v>81</v>
      </c>
      <c r="AY203" s="176" t="s">
        <v>115</v>
      </c>
      <c r="BK203" s="178">
        <f>BK204</f>
        <v>0</v>
      </c>
    </row>
    <row r="204" spans="1:65" s="2" customFormat="1" ht="24.2" customHeight="1">
      <c r="A204" s="34"/>
      <c r="B204" s="35"/>
      <c r="C204" s="181" t="s">
        <v>274</v>
      </c>
      <c r="D204" s="181" t="s">
        <v>117</v>
      </c>
      <c r="E204" s="182" t="s">
        <v>275</v>
      </c>
      <c r="F204" s="183" t="s">
        <v>276</v>
      </c>
      <c r="G204" s="184" t="s">
        <v>160</v>
      </c>
      <c r="H204" s="185">
        <v>629.086</v>
      </c>
      <c r="I204" s="186"/>
      <c r="J204" s="187">
        <f>ROUND(I204*H204,2)</f>
        <v>0</v>
      </c>
      <c r="K204" s="183" t="s">
        <v>121</v>
      </c>
      <c r="L204" s="39"/>
      <c r="M204" s="188" t="s">
        <v>1</v>
      </c>
      <c r="N204" s="189" t="s">
        <v>41</v>
      </c>
      <c r="O204" s="71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2" t="s">
        <v>122</v>
      </c>
      <c r="AT204" s="192" t="s">
        <v>117</v>
      </c>
      <c r="AU204" s="192" t="s">
        <v>83</v>
      </c>
      <c r="AY204" s="17" t="s">
        <v>115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7" t="s">
        <v>81</v>
      </c>
      <c r="BK204" s="193">
        <f>ROUND(I204*H204,2)</f>
        <v>0</v>
      </c>
      <c r="BL204" s="17" t="s">
        <v>122</v>
      </c>
      <c r="BM204" s="192" t="s">
        <v>277</v>
      </c>
    </row>
    <row r="205" spans="2:63" s="12" customFormat="1" ht="25.9" customHeight="1">
      <c r="B205" s="165"/>
      <c r="C205" s="166"/>
      <c r="D205" s="167" t="s">
        <v>75</v>
      </c>
      <c r="E205" s="168" t="s">
        <v>278</v>
      </c>
      <c r="F205" s="168" t="s">
        <v>279</v>
      </c>
      <c r="G205" s="166"/>
      <c r="H205" s="166"/>
      <c r="I205" s="169"/>
      <c r="J205" s="170">
        <f>BK205</f>
        <v>0</v>
      </c>
      <c r="K205" s="166"/>
      <c r="L205" s="171"/>
      <c r="M205" s="172"/>
      <c r="N205" s="173"/>
      <c r="O205" s="173"/>
      <c r="P205" s="174">
        <f>P206+SUM(P207:P212)</f>
        <v>0</v>
      </c>
      <c r="Q205" s="173"/>
      <c r="R205" s="174">
        <f>R206+SUM(R207:R212)</f>
        <v>0</v>
      </c>
      <c r="S205" s="173"/>
      <c r="T205" s="175">
        <f>T206+SUM(T207:T212)</f>
        <v>0</v>
      </c>
      <c r="AR205" s="176" t="s">
        <v>140</v>
      </c>
      <c r="AT205" s="177" t="s">
        <v>75</v>
      </c>
      <c r="AU205" s="177" t="s">
        <v>76</v>
      </c>
      <c r="AY205" s="176" t="s">
        <v>115</v>
      </c>
      <c r="BK205" s="178">
        <f>BK206+SUM(BK207:BK212)</f>
        <v>0</v>
      </c>
    </row>
    <row r="206" spans="1:65" s="2" customFormat="1" ht="14.45" customHeight="1">
      <c r="A206" s="34"/>
      <c r="B206" s="35"/>
      <c r="C206" s="181" t="s">
        <v>280</v>
      </c>
      <c r="D206" s="181" t="s">
        <v>117</v>
      </c>
      <c r="E206" s="182" t="s">
        <v>281</v>
      </c>
      <c r="F206" s="183" t="s">
        <v>282</v>
      </c>
      <c r="G206" s="184" t="s">
        <v>283</v>
      </c>
      <c r="H206" s="185">
        <v>1</v>
      </c>
      <c r="I206" s="186"/>
      <c r="J206" s="187">
        <f>ROUND(I206*H206,2)</f>
        <v>0</v>
      </c>
      <c r="K206" s="183" t="s">
        <v>1</v>
      </c>
      <c r="L206" s="39"/>
      <c r="M206" s="188" t="s">
        <v>1</v>
      </c>
      <c r="N206" s="189" t="s">
        <v>41</v>
      </c>
      <c r="O206" s="71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2" t="s">
        <v>284</v>
      </c>
      <c r="AT206" s="192" t="s">
        <v>117</v>
      </c>
      <c r="AU206" s="192" t="s">
        <v>81</v>
      </c>
      <c r="AY206" s="17" t="s">
        <v>115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17" t="s">
        <v>81</v>
      </c>
      <c r="BK206" s="193">
        <f>ROUND(I206*H206,2)</f>
        <v>0</v>
      </c>
      <c r="BL206" s="17" t="s">
        <v>284</v>
      </c>
      <c r="BM206" s="192" t="s">
        <v>285</v>
      </c>
    </row>
    <row r="207" spans="1:65" s="2" customFormat="1" ht="14.45" customHeight="1">
      <c r="A207" s="34"/>
      <c r="B207" s="35"/>
      <c r="C207" s="181" t="s">
        <v>286</v>
      </c>
      <c r="D207" s="181" t="s">
        <v>117</v>
      </c>
      <c r="E207" s="182" t="s">
        <v>287</v>
      </c>
      <c r="F207" s="183" t="s">
        <v>288</v>
      </c>
      <c r="G207" s="184" t="s">
        <v>283</v>
      </c>
      <c r="H207" s="185">
        <v>1</v>
      </c>
      <c r="I207" s="186"/>
      <c r="J207" s="187">
        <f>ROUND(I207*H207,2)</f>
        <v>0</v>
      </c>
      <c r="K207" s="183" t="s">
        <v>1</v>
      </c>
      <c r="L207" s="39"/>
      <c r="M207" s="188" t="s">
        <v>1</v>
      </c>
      <c r="N207" s="189" t="s">
        <v>41</v>
      </c>
      <c r="O207" s="71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2" t="s">
        <v>284</v>
      </c>
      <c r="AT207" s="192" t="s">
        <v>117</v>
      </c>
      <c r="AU207" s="192" t="s">
        <v>81</v>
      </c>
      <c r="AY207" s="17" t="s">
        <v>115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7" t="s">
        <v>81</v>
      </c>
      <c r="BK207" s="193">
        <f>ROUND(I207*H207,2)</f>
        <v>0</v>
      </c>
      <c r="BL207" s="17" t="s">
        <v>284</v>
      </c>
      <c r="BM207" s="192" t="s">
        <v>289</v>
      </c>
    </row>
    <row r="208" spans="1:65" s="2" customFormat="1" ht="24.2" customHeight="1">
      <c r="A208" s="34"/>
      <c r="B208" s="35"/>
      <c r="C208" s="181" t="s">
        <v>290</v>
      </c>
      <c r="D208" s="181" t="s">
        <v>117</v>
      </c>
      <c r="E208" s="182" t="s">
        <v>291</v>
      </c>
      <c r="F208" s="183" t="s">
        <v>292</v>
      </c>
      <c r="G208" s="184" t="s">
        <v>283</v>
      </c>
      <c r="H208" s="185">
        <v>1</v>
      </c>
      <c r="I208" s="186"/>
      <c r="J208" s="187">
        <f>ROUND(I208*H208,2)</f>
        <v>0</v>
      </c>
      <c r="K208" s="183" t="s">
        <v>1</v>
      </c>
      <c r="L208" s="39"/>
      <c r="M208" s="188" t="s">
        <v>1</v>
      </c>
      <c r="N208" s="189" t="s">
        <v>41</v>
      </c>
      <c r="O208" s="71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2" t="s">
        <v>284</v>
      </c>
      <c r="AT208" s="192" t="s">
        <v>117</v>
      </c>
      <c r="AU208" s="192" t="s">
        <v>81</v>
      </c>
      <c r="AY208" s="17" t="s">
        <v>115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7" t="s">
        <v>81</v>
      </c>
      <c r="BK208" s="193">
        <f>ROUND(I208*H208,2)</f>
        <v>0</v>
      </c>
      <c r="BL208" s="17" t="s">
        <v>284</v>
      </c>
      <c r="BM208" s="192" t="s">
        <v>293</v>
      </c>
    </row>
    <row r="209" spans="2:51" s="13" customFormat="1" ht="11.25">
      <c r="B209" s="199"/>
      <c r="C209" s="200"/>
      <c r="D209" s="194" t="s">
        <v>138</v>
      </c>
      <c r="E209" s="201" t="s">
        <v>1</v>
      </c>
      <c r="F209" s="202" t="s">
        <v>294</v>
      </c>
      <c r="G209" s="200"/>
      <c r="H209" s="203">
        <v>1</v>
      </c>
      <c r="I209" s="204"/>
      <c r="J209" s="200"/>
      <c r="K209" s="200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138</v>
      </c>
      <c r="AU209" s="209" t="s">
        <v>81</v>
      </c>
      <c r="AV209" s="13" t="s">
        <v>83</v>
      </c>
      <c r="AW209" s="13" t="s">
        <v>33</v>
      </c>
      <c r="AX209" s="13" t="s">
        <v>81</v>
      </c>
      <c r="AY209" s="209" t="s">
        <v>115</v>
      </c>
    </row>
    <row r="210" spans="1:65" s="2" customFormat="1" ht="14.45" customHeight="1">
      <c r="A210" s="34"/>
      <c r="B210" s="35"/>
      <c r="C210" s="181" t="s">
        <v>295</v>
      </c>
      <c r="D210" s="181" t="s">
        <v>117</v>
      </c>
      <c r="E210" s="182" t="s">
        <v>296</v>
      </c>
      <c r="F210" s="183" t="s">
        <v>297</v>
      </c>
      <c r="G210" s="184" t="s">
        <v>283</v>
      </c>
      <c r="H210" s="185">
        <v>1</v>
      </c>
      <c r="I210" s="186"/>
      <c r="J210" s="187">
        <f>ROUND(I210*H210,2)</f>
        <v>0</v>
      </c>
      <c r="K210" s="183" t="s">
        <v>1</v>
      </c>
      <c r="L210" s="39"/>
      <c r="M210" s="188" t="s">
        <v>1</v>
      </c>
      <c r="N210" s="189" t="s">
        <v>41</v>
      </c>
      <c r="O210" s="71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2" t="s">
        <v>284</v>
      </c>
      <c r="AT210" s="192" t="s">
        <v>117</v>
      </c>
      <c r="AU210" s="192" t="s">
        <v>81</v>
      </c>
      <c r="AY210" s="17" t="s">
        <v>115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17" t="s">
        <v>81</v>
      </c>
      <c r="BK210" s="193">
        <f>ROUND(I210*H210,2)</f>
        <v>0</v>
      </c>
      <c r="BL210" s="17" t="s">
        <v>284</v>
      </c>
      <c r="BM210" s="192" t="s">
        <v>298</v>
      </c>
    </row>
    <row r="211" spans="2:51" s="13" customFormat="1" ht="11.25">
      <c r="B211" s="199"/>
      <c r="C211" s="200"/>
      <c r="D211" s="194" t="s">
        <v>138</v>
      </c>
      <c r="E211" s="201" t="s">
        <v>1</v>
      </c>
      <c r="F211" s="202" t="s">
        <v>299</v>
      </c>
      <c r="G211" s="200"/>
      <c r="H211" s="203">
        <v>1</v>
      </c>
      <c r="I211" s="204"/>
      <c r="J211" s="200"/>
      <c r="K211" s="200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138</v>
      </c>
      <c r="AU211" s="209" t="s">
        <v>81</v>
      </c>
      <c r="AV211" s="13" t="s">
        <v>83</v>
      </c>
      <c r="AW211" s="13" t="s">
        <v>33</v>
      </c>
      <c r="AX211" s="13" t="s">
        <v>81</v>
      </c>
      <c r="AY211" s="209" t="s">
        <v>115</v>
      </c>
    </row>
    <row r="212" spans="2:63" s="12" customFormat="1" ht="22.9" customHeight="1">
      <c r="B212" s="165"/>
      <c r="C212" s="166"/>
      <c r="D212" s="167" t="s">
        <v>75</v>
      </c>
      <c r="E212" s="179" t="s">
        <v>300</v>
      </c>
      <c r="F212" s="179" t="s">
        <v>301</v>
      </c>
      <c r="G212" s="166"/>
      <c r="H212" s="166"/>
      <c r="I212" s="169"/>
      <c r="J212" s="180">
        <f>BK212</f>
        <v>0</v>
      </c>
      <c r="K212" s="166"/>
      <c r="L212" s="171"/>
      <c r="M212" s="172"/>
      <c r="N212" s="173"/>
      <c r="O212" s="173"/>
      <c r="P212" s="174">
        <f>SUM(P213:P214)</f>
        <v>0</v>
      </c>
      <c r="Q212" s="173"/>
      <c r="R212" s="174">
        <f>SUM(R213:R214)</f>
        <v>0</v>
      </c>
      <c r="S212" s="173"/>
      <c r="T212" s="175">
        <f>SUM(T213:T214)</f>
        <v>0</v>
      </c>
      <c r="AR212" s="176" t="s">
        <v>140</v>
      </c>
      <c r="AT212" s="177" t="s">
        <v>75</v>
      </c>
      <c r="AU212" s="177" t="s">
        <v>81</v>
      </c>
      <c r="AY212" s="176" t="s">
        <v>115</v>
      </c>
      <c r="BK212" s="178">
        <f>SUM(BK213:BK214)</f>
        <v>0</v>
      </c>
    </row>
    <row r="213" spans="1:65" s="2" customFormat="1" ht="14.45" customHeight="1">
      <c r="A213" s="34"/>
      <c r="B213" s="35"/>
      <c r="C213" s="181" t="s">
        <v>302</v>
      </c>
      <c r="D213" s="181" t="s">
        <v>117</v>
      </c>
      <c r="E213" s="182" t="s">
        <v>303</v>
      </c>
      <c r="F213" s="183" t="s">
        <v>301</v>
      </c>
      <c r="G213" s="184" t="s">
        <v>283</v>
      </c>
      <c r="H213" s="185">
        <v>1</v>
      </c>
      <c r="I213" s="186"/>
      <c r="J213" s="187">
        <f>ROUND(I213*H213,2)</f>
        <v>0</v>
      </c>
      <c r="K213" s="183" t="s">
        <v>1</v>
      </c>
      <c r="L213" s="39"/>
      <c r="M213" s="188" t="s">
        <v>1</v>
      </c>
      <c r="N213" s="189" t="s">
        <v>41</v>
      </c>
      <c r="O213" s="71"/>
      <c r="P213" s="190">
        <f>O213*H213</f>
        <v>0</v>
      </c>
      <c r="Q213" s="190">
        <v>0</v>
      </c>
      <c r="R213" s="190">
        <f>Q213*H213</f>
        <v>0</v>
      </c>
      <c r="S213" s="190">
        <v>0</v>
      </c>
      <c r="T213" s="191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2" t="s">
        <v>284</v>
      </c>
      <c r="AT213" s="192" t="s">
        <v>117</v>
      </c>
      <c r="AU213" s="192" t="s">
        <v>83</v>
      </c>
      <c r="AY213" s="17" t="s">
        <v>115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17" t="s">
        <v>81</v>
      </c>
      <c r="BK213" s="193">
        <f>ROUND(I213*H213,2)</f>
        <v>0</v>
      </c>
      <c r="BL213" s="17" t="s">
        <v>284</v>
      </c>
      <c r="BM213" s="192" t="s">
        <v>304</v>
      </c>
    </row>
    <row r="214" spans="1:65" s="2" customFormat="1" ht="14.45" customHeight="1">
      <c r="A214" s="34"/>
      <c r="B214" s="35"/>
      <c r="C214" s="181" t="s">
        <v>305</v>
      </c>
      <c r="D214" s="181" t="s">
        <v>117</v>
      </c>
      <c r="E214" s="182" t="s">
        <v>306</v>
      </c>
      <c r="F214" s="183" t="s">
        <v>307</v>
      </c>
      <c r="G214" s="184" t="s">
        <v>283</v>
      </c>
      <c r="H214" s="185">
        <v>1</v>
      </c>
      <c r="I214" s="186"/>
      <c r="J214" s="187">
        <f>ROUND(I214*H214,2)</f>
        <v>0</v>
      </c>
      <c r="K214" s="183" t="s">
        <v>1</v>
      </c>
      <c r="L214" s="39"/>
      <c r="M214" s="241" t="s">
        <v>1</v>
      </c>
      <c r="N214" s="242" t="s">
        <v>41</v>
      </c>
      <c r="O214" s="243"/>
      <c r="P214" s="244">
        <f>O214*H214</f>
        <v>0</v>
      </c>
      <c r="Q214" s="244">
        <v>0</v>
      </c>
      <c r="R214" s="244">
        <f>Q214*H214</f>
        <v>0</v>
      </c>
      <c r="S214" s="244">
        <v>0</v>
      </c>
      <c r="T214" s="245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2" t="s">
        <v>284</v>
      </c>
      <c r="AT214" s="192" t="s">
        <v>117</v>
      </c>
      <c r="AU214" s="192" t="s">
        <v>83</v>
      </c>
      <c r="AY214" s="17" t="s">
        <v>115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7" t="s">
        <v>81</v>
      </c>
      <c r="BK214" s="193">
        <f>ROUND(I214*H214,2)</f>
        <v>0</v>
      </c>
      <c r="BL214" s="17" t="s">
        <v>284</v>
      </c>
      <c r="BM214" s="192" t="s">
        <v>308</v>
      </c>
    </row>
    <row r="215" spans="1:31" s="2" customFormat="1" ht="6.95" customHeight="1">
      <c r="A215" s="34"/>
      <c r="B215" s="54"/>
      <c r="C215" s="55"/>
      <c r="D215" s="55"/>
      <c r="E215" s="55"/>
      <c r="F215" s="55"/>
      <c r="G215" s="55"/>
      <c r="H215" s="55"/>
      <c r="I215" s="55"/>
      <c r="J215" s="55"/>
      <c r="K215" s="55"/>
      <c r="L215" s="39"/>
      <c r="M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</row>
  </sheetData>
  <sheetProtection algorithmName="SHA-512" hashValue="AxgRYahErVqGvlQlbkPDpzaf8oFzlT0QmdoswnBXRg55CF9gEASwhawgJVfbyl/cyijdaH/fOw2Hce6px3I7tg==" saltValue="RPJGbEFMx98fPt8Vq9Pom+8H7ASSNgWrqjWlgd/nmKBXXWSaFtqEi84r5SlVJclV3nLY2l0cEXPd8c37e5BouA==" spinCount="100000" sheet="1" objects="1" scenarios="1" formatColumns="0" formatRows="0" autoFilter="0"/>
  <autoFilter ref="C121:K214"/>
  <mergeCells count="6">
    <mergeCell ref="L2:V2"/>
    <mergeCell ref="E7:H7"/>
    <mergeCell ref="E16:H16"/>
    <mergeCell ref="E25:H25"/>
    <mergeCell ref="E85:H85"/>
    <mergeCell ref="E114:H114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Zajíčková</dc:creator>
  <cp:keywords/>
  <dc:description/>
  <cp:lastModifiedBy>Kučerová Jitka Ing.</cp:lastModifiedBy>
  <cp:lastPrinted>2021-05-12T09:27:25Z</cp:lastPrinted>
  <dcterms:created xsi:type="dcterms:W3CDTF">2021-05-12T08:47:43Z</dcterms:created>
  <dcterms:modified xsi:type="dcterms:W3CDTF">2021-05-12T09:27:39Z</dcterms:modified>
  <cp:category/>
  <cp:version/>
  <cp:contentType/>
  <cp:contentStatus/>
</cp:coreProperties>
</file>