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 01 Polní cesta C1" sheetId="2" r:id="rId2"/>
    <sheet name="02 - SO 02 Polní cesta C2" sheetId="3" r:id="rId3"/>
    <sheet name="03 - SO 03 Polní cesta C3" sheetId="4" r:id="rId4"/>
    <sheet name="06 - SO 06 Vodohospodářsk..." sheetId="5" r:id="rId5"/>
    <sheet name="07 - Vedlešjí rozpočtové ..." sheetId="6" r:id="rId6"/>
  </sheets>
  <definedNames>
    <definedName name="_xlnm.Print_Area" localSheetId="0">'Rekapitulace stavby'!$D$4:$AO$76,'Rekapitulace stavby'!$C$82:$AQ$107</definedName>
    <definedName name="_xlnm._FilterDatabase" localSheetId="1" hidden="1">'01 - SO 01 Polní cesta C1'!$C$132:$K$314</definedName>
    <definedName name="_xlnm.Print_Area" localSheetId="1">'01 - SO 01 Polní cesta C1'!$C$4:$J$76,'01 - SO 01 Polní cesta C1'!$C$82:$J$114,'01 - SO 01 Polní cesta C1'!$C$120:$K$314</definedName>
    <definedName name="_xlnm._FilterDatabase" localSheetId="2" hidden="1">'02 - SO 02 Polní cesta C2'!$C$132:$K$370</definedName>
    <definedName name="_xlnm.Print_Area" localSheetId="2">'02 - SO 02 Polní cesta C2'!$C$4:$J$76,'02 - SO 02 Polní cesta C2'!$C$82:$J$114,'02 - SO 02 Polní cesta C2'!$C$120:$K$370</definedName>
    <definedName name="_xlnm._FilterDatabase" localSheetId="3" hidden="1">'03 - SO 03 Polní cesta C3'!$C$132:$K$309</definedName>
    <definedName name="_xlnm.Print_Area" localSheetId="3">'03 - SO 03 Polní cesta C3'!$C$4:$J$76,'03 - SO 03 Polní cesta C3'!$C$82:$J$114,'03 - SO 03 Polní cesta C3'!$C$120:$K$309</definedName>
    <definedName name="_xlnm._FilterDatabase" localSheetId="4" hidden="1">'06 - SO 06 Vodohospodářsk...'!$C$130:$K$286</definedName>
    <definedName name="_xlnm.Print_Area" localSheetId="4">'06 - SO 06 Vodohospodářsk...'!$C$4:$J$76,'06 - SO 06 Vodohospodářsk...'!$C$82:$J$112,'06 - SO 06 Vodohospodářsk...'!$C$118:$K$286</definedName>
    <definedName name="_xlnm._FilterDatabase" localSheetId="5" hidden="1">'07 - Vedlešjí rozpočtové ...'!$C$126:$K$145</definedName>
    <definedName name="_xlnm.Print_Area" localSheetId="5">'07 - Vedlešjí rozpočtové ...'!$C$4:$J$76,'07 - Vedlešjí rozpočtové ...'!$C$82:$J$108,'07 - Vedlešjí rozpočtové ...'!$C$114:$K$145</definedName>
    <definedName name="_xlnm.Print_Titles" localSheetId="0">'Rekapitulace stavby'!$92:$92</definedName>
    <definedName name="_xlnm.Print_Titles" localSheetId="1">'01 - SO 01 Polní cesta C1'!$132:$132</definedName>
    <definedName name="_xlnm.Print_Titles" localSheetId="2">'02 - SO 02 Polní cesta C2'!$132:$132</definedName>
    <definedName name="_xlnm.Print_Titles" localSheetId="3">'03 - SO 03 Polní cesta C3'!$132:$132</definedName>
    <definedName name="_xlnm.Print_Titles" localSheetId="4">'06 - SO 06 Vodohospodářsk...'!$130:$130</definedName>
    <definedName name="_xlnm.Print_Titles" localSheetId="5">'07 - Vedlešjí rozpočtové ...'!$126:$126</definedName>
  </definedNames>
  <calcPr fullCalcOnLoad="1"/>
</workbook>
</file>

<file path=xl/sharedStrings.xml><?xml version="1.0" encoding="utf-8"?>
<sst xmlns="http://schemas.openxmlformats.org/spreadsheetml/2006/main" count="8266" uniqueCount="1090">
  <si>
    <t>Export Komplet</t>
  </si>
  <si>
    <t/>
  </si>
  <si>
    <t>2.0</t>
  </si>
  <si>
    <t>ZAMOK</t>
  </si>
  <si>
    <t>False</t>
  </si>
  <si>
    <t>{fe82d3a9-de43-4874-9c37-2a2f9e21a464}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</si>
  <si>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</si>
  <si>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</si>
  <si>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</si>
  <si>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</si>
  <si>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</si>
  <si>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</si>
  <si>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</si>
  <si>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</si>
  <si>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16A010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</si>
  <si>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</si>
  <si>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</si>
  <si>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Polní cesty C1, C2, C3 a VHO -21-03-16_DI-02_databaze 2020</t>
  </si>
  <si>
    <t>0,1</t>
  </si>
  <si>
    <t>KSO:</t>
  </si>
  <si>
    <t>CC-CZ:</t>
  </si>
  <si>
    <t>1</t>
  </si>
  <si>
    <t>Místo:</t>
  </si>
  <si>
    <t>Bocanovice</t>
  </si>
  <si>
    <t>Datum:</t>
  </si>
  <si>
    <t>30. 12. 2020</t>
  </si>
  <si>
    <t>10</t>
  </si>
  <si>
    <t>100</t>
  </si>
  <si>
    <t>Zadavatel:</t>
  </si>
  <si>
    <t>IČ:</t>
  </si>
  <si>
    <t>01312774</t>
  </si>
  <si>
    <t>ČR SPÚ, KPÚ pro MSK</t>
  </si>
  <si>
    <t>DIČ:</t>
  </si>
  <si>
    <t>CZ01312774</t>
  </si>
  <si>
    <t>Uchazeč:</t>
  </si>
  <si>
    <t>Vyplň údaj</t>
  </si>
  <si>
    <t>Projektant:</t>
  </si>
  <si>
    <t>47676175</t>
  </si>
  <si>
    <t>AWT Rekultivace a.s.</t>
  </si>
  <si>
    <t>CZ47676175</t>
  </si>
  <si>
    <t>True</t>
  </si>
  <si>
    <t>Zpracovatel:</t>
  </si>
  <si>
    <t>V.Krč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</si>
  <si>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</si>
  <si>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</si>
  <si>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</si>
  <si>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</si>
  <si>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</si>
  <si>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</si>
  <si>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</si>
  <si>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</si>
  <si>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</si>
  <si>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</si>
  <si>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</si>
  <si>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</si>
  <si>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</si>
  <si>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</si>
  <si>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</si>
  <si>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</si>
  <si>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</si>
  <si>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</si>
  <si>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</si>
  <si>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</si>
  <si>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</si>
  <si>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</si>
  <si>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</si>
  <si>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</si>
  <si>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</si>
  <si>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</si>
  <si>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</si>
  <si>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</si>
  <si>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</si>
  <si>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</si>
  <si>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</si>
  <si>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</si>
  <si>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</si>
  <si>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</si>
  <si>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</si>
  <si>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</si>
  <si>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</si>
  <si>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</si>
  <si>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</si>
  <si>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</si>
  <si>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</si>
  <si>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</si>
  <si>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</si>
  <si>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</si>
  <si>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</si>
  <si>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</si>
  <si>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</si>
  <si>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</si>
  <si>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</si>
  <si>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Polní cesta C1</t>
  </si>
  <si>
    <t>STA</t>
  </si>
  <si>
    <t>{4353dd65-5c72-4416-93bc-898b0569ac97}</t>
  </si>
  <si>
    <t>2</t>
  </si>
  <si>
    <t>02</t>
  </si>
  <si>
    <t>SO 02 Polní cesta C2</t>
  </si>
  <si>
    <t>{dc5d08da-615e-4a9a-a5a5-18f48ad56aa2}</t>
  </si>
  <si>
    <t>03</t>
  </si>
  <si>
    <t>SO 03 Polní cesta C3</t>
  </si>
  <si>
    <t>{62c05e34-2240-4958-a31b-953c2225b6ef}</t>
  </si>
  <si>
    <t>06</t>
  </si>
  <si>
    <t>SO 06 Vodohospodářská opatření (VHO)</t>
  </si>
  <si>
    <t>{88e97472-d7d9-4047-bb1a-98614ff17292}</t>
  </si>
  <si>
    <t>07</t>
  </si>
  <si>
    <t>Vedlešjí rozpočtové náklady</t>
  </si>
  <si>
    <t>{b48f03f9-ca97-4261-8017-e71cd3a163e6}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</si>
  <si>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</si>
  <si>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</si>
  <si>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</si>
  <si>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</si>
  <si>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</si>
  <si>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</si>
  <si>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</si>
  <si>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</si>
  <si>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</si>
  <si>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</si>
  <si>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</si>
  <si>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01 - SO 01 Polní cesta C1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</si>
  <si>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</si>
  <si>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</si>
  <si>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</si>
  <si>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</si>
  <si>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</si>
  <si>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</si>
  <si>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</si>
  <si>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01 - Příprava stavby</t>
  </si>
  <si>
    <t xml:space="preserve">    02 - Komunikace</t>
  </si>
  <si>
    <t xml:space="preserve">    03 - Sjezdy</t>
  </si>
  <si>
    <t xml:space="preserve">    04 - Odvodnění komunikace</t>
  </si>
  <si>
    <t xml:space="preserve">    05 - Konečné terénní úpravy</t>
  </si>
  <si>
    <t xml:space="preserve">    06 - Ozelenění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</si>
  <si>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</si>
  <si>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</si>
  <si>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</si>
  <si>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</si>
  <si>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</si>
  <si>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</si>
  <si>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</si>
  <si>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</si>
  <si>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</si>
  <si>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</si>
  <si>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</si>
  <si>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</si>
  <si>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</si>
  <si>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</si>
  <si>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</si>
  <si>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</si>
  <si>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</si>
  <si>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</si>
  <si>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</si>
  <si>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</si>
  <si>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</si>
  <si>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</si>
  <si>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</si>
  <si>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</si>
  <si>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</si>
  <si>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Příprava stavby</t>
  </si>
  <si>
    <t>K</t>
  </si>
  <si>
    <t>113107246</t>
  </si>
  <si>
    <t>Odstranění komunikace pl přes 200 m2 živičných tl 300 mm</t>
  </si>
  <si>
    <t>m2</t>
  </si>
  <si>
    <t>CS ÚRS 2016 01</t>
  </si>
  <si>
    <t>4</t>
  </si>
  <si>
    <t>-1346549554</t>
  </si>
  <si>
    <t>PP</t>
  </si>
  <si>
    <t>Odstranění podkladů nebo krytů s přemístěním hmot na skládku na vzdálenost do 20 m nebo s naložením na dopravní prostředek v ploše jednotlivě přes 200 m2 živičných, o tl. vrstvy přes 250 do 300 mm</t>
  </si>
  <si>
    <t>113107223</t>
  </si>
  <si>
    <t>Odstranění komunikace pl přes 200 m2 z kameniva drceného tl 300 mm</t>
  </si>
  <si>
    <t>906799248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</si>
  <si>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</si>
  <si>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3</t>
  </si>
  <si>
    <t>997221571</t>
  </si>
  <si>
    <t>Vodorovná doprava vybouraných hmot do 1 km</t>
  </si>
  <si>
    <t>t</t>
  </si>
  <si>
    <t>CS ÚRS 2020 01</t>
  </si>
  <si>
    <t>-807917151</t>
  </si>
  <si>
    <t>Vodorovná doprava vybouraných hmot bez naložení, ale se složením a s hrubým urovnáním na vzdálenost do 1 km</t>
  </si>
  <si>
    <t>997221579</t>
  </si>
  <si>
    <t>Příplatek ZKD 1 km u vodorovné dopravy vybouraných hmot</t>
  </si>
  <si>
    <t>-289696973</t>
  </si>
  <si>
    <t>Vodorovná doprava vybouraných hmot bez naložení, ale se složením a s hrubým urovnáním na vzdálenost Příplatek k ceně za každý další i započatý 1 km přes 1 km</t>
  </si>
  <si>
    <t>VV</t>
  </si>
  <si>
    <t>1308,535*19</t>
  </si>
  <si>
    <t>5</t>
  </si>
  <si>
    <t>997221845</t>
  </si>
  <si>
    <t>Poplatek za uložení odpadu z asfaltových povrchů na skládce (skládkovné)</t>
  </si>
  <si>
    <t>-717935464</t>
  </si>
  <si>
    <t>Poplatek za uložení stavebního odpadu na skládce (skládkovné) z asfaltových povrchů</t>
  </si>
  <si>
    <t>6</t>
  </si>
  <si>
    <t>997221855</t>
  </si>
  <si>
    <t>Poplatek za uložení odpadu z kameniva na skládce (skládkovné)</t>
  </si>
  <si>
    <t>1476230414</t>
  </si>
  <si>
    <t>Poplatek za uložení stavebního odpadu na skládce (skládkovné) z kameniva</t>
  </si>
  <si>
    <t>7</t>
  </si>
  <si>
    <t>121101103</t>
  </si>
  <si>
    <t>Sejmutí ornice s přemístěním na vzdálenost do 250 m</t>
  </si>
  <si>
    <t>m3</t>
  </si>
  <si>
    <t>1481363755</t>
  </si>
  <si>
    <t>Sejmutí ornice nebo lesní půdy s vodorovným přemístěním na hromady v místě upotřebení nebo na dočasné či trvalé skládky se složením, na vzdálenost přes 100 do 250 m</t>
  </si>
  <si>
    <t>tl. vrtsvy 0,3 m, část potřebná pro KTÚ bude uložena na meziskládce, přebytečná ornice bude odvezena</t>
  </si>
  <si>
    <t>865</t>
  </si>
  <si>
    <t>8</t>
  </si>
  <si>
    <t>122301102</t>
  </si>
  <si>
    <t>Odkopávky a prokopávky nezapažené v hornině tř. 4 objem do 1000 m3</t>
  </si>
  <si>
    <t>-607130618</t>
  </si>
  <si>
    <t>Odkopávky a prokopávky nezapažené s přehozením výkopku na vzdálenost do 3 m nebo s naložením na dopravní prostředek v hornině tř. 4 přes 100 do 1 000 m3</t>
  </si>
  <si>
    <t xml:space="preserve">odkop </t>
  </si>
  <si>
    <t>575</t>
  </si>
  <si>
    <t>9</t>
  </si>
  <si>
    <t>122301109</t>
  </si>
  <si>
    <t>Příplatek za lepivost u odkopávek nezapažených v hornině tř. 4</t>
  </si>
  <si>
    <t>-1813981543</t>
  </si>
  <si>
    <t>Odkopávky a prokopávky nezapažené s přehozením výkopku na vzdálenost do 3 m nebo s naložením na dopravní prostředek v hornině tř. 4 Příplatek k cenám za lepivost horniny tř. 4</t>
  </si>
  <si>
    <t>132301102</t>
  </si>
  <si>
    <t>Hloubení rýh š do 600 mm v hornině tř. 4 objemu přes 100 m3</t>
  </si>
  <si>
    <t>1852613804</t>
  </si>
  <si>
    <t>Hloubení zapažených i nezapažených rýh šířky do 600 mm s urovnáním dna do předepsaného profilu a spádu v hornině tř. 4 přes 100 m3</t>
  </si>
  <si>
    <t>podélná drenáž včetně zasakovacích žeber</t>
  </si>
  <si>
    <t>110</t>
  </si>
  <si>
    <t>11</t>
  </si>
  <si>
    <t>132301109</t>
  </si>
  <si>
    <t>Příplatek za lepivost k hloubení rýh š do 600 mm v hornině tř. 4</t>
  </si>
  <si>
    <t>57473195</t>
  </si>
  <si>
    <t>Hloubení zapažených i nezapažených rýh šířky do 600 mm s urovnáním dna do předepsaného profilu a spádu v hornině tř. 4 Příplatek k cenám za lepivost horniny tř. 4</t>
  </si>
  <si>
    <t>12</t>
  </si>
  <si>
    <t>133301101</t>
  </si>
  <si>
    <t>Hloubení šachet v hornině tř. 4 objemu do 100 m3</t>
  </si>
  <si>
    <t>2004525662</t>
  </si>
  <si>
    <t>Hloubení zapažených i nezapažených šachet s případným nutným přemístěním výkopku ve výkopišti v hornině tř. 4 do 100 m3</t>
  </si>
  <si>
    <t>revizní drenážní šachta</t>
  </si>
  <si>
    <t>13</t>
  </si>
  <si>
    <t>133301109</t>
  </si>
  <si>
    <t>Příplatek za lepivost u hloubení šachet v hornině tř. 4</t>
  </si>
  <si>
    <t>-1327132763</t>
  </si>
  <si>
    <t>Hloubení zapažených i nezapažených šachet s případným nutným přemístěním výkopku ve výkopišti v hornině tř. 4 Příplatek k cenám za lepivost horniny tř. 4</t>
  </si>
  <si>
    <t>14</t>
  </si>
  <si>
    <t>162701105</t>
  </si>
  <si>
    <t>Vodorovné přemístění do 10000 m výkopku/sypaniny z horniny tř. 1 až 4</t>
  </si>
  <si>
    <t>1835142658</t>
  </si>
  <si>
    <t>Vodorovné přemístění výkopku nebo sypaniny po suchu na obvyklém dopravním prostředku, bez naložení výkopku, avšak se složením bez rozhrnutí z horniny tř. 1 až 4 na vzdálenost přes 9 000 do 10 000 m</t>
  </si>
  <si>
    <t>odvoz přebytečné ornice a zeminy na místo určené investorem</t>
  </si>
  <si>
    <t>(711,4+634,25)*1,22</t>
  </si>
  <si>
    <t>162701109</t>
  </si>
  <si>
    <t>Příplatek k vodorovnému přemístění výkopku/sypaniny z horniny tř. 1 až 4 ZKD 1000 m přes 10000 m</t>
  </si>
  <si>
    <t>-624998176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</si>
  <si>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</si>
  <si>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1641,693*10</t>
  </si>
  <si>
    <t>16</t>
  </si>
  <si>
    <t>181102302</t>
  </si>
  <si>
    <t>Úprava pláně v zářezech se zhutněním</t>
  </si>
  <si>
    <t>-87632404</t>
  </si>
  <si>
    <t>Úprava pláně na stavbách dálnic v zářezech mimo skalních se zhutněním</t>
  </si>
  <si>
    <t>Komunikace</t>
  </si>
  <si>
    <t>17</t>
  </si>
  <si>
    <t>919726122</t>
  </si>
  <si>
    <t>Geotextilie pro ochranu, separaci a filtraci netkaná měrná hmotnost do 300 g/m2</t>
  </si>
  <si>
    <t>1552126541</t>
  </si>
  <si>
    <t>Geotextilie netkaná pro ochranu, separaci nebo filtraci měrná hmotnost přes 200 do 300 g/m2</t>
  </si>
  <si>
    <t>2222,3+1835</t>
  </si>
  <si>
    <t>18</t>
  </si>
  <si>
    <t>564871116-D1</t>
  </si>
  <si>
    <t>Podklad ze štěrkodrtě ŠD tl. 300 mm- výměna podloží se souhlasem TDI</t>
  </si>
  <si>
    <t>1912630367</t>
  </si>
  <si>
    <t>Podklad ze štěrkodrti ŠD s rozprostřením a zhutněním, po zhutnění tl. 300 mm</t>
  </si>
  <si>
    <t>výměna podloží- komplet vč. odtěžení a likvidace zeminy</t>
  </si>
  <si>
    <t>50</t>
  </si>
  <si>
    <t>564861111-D1-1</t>
  </si>
  <si>
    <t>Podklad ze štěrkodrtě ŠD tl 150 mm (50MPa)</t>
  </si>
  <si>
    <t>-250456361</t>
  </si>
  <si>
    <t>Podklad ze štěrkodrti ŠD  s rozprostřením a zhutněním, po zhutnění tl. 150 mm</t>
  </si>
  <si>
    <t>doplnění podkladu</t>
  </si>
  <si>
    <t>1835</t>
  </si>
  <si>
    <t>56</t>
  </si>
  <si>
    <t>564861111-D1-3</t>
  </si>
  <si>
    <t>Podklad ze štěrkodrtě ŠD tl 150 mm (80MPa)</t>
  </si>
  <si>
    <t>-1576697397</t>
  </si>
  <si>
    <t>1781</t>
  </si>
  <si>
    <t>19</t>
  </si>
  <si>
    <t>565155121</t>
  </si>
  <si>
    <t xml:space="preserve">Asfaltový beton vrstva podkladní ACP 16+ (obalované kamenivo OKS) tl 70 mm š přes 3 m  vč. ošetření asf. postřikem 0,7kg/m2 </t>
  </si>
  <si>
    <t>402878251</t>
  </si>
  <si>
    <t>Asfaltový beton vrstva podkladní ACP 16 (obalované kamenivo střednězrnné - OKS) s rozprostřením a zhutněním v pruhu šířky přes 3 m, po zhutnění tl. 70 mm</t>
  </si>
  <si>
    <t>podkladní vrtsva km 0,000-0,362</t>
  </si>
  <si>
    <t>1739,6</t>
  </si>
  <si>
    <t>20</t>
  </si>
  <si>
    <t>577134121</t>
  </si>
  <si>
    <t>Asfaltový beton vrstva obrusná ACO 11 (ABS) tř. I tl 40 mm š přes 3 m z nemodifikovaného asfaltu vč. ošetření spojovaci asf. postřik 0,7kg/m2</t>
  </si>
  <si>
    <t>-478529488</t>
  </si>
  <si>
    <t>Asfaltový beton vrstva obrusná ACO 11 (ABS) s rozprostřením a se zhutněním z nemodifikovaného asfaltu v pruhu šířky přes 3 m tř. I, po zhutnění tl. 40 mm</t>
  </si>
  <si>
    <t>kryt km 0,000-0,362</t>
  </si>
  <si>
    <t>1667,2</t>
  </si>
  <si>
    <t>564861111</t>
  </si>
  <si>
    <t>Podklad ze štěrkodrtě ŠD tl 200 mm</t>
  </si>
  <si>
    <t>2093413223</t>
  </si>
  <si>
    <t>Podklad ze štěrkodrti ŠD s rozprostřením a zhutněním, po zhutnění tl. 200 mm</t>
  </si>
  <si>
    <t>podklad km 0,362-0,805 včetně výhybny</t>
  </si>
  <si>
    <t>2269</t>
  </si>
  <si>
    <t>22</t>
  </si>
  <si>
    <t>564952114</t>
  </si>
  <si>
    <t>Kryt z mechanicky zpevněného kameniva MZK tl 180 mm</t>
  </si>
  <si>
    <t>-2116112134</t>
  </si>
  <si>
    <t>Podklad z mechanicky zpevněného kameniva MZK (minerální beton) s rozprostřením a s hutněním, po zhutnění tl. 180 mm</t>
  </si>
  <si>
    <t>kryt km 0,362-0,805 včetně výhybny</t>
  </si>
  <si>
    <t>2222,3</t>
  </si>
  <si>
    <t>Sjezdy</t>
  </si>
  <si>
    <t>23</t>
  </si>
  <si>
    <t>167101101</t>
  </si>
  <si>
    <t>Nakládání výkopku z hornin tř. 1 až 4 do 100 m3</t>
  </si>
  <si>
    <t>-222194178</t>
  </si>
  <si>
    <t>Nakládání, skládání a překládání neulehlého výkopku nebo sypaniny nakládání, množství do 100 m3, z hornin tř. 1 až 4</t>
  </si>
  <si>
    <t>zemina z odkopů</t>
  </si>
  <si>
    <t>51</t>
  </si>
  <si>
    <t>24</t>
  </si>
  <si>
    <t>162301102</t>
  </si>
  <si>
    <t>Vodorovné přemístění do 1000 m výkopku/sypaniny z horniny tř. 1 až 4</t>
  </si>
  <si>
    <t>-465069573</t>
  </si>
  <si>
    <t>Vodorovné přemístění výkopku nebo sypaniny po suchu na obvyklém dopravním prostředku, bez naložení výkopku, avšak se složením bez rozhrnutí z horniny tř. 1 až 4 na vzdálenost přes 500 do 1 000 m</t>
  </si>
  <si>
    <t>51*1,22</t>
  </si>
  <si>
    <t>25</t>
  </si>
  <si>
    <t>171102103</t>
  </si>
  <si>
    <t>Uložení sypaniny z hornin soudržných do násypů zhutněných do 100 % PS dálnic</t>
  </si>
  <si>
    <t>-1407731723</t>
  </si>
  <si>
    <t>Uložení sypaniny do zhutněných násypů pro dálnice a letiště s rozprostřením sypaniny ve vrstvách, s hrubým urovnáním a uzavřením povrchu násypu z hornin soudržných s předepsanou mírou zhutnění v procentech výsledků zkoušek Proctor-Standard (dále jen PS) na 100 % PS</t>
  </si>
  <si>
    <t>nezpevněné hospodářské sjezdy</t>
  </si>
  <si>
    <t>26</t>
  </si>
  <si>
    <t>1421515519</t>
  </si>
  <si>
    <t>geotextilie pro zpevněné sjezdy</t>
  </si>
  <si>
    <t>39</t>
  </si>
  <si>
    <t>27</t>
  </si>
  <si>
    <t>-2077374998</t>
  </si>
  <si>
    <t>výměna podloží-  komplet vč. odtěžení a likvidace zeminy</t>
  </si>
  <si>
    <t>28</t>
  </si>
  <si>
    <t>565155121-d1</t>
  </si>
  <si>
    <t>Asfaltový beton vrstva podkladní ACP 16+ (obalované kamenivo OKS) tl 70 mm š přes 3 m  vč. ošetření asf. postřikem 0,7kg/m2</t>
  </si>
  <si>
    <t>663191621</t>
  </si>
  <si>
    <t>podkladní vrtsva zpevněného sjezdu</t>
  </si>
  <si>
    <t>29</t>
  </si>
  <si>
    <t>577134121-d1</t>
  </si>
  <si>
    <t>956911982</t>
  </si>
  <si>
    <t>kryt zpevněného sjezdu</t>
  </si>
  <si>
    <t>54</t>
  </si>
  <si>
    <t>564861111-D2-1</t>
  </si>
  <si>
    <t>1569544197</t>
  </si>
  <si>
    <t>60</t>
  </si>
  <si>
    <t>564861111-D2-2</t>
  </si>
  <si>
    <t>1405941022</t>
  </si>
  <si>
    <t>30</t>
  </si>
  <si>
    <t>-31459628</t>
  </si>
  <si>
    <t>podklad zpevněných sjezdů</t>
  </si>
  <si>
    <t>31</t>
  </si>
  <si>
    <t>-1240269109</t>
  </si>
  <si>
    <t>kryt zpevněných sjezdů</t>
  </si>
  <si>
    <t>04</t>
  </si>
  <si>
    <t>Odvodnění komunikace</t>
  </si>
  <si>
    <t>32</t>
  </si>
  <si>
    <t>-2118020316</t>
  </si>
  <si>
    <t>33</t>
  </si>
  <si>
    <t>211571111-r</t>
  </si>
  <si>
    <t>Výplň odvodňovacích žeber nebo trativodů štěrkem</t>
  </si>
  <si>
    <t>-1997823503</t>
  </si>
  <si>
    <t>Výplň kamenivem do rýh odvodňovacích žeber nebo trativodů bez zhutnění, s úpravou povrchu výplně štěrkopískem tříděným</t>
  </si>
  <si>
    <t>výplň podélné drenáže, zasakovacích žeber a dna revizní šachty</t>
  </si>
  <si>
    <t>222</t>
  </si>
  <si>
    <t>34</t>
  </si>
  <si>
    <t>212752212</t>
  </si>
  <si>
    <t>Trativod z drenážních trubek plastových flexibilních D do 100 mm včetně lože otevřený výkop</t>
  </si>
  <si>
    <t>m</t>
  </si>
  <si>
    <t>833605806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</si>
  <si>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</si>
  <si>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podélná drenáž</t>
  </si>
  <si>
    <t>815</t>
  </si>
  <si>
    <t>35</t>
  </si>
  <si>
    <t>212752311</t>
  </si>
  <si>
    <t>Trativod z drenážních trubek plastových tuhých DN 100 mm včetně lože otevřený výkop</t>
  </si>
  <si>
    <t>-396413522</t>
  </si>
  <si>
    <t>Trativody z drenážních trubek se zřízením štěrkopískového lože pod trubky a s jejich obsypem v průměrném celkovém množství do 0,15 m3/m v otevřeném výkopu z trubek plastových tuhých SN 8 DN 100</t>
  </si>
  <si>
    <t>křížení s polní cestou</t>
  </si>
  <si>
    <t>36</t>
  </si>
  <si>
    <t>899914111</t>
  </si>
  <si>
    <t>Montáž ocelové chráničky D 159 x 10 mm</t>
  </si>
  <si>
    <t>1434780186</t>
  </si>
  <si>
    <t>Montáž ocelové chráničky v otevřeném výkopu vnějšího průměru D 159 x 10 mm</t>
  </si>
  <si>
    <t>37</t>
  </si>
  <si>
    <t>M</t>
  </si>
  <si>
    <t>140110980</t>
  </si>
  <si>
    <t>trubka ocelová bezešvá hladká jakost 11 353, 159 x 4,5 mm</t>
  </si>
  <si>
    <t>-668769549</t>
  </si>
  <si>
    <t>38</t>
  </si>
  <si>
    <t>895170305r-d1</t>
  </si>
  <si>
    <t>Drenážní šachta z PE DN 600,šachta s perforovanací včetně spojky pro napojení a napojení 2x DN100 vč. 1x záslepka pro cestu c21, bez šachtového dna</t>
  </si>
  <si>
    <t>kus</t>
  </si>
  <si>
    <t>-662899371</t>
  </si>
  <si>
    <t>Drenážní šachta z polypropylenu PP DN 600 šachtové prodloužení s drážkou, světlé hloubky 2000 mm</t>
  </si>
  <si>
    <t>52</t>
  </si>
  <si>
    <t>895170305r-d2</t>
  </si>
  <si>
    <t>Drenážní šachta z PE DN 600,šachta bez perforace včetně spojky pro napojení</t>
  </si>
  <si>
    <t>-437096607</t>
  </si>
  <si>
    <t>895170331r-d1</t>
  </si>
  <si>
    <t>Drenážní šachta z PP DN 600 nástavec teleskopický pro zatížení 12,5 t, včetně poklopu s otvory</t>
  </si>
  <si>
    <t>-1793755571</t>
  </si>
  <si>
    <t>Drenážní šachta z polypropylenu PP nástavec teleskopický (včetně poklopu) pro zatížení 12,5 t</t>
  </si>
  <si>
    <t>53</t>
  </si>
  <si>
    <t>895170331r-d2</t>
  </si>
  <si>
    <t>Betonová ochranná skuž dn100 v.500mm</t>
  </si>
  <si>
    <t>1873984173</t>
  </si>
  <si>
    <t>40</t>
  </si>
  <si>
    <t>597311121</t>
  </si>
  <si>
    <t>Svodnice ocelová typ 120 kotvená do sypaniny včetně montáže</t>
  </si>
  <si>
    <t>1847744065</t>
  </si>
  <si>
    <t>Svodnice vody ocelová typ 120 kotvená do sypaniny</t>
  </si>
  <si>
    <t>41</t>
  </si>
  <si>
    <t>597361121</t>
  </si>
  <si>
    <t>Svodnice ocelová typ 120 kotvená do betonu včetně montáže</t>
  </si>
  <si>
    <t>-617857075</t>
  </si>
  <si>
    <t>Svodnice vody ocelová typ 120 kotvená do betonu</t>
  </si>
  <si>
    <t>05</t>
  </si>
  <si>
    <t>Konečné terénní úpravy</t>
  </si>
  <si>
    <t>42</t>
  </si>
  <si>
    <t>174101101</t>
  </si>
  <si>
    <t>Zásyp jam, šachet rýh nebo kolem objektů sypaninou se zhutněním</t>
  </si>
  <si>
    <t>-460082070</t>
  </si>
  <si>
    <t>Zásyp sypaninou z jakékoliv horniny s uložením výkopku ve vrstvách se zhutněním jam, šachet, rýh nebo kolem objektů v těchto vykopávkách</t>
  </si>
  <si>
    <t xml:space="preserve">zásyp revizní šachty </t>
  </si>
  <si>
    <t>3,75</t>
  </si>
  <si>
    <t>43</t>
  </si>
  <si>
    <t>167101102</t>
  </si>
  <si>
    <t>Nakládání výkopku z hornin tř. 1 až 4 přes 100 m3</t>
  </si>
  <si>
    <t>557663815</t>
  </si>
  <si>
    <t>Nakládání, skládání a překládání neulehlého výkopku nebo sypaniny nakládání, množství přes 100 m3, z hornin tř. 1 až 4</t>
  </si>
  <si>
    <t>nakládání skryté ornice z meziskládky</t>
  </si>
  <si>
    <t>153,6</t>
  </si>
  <si>
    <t>44</t>
  </si>
  <si>
    <t>162306112</t>
  </si>
  <si>
    <t>Vodorovné přemístění do 1000 m bez naložení výkopku ze zemin schopných zúrodnění</t>
  </si>
  <si>
    <t>1489262316</t>
  </si>
  <si>
    <t>Vodorovné přemístění výkopku bez naložení, avšak se složením zemin schopných zúrodnění, na vzdálenost přes 500 do 1000 m</t>
  </si>
  <si>
    <t>ornice z meziskládky</t>
  </si>
  <si>
    <t>153,6*1,22</t>
  </si>
  <si>
    <t>45</t>
  </si>
  <si>
    <t>182301132</t>
  </si>
  <si>
    <t>Rozprostření ornice pl přes 500 m2 ve svahu přes 1:5 tl vrstvy do 150 mm</t>
  </si>
  <si>
    <t>-938229966</t>
  </si>
  <si>
    <t>Rozprostření a urovnání ornice ve svahu sklonu přes 1:5 při souvislé ploše přes 500 m2, tl. vrstvy přes 100 do 150 mm</t>
  </si>
  <si>
    <t>KTÚ svahy komunikace, nezpevněné sjezdy, podélná drenáž</t>
  </si>
  <si>
    <t>1024</t>
  </si>
  <si>
    <t>Ozelenění</t>
  </si>
  <si>
    <t>46</t>
  </si>
  <si>
    <t>181411123</t>
  </si>
  <si>
    <t>Založení lučního trávníku výsevem plochy do 1000 m2 ve svahu do 1:1</t>
  </si>
  <si>
    <t>-1681026263</t>
  </si>
  <si>
    <t>Založení trávníku na půdě předem připravené plochy do 1000 m2 výsevem včetně utažení lučního na svahu přes 1:2 do 1:1</t>
  </si>
  <si>
    <t>47</t>
  </si>
  <si>
    <t>005724800</t>
  </si>
  <si>
    <t>osivo směs jetelotravní</t>
  </si>
  <si>
    <t>kg</t>
  </si>
  <si>
    <t>794629709</t>
  </si>
  <si>
    <t>Osiva pícnin směsi travní balení obvykle 25 kg jetelotráva běžná</t>
  </si>
  <si>
    <t>1024*0,03 'Přepočtené koeficientem množství</t>
  </si>
  <si>
    <t>48</t>
  </si>
  <si>
    <t>111103202</t>
  </si>
  <si>
    <t>Kosení ve vegetačním období travního porostu středně hustého</t>
  </si>
  <si>
    <t>ha</t>
  </si>
  <si>
    <t>1755016299</t>
  </si>
  <si>
    <t>Kosení s ponecháním na místě ve vegetačním období travního porostu středně hustého</t>
  </si>
  <si>
    <t xml:space="preserve">2 x ročně </t>
  </si>
  <si>
    <t>0,1024*2</t>
  </si>
  <si>
    <t>02 - SO 02 Polní cesta C2</t>
  </si>
  <si>
    <t>112101101</t>
  </si>
  <si>
    <t>Kácení stromů listnatých D kmene do 300 mm</t>
  </si>
  <si>
    <t>-481072627</t>
  </si>
  <si>
    <t>Kácení stromů s odřezáním kmene a s odvětvením listnatých, průměru kmene přes 100 do 300 mm</t>
  </si>
  <si>
    <t>112101103</t>
  </si>
  <si>
    <t>Kácení stromů listnatých D kmene do 700 mm</t>
  </si>
  <si>
    <t>1961755092</t>
  </si>
  <si>
    <t>Kácení stromů s odřezáním kmene a s odvětvením listnatých, průměru kmene přes 500 do 700 mm</t>
  </si>
  <si>
    <t>111251111</t>
  </si>
  <si>
    <t>Drcení ořezaných větví D do 100 mm s odvozem do 20 km</t>
  </si>
  <si>
    <t>-25089086</t>
  </si>
  <si>
    <t>Drcení ořezaných větví strojně - (štěpkování) o průměru větví do 100 mm</t>
  </si>
  <si>
    <t>112201101</t>
  </si>
  <si>
    <t>Odstranění pařezů D do 300 mm</t>
  </si>
  <si>
    <t>1162099595</t>
  </si>
  <si>
    <t>Odstranění pařezů s jejich vykopáním, vytrháním nebo odstřelením, s přesekáním kořenů průměru přes 100 do 300 mm</t>
  </si>
  <si>
    <t>112201103</t>
  </si>
  <si>
    <t>Odstranění pařezů D do 700 mm</t>
  </si>
  <si>
    <t>-2067639022</t>
  </si>
  <si>
    <t>Odstranění pařezů s jejich vykopáním, vytrháním nebo odstřelením, s přesekáním kořenů průměru přes 500 do 700 mm</t>
  </si>
  <si>
    <t>162301411</t>
  </si>
  <si>
    <t>Vodorovné přemístění kmenů stromů listnatých do 5 km D kmene do 300 mm</t>
  </si>
  <si>
    <t>1753450374</t>
  </si>
  <si>
    <t>Vodorovné přemístění větví, kmenů nebo pařezů s naložením, složením a dopravou do 5000 m kmenů stromů listnatých, průměru přes 100 do 300 mm</t>
  </si>
  <si>
    <t>162301413</t>
  </si>
  <si>
    <t>Vodorovné přemístění kmenů stromů listnatých do 5 km D kmene do 700 mm</t>
  </si>
  <si>
    <t>-1684374243</t>
  </si>
  <si>
    <t>Vodorovné přemístění větví, kmenů nebo pařezů s naložením, složením a dopravou do 5000 m kmenů stromů listnatých, průměru přes 500 do 700 mm</t>
  </si>
  <si>
    <t>162301911</t>
  </si>
  <si>
    <t>Příplatek k vodorovnému přemístění kmenů stromů listnatých D kmene do 300 mm ZKD 5 km</t>
  </si>
  <si>
    <t>947326310</t>
  </si>
  <si>
    <t>Vodorovné přemístění větví, kmenů nebo pařezů s naložením, složením a dopravou Příplatek k cenám za každých dalších i započatých 5000 m přes 5000 m kmenů stromů listnatých, o průměru přes 100 do 300 mm</t>
  </si>
  <si>
    <t>14*3</t>
  </si>
  <si>
    <t>162301913</t>
  </si>
  <si>
    <t>Příplatek k vodorovnému přemístění kmenů stromů listnatých D kmene do 700 mm ZKD 5 km</t>
  </si>
  <si>
    <t>-229366559</t>
  </si>
  <si>
    <t>Vodorovné přemístění větví, kmenů nebo pařezů s naložením, složením a dopravou Příplatek k cenám za každých dalších i započatých 5000 m přes 5000 m kmenů stromů listnatých, o průměru přes 500 do 700 mm</t>
  </si>
  <si>
    <t>2*3</t>
  </si>
  <si>
    <t>162301421</t>
  </si>
  <si>
    <t>Vodorovné přemístění pařezů do 5 km D do 300 mm</t>
  </si>
  <si>
    <t>-40269763</t>
  </si>
  <si>
    <t>Vodorovné přemístění větví, kmenů nebo pařezů s naložením, složením a dopravou do 5000 m pařezů kmenů, průměru přes 100 do 300 mm</t>
  </si>
  <si>
    <t>162301423</t>
  </si>
  <si>
    <t>Vodorovné přemístění pařezů do 5 km D do 700 mm</t>
  </si>
  <si>
    <t>-790929893</t>
  </si>
  <si>
    <t>Vodorovné přemístění větví, kmenů nebo pařezů s naložením, složením a dopravou do 5000 m pařezů kmenů, průměru přes 500 do 700 mm</t>
  </si>
  <si>
    <t>162301921</t>
  </si>
  <si>
    <t>Příplatek k vodorovnému přemístění pařezů D 300 mm ZKD 5 km</t>
  </si>
  <si>
    <t>-1651046685</t>
  </si>
  <si>
    <t>Vodorovné přemístění větví, kmenů nebo pařezů s naložením, složením a dopravou Příplatek k cenám za každých dalších i započatých 5000 m přes 5000 m pařezů kmenů, průměru přes 100 do 300 mm</t>
  </si>
  <si>
    <t>162301923</t>
  </si>
  <si>
    <t>Příplatek k vodorovnému přemístění pařezů D 700 mm ZKD 5 km</t>
  </si>
  <si>
    <t>-1341078843</t>
  </si>
  <si>
    <t>Vodorovné přemístění větví, kmenů nebo pařezů s naložením, složením a dopravou Příplatek k cenám za každých dalších i započatých 5000 m přes 5000 m pařezů kmenů, průměru přes 500 do 700 mm</t>
  </si>
  <si>
    <t>R-3</t>
  </si>
  <si>
    <t>Poplatek za uložení pařezů na skládku</t>
  </si>
  <si>
    <t>-1291411616</t>
  </si>
  <si>
    <t>Odstranění podkladu pl přes 200 m2 živičných tl 300 mm</t>
  </si>
  <si>
    <t>-1856300073</t>
  </si>
  <si>
    <t>Odstranění podkladu pl přes 200 m2 z kameniva drceného tl 300 mm</t>
  </si>
  <si>
    <t>-2069725886</t>
  </si>
  <si>
    <t>966008111</t>
  </si>
  <si>
    <t>Bourání trubního propustku do DN 300</t>
  </si>
  <si>
    <t>1210494100</t>
  </si>
  <si>
    <t>Bourání trubního propustku s odklizením a uložením vybouraného materiálu na skládku na vzdálenost do 3 m nebo s naložením na dopravní prostředek z trub DN do 300 mm</t>
  </si>
  <si>
    <t>propust P10 + P4 + Pa4</t>
  </si>
  <si>
    <t>5+10+6</t>
  </si>
  <si>
    <t>1412751433</t>
  </si>
  <si>
    <t>-580972645</t>
  </si>
  <si>
    <t>1297,737*19</t>
  </si>
  <si>
    <t>1646059019</t>
  </si>
  <si>
    <t>634961704</t>
  </si>
  <si>
    <t>997221815</t>
  </si>
  <si>
    <t>Poplatek za uložení betonového odpadu na skládce (skládkovné)</t>
  </si>
  <si>
    <t>159211902</t>
  </si>
  <si>
    <t>Poplatek za uložení stavebního odpadu na skládce (skládkovné) betonového</t>
  </si>
  <si>
    <t>-1016078531</t>
  </si>
  <si>
    <t>724</t>
  </si>
  <si>
    <t>122301102-d</t>
  </si>
  <si>
    <t>-1902618354</t>
  </si>
  <si>
    <t>odkop, propustky</t>
  </si>
  <si>
    <t>560,3</t>
  </si>
  <si>
    <t>1008391095</t>
  </si>
  <si>
    <t>132301101</t>
  </si>
  <si>
    <t>Hloubení rýh š do 600 mm v hornině tř. 4 objemu do 100 m3</t>
  </si>
  <si>
    <t>110844224</t>
  </si>
  <si>
    <t>Hloubení zapažených i nezapažených rýh šířky do 600 mm s urovnáním dna do předepsaného profilu a spádu v hornině tř. 4 do 100 m3</t>
  </si>
  <si>
    <t>47,31</t>
  </si>
  <si>
    <t>-969589243</t>
  </si>
  <si>
    <t>-87778167</t>
  </si>
  <si>
    <t>revizní drenážní šachta, horská vpust</t>
  </si>
  <si>
    <t>1,5+6,62</t>
  </si>
  <si>
    <t>1863377704</t>
  </si>
  <si>
    <t>1711913021</t>
  </si>
  <si>
    <t>(583+486,9)*1,22</t>
  </si>
  <si>
    <t>-470308441</t>
  </si>
  <si>
    <t>1305,278*10</t>
  </si>
  <si>
    <t>1043857081</t>
  </si>
  <si>
    <t>291246261</t>
  </si>
  <si>
    <t>2546,25+1925,9</t>
  </si>
  <si>
    <t>Podklad ze štěrkodrtě ŠD tl. 300 mm - výměna podloží se souhlasem TDI</t>
  </si>
  <si>
    <t>1066213907</t>
  </si>
  <si>
    <t>Podklad z mechanicky zpevněného kameniva MZK tl 180 mm, (115 MPa)</t>
  </si>
  <si>
    <t>-943852809</t>
  </si>
  <si>
    <t>kryt km 0,410 - 0,895,</t>
  </si>
  <si>
    <t>2385,5</t>
  </si>
  <si>
    <t>96</t>
  </si>
  <si>
    <t>564861111-d1</t>
  </si>
  <si>
    <t>Podklad ze štěrkodrtě ŠD tl 200 mm (60MPa)</t>
  </si>
  <si>
    <t>1089358582</t>
  </si>
  <si>
    <t>podklad km0,410-0,895- doplnění podkladu</t>
  </si>
  <si>
    <t>2546,25</t>
  </si>
  <si>
    <t>739939952</t>
  </si>
  <si>
    <t>podklad km 0,108-0,410 a 0,895-0,949</t>
  </si>
  <si>
    <t>1925,9</t>
  </si>
  <si>
    <t>564752111</t>
  </si>
  <si>
    <t>Podklad z vibrovaného štěrku VŠ tl 150 mm (100MPa)</t>
  </si>
  <si>
    <t>-635336440</t>
  </si>
  <si>
    <t xml:space="preserve">Podklad nebo kryt z vibrovaného štěrku VŠ s rozprostřením, vlhčením a zhutněním, po zhutnění tl. 150 mm </t>
  </si>
  <si>
    <t>1783,5</t>
  </si>
  <si>
    <t>577145121-d1</t>
  </si>
  <si>
    <t xml:space="preserve">Asfaltový beton vrstva podkladní ACP 16+ (ABH) tl 50 mm š přes 3 m vč. ošetření asf. postřikem 0,7kg/m2 </t>
  </si>
  <si>
    <t>1652566394</t>
  </si>
  <si>
    <t>Asfaltový beton vrstva obrusná ACO 16 (ABH) s rozprostřením a zhutněním z nemodifikovaného asfaltu, po zhutnění v pruhu šířky přes 3 m tl. 50 mm</t>
  </si>
  <si>
    <t>podkladní vrtsva km 0,108-0,410 a 0,895-0,949</t>
  </si>
  <si>
    <t>1676,7</t>
  </si>
  <si>
    <t>573211111-d</t>
  </si>
  <si>
    <t>Postřik živičný uzavířací z asfaltu v množství do 1,80 kg/m2</t>
  </si>
  <si>
    <t>2144696484</t>
  </si>
  <si>
    <t>postřik km 0,108-0,410 a 0,895-0,949</t>
  </si>
  <si>
    <t>1641,1</t>
  </si>
  <si>
    <t>577134121-d2</t>
  </si>
  <si>
    <t xml:space="preserve">Asfaltový beton vrstva obrusná ACO 11 (ABS) tř. I tl 40 mm š přes 3 m vč. ošetření asf. postřikem 0,7kg/m2 </t>
  </si>
  <si>
    <t>2094713475</t>
  </si>
  <si>
    <t>kryt km 0,108-0,410 a 0,895-0,949</t>
  </si>
  <si>
    <t>-1352229913</t>
  </si>
  <si>
    <t>73,4</t>
  </si>
  <si>
    <t>-507005074</t>
  </si>
  <si>
    <t>73,4*1,22</t>
  </si>
  <si>
    <t>1705902723</t>
  </si>
  <si>
    <t>-2091249694</t>
  </si>
  <si>
    <t>175</t>
  </si>
  <si>
    <t>587156238</t>
  </si>
  <si>
    <t>- komplet vč. odtěžení a likvidace zeminy</t>
  </si>
  <si>
    <t>1873568273</t>
  </si>
  <si>
    <t>97</t>
  </si>
  <si>
    <t>564861111-d2</t>
  </si>
  <si>
    <t>-1220981828</t>
  </si>
  <si>
    <t>sjezdy- doplnění podkladu</t>
  </si>
  <si>
    <t>129</t>
  </si>
  <si>
    <t>303522759</t>
  </si>
  <si>
    <t>1810041258</t>
  </si>
  <si>
    <t>49</t>
  </si>
  <si>
    <t>577145121</t>
  </si>
  <si>
    <t>892515092</t>
  </si>
  <si>
    <t>-451497349</t>
  </si>
  <si>
    <t>885385622</t>
  </si>
  <si>
    <t>-1390292530</t>
  </si>
  <si>
    <t>Svodnice ocelová typ 120 kotvená do sypaniny</t>
  </si>
  <si>
    <t>1377950793</t>
  </si>
  <si>
    <t>Svodnice ocelová typ 120 kotvená do betonu</t>
  </si>
  <si>
    <t>-132886552</t>
  </si>
  <si>
    <t>55</t>
  </si>
  <si>
    <t>-913008289</t>
  </si>
  <si>
    <t>podélná drenáž, 259bm perfor. +4bm plná</t>
  </si>
  <si>
    <t>259+4</t>
  </si>
  <si>
    <t>211571111</t>
  </si>
  <si>
    <t>Výplň odvodňovacích žeber nebo trativodů štěrkopískem tříděným</t>
  </si>
  <si>
    <t>-750397399</t>
  </si>
  <si>
    <t>výplň podélné drenáže</t>
  </si>
  <si>
    <t>80</t>
  </si>
  <si>
    <t>57</t>
  </si>
  <si>
    <t>212752313</t>
  </si>
  <si>
    <t>Trativod z drenážních trubek plastových tuhých plných DN 200 mm včetně lože otevřený výkop</t>
  </si>
  <si>
    <t>-1156232336</t>
  </si>
  <si>
    <t>Trativody z drenážních trubek se zřízením štěrkopískového lože pod trubky a s jejich obsypem v průměrném celkovém množství do 0,15 m3/m v otevřeném výkopu z trubek plastových tuhých SN 8 DN 200</t>
  </si>
  <si>
    <t>rekonsturkce propustku P4a</t>
  </si>
  <si>
    <t>58</t>
  </si>
  <si>
    <t>212752315</t>
  </si>
  <si>
    <t>Trativod z drenážních trubek plastových tuhých plných DN 300 mm včetně lože otevřený výkop</t>
  </si>
  <si>
    <t>1865538147</t>
  </si>
  <si>
    <t>Trativody z drenážních trubek se zřízením štěrkopískového lože pod trubky a s jejich obsypem v průměrném celkovém množství do 0,15 m3/m v otevřeném výkopu z trubek plastových tuhých SN 8 DN 300</t>
  </si>
  <si>
    <t>rekonstrukce propustku P4, napojení na stávající zatrubnění</t>
  </si>
  <si>
    <t>8+2,73</t>
  </si>
  <si>
    <t>59</t>
  </si>
  <si>
    <t>451541111</t>
  </si>
  <si>
    <t>Lože pod potrubí otevřený výkop ze štěrkodrtě</t>
  </si>
  <si>
    <t>357643280</t>
  </si>
  <si>
    <t>Lože pod potrubí, stoky a drobné objekty v otevřeném výkopu ze štěrkodrtě 0-63 mm</t>
  </si>
  <si>
    <t>lože pod podkladní beton propustku P4, horská vpust</t>
  </si>
  <si>
    <t>0,4+0,081</t>
  </si>
  <si>
    <t>452311141</t>
  </si>
  <si>
    <t>Podkladní desky z betonu prostého tř. C 16/20 otevřený výkop</t>
  </si>
  <si>
    <t>-1610775405</t>
  </si>
  <si>
    <t>Podkladní a zajišťovací konstrukce z betonu prostého v otevřeném výkopu desky pod potrubí, stoky a drobné objekty z betonu tř. C 16/20</t>
  </si>
  <si>
    <t>podkladní beton pod propustek P4, horská vpust</t>
  </si>
  <si>
    <t>61</t>
  </si>
  <si>
    <t>919535556</t>
  </si>
  <si>
    <t>Obetonování trubního propustku betonem tř. C 30/37</t>
  </si>
  <si>
    <t>1187889931</t>
  </si>
  <si>
    <t>Obetonování trubního propustku betonem prostým se zvýšenými nároky na prostředí tř. C 25/30</t>
  </si>
  <si>
    <t>obetonování propustku P4</t>
  </si>
  <si>
    <t>62</t>
  </si>
  <si>
    <t>320101112</t>
  </si>
  <si>
    <t>Osazení betonových a železobetonových prefabrikátů hmotnosti nad 1000 do 5000 kg</t>
  </si>
  <si>
    <t>-998887582</t>
  </si>
  <si>
    <t>Osazení betonových a železobetonových prefabrikátů hmotnosti jednotlivě přes 1 000 do 5 000 kg</t>
  </si>
  <si>
    <t>osazení horské vpusti</t>
  </si>
  <si>
    <t>1,053</t>
  </si>
  <si>
    <t>63</t>
  </si>
  <si>
    <t>R-1</t>
  </si>
  <si>
    <t>Horská vpust TZV 90/90/115</t>
  </si>
  <si>
    <t>1142602247</t>
  </si>
  <si>
    <t>64</t>
  </si>
  <si>
    <t>R-2</t>
  </si>
  <si>
    <t>Zákrytová deska s mříží TZV 90/90/15</t>
  </si>
  <si>
    <t>972593179</t>
  </si>
  <si>
    <t>65</t>
  </si>
  <si>
    <t>895170201</t>
  </si>
  <si>
    <t>Drenážní šachta z PP, šachtové dno  DN 600 usazovací prostor</t>
  </si>
  <si>
    <t>1923516242</t>
  </si>
  <si>
    <t>Drenážní šachta z polypropylenu PP DN 600 pro napojení potrubí Propustku P4a P4a, šachtové dno s usazovacím prostorem</t>
  </si>
  <si>
    <t>66</t>
  </si>
  <si>
    <t>895170302r</t>
  </si>
  <si>
    <t>Drenážní šachta z PP DN 600 šachtové prodloužení s drážkou světlé hloubky 800 mm včetně spojky</t>
  </si>
  <si>
    <t>431763555</t>
  </si>
  <si>
    <t>Drenážní šachta z polypropylenu PP DN 600 šachtové prodloužení s drážkou, světlé hloubky 800 mm</t>
  </si>
  <si>
    <t>67</t>
  </si>
  <si>
    <t>895170331r</t>
  </si>
  <si>
    <t>Drenážní šachta z PP DN 600 nástavec teleskopický s manžetou pro zatížení 12,5 t, včetně poklopu</t>
  </si>
  <si>
    <t>1544249179</t>
  </si>
  <si>
    <t>68</t>
  </si>
  <si>
    <t>919521110</t>
  </si>
  <si>
    <t>Zřízení silničního propustku z trub betonových nebo ŽB DN 300</t>
  </si>
  <si>
    <t>-935397755</t>
  </si>
  <si>
    <t>Zřízení silničního propustku z trub betonových nebo železobetonových DN 300 mm</t>
  </si>
  <si>
    <t>Rekonstrukce propustku P10 včetně podkladních vrstev a obetonování</t>
  </si>
  <si>
    <t>69</t>
  </si>
  <si>
    <t>592211380</t>
  </si>
  <si>
    <t>trouba železobetonová, zesílená TZP DN300</t>
  </si>
  <si>
    <t>-227182814</t>
  </si>
  <si>
    <t>Trouby pro dešťové odpadní vody železobetonové přímé kruhového průřezu, osmiúhelníkové, zesílené DN300</t>
  </si>
  <si>
    <t>70</t>
  </si>
  <si>
    <t>1611911589</t>
  </si>
  <si>
    <t>zásyp revizní šachty a horské vpusti</t>
  </si>
  <si>
    <t>1,36+5,41</t>
  </si>
  <si>
    <t>71</t>
  </si>
  <si>
    <t>-474044056</t>
  </si>
  <si>
    <t>141</t>
  </si>
  <si>
    <t>72</t>
  </si>
  <si>
    <t>-1956068215</t>
  </si>
  <si>
    <t>141*1,22</t>
  </si>
  <si>
    <t>73</t>
  </si>
  <si>
    <t>-1887127337</t>
  </si>
  <si>
    <t>938</t>
  </si>
  <si>
    <t>95</t>
  </si>
  <si>
    <t>D1r</t>
  </si>
  <si>
    <t>Označník - tyč a turistická značka</t>
  </si>
  <si>
    <t>kpl.</t>
  </si>
  <si>
    <t>894099362</t>
  </si>
  <si>
    <t>turistický označník</t>
  </si>
  <si>
    <t>74</t>
  </si>
  <si>
    <t>771551498</t>
  </si>
  <si>
    <t>75</t>
  </si>
  <si>
    <t>1757907426</t>
  </si>
  <si>
    <t>938*0,03 'Přepočtené koeficientem množství</t>
  </si>
  <si>
    <t>94</t>
  </si>
  <si>
    <t>1654749522</t>
  </si>
  <si>
    <t>2 x ročně</t>
  </si>
  <si>
    <t>0,0938*2</t>
  </si>
  <si>
    <t>03 - SO 03 Polní cesta C3</t>
  </si>
  <si>
    <t>112101123</t>
  </si>
  <si>
    <t>Kácení stromů jehličnatých D kmene do 700 mm</t>
  </si>
  <si>
    <t>-871402417</t>
  </si>
  <si>
    <t>Kácení stromů s odřezáním kmene a s odvětvením jehličnatých bez odkornění, kmene průměru přes 500 do 700 mm</t>
  </si>
  <si>
    <t>162301417</t>
  </si>
  <si>
    <t>Vodorovné přemístění kmenů stromů jehličnatých do 5 km D kmene do 700 mm</t>
  </si>
  <si>
    <t>-1665113907</t>
  </si>
  <si>
    <t>Vodorovné přemístění větví, kmenů nebo pařezů s naložením, složením a dopravou do 5000 m kmenů stromů jehličnatých, průměru přes 500 do 700 mm</t>
  </si>
  <si>
    <t>162301917</t>
  </si>
  <si>
    <t>Příplatek k vodorovnému přemístění kmenů stromů jehličnatých D kmene do 700 mm ZKD 5 km</t>
  </si>
  <si>
    <t>-1498425923</t>
  </si>
  <si>
    <t>Vodorovné přemístění větví, kmenů nebo pařezů s naložením, složením a dopravou Příplatek k cenám za každých dalších i započatých 5000 m přes 5000 m kmenů stromů jehličnatých, průměru přes 500 do 700 mm</t>
  </si>
  <si>
    <t>3*3</t>
  </si>
  <si>
    <t>-516673284</t>
  </si>
  <si>
    <t>-612187435</t>
  </si>
  <si>
    <t>1910946210</t>
  </si>
  <si>
    <t>-1475029877</t>
  </si>
  <si>
    <t>-1977167420</t>
  </si>
  <si>
    <t>1348638726</t>
  </si>
  <si>
    <t>-1230695963</t>
  </si>
  <si>
    <t>180,5</t>
  </si>
  <si>
    <t>122301101</t>
  </si>
  <si>
    <t>Odkopávky a prokopávky nezapažené v hornině tř. 4 objem do 100 m3</t>
  </si>
  <si>
    <t>-492434779</t>
  </si>
  <si>
    <t>Odkopávky a prokopávky nezapažené s přehozením výkopku na vzdálenost do 3 m nebo s naložením na dopravní prostředek v hornině tř. 4 do 100 m3</t>
  </si>
  <si>
    <t>odkop a rekonstrukci propustků P3 a P5</t>
  </si>
  <si>
    <t>75,41</t>
  </si>
  <si>
    <t>-1849764581</t>
  </si>
  <si>
    <t>2097681961</t>
  </si>
  <si>
    <t>(143+70,61)*1,22</t>
  </si>
  <si>
    <t>1619534433</t>
  </si>
  <si>
    <t>260,604*10</t>
  </si>
  <si>
    <t>-447695098</t>
  </si>
  <si>
    <t>Rekostrukce P5</t>
  </si>
  <si>
    <t>966008112</t>
  </si>
  <si>
    <t>Bourání trubního propustku do DN 500</t>
  </si>
  <si>
    <t>-1637569531</t>
  </si>
  <si>
    <t>Bourání trubního propustku s odklizením a uložením vybouraného materiálu na skládku na vzdálenost do 3 m nebo s naložením na dopravní prostředek z trub DN přes 300 do 500 mm</t>
  </si>
  <si>
    <t>Rekonstrukce P3</t>
  </si>
  <si>
    <t>1570828722</t>
  </si>
  <si>
    <t>-99782971</t>
  </si>
  <si>
    <t>342,092*19</t>
  </si>
  <si>
    <t>1754140464</t>
  </si>
  <si>
    <t>600048613</t>
  </si>
  <si>
    <t>propust P3 a P5</t>
  </si>
  <si>
    <t>5,88+3,012</t>
  </si>
  <si>
    <t>-1246614580</t>
  </si>
  <si>
    <t>1020983470</t>
  </si>
  <si>
    <t>1245</t>
  </si>
  <si>
    <t>1098947065</t>
  </si>
  <si>
    <t>výměna podloží  komplet vč. odtěžení a likvidace zeminy</t>
  </si>
  <si>
    <t>1508041441</t>
  </si>
  <si>
    <t>1393013152</t>
  </si>
  <si>
    <t>214373282</t>
  </si>
  <si>
    <t>4,8</t>
  </si>
  <si>
    <t>162301101</t>
  </si>
  <si>
    <t>Vodorovné přemístění do 500 m výkopku/sypaniny z horniny tř. 1 až 4</t>
  </si>
  <si>
    <t>901604062</t>
  </si>
  <si>
    <t>Vodorovné přemístění výkopku nebo sypaniny po suchu na obvyklém dopravním prostředku, bez naložení výkopku, avšak se složením bez rozhrnutí z horniny tř. 1 až 4 na vzdálenost přes 50 do 500 m</t>
  </si>
  <si>
    <t>4,8*1,22</t>
  </si>
  <si>
    <t>-1843228601</t>
  </si>
  <si>
    <t>-1370009320</t>
  </si>
  <si>
    <t>6,86</t>
  </si>
  <si>
    <t>-708756717</t>
  </si>
  <si>
    <t>1546708803</t>
  </si>
  <si>
    <t>623599202</t>
  </si>
  <si>
    <t>919521013r</t>
  </si>
  <si>
    <t>Zřízení propustků z trub železobetonových DN 400 hrdlových, včetně podkladních vrstev, podkladních prefabrikátů, obetonování a bednění</t>
  </si>
  <si>
    <t>-288738818</t>
  </si>
  <si>
    <t>Zřízení propustků a hospodářských přejezdů z trub betonových a železobetonových do DN 400</t>
  </si>
  <si>
    <t>propust P5</t>
  </si>
  <si>
    <t>5,5</t>
  </si>
  <si>
    <t>Železobetonová trouba hrdlouvá DN 400</t>
  </si>
  <si>
    <t>725756644</t>
  </si>
  <si>
    <t>Propust P5</t>
  </si>
  <si>
    <t>919521015r</t>
  </si>
  <si>
    <t>Zřízení propustků z trub betonových DN 600 hrdlových, včetně podkladních vrstev, podkladních prefabrikátů, obetonování a bednění</t>
  </si>
  <si>
    <t>-1667419777</t>
  </si>
  <si>
    <t>Zřízení propustků a hospodářských přejezdů z trub betonových a železobetonových do DN 600</t>
  </si>
  <si>
    <t>propust P3</t>
  </si>
  <si>
    <t>Železobetonová trouba hrdlouvá DN 600</t>
  </si>
  <si>
    <t>326534342</t>
  </si>
  <si>
    <t>Propust P3</t>
  </si>
  <si>
    <t>919311112r</t>
  </si>
  <si>
    <t>Čela propustků z prostého betonu tř. C30/37 včetně okapových říms a prostupů příčného odvodnění</t>
  </si>
  <si>
    <t>-2106952398</t>
  </si>
  <si>
    <t>Čela propustků z prostého betonu tř. C 8/10</t>
  </si>
  <si>
    <t>21,13</t>
  </si>
  <si>
    <t>313167200</t>
  </si>
  <si>
    <t>síť výztužná svařovaná KARI Q 188, 150 x 150 mm, D  6 mm, 5 x 2,15 m</t>
  </si>
  <si>
    <t>-1113734921</t>
  </si>
  <si>
    <t>Sítě drátěné z ostatních neušlechtilých ocelí tříd 10 a 11, povrch matný sítě svařované výztužné -  KARI ocelový drát KARI  (DIN 488) Q 188  150 x 150 mm    D = 6 mm, 5 x 2,15 m</t>
  </si>
  <si>
    <t>8+4</t>
  </si>
  <si>
    <t>452311171</t>
  </si>
  <si>
    <t>Podkladní desky z betonu prostého tř. C 30/37 otevřený výkop</t>
  </si>
  <si>
    <t>1967068932</t>
  </si>
  <si>
    <t>Podkladní a zajišťovací konstrukce z betonu prostého v otevřeném výkopu desky pod potrubí, stoky a drobné objekty z betonu tř. C 30/37</t>
  </si>
  <si>
    <t>0,7+0,54</t>
  </si>
  <si>
    <t>936561111</t>
  </si>
  <si>
    <t>Podkladní a krycí vrstvy trubních propustků nebo překopů cest z kameniva</t>
  </si>
  <si>
    <t>-969632804</t>
  </si>
  <si>
    <t>Podkladní a krycí vrstvy trubních propustků nebo překopů cest z kameniva drceného</t>
  </si>
  <si>
    <t>Zhutněný zásyp propustku P3 a P5</t>
  </si>
  <si>
    <t>21,15+15,75</t>
  </si>
  <si>
    <t>Trativod z drenážních trubek plastových flexibilních D do 100 mm včetně lože a obsypu otevřený výkop</t>
  </si>
  <si>
    <t>796460603</t>
  </si>
  <si>
    <t>podélná drenáž propustku P3 a P5</t>
  </si>
  <si>
    <t>6+3</t>
  </si>
  <si>
    <t>-571971117</t>
  </si>
  <si>
    <t>filtrace podélné drenáže</t>
  </si>
  <si>
    <t>463212121</t>
  </si>
  <si>
    <t>Rovnanina z lomového kamene s vyklínováním spár těženým kamenivem</t>
  </si>
  <si>
    <t>280931032</t>
  </si>
  <si>
    <t>Rovnanina z lomového kamene upraveného, tříděného jakékoliv tloušťky rovnaniny s vyplněním spár a dutin těženým kamenivem</t>
  </si>
  <si>
    <t>Propust P3 a P5</t>
  </si>
  <si>
    <t>2,9+2,2</t>
  </si>
  <si>
    <t>463451114</t>
  </si>
  <si>
    <t>Prolití kamenné rovnaniny betonem C12/15</t>
  </si>
  <si>
    <t>461268550</t>
  </si>
  <si>
    <t>Prolití konstrukce z kamene rovnaniny cementovou maltou MC-25</t>
  </si>
  <si>
    <t>1+0,7</t>
  </si>
  <si>
    <t>348942131r</t>
  </si>
  <si>
    <t>Zábradlí ocelové osazené do betonu včetně montáže a úpravy povrchu modrým syntetickým nátěrem</t>
  </si>
  <si>
    <t>-2078862114</t>
  </si>
  <si>
    <t>Zábradlí ocelové přímé nebo v oblouku výšky 1,1 m ze sloupků z válcovaných tyčí I č.10-12 s osazením do bloků z betonu prostého rozměru 200x200x500 mm ze dvou vodorovných trubek průměru 51 mm</t>
  </si>
  <si>
    <t>11,5+5</t>
  </si>
  <si>
    <t>1904888035</t>
  </si>
  <si>
    <t>37,5</t>
  </si>
  <si>
    <t>-1484534183</t>
  </si>
  <si>
    <t>37,5*1,22</t>
  </si>
  <si>
    <t>1971613223</t>
  </si>
  <si>
    <t>249,5</t>
  </si>
  <si>
    <t>-1320891076</t>
  </si>
  <si>
    <t>-419561934</t>
  </si>
  <si>
    <t>249,5*0,03 'Přepočtené koeficientem množství</t>
  </si>
  <si>
    <t>-64005429</t>
  </si>
  <si>
    <t>0,02495*2</t>
  </si>
  <si>
    <t>06 - SO 06 Vodohospodářská opatření (VHO)</t>
  </si>
  <si>
    <t xml:space="preserve">    02 - Odvodnění</t>
  </si>
  <si>
    <t xml:space="preserve">    03 - Konečné terénní úpravy</t>
  </si>
  <si>
    <t xml:space="preserve">    04 - Ozelenění</t>
  </si>
  <si>
    <t>-1562248400</t>
  </si>
  <si>
    <t>-136569648</t>
  </si>
  <si>
    <t>odkop příkopu včetně propustků</t>
  </si>
  <si>
    <t>980,3</t>
  </si>
  <si>
    <t>-1794470810</t>
  </si>
  <si>
    <t>-834283631</t>
  </si>
  <si>
    <t>propust P1 + P6+P8</t>
  </si>
  <si>
    <t>8+6+6</t>
  </si>
  <si>
    <t>-117834888</t>
  </si>
  <si>
    <t>1915733913</t>
  </si>
  <si>
    <t>15,060*19</t>
  </si>
  <si>
    <t>456375327</t>
  </si>
  <si>
    <t>-42456639</t>
  </si>
  <si>
    <t>odvoz přebytečné ornice a zeminy n a místo určené investorem</t>
  </si>
  <si>
    <t>(529+980,3)*1,22</t>
  </si>
  <si>
    <t>49487242</t>
  </si>
  <si>
    <t>1841,346*10</t>
  </si>
  <si>
    <t>Odvodnění</t>
  </si>
  <si>
    <t>564231111</t>
  </si>
  <si>
    <t>Podklad nebo podsyp ze štěrkopísku ŠP tl 100 mm</t>
  </si>
  <si>
    <t>-1530283051</t>
  </si>
  <si>
    <t>Podklad nebo podsyp ze štěrkopísku ŠP s rozprostřením, vlhčením a zhutněním, po zhutnění tl. 100 mm</t>
  </si>
  <si>
    <t>OP1, betonový práh, brod, příčný žlab, stabilizace propustků</t>
  </si>
  <si>
    <t>473+2,9+31+4,5+55</t>
  </si>
  <si>
    <t>451315114</t>
  </si>
  <si>
    <t>Podkladní nebo výplňová vrstva z betonu C 12/15 tl do 100 mm</t>
  </si>
  <si>
    <t>863218769</t>
  </si>
  <si>
    <t>Podkladní a výplňové vrstvy z betonu prostého tloušťky do 100 mm, z betonu C 12/15</t>
  </si>
  <si>
    <t>OP1, stabilizace propustků</t>
  </si>
  <si>
    <t>453+53</t>
  </si>
  <si>
    <t>465513427</t>
  </si>
  <si>
    <t>Dlažba z lomového kamene do betonu s vyklínováním a prolitím betonem tl 400 mm</t>
  </si>
  <si>
    <t>979243338</t>
  </si>
  <si>
    <t>Dlažba z lomového kamene lomařsky upraveného na cementovou maltu, s vyspárováním cementovou maltou, tl. kamene 400 mm</t>
  </si>
  <si>
    <t>430+50</t>
  </si>
  <si>
    <t>935111112</t>
  </si>
  <si>
    <t>Osazení příkopového žlabu do štěrkopísku tl 100 mm z betonových desek</t>
  </si>
  <si>
    <t>351252167</t>
  </si>
  <si>
    <t>Osazení betonového příkopového žlabu s vyplněním a zatřením spár cementovou maltou s ložem tl. 100 mm z kameniva těženého nebo štěrkopísku z betonových desek jakékoliv velikosti</t>
  </si>
  <si>
    <t>Svodný příkop SP1</t>
  </si>
  <si>
    <t>1045</t>
  </si>
  <si>
    <t>Vegetační tvárnice 60x40x8 cm</t>
  </si>
  <si>
    <t>1797341257</t>
  </si>
  <si>
    <t>SP1</t>
  </si>
  <si>
    <t>4354</t>
  </si>
  <si>
    <t>274311611r</t>
  </si>
  <si>
    <t>Základové pásy prokládané kamenem z betonu tř. C 30/37</t>
  </si>
  <si>
    <t>1851170959</t>
  </si>
  <si>
    <t>Základy z betonu prostého pasy z betonu kamenem prokládaného tř. C 16/20</t>
  </si>
  <si>
    <t>vyústění OP1-obvod kamenné rovnaniny</t>
  </si>
  <si>
    <t>12,8</t>
  </si>
  <si>
    <t>2138327066</t>
  </si>
  <si>
    <t>vyústění OP1</t>
  </si>
  <si>
    <t>12,52</t>
  </si>
  <si>
    <t>-809881724</t>
  </si>
  <si>
    <t>podklad kamenné rovnaniny</t>
  </si>
  <si>
    <t>31,3</t>
  </si>
  <si>
    <t>452318510</t>
  </si>
  <si>
    <t>Zajišťovací práh z betonu prostého C30/37  se zvýšenými nároky na prostředí</t>
  </si>
  <si>
    <t>636137230</t>
  </si>
  <si>
    <t>Zajišťovací práh z betonu prostého se zvýšenými nároky na prostředí na dně a ve svahu melioračních kanálů s patkami nebo bez patek</t>
  </si>
  <si>
    <t>práh vyústění, brod, ukončení OP1, stabilizace propustku</t>
  </si>
  <si>
    <t>3,2+8+1+10</t>
  </si>
  <si>
    <t>1076758910</t>
  </si>
  <si>
    <t>Brod B3</t>
  </si>
  <si>
    <t>7,8</t>
  </si>
  <si>
    <t>313166630</t>
  </si>
  <si>
    <t>síť výztužná svařovaná KARI KY 49,  100 x 100 mm, D 8 mm, 3 x 2 m</t>
  </si>
  <si>
    <t>2102392515</t>
  </si>
  <si>
    <t>Sítě drátěné z ostatních neušlechtilých ocelí tříd 10 a 11, povrch matný sítě svařované výztužné -  KARI ocelový drát KARI  (DIN 488) KY 49 100  x 100 mm    D = 8 mm, 3 x 2 m</t>
  </si>
  <si>
    <t>práh OP1, brod</t>
  </si>
  <si>
    <t>3+21</t>
  </si>
  <si>
    <t>465513227</t>
  </si>
  <si>
    <t>Dlažba z lomového kamene na cementovou maltu s vyspárováním tl 250 mm</t>
  </si>
  <si>
    <t>1694583111</t>
  </si>
  <si>
    <t>Dlažba z lomového kamene lomařsky upraveného na cementovou maltu, s vyspárováním cementovou maltou, tl. kamene 250 mm</t>
  </si>
  <si>
    <t>275313811</t>
  </si>
  <si>
    <t>Základové patky z betonu tř. C 30/37</t>
  </si>
  <si>
    <t>178447480</t>
  </si>
  <si>
    <t>Základy z betonu prostého patky a bloky z betonu kamenem neprokládaného tř. C 25/30</t>
  </si>
  <si>
    <t>Příčný žlab Z1, propustky</t>
  </si>
  <si>
    <t>1,3+10</t>
  </si>
  <si>
    <t>451315115</t>
  </si>
  <si>
    <t>Podkladní nebo výplňová vrstva z betonu C 16/20 tl do 100 mm</t>
  </si>
  <si>
    <t>-512034969</t>
  </si>
  <si>
    <t>Podkladní a výplňové vrstvy z betonu prostého tloušťky do 100 mm, z betonu C 16/20</t>
  </si>
  <si>
    <t>Příčný žlab Z1</t>
  </si>
  <si>
    <t>0,25</t>
  </si>
  <si>
    <t>279321348</t>
  </si>
  <si>
    <t>Základová zeď ze ŽB tř. C 30/37 bez výztuže</t>
  </si>
  <si>
    <t>1402575400</t>
  </si>
  <si>
    <t>Základové zdi z betonu železového (bez výztuže) bez zvláštních nároků na vliv prostředí (X0, XC) tř. C 30/37</t>
  </si>
  <si>
    <t>příčný žlab Z1</t>
  </si>
  <si>
    <t>2,4</t>
  </si>
  <si>
    <t>279361221</t>
  </si>
  <si>
    <t>Výztuž základových zdí nosných betonářskou ocelí 10 216</t>
  </si>
  <si>
    <t>-532313627</t>
  </si>
  <si>
    <t>Výztuž základových zdí nosných svislých nebo odkloněných od svislice, rovinných nebo oblých, deskových nebo žebrových, včetně výztuže jejich žeber z betonářské oceli 10 216 (E)</t>
  </si>
  <si>
    <t>2,4*0,075</t>
  </si>
  <si>
    <t>R-4</t>
  </si>
  <si>
    <t>Mřížový rošt 1x4,5m,pro přejezd nákladních vozidel, nosné pásy 100x5mm, vel. oka cca 30x30mm, světlá rozteč podpor 600mm,rošt bude uložen na profil l 200x100x10 ukotvený ke konstrukci žlabu pomocí šroubů se zápustnou hlavou a chemických kotev</t>
  </si>
  <si>
    <t>kpl</t>
  </si>
  <si>
    <t>782380557</t>
  </si>
  <si>
    <t>279351101</t>
  </si>
  <si>
    <t>Zřízení bednění základových zdí jednostranné</t>
  </si>
  <si>
    <t>-2025876977</t>
  </si>
  <si>
    <t>Bednění základových zdí svislé nebo šikmé (odkloněné), půdorysně přímé nebo zalomené ve volných nebo zapažených jámách, rýhách, šachtách, včetně případných vzpěr, jednostranné zřízení</t>
  </si>
  <si>
    <t>279351102</t>
  </si>
  <si>
    <t>Odstranění bednění základových zdí jednostranné</t>
  </si>
  <si>
    <t>-1949630080</t>
  </si>
  <si>
    <t>Bednění základových zdí svislé nebo šikmé (odkloněné), půdorysně přímé nebo zalomené ve volných nebo zapažených jámách, rýhách, šachtách, včetně případných vzpěr, jednostranné odstranění</t>
  </si>
  <si>
    <t>279351105</t>
  </si>
  <si>
    <t>Zřízení bednění základových zdí oboustranné</t>
  </si>
  <si>
    <t>719928444</t>
  </si>
  <si>
    <t>Bednění základových zdí svislé nebo šikmé (odkloněné), půdorysně přímé nebo zalomené ve volných nebo zapažených jámách, rýhách, šachtách, včetně případných vzpěr, oboustranné za každou stranu zřízení</t>
  </si>
  <si>
    <t>279351106</t>
  </si>
  <si>
    <t>Odstranění bednění základových zdí oboustranné</t>
  </si>
  <si>
    <t>-894321888</t>
  </si>
  <si>
    <t>Bednění základových zdí svislé nebo šikmé (odkloněné), půdorysně přímé nebo zalomené ve volných nebo zapažených jámách, rýhách, šachtách, včetně případných vzpěr, oboustranné za každou stranu odstranění</t>
  </si>
  <si>
    <t>919521015</t>
  </si>
  <si>
    <t>Zřízení propustků z trub betonových DN 600, včetně podkladních vrstev</t>
  </si>
  <si>
    <t>-1606684092</t>
  </si>
  <si>
    <t>Propust P9</t>
  </si>
  <si>
    <t>Železobetonová trouba hrdlouvá DN 600 s příplatkem za řezání krajních trub</t>
  </si>
  <si>
    <t>161240859</t>
  </si>
  <si>
    <t>9*1,05</t>
  </si>
  <si>
    <t>919521017</t>
  </si>
  <si>
    <t>Zřízení propustků z trub betonových DN 800, včetně podkladních vrstev</t>
  </si>
  <si>
    <t>1803713769</t>
  </si>
  <si>
    <t>Zřízení propustků a hospodářských přejezdů z trub betonových a železobetonových do DN 800</t>
  </si>
  <si>
    <t>propust P1, P6, P7, P8</t>
  </si>
  <si>
    <t>9,6+9+9+9</t>
  </si>
  <si>
    <t>Železobetonová trouba DN800 s příplatkem za řezání krajních trub</t>
  </si>
  <si>
    <t>-2015973398</t>
  </si>
  <si>
    <t>(9,6+9+9+9)*1,05</t>
  </si>
  <si>
    <t>Obetonování trubního propustku betonem se zvýšenými nároky na prostředí tř. C 30/37 včetně bednění</t>
  </si>
  <si>
    <t>-1862139732</t>
  </si>
  <si>
    <t>propust P1, P6, P7, P8, P9</t>
  </si>
  <si>
    <t>18,7</t>
  </si>
  <si>
    <t>-877057556</t>
  </si>
  <si>
    <t>Propustky, příčný žlab</t>
  </si>
  <si>
    <t>22+1</t>
  </si>
  <si>
    <t>-1643058675</t>
  </si>
  <si>
    <t>Zhutněný zásyp propustků</t>
  </si>
  <si>
    <t>-454690694</t>
  </si>
  <si>
    <t>-813735160</t>
  </si>
  <si>
    <t>75*1,22</t>
  </si>
  <si>
    <t>182301131</t>
  </si>
  <si>
    <t>Rozprostření ornice pl přes 500 m2 ve svahu přes 1:5 tl vrstvy do 100 mm</t>
  </si>
  <si>
    <t>1681462147</t>
  </si>
  <si>
    <t>Rozprostření a urovnání ornice ve svahu sklonu přes 1:5 při souvislé ploše přes 500 m2, tl. vrstvy do 100 mm</t>
  </si>
  <si>
    <t>KTÚ svahy příkopu</t>
  </si>
  <si>
    <t>749</t>
  </si>
  <si>
    <t>1269204507</t>
  </si>
  <si>
    <t>1500962911</t>
  </si>
  <si>
    <t>749*0,03 'Přepočtené koeficientem množství</t>
  </si>
  <si>
    <t>-26887899</t>
  </si>
  <si>
    <t>0,0749*2</t>
  </si>
  <si>
    <t>07 - Vedlešjí rozpočtové náklady</t>
  </si>
  <si>
    <t>01 - VRN</t>
  </si>
  <si>
    <t xml:space="preserve">Archeologické práce – zajištění oznámení zahájení prací </t>
  </si>
  <si>
    <t>ks</t>
  </si>
  <si>
    <t>512</t>
  </si>
  <si>
    <t>-1318767733</t>
  </si>
  <si>
    <t xml:space="preserve">Archeologické práce – zajištění podmínek pro možný archeologický průzkum </t>
  </si>
  <si>
    <t>1728794486</t>
  </si>
  <si>
    <t xml:space="preserve">Koordinační přirážka za etapizaci </t>
  </si>
  <si>
    <t>712300059</t>
  </si>
  <si>
    <t>Aktualizace invenarizace zeleně</t>
  </si>
  <si>
    <t>-1100841003</t>
  </si>
  <si>
    <t>R-5a</t>
  </si>
  <si>
    <t>Zajištění povolení kácení v PUPFL, včetně v koordinace s lesním hospodářem, posudek</t>
  </si>
  <si>
    <t>234408273</t>
  </si>
  <si>
    <t>R-5b</t>
  </si>
  <si>
    <t>Zajištění dočasného odmětí z PUPFL, posudek vyřízení vč. správního poplatku</t>
  </si>
  <si>
    <t>-460147050</t>
  </si>
  <si>
    <t>R-5c</t>
  </si>
  <si>
    <t>Zajištění trvalého odnětí z PUPFL, znal. posudek vyřízení vč. správního poplatku</t>
  </si>
  <si>
    <t>-217618660</t>
  </si>
  <si>
    <t>R-6</t>
  </si>
  <si>
    <t>Příprava staveniště- Oklepová rampa viz výkres</t>
  </si>
  <si>
    <t>1965169427</t>
  </si>
  <si>
    <t>R-11</t>
  </si>
  <si>
    <t>Zpracování zhotovitelské realizační dokumentace</t>
  </si>
  <si>
    <t>-1139040309</t>
  </si>
  <si>
    <t>R-7</t>
  </si>
  <si>
    <t>Zajištění přechodného dopravního značení – povolení na dotčených úřadech a osazení značek dle požadavku PD a dotčeného orgánu.</t>
  </si>
  <si>
    <t>-1763500702</t>
  </si>
  <si>
    <t>R-8</t>
  </si>
  <si>
    <t>Povolení zvláštního užívání místních komunikací pro účely stavby</t>
  </si>
  <si>
    <t>199338314</t>
  </si>
  <si>
    <t>R-9</t>
  </si>
  <si>
    <t>Vytýčení inženýrských sítí včetně inženýrské činnosti, popř. kopané  sondy</t>
  </si>
  <si>
    <t>-88720395</t>
  </si>
  <si>
    <t>R-12</t>
  </si>
  <si>
    <t>Hutnící zkoušky (dle požadavku norem a TKP, pro dané SO).</t>
  </si>
  <si>
    <t>-870731626</t>
  </si>
  <si>
    <t>R-13</t>
  </si>
  <si>
    <t>Zajištění pronájmu po dobu stavby u pronajímatelů zemědělských pozemků (pronajímají na základě pachtovní/jiné smlouvy s vlastníkem,..),pozemky se zemědělským využitím (MZe), zahrnuje smlouvu a cenu pronájmu za využití ploch pro stavbu a staveniště.</t>
  </si>
  <si>
    <t>1345797733</t>
  </si>
  <si>
    <t>R-14</t>
  </si>
  <si>
    <t>Zřízení provizorních přejezdů na pozemky z betonových panelů po dobu výstavby pro zajištění obhospodařitelnosti pozemků (pro každou přístupovou komunikaci- kpl. prodané SO)</t>
  </si>
  <si>
    <t>-904542681</t>
  </si>
  <si>
    <t>R-10a</t>
  </si>
  <si>
    <t>Zaměření skutečného stavu, geometrický plán, vydělení vyjmutých lesních pozemků, podklady pro zápisy do KN</t>
  </si>
  <si>
    <t>-1974327469</t>
  </si>
  <si>
    <t>R-10b</t>
  </si>
  <si>
    <t>Dokumentace skutečného provedení stavby</t>
  </si>
  <si>
    <t>884315996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</si>
</sst>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>
      <alignment horizontal="center" vertical="center"/>
      <protection/>
    </xf>
    <xf numFmtId="49" fontId="23" fillId="0" borderId="23" xfId="0" applyNumberFormat="1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167" fontId="23" fillId="0" borderId="23" xfId="0" applyNumberFormat="1" applyFont="1" applyBorder="1" applyAlignment="1" applyProtection="1">
      <alignment vertical="center"/>
      <protection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  <protection/>
    </xf>
    <xf numFmtId="49" fontId="37" fillId="0" borderId="23" xfId="0" applyNumberFormat="1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167" fontId="37" fillId="0" borderId="23" xfId="0" applyNumberFormat="1" applyFont="1" applyBorder="1" applyAlignment="1" applyProtection="1">
      <alignment vertical="center"/>
      <protection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18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21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26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27</v>
      </c>
    </row>
    <row r="10" spans="2:71" s="1" customFormat="1" ht="12" customHeight="1">
      <c r="B10" s="20"/>
      <c r="C10" s="21"/>
      <c r="D10" s="31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29</v>
      </c>
      <c r="AL10" s="21"/>
      <c r="AM10" s="21"/>
      <c r="AN10" s="26" t="s">
        <v>30</v>
      </c>
      <c r="AO10" s="21"/>
      <c r="AP10" s="21"/>
      <c r="AQ10" s="21"/>
      <c r="AR10" s="19"/>
      <c r="BE10" s="30"/>
      <c r="BS10" s="16" t="s">
        <v>18</v>
      </c>
    </row>
    <row r="11" spans="2:71" s="1" customFormat="1" ht="18.45" customHeight="1">
      <c r="B11" s="20"/>
      <c r="C11" s="21"/>
      <c r="D11" s="21"/>
      <c r="E11" s="26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32</v>
      </c>
      <c r="AL11" s="21"/>
      <c r="AM11" s="21"/>
      <c r="AN11" s="26" t="s">
        <v>33</v>
      </c>
      <c r="AO11" s="21"/>
      <c r="AP11" s="21"/>
      <c r="AQ11" s="21"/>
      <c r="AR11" s="19"/>
      <c r="BE11" s="30"/>
      <c r="BS11" s="16" t="s">
        <v>18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18</v>
      </c>
    </row>
    <row r="13" spans="2:71" s="1" customFormat="1" ht="12" customHeight="1">
      <c r="B13" s="20"/>
      <c r="C13" s="21"/>
      <c r="D13" s="31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29</v>
      </c>
      <c r="AL13" s="21"/>
      <c r="AM13" s="21"/>
      <c r="AN13" s="33" t="s">
        <v>35</v>
      </c>
      <c r="AO13" s="21"/>
      <c r="AP13" s="21"/>
      <c r="AQ13" s="21"/>
      <c r="AR13" s="19"/>
      <c r="BE13" s="30"/>
      <c r="BS13" s="16" t="s">
        <v>18</v>
      </c>
    </row>
    <row r="14" spans="2:71" ht="12">
      <c r="B14" s="20"/>
      <c r="C14" s="21"/>
      <c r="D14" s="21"/>
      <c r="E14" s="33" t="s">
        <v>35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32</v>
      </c>
      <c r="AL14" s="21"/>
      <c r="AM14" s="21"/>
      <c r="AN14" s="33" t="s">
        <v>35</v>
      </c>
      <c r="AO14" s="21"/>
      <c r="AP14" s="21"/>
      <c r="AQ14" s="21"/>
      <c r="AR14" s="19"/>
      <c r="BE14" s="30"/>
      <c r="BS14" s="16" t="s">
        <v>18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29</v>
      </c>
      <c r="AL16" s="21"/>
      <c r="AM16" s="21"/>
      <c r="AN16" s="26" t="s">
        <v>37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32</v>
      </c>
      <c r="AL17" s="21"/>
      <c r="AM17" s="21"/>
      <c r="AN17" s="26" t="s">
        <v>39</v>
      </c>
      <c r="AO17" s="21"/>
      <c r="AP17" s="21"/>
      <c r="AQ17" s="21"/>
      <c r="AR17" s="19"/>
      <c r="BE17" s="30"/>
      <c r="BS17" s="16" t="s">
        <v>40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41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29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42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32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43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14.4" customHeight="1">
      <c r="B26" s="20"/>
      <c r="C26" s="21"/>
      <c r="D26" s="37" t="s">
        <v>44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8">
        <f>ROUND(AG94,2)</f>
        <v>0</v>
      </c>
      <c r="AL26" s="21"/>
      <c r="AM26" s="21"/>
      <c r="AN26" s="21"/>
      <c r="AO26" s="21"/>
      <c r="AP26" s="21"/>
      <c r="AQ26" s="21"/>
      <c r="AR26" s="19"/>
      <c r="BE26" s="30"/>
    </row>
    <row r="27" spans="2:57" s="1" customFormat="1" ht="14.4" customHeight="1">
      <c r="B27" s="20"/>
      <c r="C27" s="21"/>
      <c r="D27" s="37" t="s">
        <v>45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38">
        <f>ROUND(AG101,2)</f>
        <v>0</v>
      </c>
      <c r="AL27" s="38"/>
      <c r="AM27" s="38"/>
      <c r="AN27" s="38"/>
      <c r="AO27" s="38"/>
      <c r="AP27" s="21"/>
      <c r="AQ27" s="21"/>
      <c r="AR27" s="19"/>
      <c r="BE27" s="30"/>
    </row>
    <row r="28" spans="1:57" s="2" customFormat="1" ht="6.95" customHeigh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BE28" s="30"/>
    </row>
    <row r="29" spans="1:57" s="2" customFormat="1" ht="25.9" customHeight="1">
      <c r="A29" s="39"/>
      <c r="B29" s="40"/>
      <c r="C29" s="41"/>
      <c r="D29" s="43" t="s">
        <v>46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>
        <f>ROUND(AK26+AK27,2)</f>
        <v>0</v>
      </c>
      <c r="AL29" s="44"/>
      <c r="AM29" s="44"/>
      <c r="AN29" s="44"/>
      <c r="AO29" s="44"/>
      <c r="AP29" s="41"/>
      <c r="AQ29" s="41"/>
      <c r="AR29" s="42"/>
      <c r="BE29" s="30"/>
    </row>
    <row r="30" spans="1:57" s="2" customFormat="1" ht="6.95" customHeight="1">
      <c r="A30" s="39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BE30" s="30"/>
    </row>
    <row r="31" spans="1:57" s="2" customFormat="1" ht="12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6" t="s">
        <v>47</v>
      </c>
      <c r="M31" s="46"/>
      <c r="N31" s="46"/>
      <c r="O31" s="46"/>
      <c r="P31" s="46"/>
      <c r="Q31" s="41"/>
      <c r="R31" s="41"/>
      <c r="S31" s="41"/>
      <c r="T31" s="41"/>
      <c r="U31" s="41"/>
      <c r="V31" s="41"/>
      <c r="W31" s="46" t="s">
        <v>48</v>
      </c>
      <c r="X31" s="46"/>
      <c r="Y31" s="46"/>
      <c r="Z31" s="46"/>
      <c r="AA31" s="46"/>
      <c r="AB31" s="46"/>
      <c r="AC31" s="46"/>
      <c r="AD31" s="46"/>
      <c r="AE31" s="46"/>
      <c r="AF31" s="41"/>
      <c r="AG31" s="41"/>
      <c r="AH31" s="41"/>
      <c r="AI31" s="41"/>
      <c r="AJ31" s="41"/>
      <c r="AK31" s="46" t="s">
        <v>49</v>
      </c>
      <c r="AL31" s="46"/>
      <c r="AM31" s="46"/>
      <c r="AN31" s="46"/>
      <c r="AO31" s="46"/>
      <c r="AP31" s="41"/>
      <c r="AQ31" s="41"/>
      <c r="AR31" s="42"/>
      <c r="BE31" s="30"/>
    </row>
    <row r="32" spans="1:57" s="3" customFormat="1" ht="14.4" customHeight="1">
      <c r="A32" s="3"/>
      <c r="B32" s="47"/>
      <c r="C32" s="48"/>
      <c r="D32" s="31" t="s">
        <v>50</v>
      </c>
      <c r="E32" s="48"/>
      <c r="F32" s="31" t="s">
        <v>51</v>
      </c>
      <c r="G32" s="48"/>
      <c r="H32" s="48"/>
      <c r="I32" s="48"/>
      <c r="J32" s="48"/>
      <c r="K32" s="48"/>
      <c r="L32" s="49">
        <v>0.21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ROUND(AZ94+SUM(CD101:CD105),2)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f>ROUND(AV94+SUM(BY101:BY105),2)</f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>
      <c r="A33" s="3"/>
      <c r="B33" s="47"/>
      <c r="C33" s="48"/>
      <c r="D33" s="48"/>
      <c r="E33" s="48"/>
      <c r="F33" s="31" t="s">
        <v>52</v>
      </c>
      <c r="G33" s="48"/>
      <c r="H33" s="48"/>
      <c r="I33" s="48"/>
      <c r="J33" s="48"/>
      <c r="K33" s="48"/>
      <c r="L33" s="49">
        <v>0.15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ROUND(BA94+SUM(CE101:CE105),2)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f>ROUND(AW94+SUM(BZ101:BZ105),2)</f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3" customFormat="1" ht="14.4" customHeight="1" hidden="1">
      <c r="A34" s="3"/>
      <c r="B34" s="47"/>
      <c r="C34" s="48"/>
      <c r="D34" s="48"/>
      <c r="E34" s="48"/>
      <c r="F34" s="31" t="s">
        <v>53</v>
      </c>
      <c r="G34" s="48"/>
      <c r="H34" s="48"/>
      <c r="I34" s="48"/>
      <c r="J34" s="48"/>
      <c r="K34" s="48"/>
      <c r="L34" s="49">
        <v>0.21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50">
        <f>ROUND(BB94+SUM(CF101:CF105),2)</f>
        <v>0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0">
        <v>0</v>
      </c>
      <c r="AL34" s="48"/>
      <c r="AM34" s="48"/>
      <c r="AN34" s="48"/>
      <c r="AO34" s="48"/>
      <c r="AP34" s="48"/>
      <c r="AQ34" s="48"/>
      <c r="AR34" s="51"/>
      <c r="BE34" s="52"/>
    </row>
    <row r="35" spans="1:57" s="3" customFormat="1" ht="14.4" customHeight="1" hidden="1">
      <c r="A35" s="3"/>
      <c r="B35" s="47"/>
      <c r="C35" s="48"/>
      <c r="D35" s="48"/>
      <c r="E35" s="48"/>
      <c r="F35" s="31" t="s">
        <v>54</v>
      </c>
      <c r="G35" s="48"/>
      <c r="H35" s="48"/>
      <c r="I35" s="48"/>
      <c r="J35" s="48"/>
      <c r="K35" s="48"/>
      <c r="L35" s="49">
        <v>0.15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50">
        <f>ROUND(BC94+SUM(CG101:CG105),2)</f>
        <v>0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0">
        <v>0</v>
      </c>
      <c r="AL35" s="48"/>
      <c r="AM35" s="48"/>
      <c r="AN35" s="48"/>
      <c r="AO35" s="48"/>
      <c r="AP35" s="48"/>
      <c r="AQ35" s="48"/>
      <c r="AR35" s="51"/>
      <c r="BE35" s="3"/>
    </row>
    <row r="36" spans="1:57" s="3" customFormat="1" ht="14.4" customHeight="1" hidden="1">
      <c r="A36" s="3"/>
      <c r="B36" s="47"/>
      <c r="C36" s="48"/>
      <c r="D36" s="48"/>
      <c r="E36" s="48"/>
      <c r="F36" s="31" t="s">
        <v>55</v>
      </c>
      <c r="G36" s="48"/>
      <c r="H36" s="48"/>
      <c r="I36" s="48"/>
      <c r="J36" s="48"/>
      <c r="K36" s="48"/>
      <c r="L36" s="49"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50">
        <f>ROUND(BD94+SUM(CH101:CH105),2)</f>
        <v>0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50">
        <v>0</v>
      </c>
      <c r="AL36" s="48"/>
      <c r="AM36" s="48"/>
      <c r="AN36" s="48"/>
      <c r="AO36" s="48"/>
      <c r="AP36" s="48"/>
      <c r="AQ36" s="48"/>
      <c r="AR36" s="51"/>
      <c r="BE36" s="3"/>
    </row>
    <row r="37" spans="1:57" s="2" customFormat="1" ht="6.95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BE37" s="39"/>
    </row>
    <row r="38" spans="1:57" s="2" customFormat="1" ht="25.9" customHeight="1">
      <c r="A38" s="39"/>
      <c r="B38" s="40"/>
      <c r="C38" s="53"/>
      <c r="D38" s="54" t="s">
        <v>56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 t="s">
        <v>57</v>
      </c>
      <c r="U38" s="55"/>
      <c r="V38" s="55"/>
      <c r="W38" s="55"/>
      <c r="X38" s="57" t="s">
        <v>58</v>
      </c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8">
        <f>SUM(AK29:AK36)</f>
        <v>0</v>
      </c>
      <c r="AL38" s="55"/>
      <c r="AM38" s="55"/>
      <c r="AN38" s="55"/>
      <c r="AO38" s="59"/>
      <c r="AP38" s="53"/>
      <c r="AQ38" s="53"/>
      <c r="AR38" s="42"/>
      <c r="BE38" s="39"/>
    </row>
    <row r="39" spans="1:57" s="2" customFormat="1" ht="6.95" customHeigh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  <c r="BE39" s="39"/>
    </row>
    <row r="40" spans="1:57" s="2" customFormat="1" ht="14.4" customHeigh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BE40" s="3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60"/>
      <c r="C49" s="61"/>
      <c r="D49" s="62" t="s">
        <v>59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60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9"/>
      <c r="B60" s="40"/>
      <c r="C60" s="41"/>
      <c r="D60" s="65" t="s">
        <v>61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5" t="s">
        <v>62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5" t="s">
        <v>61</v>
      </c>
      <c r="AI60" s="44"/>
      <c r="AJ60" s="44"/>
      <c r="AK60" s="44"/>
      <c r="AL60" s="44"/>
      <c r="AM60" s="65" t="s">
        <v>62</v>
      </c>
      <c r="AN60" s="44"/>
      <c r="AO60" s="44"/>
      <c r="AP60" s="41"/>
      <c r="AQ60" s="41"/>
      <c r="AR60" s="42"/>
      <c r="BE60" s="39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9"/>
      <c r="B64" s="40"/>
      <c r="C64" s="41"/>
      <c r="D64" s="62" t="s">
        <v>63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64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2"/>
      <c r="BE64" s="39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9"/>
      <c r="B75" s="40"/>
      <c r="C75" s="41"/>
      <c r="D75" s="65" t="s">
        <v>61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5" t="s">
        <v>62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5" t="s">
        <v>61</v>
      </c>
      <c r="AI75" s="44"/>
      <c r="AJ75" s="44"/>
      <c r="AK75" s="44"/>
      <c r="AL75" s="44"/>
      <c r="AM75" s="65" t="s">
        <v>62</v>
      </c>
      <c r="AN75" s="44"/>
      <c r="AO75" s="44"/>
      <c r="AP75" s="41"/>
      <c r="AQ75" s="41"/>
      <c r="AR75" s="42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2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2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2"/>
      <c r="BE81" s="39"/>
    </row>
    <row r="82" spans="1:57" s="2" customFormat="1" ht="24.95" customHeight="1">
      <c r="A82" s="39"/>
      <c r="B82" s="40"/>
      <c r="C82" s="22" t="s">
        <v>65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2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2"/>
      <c r="BE83" s="39"/>
    </row>
    <row r="84" spans="1:57" s="4" customFormat="1" ht="12" customHeight="1">
      <c r="A84" s="4"/>
      <c r="B84" s="71"/>
      <c r="C84" s="31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16A010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Polní cesty C1, C2, C3 a VHO -21-03-16_DI-02_databaze 2020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2"/>
      <c r="BE86" s="39"/>
    </row>
    <row r="87" spans="1:57" s="2" customFormat="1" ht="12" customHeight="1">
      <c r="A87" s="39"/>
      <c r="B87" s="40"/>
      <c r="C87" s="31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Bocanovice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1" t="s">
        <v>24</v>
      </c>
      <c r="AJ87" s="41"/>
      <c r="AK87" s="41"/>
      <c r="AL87" s="41"/>
      <c r="AM87" s="80" t="str">
        <f>IF(AN8="","",AN8)</f>
        <v>30. 12. 2020</v>
      </c>
      <c r="AN87" s="80"/>
      <c r="AO87" s="41"/>
      <c r="AP87" s="41"/>
      <c r="AQ87" s="41"/>
      <c r="AR87" s="42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2"/>
      <c r="BE88" s="39"/>
    </row>
    <row r="89" spans="1:57" s="2" customFormat="1" ht="15.15" customHeight="1">
      <c r="A89" s="39"/>
      <c r="B89" s="40"/>
      <c r="C89" s="31" t="s">
        <v>28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ČR SPÚ, KPÚ pro MSK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1" t="s">
        <v>36</v>
      </c>
      <c r="AJ89" s="41"/>
      <c r="AK89" s="41"/>
      <c r="AL89" s="41"/>
      <c r="AM89" s="81" t="str">
        <f>IF(E17="","",E17)</f>
        <v>AWT Rekultivace a.s.</v>
      </c>
      <c r="AN89" s="72"/>
      <c r="AO89" s="72"/>
      <c r="AP89" s="72"/>
      <c r="AQ89" s="41"/>
      <c r="AR89" s="42"/>
      <c r="AS89" s="82" t="s">
        <v>66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1" t="s">
        <v>34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1" t="s">
        <v>41</v>
      </c>
      <c r="AJ90" s="41"/>
      <c r="AK90" s="41"/>
      <c r="AL90" s="41"/>
      <c r="AM90" s="81" t="str">
        <f>IF(E20="","",E20)</f>
        <v>V.Krč</v>
      </c>
      <c r="AN90" s="72"/>
      <c r="AO90" s="72"/>
      <c r="AP90" s="72"/>
      <c r="AQ90" s="41"/>
      <c r="AR90" s="42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2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67</v>
      </c>
      <c r="D92" s="95"/>
      <c r="E92" s="95"/>
      <c r="F92" s="95"/>
      <c r="G92" s="95"/>
      <c r="H92" s="96"/>
      <c r="I92" s="97" t="s">
        <v>68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69</v>
      </c>
      <c r="AH92" s="95"/>
      <c r="AI92" s="95"/>
      <c r="AJ92" s="95"/>
      <c r="AK92" s="95"/>
      <c r="AL92" s="95"/>
      <c r="AM92" s="95"/>
      <c r="AN92" s="97" t="s">
        <v>70</v>
      </c>
      <c r="AO92" s="95"/>
      <c r="AP92" s="99"/>
      <c r="AQ92" s="100" t="s">
        <v>71</v>
      </c>
      <c r="AR92" s="42"/>
      <c r="AS92" s="101" t="s">
        <v>72</v>
      </c>
      <c r="AT92" s="102" t="s">
        <v>73</v>
      </c>
      <c r="AU92" s="102" t="s">
        <v>74</v>
      </c>
      <c r="AV92" s="102" t="s">
        <v>75</v>
      </c>
      <c r="AW92" s="102" t="s">
        <v>76</v>
      </c>
      <c r="AX92" s="102" t="s">
        <v>77</v>
      </c>
      <c r="AY92" s="102" t="s">
        <v>78</v>
      </c>
      <c r="AZ92" s="102" t="s">
        <v>79</v>
      </c>
      <c r="BA92" s="102" t="s">
        <v>80</v>
      </c>
      <c r="BB92" s="102" t="s">
        <v>81</v>
      </c>
      <c r="BC92" s="102" t="s">
        <v>82</v>
      </c>
      <c r="BD92" s="103" t="s">
        <v>83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2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84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ROUND(SUM(AG95:AG99),2)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ROUND(SUM(AS95:AS99),2)</f>
        <v>0</v>
      </c>
      <c r="AT94" s="115">
        <f>ROUND(SUM(AV94:AW94),2)</f>
        <v>0</v>
      </c>
      <c r="AU94" s="116">
        <f>ROUND(SUM(AU95:AU99),5)</f>
        <v>0</v>
      </c>
      <c r="AV94" s="115">
        <f>ROUND(AZ94*L32,2)</f>
        <v>0</v>
      </c>
      <c r="AW94" s="115">
        <f>ROUND(BA94*L33,2)</f>
        <v>0</v>
      </c>
      <c r="AX94" s="115">
        <f>ROUND(BB94*L32,2)</f>
        <v>0</v>
      </c>
      <c r="AY94" s="115">
        <f>ROUND(BC94*L33,2)</f>
        <v>0</v>
      </c>
      <c r="AZ94" s="115">
        <f>ROUND(SUM(AZ95:AZ99),2)</f>
        <v>0</v>
      </c>
      <c r="BA94" s="115">
        <f>ROUND(SUM(BA95:BA99),2)</f>
        <v>0</v>
      </c>
      <c r="BB94" s="115">
        <f>ROUND(SUM(BB95:BB99),2)</f>
        <v>0</v>
      </c>
      <c r="BC94" s="115">
        <f>ROUND(SUM(BC95:BC99),2)</f>
        <v>0</v>
      </c>
      <c r="BD94" s="117">
        <f>ROUND(SUM(BD95:BD99),2)</f>
        <v>0</v>
      </c>
      <c r="BE94" s="6"/>
      <c r="BS94" s="118" t="s">
        <v>85</v>
      </c>
      <c r="BT94" s="118" t="s">
        <v>86</v>
      </c>
      <c r="BU94" s="119" t="s">
        <v>87</v>
      </c>
      <c r="BV94" s="118" t="s">
        <v>88</v>
      </c>
      <c r="BW94" s="118" t="s">
        <v>5</v>
      </c>
      <c r="BX94" s="118" t="s">
        <v>89</v>
      </c>
      <c r="CL94" s="118" t="s">
        <v>1</v>
      </c>
    </row>
    <row r="95" spans="1:91" s="7" customFormat="1" ht="16.5" customHeight="1">
      <c r="A95" s="120" t="s">
        <v>90</v>
      </c>
      <c r="B95" s="121"/>
      <c r="C95" s="122"/>
      <c r="D95" s="123" t="s">
        <v>91</v>
      </c>
      <c r="E95" s="123"/>
      <c r="F95" s="123"/>
      <c r="G95" s="123"/>
      <c r="H95" s="123"/>
      <c r="I95" s="124"/>
      <c r="J95" s="123" t="s">
        <v>92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SO 01 Polní cesta C1'!J32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93</v>
      </c>
      <c r="AR95" s="127"/>
      <c r="AS95" s="128">
        <v>0</v>
      </c>
      <c r="AT95" s="129">
        <f>ROUND(SUM(AV95:AW95),2)</f>
        <v>0</v>
      </c>
      <c r="AU95" s="130">
        <f>'01 - SO 01 Polní cesta C1'!P133</f>
        <v>0</v>
      </c>
      <c r="AV95" s="129">
        <f>'01 - SO 01 Polní cesta C1'!J35</f>
        <v>0</v>
      </c>
      <c r="AW95" s="129">
        <f>'01 - SO 01 Polní cesta C1'!J36</f>
        <v>0</v>
      </c>
      <c r="AX95" s="129">
        <f>'01 - SO 01 Polní cesta C1'!J37</f>
        <v>0</v>
      </c>
      <c r="AY95" s="129">
        <f>'01 - SO 01 Polní cesta C1'!J38</f>
        <v>0</v>
      </c>
      <c r="AZ95" s="129">
        <f>'01 - SO 01 Polní cesta C1'!F35</f>
        <v>0</v>
      </c>
      <c r="BA95" s="129">
        <f>'01 - SO 01 Polní cesta C1'!F36</f>
        <v>0</v>
      </c>
      <c r="BB95" s="129">
        <f>'01 - SO 01 Polní cesta C1'!F37</f>
        <v>0</v>
      </c>
      <c r="BC95" s="129">
        <f>'01 - SO 01 Polní cesta C1'!F38</f>
        <v>0</v>
      </c>
      <c r="BD95" s="131">
        <f>'01 - SO 01 Polní cesta C1'!F39</f>
        <v>0</v>
      </c>
      <c r="BE95" s="7"/>
      <c r="BT95" s="132" t="s">
        <v>21</v>
      </c>
      <c r="BV95" s="132" t="s">
        <v>88</v>
      </c>
      <c r="BW95" s="132" t="s">
        <v>94</v>
      </c>
      <c r="BX95" s="132" t="s">
        <v>5</v>
      </c>
      <c r="CL95" s="132" t="s">
        <v>1</v>
      </c>
      <c r="CM95" s="132" t="s">
        <v>95</v>
      </c>
    </row>
    <row r="96" spans="1:91" s="7" customFormat="1" ht="16.5" customHeight="1">
      <c r="A96" s="120" t="s">
        <v>90</v>
      </c>
      <c r="B96" s="121"/>
      <c r="C96" s="122"/>
      <c r="D96" s="123" t="s">
        <v>96</v>
      </c>
      <c r="E96" s="123"/>
      <c r="F96" s="123"/>
      <c r="G96" s="123"/>
      <c r="H96" s="123"/>
      <c r="I96" s="124"/>
      <c r="J96" s="123" t="s">
        <v>97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SO 02 Polní cesta C2'!J32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93</v>
      </c>
      <c r="AR96" s="127"/>
      <c r="AS96" s="128">
        <v>0</v>
      </c>
      <c r="AT96" s="129">
        <f>ROUND(SUM(AV96:AW96),2)</f>
        <v>0</v>
      </c>
      <c r="AU96" s="130">
        <f>'02 - SO 02 Polní cesta C2'!P133</f>
        <v>0</v>
      </c>
      <c r="AV96" s="129">
        <f>'02 - SO 02 Polní cesta C2'!J35</f>
        <v>0</v>
      </c>
      <c r="AW96" s="129">
        <f>'02 - SO 02 Polní cesta C2'!J36</f>
        <v>0</v>
      </c>
      <c r="AX96" s="129">
        <f>'02 - SO 02 Polní cesta C2'!J37</f>
        <v>0</v>
      </c>
      <c r="AY96" s="129">
        <f>'02 - SO 02 Polní cesta C2'!J38</f>
        <v>0</v>
      </c>
      <c r="AZ96" s="129">
        <f>'02 - SO 02 Polní cesta C2'!F35</f>
        <v>0</v>
      </c>
      <c r="BA96" s="129">
        <f>'02 - SO 02 Polní cesta C2'!F36</f>
        <v>0</v>
      </c>
      <c r="BB96" s="129">
        <f>'02 - SO 02 Polní cesta C2'!F37</f>
        <v>0</v>
      </c>
      <c r="BC96" s="129">
        <f>'02 - SO 02 Polní cesta C2'!F38</f>
        <v>0</v>
      </c>
      <c r="BD96" s="131">
        <f>'02 - SO 02 Polní cesta C2'!F39</f>
        <v>0</v>
      </c>
      <c r="BE96" s="7"/>
      <c r="BT96" s="132" t="s">
        <v>21</v>
      </c>
      <c r="BV96" s="132" t="s">
        <v>88</v>
      </c>
      <c r="BW96" s="132" t="s">
        <v>98</v>
      </c>
      <c r="BX96" s="132" t="s">
        <v>5</v>
      </c>
      <c r="CL96" s="132" t="s">
        <v>1</v>
      </c>
      <c r="CM96" s="132" t="s">
        <v>95</v>
      </c>
    </row>
    <row r="97" spans="1:91" s="7" customFormat="1" ht="16.5" customHeight="1">
      <c r="A97" s="120" t="s">
        <v>90</v>
      </c>
      <c r="B97" s="121"/>
      <c r="C97" s="122"/>
      <c r="D97" s="123" t="s">
        <v>99</v>
      </c>
      <c r="E97" s="123"/>
      <c r="F97" s="123"/>
      <c r="G97" s="123"/>
      <c r="H97" s="123"/>
      <c r="I97" s="124"/>
      <c r="J97" s="123" t="s">
        <v>100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'03 - SO 03 Polní cesta C3'!J32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93</v>
      </c>
      <c r="AR97" s="127"/>
      <c r="AS97" s="128">
        <v>0</v>
      </c>
      <c r="AT97" s="129">
        <f>ROUND(SUM(AV97:AW97),2)</f>
        <v>0</v>
      </c>
      <c r="AU97" s="130">
        <f>'03 - SO 03 Polní cesta C3'!P133</f>
        <v>0</v>
      </c>
      <c r="AV97" s="129">
        <f>'03 - SO 03 Polní cesta C3'!J35</f>
        <v>0</v>
      </c>
      <c r="AW97" s="129">
        <f>'03 - SO 03 Polní cesta C3'!J36</f>
        <v>0</v>
      </c>
      <c r="AX97" s="129">
        <f>'03 - SO 03 Polní cesta C3'!J37</f>
        <v>0</v>
      </c>
      <c r="AY97" s="129">
        <f>'03 - SO 03 Polní cesta C3'!J38</f>
        <v>0</v>
      </c>
      <c r="AZ97" s="129">
        <f>'03 - SO 03 Polní cesta C3'!F35</f>
        <v>0</v>
      </c>
      <c r="BA97" s="129">
        <f>'03 - SO 03 Polní cesta C3'!F36</f>
        <v>0</v>
      </c>
      <c r="BB97" s="129">
        <f>'03 - SO 03 Polní cesta C3'!F37</f>
        <v>0</v>
      </c>
      <c r="BC97" s="129">
        <f>'03 - SO 03 Polní cesta C3'!F38</f>
        <v>0</v>
      </c>
      <c r="BD97" s="131">
        <f>'03 - SO 03 Polní cesta C3'!F39</f>
        <v>0</v>
      </c>
      <c r="BE97" s="7"/>
      <c r="BT97" s="132" t="s">
        <v>21</v>
      </c>
      <c r="BV97" s="132" t="s">
        <v>88</v>
      </c>
      <c r="BW97" s="132" t="s">
        <v>101</v>
      </c>
      <c r="BX97" s="132" t="s">
        <v>5</v>
      </c>
      <c r="CL97" s="132" t="s">
        <v>1</v>
      </c>
      <c r="CM97" s="132" t="s">
        <v>95</v>
      </c>
    </row>
    <row r="98" spans="1:91" s="7" customFormat="1" ht="16.5" customHeight="1">
      <c r="A98" s="120" t="s">
        <v>90</v>
      </c>
      <c r="B98" s="121"/>
      <c r="C98" s="122"/>
      <c r="D98" s="123" t="s">
        <v>102</v>
      </c>
      <c r="E98" s="123"/>
      <c r="F98" s="123"/>
      <c r="G98" s="123"/>
      <c r="H98" s="123"/>
      <c r="I98" s="124"/>
      <c r="J98" s="123" t="s">
        <v>103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'06 - SO 06 Vodohospodářsk...'!J32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93</v>
      </c>
      <c r="AR98" s="127"/>
      <c r="AS98" s="128">
        <v>0</v>
      </c>
      <c r="AT98" s="129">
        <f>ROUND(SUM(AV98:AW98),2)</f>
        <v>0</v>
      </c>
      <c r="AU98" s="130">
        <f>'06 - SO 06 Vodohospodářsk...'!P131</f>
        <v>0</v>
      </c>
      <c r="AV98" s="129">
        <f>'06 - SO 06 Vodohospodářsk...'!J35</f>
        <v>0</v>
      </c>
      <c r="AW98" s="129">
        <f>'06 - SO 06 Vodohospodářsk...'!J36</f>
        <v>0</v>
      </c>
      <c r="AX98" s="129">
        <f>'06 - SO 06 Vodohospodářsk...'!J37</f>
        <v>0</v>
      </c>
      <c r="AY98" s="129">
        <f>'06 - SO 06 Vodohospodářsk...'!J38</f>
        <v>0</v>
      </c>
      <c r="AZ98" s="129">
        <f>'06 - SO 06 Vodohospodářsk...'!F35</f>
        <v>0</v>
      </c>
      <c r="BA98" s="129">
        <f>'06 - SO 06 Vodohospodářsk...'!F36</f>
        <v>0</v>
      </c>
      <c r="BB98" s="129">
        <f>'06 - SO 06 Vodohospodářsk...'!F37</f>
        <v>0</v>
      </c>
      <c r="BC98" s="129">
        <f>'06 - SO 06 Vodohospodářsk...'!F38</f>
        <v>0</v>
      </c>
      <c r="BD98" s="131">
        <f>'06 - SO 06 Vodohospodářsk...'!F39</f>
        <v>0</v>
      </c>
      <c r="BE98" s="7"/>
      <c r="BT98" s="132" t="s">
        <v>21</v>
      </c>
      <c r="BV98" s="132" t="s">
        <v>88</v>
      </c>
      <c r="BW98" s="132" t="s">
        <v>104</v>
      </c>
      <c r="BX98" s="132" t="s">
        <v>5</v>
      </c>
      <c r="CL98" s="132" t="s">
        <v>1</v>
      </c>
      <c r="CM98" s="132" t="s">
        <v>95</v>
      </c>
    </row>
    <row r="99" spans="1:91" s="7" customFormat="1" ht="16.5" customHeight="1">
      <c r="A99" s="120" t="s">
        <v>90</v>
      </c>
      <c r="B99" s="121"/>
      <c r="C99" s="122"/>
      <c r="D99" s="123" t="s">
        <v>105</v>
      </c>
      <c r="E99" s="123"/>
      <c r="F99" s="123"/>
      <c r="G99" s="123"/>
      <c r="H99" s="123"/>
      <c r="I99" s="124"/>
      <c r="J99" s="123" t="s">
        <v>106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'07 - Vedlešjí rozpočtové ...'!J32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93</v>
      </c>
      <c r="AR99" s="127"/>
      <c r="AS99" s="133">
        <v>0</v>
      </c>
      <c r="AT99" s="134">
        <f>ROUND(SUM(AV99:AW99),2)</f>
        <v>0</v>
      </c>
      <c r="AU99" s="135">
        <f>'07 - Vedlešjí rozpočtové ...'!P127</f>
        <v>0</v>
      </c>
      <c r="AV99" s="134">
        <f>'07 - Vedlešjí rozpočtové ...'!J35</f>
        <v>0</v>
      </c>
      <c r="AW99" s="134">
        <f>'07 - Vedlešjí rozpočtové ...'!J36</f>
        <v>0</v>
      </c>
      <c r="AX99" s="134">
        <f>'07 - Vedlešjí rozpočtové ...'!J37</f>
        <v>0</v>
      </c>
      <c r="AY99" s="134">
        <f>'07 - Vedlešjí rozpočtové ...'!J38</f>
        <v>0</v>
      </c>
      <c r="AZ99" s="134">
        <f>'07 - Vedlešjí rozpočtové ...'!F35</f>
        <v>0</v>
      </c>
      <c r="BA99" s="134">
        <f>'07 - Vedlešjí rozpočtové ...'!F36</f>
        <v>0</v>
      </c>
      <c r="BB99" s="134">
        <f>'07 - Vedlešjí rozpočtové ...'!F37</f>
        <v>0</v>
      </c>
      <c r="BC99" s="134">
        <f>'07 - Vedlešjí rozpočtové ...'!F38</f>
        <v>0</v>
      </c>
      <c r="BD99" s="136">
        <f>'07 - Vedlešjí rozpočtové ...'!F39</f>
        <v>0</v>
      </c>
      <c r="BE99" s="7"/>
      <c r="BT99" s="132" t="s">
        <v>21</v>
      </c>
      <c r="BV99" s="132" t="s">
        <v>88</v>
      </c>
      <c r="BW99" s="132" t="s">
        <v>107</v>
      </c>
      <c r="BX99" s="132" t="s">
        <v>5</v>
      </c>
      <c r="CL99" s="132" t="s">
        <v>1</v>
      </c>
      <c r="CM99" s="132" t="s">
        <v>95</v>
      </c>
    </row>
    <row r="100" spans="2:44" ht="12"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19"/>
    </row>
    <row r="101" spans="1:57" s="2" customFormat="1" ht="30" customHeight="1">
      <c r="A101" s="39"/>
      <c r="B101" s="40"/>
      <c r="C101" s="108" t="s">
        <v>108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111">
        <f>ROUND(SUM(AG102:AG105),2)</f>
        <v>0</v>
      </c>
      <c r="AH101" s="111"/>
      <c r="AI101" s="111"/>
      <c r="AJ101" s="111"/>
      <c r="AK101" s="111"/>
      <c r="AL101" s="111"/>
      <c r="AM101" s="111"/>
      <c r="AN101" s="111">
        <f>ROUND(SUM(AN102:AN105),2)</f>
        <v>0</v>
      </c>
      <c r="AO101" s="111"/>
      <c r="AP101" s="111"/>
      <c r="AQ101" s="137"/>
      <c r="AR101" s="42"/>
      <c r="AS101" s="101" t="s">
        <v>109</v>
      </c>
      <c r="AT101" s="102" t="s">
        <v>110</v>
      </c>
      <c r="AU101" s="102" t="s">
        <v>50</v>
      </c>
      <c r="AV101" s="103" t="s">
        <v>73</v>
      </c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89" s="2" customFormat="1" ht="19.9" customHeight="1">
      <c r="A102" s="39"/>
      <c r="B102" s="40"/>
      <c r="C102" s="41"/>
      <c r="D102" s="138" t="s">
        <v>111</v>
      </c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41"/>
      <c r="AD102" s="41"/>
      <c r="AE102" s="41"/>
      <c r="AF102" s="41"/>
      <c r="AG102" s="139">
        <f>ROUND(AG94*AS102,2)</f>
        <v>0</v>
      </c>
      <c r="AH102" s="140"/>
      <c r="AI102" s="140"/>
      <c r="AJ102" s="140"/>
      <c r="AK102" s="140"/>
      <c r="AL102" s="140"/>
      <c r="AM102" s="140"/>
      <c r="AN102" s="140">
        <f>ROUND(AG102+AV102,2)</f>
        <v>0</v>
      </c>
      <c r="AO102" s="140"/>
      <c r="AP102" s="140"/>
      <c r="AQ102" s="41"/>
      <c r="AR102" s="42"/>
      <c r="AS102" s="141">
        <v>0</v>
      </c>
      <c r="AT102" s="142" t="s">
        <v>112</v>
      </c>
      <c r="AU102" s="142" t="s">
        <v>51</v>
      </c>
      <c r="AV102" s="143">
        <f>ROUND(IF(AU102="základní",AG102*L32,IF(AU102="snížená",AG102*L33,0)),2)</f>
        <v>0</v>
      </c>
      <c r="AW102" s="39"/>
      <c r="AX102" s="39"/>
      <c r="AY102" s="39"/>
      <c r="AZ102" s="39"/>
      <c r="BA102" s="39"/>
      <c r="BB102" s="39"/>
      <c r="BC102" s="39"/>
      <c r="BD102" s="39"/>
      <c r="BE102" s="39"/>
      <c r="BV102" s="16" t="s">
        <v>113</v>
      </c>
      <c r="BY102" s="144">
        <f>IF(AU102="základní",AV102,0)</f>
        <v>0</v>
      </c>
      <c r="BZ102" s="144">
        <f>IF(AU102="snížená",AV102,0)</f>
        <v>0</v>
      </c>
      <c r="CA102" s="144">
        <v>0</v>
      </c>
      <c r="CB102" s="144">
        <v>0</v>
      </c>
      <c r="CC102" s="144">
        <v>0</v>
      </c>
      <c r="CD102" s="144">
        <f>IF(AU102="základní",AG102,0)</f>
        <v>0</v>
      </c>
      <c r="CE102" s="144">
        <f>IF(AU102="snížená",AG102,0)</f>
        <v>0</v>
      </c>
      <c r="CF102" s="144">
        <f>IF(AU102="zákl. přenesená",AG102,0)</f>
        <v>0</v>
      </c>
      <c r="CG102" s="144">
        <f>IF(AU102="sníž. přenesená",AG102,0)</f>
        <v>0</v>
      </c>
      <c r="CH102" s="144">
        <f>IF(AU102="nulová",AG102,0)</f>
        <v>0</v>
      </c>
      <c r="CI102" s="16">
        <f>IF(AU102="základní",1,IF(AU102="snížená",2,IF(AU102="zákl. přenesená",4,IF(AU102="sníž. přenesená",5,3))))</f>
        <v>1</v>
      </c>
      <c r="CJ102" s="16">
        <f>IF(AT102="stavební čast",1,IF(AT102="investiční čast",2,3))</f>
        <v>1</v>
      </c>
      <c r="CK102" s="16" t="str">
        <f>IF(D102="Vyplň vlastní","","x")</f>
        <v>x</v>
      </c>
    </row>
    <row r="103" spans="1:89" s="2" customFormat="1" ht="19.9" customHeight="1">
      <c r="A103" s="39"/>
      <c r="B103" s="40"/>
      <c r="C103" s="41"/>
      <c r="D103" s="145" t="s">
        <v>114</v>
      </c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41"/>
      <c r="AD103" s="41"/>
      <c r="AE103" s="41"/>
      <c r="AF103" s="41"/>
      <c r="AG103" s="139">
        <f>ROUND(AG94*AS103,2)</f>
        <v>0</v>
      </c>
      <c r="AH103" s="140"/>
      <c r="AI103" s="140"/>
      <c r="AJ103" s="140"/>
      <c r="AK103" s="140"/>
      <c r="AL103" s="140"/>
      <c r="AM103" s="140"/>
      <c r="AN103" s="140">
        <f>ROUND(AG103+AV103,2)</f>
        <v>0</v>
      </c>
      <c r="AO103" s="140"/>
      <c r="AP103" s="140"/>
      <c r="AQ103" s="41"/>
      <c r="AR103" s="42"/>
      <c r="AS103" s="141">
        <v>0</v>
      </c>
      <c r="AT103" s="142" t="s">
        <v>112</v>
      </c>
      <c r="AU103" s="142" t="s">
        <v>51</v>
      </c>
      <c r="AV103" s="143">
        <f>ROUND(IF(AU103="základní",AG103*L32,IF(AU103="snížená",AG103*L33,0)),2)</f>
        <v>0</v>
      </c>
      <c r="AW103" s="39"/>
      <c r="AX103" s="39"/>
      <c r="AY103" s="39"/>
      <c r="AZ103" s="39"/>
      <c r="BA103" s="39"/>
      <c r="BB103" s="39"/>
      <c r="BC103" s="39"/>
      <c r="BD103" s="39"/>
      <c r="BE103" s="39"/>
      <c r="BV103" s="16" t="s">
        <v>115</v>
      </c>
      <c r="BY103" s="144">
        <f>IF(AU103="základní",AV103,0)</f>
        <v>0</v>
      </c>
      <c r="BZ103" s="144">
        <f>IF(AU103="snížená",AV103,0)</f>
        <v>0</v>
      </c>
      <c r="CA103" s="144">
        <v>0</v>
      </c>
      <c r="CB103" s="144">
        <v>0</v>
      </c>
      <c r="CC103" s="144">
        <v>0</v>
      </c>
      <c r="CD103" s="144">
        <f>IF(AU103="základní",AG103,0)</f>
        <v>0</v>
      </c>
      <c r="CE103" s="144">
        <f>IF(AU103="snížená",AG103,0)</f>
        <v>0</v>
      </c>
      <c r="CF103" s="144">
        <f>IF(AU103="zákl. přenesená",AG103,0)</f>
        <v>0</v>
      </c>
      <c r="CG103" s="144">
        <f>IF(AU103="sníž. přenesená",AG103,0)</f>
        <v>0</v>
      </c>
      <c r="CH103" s="144">
        <f>IF(AU103="nulová",AG103,0)</f>
        <v>0</v>
      </c>
      <c r="CI103" s="16">
        <f>IF(AU103="základní",1,IF(AU103="snížená",2,IF(AU103="zákl. přenesená",4,IF(AU103="sníž. přenesená",5,3))))</f>
        <v>1</v>
      </c>
      <c r="CJ103" s="16">
        <f>IF(AT103="stavební čast",1,IF(AT103="investiční čast",2,3))</f>
        <v>1</v>
      </c>
      <c r="CK103" s="16" t="str">
        <f>IF(D103="Vyplň vlastní","","x")</f>
        <v/>
      </c>
    </row>
    <row r="104" spans="1:89" s="2" customFormat="1" ht="19.9" customHeight="1">
      <c r="A104" s="39"/>
      <c r="B104" s="40"/>
      <c r="C104" s="41"/>
      <c r="D104" s="145" t="s">
        <v>114</v>
      </c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41"/>
      <c r="AD104" s="41"/>
      <c r="AE104" s="41"/>
      <c r="AF104" s="41"/>
      <c r="AG104" s="139">
        <f>ROUND(AG94*AS104,2)</f>
        <v>0</v>
      </c>
      <c r="AH104" s="140"/>
      <c r="AI104" s="140"/>
      <c r="AJ104" s="140"/>
      <c r="AK104" s="140"/>
      <c r="AL104" s="140"/>
      <c r="AM104" s="140"/>
      <c r="AN104" s="140">
        <f>ROUND(AG104+AV104,2)</f>
        <v>0</v>
      </c>
      <c r="AO104" s="140"/>
      <c r="AP104" s="140"/>
      <c r="AQ104" s="41"/>
      <c r="AR104" s="42"/>
      <c r="AS104" s="141">
        <v>0</v>
      </c>
      <c r="AT104" s="142" t="s">
        <v>112</v>
      </c>
      <c r="AU104" s="142" t="s">
        <v>51</v>
      </c>
      <c r="AV104" s="143">
        <f>ROUND(IF(AU104="základní",AG104*L32,IF(AU104="snížená",AG104*L33,0)),2)</f>
        <v>0</v>
      </c>
      <c r="AW104" s="39"/>
      <c r="AX104" s="39"/>
      <c r="AY104" s="39"/>
      <c r="AZ104" s="39"/>
      <c r="BA104" s="39"/>
      <c r="BB104" s="39"/>
      <c r="BC104" s="39"/>
      <c r="BD104" s="39"/>
      <c r="BE104" s="39"/>
      <c r="BV104" s="16" t="s">
        <v>115</v>
      </c>
      <c r="BY104" s="144">
        <f>IF(AU104="základní",AV104,0)</f>
        <v>0</v>
      </c>
      <c r="BZ104" s="144">
        <f>IF(AU104="snížená",AV104,0)</f>
        <v>0</v>
      </c>
      <c r="CA104" s="144">
        <v>0</v>
      </c>
      <c r="CB104" s="144">
        <v>0</v>
      </c>
      <c r="CC104" s="144">
        <v>0</v>
      </c>
      <c r="CD104" s="144">
        <f>IF(AU104="základní",AG104,0)</f>
        <v>0</v>
      </c>
      <c r="CE104" s="144">
        <f>IF(AU104="snížená",AG104,0)</f>
        <v>0</v>
      </c>
      <c r="CF104" s="144">
        <f>IF(AU104="zákl. přenesená",AG104,0)</f>
        <v>0</v>
      </c>
      <c r="CG104" s="144">
        <f>IF(AU104="sníž. přenesená",AG104,0)</f>
        <v>0</v>
      </c>
      <c r="CH104" s="144">
        <f>IF(AU104="nulová",AG104,0)</f>
        <v>0</v>
      </c>
      <c r="CI104" s="16">
        <f>IF(AU104="základní",1,IF(AU104="snížená",2,IF(AU104="zákl. přenesená",4,IF(AU104="sníž. přenesená",5,3))))</f>
        <v>1</v>
      </c>
      <c r="CJ104" s="16">
        <f>IF(AT104="stavební čast",1,IF(AT104="investiční čast",2,3))</f>
        <v>1</v>
      </c>
      <c r="CK104" s="16" t="str">
        <f>IF(D104="Vyplň vlastní","","x")</f>
        <v/>
      </c>
    </row>
    <row r="105" spans="1:89" s="2" customFormat="1" ht="19.9" customHeight="1">
      <c r="A105" s="39"/>
      <c r="B105" s="40"/>
      <c r="C105" s="41"/>
      <c r="D105" s="145" t="s">
        <v>114</v>
      </c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41"/>
      <c r="AD105" s="41"/>
      <c r="AE105" s="41"/>
      <c r="AF105" s="41"/>
      <c r="AG105" s="139">
        <f>ROUND(AG94*AS105,2)</f>
        <v>0</v>
      </c>
      <c r="AH105" s="140"/>
      <c r="AI105" s="140"/>
      <c r="AJ105" s="140"/>
      <c r="AK105" s="140"/>
      <c r="AL105" s="140"/>
      <c r="AM105" s="140"/>
      <c r="AN105" s="140">
        <f>ROUND(AG105+AV105,2)</f>
        <v>0</v>
      </c>
      <c r="AO105" s="140"/>
      <c r="AP105" s="140"/>
      <c r="AQ105" s="41"/>
      <c r="AR105" s="42"/>
      <c r="AS105" s="146">
        <v>0</v>
      </c>
      <c r="AT105" s="147" t="s">
        <v>112</v>
      </c>
      <c r="AU105" s="147" t="s">
        <v>51</v>
      </c>
      <c r="AV105" s="148">
        <f>ROUND(IF(AU105="základní",AG105*L32,IF(AU105="snížená",AG105*L33,0)),2)</f>
        <v>0</v>
      </c>
      <c r="AW105" s="39"/>
      <c r="AX105" s="39"/>
      <c r="AY105" s="39"/>
      <c r="AZ105" s="39"/>
      <c r="BA105" s="39"/>
      <c r="BB105" s="39"/>
      <c r="BC105" s="39"/>
      <c r="BD105" s="39"/>
      <c r="BE105" s="39"/>
      <c r="BV105" s="16" t="s">
        <v>115</v>
      </c>
      <c r="BY105" s="144">
        <f>IF(AU105="základní",AV105,0)</f>
        <v>0</v>
      </c>
      <c r="BZ105" s="144">
        <f>IF(AU105="snížená",AV105,0)</f>
        <v>0</v>
      </c>
      <c r="CA105" s="144">
        <v>0</v>
      </c>
      <c r="CB105" s="144">
        <v>0</v>
      </c>
      <c r="CC105" s="144">
        <v>0</v>
      </c>
      <c r="CD105" s="144">
        <f>IF(AU105="základní",AG105,0)</f>
        <v>0</v>
      </c>
      <c r="CE105" s="144">
        <f>IF(AU105="snížená",AG105,0)</f>
        <v>0</v>
      </c>
      <c r="CF105" s="144">
        <f>IF(AU105="zákl. přenesená",AG105,0)</f>
        <v>0</v>
      </c>
      <c r="CG105" s="144">
        <f>IF(AU105="sníž. přenesená",AG105,0)</f>
        <v>0</v>
      </c>
      <c r="CH105" s="144">
        <f>IF(AU105="nulová",AG105,0)</f>
        <v>0</v>
      </c>
      <c r="CI105" s="16">
        <f>IF(AU105="základní",1,IF(AU105="snížená",2,IF(AU105="zákl. přenesená",4,IF(AU105="sníž. přenesená",5,3))))</f>
        <v>1</v>
      </c>
      <c r="CJ105" s="16">
        <f>IF(AT105="stavební čast",1,IF(AT105="investiční čast",2,3))</f>
        <v>1</v>
      </c>
      <c r="CK105" s="16" t="str">
        <f>IF(D105="Vyplň vlastní","","x")</f>
        <v/>
      </c>
    </row>
    <row r="106" spans="1:57" s="2" customFormat="1" ht="10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2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s="2" customFormat="1" ht="30" customHeight="1">
      <c r="A107" s="39"/>
      <c r="B107" s="40"/>
      <c r="C107" s="149" t="s">
        <v>116</v>
      </c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1">
        <f>ROUND(AG94+AG101,2)</f>
        <v>0</v>
      </c>
      <c r="AH107" s="151"/>
      <c r="AI107" s="151"/>
      <c r="AJ107" s="151"/>
      <c r="AK107" s="151"/>
      <c r="AL107" s="151"/>
      <c r="AM107" s="151"/>
      <c r="AN107" s="151">
        <f>ROUND(AN94+AN101,2)</f>
        <v>0</v>
      </c>
      <c r="AO107" s="151"/>
      <c r="AP107" s="151"/>
      <c r="AQ107" s="150"/>
      <c r="AR107" s="42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42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</sheetData>
  <sheetProtection password="CC35" sheet="1" objects="1" scenarios="1" formatColumns="0" formatRows="0"/>
  <mergeCells count="76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D105:AB105"/>
    <mergeCell ref="AG105:AM105"/>
    <mergeCell ref="AN105:AP105"/>
    <mergeCell ref="AG94:AM94"/>
    <mergeCell ref="AN94:AP94"/>
    <mergeCell ref="AG101:AM101"/>
    <mergeCell ref="AN101:AP101"/>
    <mergeCell ref="AG107:AM107"/>
    <mergeCell ref="AN107:AP107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101:AU10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1:AT105">
      <formula1>"stavební čast, technologická čast, investiční čast"</formula1>
    </dataValidation>
  </dataValidations>
  <hyperlinks>
    <hyperlink ref="A95" location="'01 - SO 01 Polní cesta C1'!C2" display="/"/>
    <hyperlink ref="A96" location="'02 - SO 02 Polní cesta C2'!C2" display="/"/>
    <hyperlink ref="A97" location="'03 - SO 03 Polní cesta C3'!C2" display="/"/>
    <hyperlink ref="A98" location="'06 - SO 06 Vodohospodářsk...'!C2" display="/"/>
    <hyperlink ref="A99" location="'07 - Vedlešj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117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16.5" customHeight="1">
      <c r="B7" s="19"/>
      <c r="E7" s="157" t="str">
        <f>'Rekapitulace stavby'!K6</f>
        <v>Polní cesty C1, C2, C3 a VHO -21-03-16_DI-02_databaze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119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120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111</v>
      </c>
      <c r="E31" s="39"/>
      <c r="F31" s="39"/>
      <c r="G31" s="39"/>
      <c r="H31" s="39"/>
      <c r="I31" s="39"/>
      <c r="J31" s="166">
        <f>J106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ROUND((SUM(BE106:BE113)+SUM(BE133:BE314)),2)</f>
        <v>0</v>
      </c>
      <c r="G35" s="39"/>
      <c r="H35" s="39"/>
      <c r="I35" s="173">
        <v>0.21</v>
      </c>
      <c r="J35" s="172">
        <f>ROUND(((SUM(BE106:BE113)+SUM(BE133:BE314))*I35),2)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ROUND((SUM(BF106:BF113)+SUM(BF133:BF314)),2)</f>
        <v>0</v>
      </c>
      <c r="G36" s="39"/>
      <c r="H36" s="39"/>
      <c r="I36" s="173">
        <v>0.15</v>
      </c>
      <c r="J36" s="172">
        <f>ROUND(((SUM(BF106:BF113)+SUM(BF133:BF314))*I36),2)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ROUND((SUM(BG106:BG113)+SUM(BG133:BG314)),2)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ROUND((SUM(BH106:BH113)+SUM(BH133:BH314)),2)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ROUND((SUM(BI106:BI113)+SUM(BI133:BI314)),2)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2" t="str">
        <f>E7</f>
        <v>Polní cesty C1, C2, C3 a VHO -21-03-16_DI-02_databaze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SO 01 Polní cesta C1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122</v>
      </c>
      <c r="D94" s="150"/>
      <c r="E94" s="150"/>
      <c r="F94" s="150"/>
      <c r="G94" s="150"/>
      <c r="H94" s="150"/>
      <c r="I94" s="150"/>
      <c r="J94" s="194" t="s">
        <v>123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124</v>
      </c>
      <c r="D96" s="41"/>
      <c r="E96" s="41"/>
      <c r="F96" s="41"/>
      <c r="G96" s="41"/>
      <c r="H96" s="41"/>
      <c r="I96" s="41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125</v>
      </c>
    </row>
    <row r="97" spans="1:31" s="9" customFormat="1" ht="24.95" customHeight="1">
      <c r="A97" s="9"/>
      <c r="B97" s="196"/>
      <c r="C97" s="197"/>
      <c r="D97" s="198" t="s">
        <v>126</v>
      </c>
      <c r="E97" s="199"/>
      <c r="F97" s="199"/>
      <c r="G97" s="199"/>
      <c r="H97" s="199"/>
      <c r="I97" s="199"/>
      <c r="J97" s="200">
        <f>J134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127</v>
      </c>
      <c r="E98" s="205"/>
      <c r="F98" s="205"/>
      <c r="G98" s="205"/>
      <c r="H98" s="205"/>
      <c r="I98" s="205"/>
      <c r="J98" s="206">
        <f>J135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128</v>
      </c>
      <c r="E99" s="205"/>
      <c r="F99" s="205"/>
      <c r="G99" s="205"/>
      <c r="H99" s="205"/>
      <c r="I99" s="205"/>
      <c r="J99" s="206">
        <f>J182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129</v>
      </c>
      <c r="E100" s="205"/>
      <c r="F100" s="205"/>
      <c r="G100" s="205"/>
      <c r="H100" s="205"/>
      <c r="I100" s="205"/>
      <c r="J100" s="206">
        <f>J214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130</v>
      </c>
      <c r="E101" s="205"/>
      <c r="F101" s="205"/>
      <c r="G101" s="205"/>
      <c r="H101" s="205"/>
      <c r="I101" s="205"/>
      <c r="J101" s="206">
        <f>J259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131</v>
      </c>
      <c r="E102" s="205"/>
      <c r="F102" s="205"/>
      <c r="G102" s="205"/>
      <c r="H102" s="205"/>
      <c r="I102" s="205"/>
      <c r="J102" s="206">
        <f>J288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132</v>
      </c>
      <c r="E103" s="205"/>
      <c r="F103" s="205"/>
      <c r="G103" s="205"/>
      <c r="H103" s="205"/>
      <c r="I103" s="205"/>
      <c r="J103" s="206">
        <f>J305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9.25" customHeight="1">
      <c r="A106" s="39"/>
      <c r="B106" s="40"/>
      <c r="C106" s="195" t="s">
        <v>133</v>
      </c>
      <c r="D106" s="41"/>
      <c r="E106" s="41"/>
      <c r="F106" s="41"/>
      <c r="G106" s="41"/>
      <c r="H106" s="41"/>
      <c r="I106" s="41"/>
      <c r="J106" s="208">
        <f>ROUND(J107+J108+J109+J110+J111+J112,2)</f>
        <v>0</v>
      </c>
      <c r="K106" s="41"/>
      <c r="L106" s="64"/>
      <c r="N106" s="209" t="s">
        <v>50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65" s="2" customFormat="1" ht="18" customHeight="1">
      <c r="A107" s="39"/>
      <c r="B107" s="40"/>
      <c r="C107" s="41"/>
      <c r="D107" s="145" t="s">
        <v>134</v>
      </c>
      <c r="E107" s="138"/>
      <c r="F107" s="138"/>
      <c r="G107" s="41"/>
      <c r="H107" s="41"/>
      <c r="I107" s="41"/>
      <c r="J107" s="139">
        <v>0</v>
      </c>
      <c r="K107" s="41"/>
      <c r="L107" s="210"/>
      <c r="M107" s="211"/>
      <c r="N107" s="212" t="s">
        <v>51</v>
      </c>
      <c r="O107" s="211"/>
      <c r="P107" s="211"/>
      <c r="Q107" s="211"/>
      <c r="R107" s="211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4" t="s">
        <v>135</v>
      </c>
      <c r="AZ107" s="211"/>
      <c r="BA107" s="211"/>
      <c r="BB107" s="211"/>
      <c r="BC107" s="211"/>
      <c r="BD107" s="211"/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14" t="s">
        <v>21</v>
      </c>
      <c r="BK107" s="211"/>
      <c r="BL107" s="211"/>
      <c r="BM107" s="211"/>
    </row>
    <row r="108" spans="1:65" s="2" customFormat="1" ht="18" customHeight="1">
      <c r="A108" s="39"/>
      <c r="B108" s="40"/>
      <c r="C108" s="41"/>
      <c r="D108" s="145" t="s">
        <v>136</v>
      </c>
      <c r="E108" s="138"/>
      <c r="F108" s="138"/>
      <c r="G108" s="41"/>
      <c r="H108" s="41"/>
      <c r="I108" s="41"/>
      <c r="J108" s="139">
        <v>0</v>
      </c>
      <c r="K108" s="41"/>
      <c r="L108" s="210"/>
      <c r="M108" s="211"/>
      <c r="N108" s="212" t="s">
        <v>51</v>
      </c>
      <c r="O108" s="211"/>
      <c r="P108" s="211"/>
      <c r="Q108" s="211"/>
      <c r="R108" s="211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4" t="s">
        <v>135</v>
      </c>
      <c r="AZ108" s="211"/>
      <c r="BA108" s="211"/>
      <c r="BB108" s="211"/>
      <c r="BC108" s="211"/>
      <c r="BD108" s="211"/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14" t="s">
        <v>21</v>
      </c>
      <c r="BK108" s="211"/>
      <c r="BL108" s="211"/>
      <c r="BM108" s="211"/>
    </row>
    <row r="109" spans="1:65" s="2" customFormat="1" ht="18" customHeight="1">
      <c r="A109" s="39"/>
      <c r="B109" s="40"/>
      <c r="C109" s="41"/>
      <c r="D109" s="145" t="s">
        <v>137</v>
      </c>
      <c r="E109" s="138"/>
      <c r="F109" s="138"/>
      <c r="G109" s="41"/>
      <c r="H109" s="41"/>
      <c r="I109" s="41"/>
      <c r="J109" s="139">
        <v>0</v>
      </c>
      <c r="K109" s="41"/>
      <c r="L109" s="210"/>
      <c r="M109" s="211"/>
      <c r="N109" s="212" t="s">
        <v>51</v>
      </c>
      <c r="O109" s="211"/>
      <c r="P109" s="211"/>
      <c r="Q109" s="211"/>
      <c r="R109" s="211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4" t="s">
        <v>135</v>
      </c>
      <c r="AZ109" s="211"/>
      <c r="BA109" s="211"/>
      <c r="BB109" s="211"/>
      <c r="BC109" s="211"/>
      <c r="BD109" s="211"/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14" t="s">
        <v>21</v>
      </c>
      <c r="BK109" s="211"/>
      <c r="BL109" s="211"/>
      <c r="BM109" s="211"/>
    </row>
    <row r="110" spans="1:65" s="2" customFormat="1" ht="18" customHeight="1">
      <c r="A110" s="39"/>
      <c r="B110" s="40"/>
      <c r="C110" s="41"/>
      <c r="D110" s="145" t="s">
        <v>138</v>
      </c>
      <c r="E110" s="138"/>
      <c r="F110" s="138"/>
      <c r="G110" s="41"/>
      <c r="H110" s="41"/>
      <c r="I110" s="41"/>
      <c r="J110" s="139">
        <v>0</v>
      </c>
      <c r="K110" s="41"/>
      <c r="L110" s="210"/>
      <c r="M110" s="211"/>
      <c r="N110" s="212" t="s">
        <v>51</v>
      </c>
      <c r="O110" s="211"/>
      <c r="P110" s="211"/>
      <c r="Q110" s="211"/>
      <c r="R110" s="211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4" t="s">
        <v>135</v>
      </c>
      <c r="AZ110" s="211"/>
      <c r="BA110" s="211"/>
      <c r="BB110" s="211"/>
      <c r="BC110" s="211"/>
      <c r="BD110" s="211"/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14" t="s">
        <v>21</v>
      </c>
      <c r="BK110" s="211"/>
      <c r="BL110" s="211"/>
      <c r="BM110" s="211"/>
    </row>
    <row r="111" spans="1:65" s="2" customFormat="1" ht="18" customHeight="1">
      <c r="A111" s="39"/>
      <c r="B111" s="40"/>
      <c r="C111" s="41"/>
      <c r="D111" s="145" t="s">
        <v>139</v>
      </c>
      <c r="E111" s="138"/>
      <c r="F111" s="138"/>
      <c r="G111" s="41"/>
      <c r="H111" s="41"/>
      <c r="I111" s="41"/>
      <c r="J111" s="139">
        <v>0</v>
      </c>
      <c r="K111" s="41"/>
      <c r="L111" s="210"/>
      <c r="M111" s="211"/>
      <c r="N111" s="212" t="s">
        <v>51</v>
      </c>
      <c r="O111" s="211"/>
      <c r="P111" s="211"/>
      <c r="Q111" s="211"/>
      <c r="R111" s="211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4" t="s">
        <v>135</v>
      </c>
      <c r="AZ111" s="211"/>
      <c r="BA111" s="211"/>
      <c r="BB111" s="211"/>
      <c r="BC111" s="211"/>
      <c r="BD111" s="211"/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14" t="s">
        <v>21</v>
      </c>
      <c r="BK111" s="211"/>
      <c r="BL111" s="211"/>
      <c r="BM111" s="211"/>
    </row>
    <row r="112" spans="1:65" s="2" customFormat="1" ht="18" customHeight="1">
      <c r="A112" s="39"/>
      <c r="B112" s="40"/>
      <c r="C112" s="41"/>
      <c r="D112" s="138" t="s">
        <v>140</v>
      </c>
      <c r="E112" s="41"/>
      <c r="F112" s="41"/>
      <c r="G112" s="41"/>
      <c r="H112" s="41"/>
      <c r="I112" s="41"/>
      <c r="J112" s="139">
        <f>ROUND(J30*T112,2)</f>
        <v>0</v>
      </c>
      <c r="K112" s="41"/>
      <c r="L112" s="210"/>
      <c r="M112" s="211"/>
      <c r="N112" s="212" t="s">
        <v>51</v>
      </c>
      <c r="O112" s="211"/>
      <c r="P112" s="211"/>
      <c r="Q112" s="211"/>
      <c r="R112" s="211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4" t="s">
        <v>141</v>
      </c>
      <c r="AZ112" s="211"/>
      <c r="BA112" s="211"/>
      <c r="BB112" s="211"/>
      <c r="BC112" s="211"/>
      <c r="BD112" s="211"/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14" t="s">
        <v>21</v>
      </c>
      <c r="BK112" s="211"/>
      <c r="BL112" s="211"/>
      <c r="BM112" s="211"/>
    </row>
    <row r="113" spans="1:31" s="2" customFormat="1" ht="12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9.25" customHeight="1">
      <c r="A114" s="39"/>
      <c r="B114" s="40"/>
      <c r="C114" s="149" t="s">
        <v>116</v>
      </c>
      <c r="D114" s="150"/>
      <c r="E114" s="150"/>
      <c r="F114" s="150"/>
      <c r="G114" s="150"/>
      <c r="H114" s="150"/>
      <c r="I114" s="150"/>
      <c r="J114" s="151">
        <f>ROUND(J96+J106,2)</f>
        <v>0</v>
      </c>
      <c r="K114" s="15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2" t="s">
        <v>142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92" t="str">
        <f>E7</f>
        <v>Polní cesty C1, C2, C3 a VHO -21-03-16_DI-02_databaze 2020</v>
      </c>
      <c r="F123" s="31"/>
      <c r="G123" s="31"/>
      <c r="H123" s="3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1" t="s">
        <v>118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>01 - SO 01 Polní cesta C1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1" t="s">
        <v>22</v>
      </c>
      <c r="D127" s="41"/>
      <c r="E127" s="41"/>
      <c r="F127" s="26" t="str">
        <f>F12</f>
        <v>Bocanovice</v>
      </c>
      <c r="G127" s="41"/>
      <c r="H127" s="41"/>
      <c r="I127" s="31" t="s">
        <v>24</v>
      </c>
      <c r="J127" s="80" t="str">
        <f>IF(J12="","",J12)</f>
        <v>30. 12. 2020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1" t="s">
        <v>28</v>
      </c>
      <c r="D129" s="41"/>
      <c r="E129" s="41"/>
      <c r="F129" s="26" t="str">
        <f>E15</f>
        <v>ČR SPÚ, KPÚ pro MSK</v>
      </c>
      <c r="G129" s="41"/>
      <c r="H129" s="41"/>
      <c r="I129" s="31" t="s">
        <v>36</v>
      </c>
      <c r="J129" s="35" t="str">
        <f>E21</f>
        <v>AWT Rekultivace a.s.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1" t="s">
        <v>34</v>
      </c>
      <c r="D130" s="41"/>
      <c r="E130" s="41"/>
      <c r="F130" s="26" t="str">
        <f>IF(E18="","",E18)</f>
        <v>Vyplň údaj</v>
      </c>
      <c r="G130" s="41"/>
      <c r="H130" s="41"/>
      <c r="I130" s="31" t="s">
        <v>41</v>
      </c>
      <c r="J130" s="35" t="str">
        <f>E24</f>
        <v>V.Krč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16"/>
      <c r="B132" s="217"/>
      <c r="C132" s="218" t="s">
        <v>143</v>
      </c>
      <c r="D132" s="219" t="s">
        <v>71</v>
      </c>
      <c r="E132" s="219" t="s">
        <v>67</v>
      </c>
      <c r="F132" s="219" t="s">
        <v>68</v>
      </c>
      <c r="G132" s="219" t="s">
        <v>144</v>
      </c>
      <c r="H132" s="219" t="s">
        <v>145</v>
      </c>
      <c r="I132" s="219" t="s">
        <v>146</v>
      </c>
      <c r="J132" s="219" t="s">
        <v>123</v>
      </c>
      <c r="K132" s="220" t="s">
        <v>147</v>
      </c>
      <c r="L132" s="221"/>
      <c r="M132" s="101" t="s">
        <v>1</v>
      </c>
      <c r="N132" s="102" t="s">
        <v>50</v>
      </c>
      <c r="O132" s="102" t="s">
        <v>148</v>
      </c>
      <c r="P132" s="102" t="s">
        <v>149</v>
      </c>
      <c r="Q132" s="102" t="s">
        <v>150</v>
      </c>
      <c r="R132" s="102" t="s">
        <v>151</v>
      </c>
      <c r="S132" s="102" t="s">
        <v>152</v>
      </c>
      <c r="T132" s="103" t="s">
        <v>153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9"/>
      <c r="B133" s="40"/>
      <c r="C133" s="108" t="s">
        <v>154</v>
      </c>
      <c r="D133" s="41"/>
      <c r="E133" s="41"/>
      <c r="F133" s="41"/>
      <c r="G133" s="41"/>
      <c r="H133" s="41"/>
      <c r="I133" s="41"/>
      <c r="J133" s="222">
        <f>BK133</f>
        <v>0</v>
      </c>
      <c r="K133" s="41"/>
      <c r="L133" s="42"/>
      <c r="M133" s="104"/>
      <c r="N133" s="223"/>
      <c r="O133" s="105"/>
      <c r="P133" s="224">
        <f>P134</f>
        <v>0</v>
      </c>
      <c r="Q133" s="105"/>
      <c r="R133" s="224">
        <f>R134</f>
        <v>198.041751</v>
      </c>
      <c r="S133" s="105"/>
      <c r="T133" s="225">
        <f>T134</f>
        <v>1308.5349999999999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6" t="s">
        <v>85</v>
      </c>
      <c r="AU133" s="16" t="s">
        <v>125</v>
      </c>
      <c r="BK133" s="226">
        <f>BK134</f>
        <v>0</v>
      </c>
    </row>
    <row r="134" spans="1:63" s="12" customFormat="1" ht="25.9" customHeight="1">
      <c r="A134" s="12"/>
      <c r="B134" s="227"/>
      <c r="C134" s="228"/>
      <c r="D134" s="229" t="s">
        <v>85</v>
      </c>
      <c r="E134" s="230" t="s">
        <v>155</v>
      </c>
      <c r="F134" s="230" t="s">
        <v>156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P135+P182+P214+P259+P288+P305</f>
        <v>0</v>
      </c>
      <c r="Q134" s="235"/>
      <c r="R134" s="236">
        <f>R135+R182+R214+R259+R288+R305</f>
        <v>198.041751</v>
      </c>
      <c r="S134" s="235"/>
      <c r="T134" s="237">
        <f>T135+T182+T214+T259+T288+T305</f>
        <v>1308.5349999999999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21</v>
      </c>
      <c r="AT134" s="239" t="s">
        <v>85</v>
      </c>
      <c r="AU134" s="239" t="s">
        <v>86</v>
      </c>
      <c r="AY134" s="238" t="s">
        <v>157</v>
      </c>
      <c r="BK134" s="240">
        <f>BK135+BK182+BK214+BK259+BK288+BK305</f>
        <v>0</v>
      </c>
    </row>
    <row r="135" spans="1:63" s="12" customFormat="1" ht="22.8" customHeight="1">
      <c r="A135" s="12"/>
      <c r="B135" s="227"/>
      <c r="C135" s="228"/>
      <c r="D135" s="229" t="s">
        <v>85</v>
      </c>
      <c r="E135" s="241" t="s">
        <v>91</v>
      </c>
      <c r="F135" s="241" t="s">
        <v>158</v>
      </c>
      <c r="G135" s="228"/>
      <c r="H135" s="228"/>
      <c r="I135" s="231"/>
      <c r="J135" s="242">
        <f>BK135</f>
        <v>0</v>
      </c>
      <c r="K135" s="228"/>
      <c r="L135" s="233"/>
      <c r="M135" s="234"/>
      <c r="N135" s="235"/>
      <c r="O135" s="235"/>
      <c r="P135" s="236">
        <f>SUM(P136:P181)</f>
        <v>0</v>
      </c>
      <c r="Q135" s="235"/>
      <c r="R135" s="236">
        <f>SUM(R136:R181)</f>
        <v>0</v>
      </c>
      <c r="S135" s="235"/>
      <c r="T135" s="237">
        <f>SUM(T136:T181)</f>
        <v>1308.5349999999999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21</v>
      </c>
      <c r="AT135" s="239" t="s">
        <v>85</v>
      </c>
      <c r="AU135" s="239" t="s">
        <v>21</v>
      </c>
      <c r="AY135" s="238" t="s">
        <v>157</v>
      </c>
      <c r="BK135" s="240">
        <f>SUM(BK136:BK181)</f>
        <v>0</v>
      </c>
    </row>
    <row r="136" spans="1:65" s="2" customFormat="1" ht="12">
      <c r="A136" s="39"/>
      <c r="B136" s="40"/>
      <c r="C136" s="243" t="s">
        <v>21</v>
      </c>
      <c r="D136" s="243" t="s">
        <v>159</v>
      </c>
      <c r="E136" s="244" t="s">
        <v>160</v>
      </c>
      <c r="F136" s="245" t="s">
        <v>161</v>
      </c>
      <c r="G136" s="246" t="s">
        <v>162</v>
      </c>
      <c r="H136" s="247">
        <v>1115</v>
      </c>
      <c r="I136" s="248"/>
      <c r="J136" s="249">
        <f>ROUND(I136*H136,2)</f>
        <v>0</v>
      </c>
      <c r="K136" s="245" t="s">
        <v>163</v>
      </c>
      <c r="L136" s="42"/>
      <c r="M136" s="250" t="s">
        <v>1</v>
      </c>
      <c r="N136" s="251" t="s">
        <v>51</v>
      </c>
      <c r="O136" s="92"/>
      <c r="P136" s="252">
        <f>O136*H136</f>
        <v>0</v>
      </c>
      <c r="Q136" s="252">
        <v>0</v>
      </c>
      <c r="R136" s="252">
        <f>Q136*H136</f>
        <v>0</v>
      </c>
      <c r="S136" s="252">
        <v>0.709</v>
      </c>
      <c r="T136" s="253">
        <f>S136*H136</f>
        <v>790.535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4" t="s">
        <v>164</v>
      </c>
      <c r="AT136" s="254" t="s">
        <v>159</v>
      </c>
      <c r="AU136" s="254" t="s">
        <v>95</v>
      </c>
      <c r="AY136" s="16" t="s">
        <v>157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21</v>
      </c>
      <c r="BK136" s="144">
        <f>ROUND(I136*H136,2)</f>
        <v>0</v>
      </c>
      <c r="BL136" s="16" t="s">
        <v>164</v>
      </c>
      <c r="BM136" s="254" t="s">
        <v>165</v>
      </c>
    </row>
    <row r="137" spans="1:47" s="2" customFormat="1" ht="12">
      <c r="A137" s="39"/>
      <c r="B137" s="40"/>
      <c r="C137" s="41"/>
      <c r="D137" s="255" t="s">
        <v>166</v>
      </c>
      <c r="E137" s="41"/>
      <c r="F137" s="256" t="s">
        <v>167</v>
      </c>
      <c r="G137" s="41"/>
      <c r="H137" s="41"/>
      <c r="I137" s="213"/>
      <c r="J137" s="41"/>
      <c r="K137" s="41"/>
      <c r="L137" s="42"/>
      <c r="M137" s="257"/>
      <c r="N137" s="25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6" t="s">
        <v>166</v>
      </c>
      <c r="AU137" s="16" t="s">
        <v>95</v>
      </c>
    </row>
    <row r="138" spans="1:65" s="2" customFormat="1" ht="12">
      <c r="A138" s="39"/>
      <c r="B138" s="40"/>
      <c r="C138" s="243" t="s">
        <v>95</v>
      </c>
      <c r="D138" s="243" t="s">
        <v>159</v>
      </c>
      <c r="E138" s="244" t="s">
        <v>168</v>
      </c>
      <c r="F138" s="245" t="s">
        <v>169</v>
      </c>
      <c r="G138" s="246" t="s">
        <v>162</v>
      </c>
      <c r="H138" s="247">
        <v>1295</v>
      </c>
      <c r="I138" s="248"/>
      <c r="J138" s="249">
        <f>ROUND(I138*H138,2)</f>
        <v>0</v>
      </c>
      <c r="K138" s="245" t="s">
        <v>163</v>
      </c>
      <c r="L138" s="42"/>
      <c r="M138" s="250" t="s">
        <v>1</v>
      </c>
      <c r="N138" s="251" t="s">
        <v>51</v>
      </c>
      <c r="O138" s="92"/>
      <c r="P138" s="252">
        <f>O138*H138</f>
        <v>0</v>
      </c>
      <c r="Q138" s="252">
        <v>0</v>
      </c>
      <c r="R138" s="252">
        <f>Q138*H138</f>
        <v>0</v>
      </c>
      <c r="S138" s="252">
        <v>0.4</v>
      </c>
      <c r="T138" s="253">
        <f>S138*H138</f>
        <v>518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4" t="s">
        <v>164</v>
      </c>
      <c r="AT138" s="254" t="s">
        <v>159</v>
      </c>
      <c r="AU138" s="254" t="s">
        <v>95</v>
      </c>
      <c r="AY138" s="16" t="s">
        <v>157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21</v>
      </c>
      <c r="BK138" s="144">
        <f>ROUND(I138*H138,2)</f>
        <v>0</v>
      </c>
      <c r="BL138" s="16" t="s">
        <v>164</v>
      </c>
      <c r="BM138" s="254" t="s">
        <v>170</v>
      </c>
    </row>
    <row r="139" spans="1:47" s="2" customFormat="1" ht="12">
      <c r="A139" s="39"/>
      <c r="B139" s="40"/>
      <c r="C139" s="41"/>
      <c r="D139" s="255" t="s">
        <v>166</v>
      </c>
      <c r="E139" s="41"/>
      <c r="F139" s="256" t="s">
        <v>171</v>
      </c>
      <c r="G139" s="41"/>
      <c r="H139" s="41"/>
      <c r="I139" s="213"/>
      <c r="J139" s="41"/>
      <c r="K139" s="41"/>
      <c r="L139" s="42"/>
      <c r="M139" s="257"/>
      <c r="N139" s="25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6" t="s">
        <v>166</v>
      </c>
      <c r="AU139" s="16" t="s">
        <v>95</v>
      </c>
    </row>
    <row r="140" spans="1:65" s="2" customFormat="1" ht="16.5" customHeight="1">
      <c r="A140" s="39"/>
      <c r="B140" s="40"/>
      <c r="C140" s="243" t="s">
        <v>172</v>
      </c>
      <c r="D140" s="243" t="s">
        <v>159</v>
      </c>
      <c r="E140" s="244" t="s">
        <v>173</v>
      </c>
      <c r="F140" s="245" t="s">
        <v>174</v>
      </c>
      <c r="G140" s="246" t="s">
        <v>175</v>
      </c>
      <c r="H140" s="247">
        <v>1308.535</v>
      </c>
      <c r="I140" s="248"/>
      <c r="J140" s="249">
        <f>ROUND(I140*H140,2)</f>
        <v>0</v>
      </c>
      <c r="K140" s="245" t="s">
        <v>176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164</v>
      </c>
      <c r="AT140" s="254" t="s">
        <v>159</v>
      </c>
      <c r="AU140" s="254" t="s">
        <v>95</v>
      </c>
      <c r="AY140" s="16" t="s">
        <v>157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164</v>
      </c>
      <c r="BM140" s="254" t="s">
        <v>177</v>
      </c>
    </row>
    <row r="141" spans="1:47" s="2" customFormat="1" ht="12">
      <c r="A141" s="39"/>
      <c r="B141" s="40"/>
      <c r="C141" s="41"/>
      <c r="D141" s="255" t="s">
        <v>166</v>
      </c>
      <c r="E141" s="41"/>
      <c r="F141" s="256" t="s">
        <v>178</v>
      </c>
      <c r="G141" s="41"/>
      <c r="H141" s="41"/>
      <c r="I141" s="213"/>
      <c r="J141" s="41"/>
      <c r="K141" s="41"/>
      <c r="L141" s="42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6" t="s">
        <v>166</v>
      </c>
      <c r="AU141" s="16" t="s">
        <v>95</v>
      </c>
    </row>
    <row r="142" spans="1:65" s="2" customFormat="1" ht="12">
      <c r="A142" s="39"/>
      <c r="B142" s="40"/>
      <c r="C142" s="243" t="s">
        <v>164</v>
      </c>
      <c r="D142" s="243" t="s">
        <v>159</v>
      </c>
      <c r="E142" s="244" t="s">
        <v>179</v>
      </c>
      <c r="F142" s="245" t="s">
        <v>180</v>
      </c>
      <c r="G142" s="246" t="s">
        <v>175</v>
      </c>
      <c r="H142" s="247">
        <v>24862.165</v>
      </c>
      <c r="I142" s="248"/>
      <c r="J142" s="249">
        <f>ROUND(I142*H142,2)</f>
        <v>0</v>
      </c>
      <c r="K142" s="245" t="s">
        <v>176</v>
      </c>
      <c r="L142" s="42"/>
      <c r="M142" s="250" t="s">
        <v>1</v>
      </c>
      <c r="N142" s="251" t="s">
        <v>51</v>
      </c>
      <c r="O142" s="92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4" t="s">
        <v>164</v>
      </c>
      <c r="AT142" s="254" t="s">
        <v>159</v>
      </c>
      <c r="AU142" s="254" t="s">
        <v>95</v>
      </c>
      <c r="AY142" s="16" t="s">
        <v>157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21</v>
      </c>
      <c r="BK142" s="144">
        <f>ROUND(I142*H142,2)</f>
        <v>0</v>
      </c>
      <c r="BL142" s="16" t="s">
        <v>164</v>
      </c>
      <c r="BM142" s="254" t="s">
        <v>181</v>
      </c>
    </row>
    <row r="143" spans="1:47" s="2" customFormat="1" ht="12">
      <c r="A143" s="39"/>
      <c r="B143" s="40"/>
      <c r="C143" s="41"/>
      <c r="D143" s="255" t="s">
        <v>166</v>
      </c>
      <c r="E143" s="41"/>
      <c r="F143" s="256" t="s">
        <v>182</v>
      </c>
      <c r="G143" s="41"/>
      <c r="H143" s="41"/>
      <c r="I143" s="213"/>
      <c r="J143" s="41"/>
      <c r="K143" s="41"/>
      <c r="L143" s="42"/>
      <c r="M143" s="257"/>
      <c r="N143" s="25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6" t="s">
        <v>166</v>
      </c>
      <c r="AU143" s="16" t="s">
        <v>95</v>
      </c>
    </row>
    <row r="144" spans="1:51" s="13" customFormat="1" ht="12">
      <c r="A144" s="13"/>
      <c r="B144" s="259"/>
      <c r="C144" s="260"/>
      <c r="D144" s="255" t="s">
        <v>183</v>
      </c>
      <c r="E144" s="261" t="s">
        <v>1</v>
      </c>
      <c r="F144" s="262" t="s">
        <v>184</v>
      </c>
      <c r="G144" s="260"/>
      <c r="H144" s="263">
        <v>24862.165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183</v>
      </c>
      <c r="AU144" s="269" t="s">
        <v>95</v>
      </c>
      <c r="AV144" s="13" t="s">
        <v>95</v>
      </c>
      <c r="AW144" s="13" t="s">
        <v>40</v>
      </c>
      <c r="AX144" s="13" t="s">
        <v>21</v>
      </c>
      <c r="AY144" s="269" t="s">
        <v>157</v>
      </c>
    </row>
    <row r="145" spans="1:65" s="2" customFormat="1" ht="12">
      <c r="A145" s="39"/>
      <c r="B145" s="40"/>
      <c r="C145" s="243" t="s">
        <v>185</v>
      </c>
      <c r="D145" s="243" t="s">
        <v>159</v>
      </c>
      <c r="E145" s="244" t="s">
        <v>186</v>
      </c>
      <c r="F145" s="245" t="s">
        <v>187</v>
      </c>
      <c r="G145" s="246" t="s">
        <v>175</v>
      </c>
      <c r="H145" s="247">
        <v>790.535</v>
      </c>
      <c r="I145" s="248"/>
      <c r="J145" s="249">
        <f>ROUND(I145*H145,2)</f>
        <v>0</v>
      </c>
      <c r="K145" s="245" t="s">
        <v>163</v>
      </c>
      <c r="L145" s="42"/>
      <c r="M145" s="250" t="s">
        <v>1</v>
      </c>
      <c r="N145" s="251" t="s">
        <v>51</v>
      </c>
      <c r="O145" s="92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4" t="s">
        <v>164</v>
      </c>
      <c r="AT145" s="254" t="s">
        <v>159</v>
      </c>
      <c r="AU145" s="254" t="s">
        <v>95</v>
      </c>
      <c r="AY145" s="16" t="s">
        <v>157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21</v>
      </c>
      <c r="BK145" s="144">
        <f>ROUND(I145*H145,2)</f>
        <v>0</v>
      </c>
      <c r="BL145" s="16" t="s">
        <v>164</v>
      </c>
      <c r="BM145" s="254" t="s">
        <v>188</v>
      </c>
    </row>
    <row r="146" spans="1:47" s="2" customFormat="1" ht="12">
      <c r="A146" s="39"/>
      <c r="B146" s="40"/>
      <c r="C146" s="41"/>
      <c r="D146" s="255" t="s">
        <v>166</v>
      </c>
      <c r="E146" s="41"/>
      <c r="F146" s="256" t="s">
        <v>189</v>
      </c>
      <c r="G146" s="41"/>
      <c r="H146" s="41"/>
      <c r="I146" s="213"/>
      <c r="J146" s="41"/>
      <c r="K146" s="41"/>
      <c r="L146" s="42"/>
      <c r="M146" s="257"/>
      <c r="N146" s="25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6" t="s">
        <v>166</v>
      </c>
      <c r="AU146" s="16" t="s">
        <v>95</v>
      </c>
    </row>
    <row r="147" spans="1:65" s="2" customFormat="1" ht="12">
      <c r="A147" s="39"/>
      <c r="B147" s="40"/>
      <c r="C147" s="243" t="s">
        <v>190</v>
      </c>
      <c r="D147" s="243" t="s">
        <v>159</v>
      </c>
      <c r="E147" s="244" t="s">
        <v>191</v>
      </c>
      <c r="F147" s="245" t="s">
        <v>192</v>
      </c>
      <c r="G147" s="246" t="s">
        <v>175</v>
      </c>
      <c r="H147" s="247">
        <v>518</v>
      </c>
      <c r="I147" s="248"/>
      <c r="J147" s="249">
        <f>ROUND(I147*H147,2)</f>
        <v>0</v>
      </c>
      <c r="K147" s="245" t="s">
        <v>163</v>
      </c>
      <c r="L147" s="42"/>
      <c r="M147" s="250" t="s">
        <v>1</v>
      </c>
      <c r="N147" s="251" t="s">
        <v>51</v>
      </c>
      <c r="O147" s="92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4" t="s">
        <v>164</v>
      </c>
      <c r="AT147" s="254" t="s">
        <v>159</v>
      </c>
      <c r="AU147" s="254" t="s">
        <v>95</v>
      </c>
      <c r="AY147" s="16" t="s">
        <v>157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21</v>
      </c>
      <c r="BK147" s="144">
        <f>ROUND(I147*H147,2)</f>
        <v>0</v>
      </c>
      <c r="BL147" s="16" t="s">
        <v>164</v>
      </c>
      <c r="BM147" s="254" t="s">
        <v>193</v>
      </c>
    </row>
    <row r="148" spans="1:47" s="2" customFormat="1" ht="12">
      <c r="A148" s="39"/>
      <c r="B148" s="40"/>
      <c r="C148" s="41"/>
      <c r="D148" s="255" t="s">
        <v>166</v>
      </c>
      <c r="E148" s="41"/>
      <c r="F148" s="256" t="s">
        <v>194</v>
      </c>
      <c r="G148" s="41"/>
      <c r="H148" s="41"/>
      <c r="I148" s="213"/>
      <c r="J148" s="41"/>
      <c r="K148" s="41"/>
      <c r="L148" s="42"/>
      <c r="M148" s="257"/>
      <c r="N148" s="25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6" t="s">
        <v>166</v>
      </c>
      <c r="AU148" s="16" t="s">
        <v>95</v>
      </c>
    </row>
    <row r="149" spans="1:65" s="2" customFormat="1" ht="21.75" customHeight="1">
      <c r="A149" s="39"/>
      <c r="B149" s="40"/>
      <c r="C149" s="243" t="s">
        <v>195</v>
      </c>
      <c r="D149" s="243" t="s">
        <v>159</v>
      </c>
      <c r="E149" s="244" t="s">
        <v>196</v>
      </c>
      <c r="F149" s="245" t="s">
        <v>197</v>
      </c>
      <c r="G149" s="246" t="s">
        <v>198</v>
      </c>
      <c r="H149" s="247">
        <v>865</v>
      </c>
      <c r="I149" s="248"/>
      <c r="J149" s="249">
        <f>ROUND(I149*H149,2)</f>
        <v>0</v>
      </c>
      <c r="K149" s="245" t="s">
        <v>163</v>
      </c>
      <c r="L149" s="42"/>
      <c r="M149" s="250" t="s">
        <v>1</v>
      </c>
      <c r="N149" s="251" t="s">
        <v>51</v>
      </c>
      <c r="O149" s="92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4" t="s">
        <v>164</v>
      </c>
      <c r="AT149" s="254" t="s">
        <v>159</v>
      </c>
      <c r="AU149" s="254" t="s">
        <v>95</v>
      </c>
      <c r="AY149" s="16" t="s">
        <v>157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21</v>
      </c>
      <c r="BK149" s="144">
        <f>ROUND(I149*H149,2)</f>
        <v>0</v>
      </c>
      <c r="BL149" s="16" t="s">
        <v>164</v>
      </c>
      <c r="BM149" s="254" t="s">
        <v>199</v>
      </c>
    </row>
    <row r="150" spans="1:47" s="2" customFormat="1" ht="12">
      <c r="A150" s="39"/>
      <c r="B150" s="40"/>
      <c r="C150" s="41"/>
      <c r="D150" s="255" t="s">
        <v>166</v>
      </c>
      <c r="E150" s="41"/>
      <c r="F150" s="256" t="s">
        <v>200</v>
      </c>
      <c r="G150" s="41"/>
      <c r="H150" s="41"/>
      <c r="I150" s="213"/>
      <c r="J150" s="41"/>
      <c r="K150" s="41"/>
      <c r="L150" s="42"/>
      <c r="M150" s="257"/>
      <c r="N150" s="25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6" t="s">
        <v>166</v>
      </c>
      <c r="AU150" s="16" t="s">
        <v>95</v>
      </c>
    </row>
    <row r="151" spans="1:51" s="14" customFormat="1" ht="12">
      <c r="A151" s="14"/>
      <c r="B151" s="270"/>
      <c r="C151" s="271"/>
      <c r="D151" s="255" t="s">
        <v>183</v>
      </c>
      <c r="E151" s="272" t="s">
        <v>1</v>
      </c>
      <c r="F151" s="273" t="s">
        <v>201</v>
      </c>
      <c r="G151" s="271"/>
      <c r="H151" s="272" t="s">
        <v>1</v>
      </c>
      <c r="I151" s="274"/>
      <c r="J151" s="271"/>
      <c r="K151" s="271"/>
      <c r="L151" s="275"/>
      <c r="M151" s="276"/>
      <c r="N151" s="277"/>
      <c r="O151" s="277"/>
      <c r="P151" s="277"/>
      <c r="Q151" s="277"/>
      <c r="R151" s="277"/>
      <c r="S151" s="277"/>
      <c r="T151" s="27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9" t="s">
        <v>183</v>
      </c>
      <c r="AU151" s="279" t="s">
        <v>95</v>
      </c>
      <c r="AV151" s="14" t="s">
        <v>21</v>
      </c>
      <c r="AW151" s="14" t="s">
        <v>40</v>
      </c>
      <c r="AX151" s="14" t="s">
        <v>86</v>
      </c>
      <c r="AY151" s="279" t="s">
        <v>157</v>
      </c>
    </row>
    <row r="152" spans="1:51" s="13" customFormat="1" ht="12">
      <c r="A152" s="13"/>
      <c r="B152" s="259"/>
      <c r="C152" s="260"/>
      <c r="D152" s="255" t="s">
        <v>183</v>
      </c>
      <c r="E152" s="261" t="s">
        <v>1</v>
      </c>
      <c r="F152" s="262" t="s">
        <v>202</v>
      </c>
      <c r="G152" s="260"/>
      <c r="H152" s="263">
        <v>865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183</v>
      </c>
      <c r="AU152" s="269" t="s">
        <v>95</v>
      </c>
      <c r="AV152" s="13" t="s">
        <v>95</v>
      </c>
      <c r="AW152" s="13" t="s">
        <v>40</v>
      </c>
      <c r="AX152" s="13" t="s">
        <v>21</v>
      </c>
      <c r="AY152" s="269" t="s">
        <v>157</v>
      </c>
    </row>
    <row r="153" spans="1:65" s="2" customFormat="1" ht="12">
      <c r="A153" s="39"/>
      <c r="B153" s="40"/>
      <c r="C153" s="243" t="s">
        <v>203</v>
      </c>
      <c r="D153" s="243" t="s">
        <v>159</v>
      </c>
      <c r="E153" s="244" t="s">
        <v>204</v>
      </c>
      <c r="F153" s="245" t="s">
        <v>205</v>
      </c>
      <c r="G153" s="246" t="s">
        <v>198</v>
      </c>
      <c r="H153" s="247">
        <v>575</v>
      </c>
      <c r="I153" s="248"/>
      <c r="J153" s="249">
        <f>ROUND(I153*H153,2)</f>
        <v>0</v>
      </c>
      <c r="K153" s="245" t="s">
        <v>163</v>
      </c>
      <c r="L153" s="42"/>
      <c r="M153" s="250" t="s">
        <v>1</v>
      </c>
      <c r="N153" s="251" t="s">
        <v>51</v>
      </c>
      <c r="O153" s="92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4" t="s">
        <v>164</v>
      </c>
      <c r="AT153" s="254" t="s">
        <v>159</v>
      </c>
      <c r="AU153" s="254" t="s">
        <v>95</v>
      </c>
      <c r="AY153" s="16" t="s">
        <v>157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21</v>
      </c>
      <c r="BK153" s="144">
        <f>ROUND(I153*H153,2)</f>
        <v>0</v>
      </c>
      <c r="BL153" s="16" t="s">
        <v>164</v>
      </c>
      <c r="BM153" s="254" t="s">
        <v>206</v>
      </c>
    </row>
    <row r="154" spans="1:47" s="2" customFormat="1" ht="12">
      <c r="A154" s="39"/>
      <c r="B154" s="40"/>
      <c r="C154" s="41"/>
      <c r="D154" s="255" t="s">
        <v>166</v>
      </c>
      <c r="E154" s="41"/>
      <c r="F154" s="256" t="s">
        <v>207</v>
      </c>
      <c r="G154" s="41"/>
      <c r="H154" s="41"/>
      <c r="I154" s="213"/>
      <c r="J154" s="41"/>
      <c r="K154" s="41"/>
      <c r="L154" s="42"/>
      <c r="M154" s="257"/>
      <c r="N154" s="25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6" t="s">
        <v>166</v>
      </c>
      <c r="AU154" s="16" t="s">
        <v>95</v>
      </c>
    </row>
    <row r="155" spans="1:51" s="14" customFormat="1" ht="12">
      <c r="A155" s="14"/>
      <c r="B155" s="270"/>
      <c r="C155" s="271"/>
      <c r="D155" s="255" t="s">
        <v>183</v>
      </c>
      <c r="E155" s="272" t="s">
        <v>1</v>
      </c>
      <c r="F155" s="273" t="s">
        <v>208</v>
      </c>
      <c r="G155" s="271"/>
      <c r="H155" s="272" t="s">
        <v>1</v>
      </c>
      <c r="I155" s="274"/>
      <c r="J155" s="271"/>
      <c r="K155" s="271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183</v>
      </c>
      <c r="AU155" s="279" t="s">
        <v>95</v>
      </c>
      <c r="AV155" s="14" t="s">
        <v>21</v>
      </c>
      <c r="AW155" s="14" t="s">
        <v>40</v>
      </c>
      <c r="AX155" s="14" t="s">
        <v>86</v>
      </c>
      <c r="AY155" s="279" t="s">
        <v>157</v>
      </c>
    </row>
    <row r="156" spans="1:51" s="13" customFormat="1" ht="12">
      <c r="A156" s="13"/>
      <c r="B156" s="259"/>
      <c r="C156" s="260"/>
      <c r="D156" s="255" t="s">
        <v>183</v>
      </c>
      <c r="E156" s="261" t="s">
        <v>1</v>
      </c>
      <c r="F156" s="262" t="s">
        <v>209</v>
      </c>
      <c r="G156" s="260"/>
      <c r="H156" s="263">
        <v>575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183</v>
      </c>
      <c r="AU156" s="269" t="s">
        <v>95</v>
      </c>
      <c r="AV156" s="13" t="s">
        <v>95</v>
      </c>
      <c r="AW156" s="13" t="s">
        <v>40</v>
      </c>
      <c r="AX156" s="13" t="s">
        <v>21</v>
      </c>
      <c r="AY156" s="269" t="s">
        <v>157</v>
      </c>
    </row>
    <row r="157" spans="1:65" s="2" customFormat="1" ht="12">
      <c r="A157" s="39"/>
      <c r="B157" s="40"/>
      <c r="C157" s="243" t="s">
        <v>210</v>
      </c>
      <c r="D157" s="243" t="s">
        <v>159</v>
      </c>
      <c r="E157" s="244" t="s">
        <v>211</v>
      </c>
      <c r="F157" s="245" t="s">
        <v>212</v>
      </c>
      <c r="G157" s="246" t="s">
        <v>198</v>
      </c>
      <c r="H157" s="247">
        <v>575</v>
      </c>
      <c r="I157" s="248"/>
      <c r="J157" s="249">
        <f>ROUND(I157*H157,2)</f>
        <v>0</v>
      </c>
      <c r="K157" s="245" t="s">
        <v>163</v>
      </c>
      <c r="L157" s="42"/>
      <c r="M157" s="250" t="s">
        <v>1</v>
      </c>
      <c r="N157" s="251" t="s">
        <v>51</v>
      </c>
      <c r="O157" s="92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4" t="s">
        <v>164</v>
      </c>
      <c r="AT157" s="254" t="s">
        <v>159</v>
      </c>
      <c r="AU157" s="254" t="s">
        <v>95</v>
      </c>
      <c r="AY157" s="16" t="s">
        <v>157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21</v>
      </c>
      <c r="BK157" s="144">
        <f>ROUND(I157*H157,2)</f>
        <v>0</v>
      </c>
      <c r="BL157" s="16" t="s">
        <v>164</v>
      </c>
      <c r="BM157" s="254" t="s">
        <v>213</v>
      </c>
    </row>
    <row r="158" spans="1:47" s="2" customFormat="1" ht="12">
      <c r="A158" s="39"/>
      <c r="B158" s="40"/>
      <c r="C158" s="41"/>
      <c r="D158" s="255" t="s">
        <v>166</v>
      </c>
      <c r="E158" s="41"/>
      <c r="F158" s="256" t="s">
        <v>214</v>
      </c>
      <c r="G158" s="41"/>
      <c r="H158" s="41"/>
      <c r="I158" s="213"/>
      <c r="J158" s="41"/>
      <c r="K158" s="41"/>
      <c r="L158" s="42"/>
      <c r="M158" s="257"/>
      <c r="N158" s="258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6" t="s">
        <v>166</v>
      </c>
      <c r="AU158" s="16" t="s">
        <v>95</v>
      </c>
    </row>
    <row r="159" spans="1:65" s="2" customFormat="1" ht="12">
      <c r="A159" s="39"/>
      <c r="B159" s="40"/>
      <c r="C159" s="243" t="s">
        <v>26</v>
      </c>
      <c r="D159" s="243" t="s">
        <v>159</v>
      </c>
      <c r="E159" s="244" t="s">
        <v>215</v>
      </c>
      <c r="F159" s="245" t="s">
        <v>216</v>
      </c>
      <c r="G159" s="246" t="s">
        <v>198</v>
      </c>
      <c r="H159" s="247">
        <v>110</v>
      </c>
      <c r="I159" s="248"/>
      <c r="J159" s="249">
        <f>ROUND(I159*H159,2)</f>
        <v>0</v>
      </c>
      <c r="K159" s="245" t="s">
        <v>163</v>
      </c>
      <c r="L159" s="42"/>
      <c r="M159" s="250" t="s">
        <v>1</v>
      </c>
      <c r="N159" s="251" t="s">
        <v>51</v>
      </c>
      <c r="O159" s="92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4" t="s">
        <v>164</v>
      </c>
      <c r="AT159" s="254" t="s">
        <v>159</v>
      </c>
      <c r="AU159" s="254" t="s">
        <v>95</v>
      </c>
      <c r="AY159" s="16" t="s">
        <v>157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6" t="s">
        <v>21</v>
      </c>
      <c r="BK159" s="144">
        <f>ROUND(I159*H159,2)</f>
        <v>0</v>
      </c>
      <c r="BL159" s="16" t="s">
        <v>164</v>
      </c>
      <c r="BM159" s="254" t="s">
        <v>217</v>
      </c>
    </row>
    <row r="160" spans="1:47" s="2" customFormat="1" ht="12">
      <c r="A160" s="39"/>
      <c r="B160" s="40"/>
      <c r="C160" s="41"/>
      <c r="D160" s="255" t="s">
        <v>166</v>
      </c>
      <c r="E160" s="41"/>
      <c r="F160" s="256" t="s">
        <v>218</v>
      </c>
      <c r="G160" s="41"/>
      <c r="H160" s="41"/>
      <c r="I160" s="213"/>
      <c r="J160" s="41"/>
      <c r="K160" s="41"/>
      <c r="L160" s="42"/>
      <c r="M160" s="257"/>
      <c r="N160" s="25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6" t="s">
        <v>166</v>
      </c>
      <c r="AU160" s="16" t="s">
        <v>95</v>
      </c>
    </row>
    <row r="161" spans="1:51" s="14" customFormat="1" ht="12">
      <c r="A161" s="14"/>
      <c r="B161" s="270"/>
      <c r="C161" s="271"/>
      <c r="D161" s="255" t="s">
        <v>183</v>
      </c>
      <c r="E161" s="272" t="s">
        <v>1</v>
      </c>
      <c r="F161" s="273" t="s">
        <v>219</v>
      </c>
      <c r="G161" s="271"/>
      <c r="H161" s="272" t="s">
        <v>1</v>
      </c>
      <c r="I161" s="274"/>
      <c r="J161" s="271"/>
      <c r="K161" s="271"/>
      <c r="L161" s="275"/>
      <c r="M161" s="276"/>
      <c r="N161" s="277"/>
      <c r="O161" s="277"/>
      <c r="P161" s="277"/>
      <c r="Q161" s="277"/>
      <c r="R161" s="277"/>
      <c r="S161" s="277"/>
      <c r="T161" s="27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9" t="s">
        <v>183</v>
      </c>
      <c r="AU161" s="279" t="s">
        <v>95</v>
      </c>
      <c r="AV161" s="14" t="s">
        <v>21</v>
      </c>
      <c r="AW161" s="14" t="s">
        <v>40</v>
      </c>
      <c r="AX161" s="14" t="s">
        <v>86</v>
      </c>
      <c r="AY161" s="279" t="s">
        <v>157</v>
      </c>
    </row>
    <row r="162" spans="1:51" s="13" customFormat="1" ht="12">
      <c r="A162" s="13"/>
      <c r="B162" s="259"/>
      <c r="C162" s="260"/>
      <c r="D162" s="255" t="s">
        <v>183</v>
      </c>
      <c r="E162" s="261" t="s">
        <v>1</v>
      </c>
      <c r="F162" s="262" t="s">
        <v>220</v>
      </c>
      <c r="G162" s="260"/>
      <c r="H162" s="263">
        <v>110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183</v>
      </c>
      <c r="AU162" s="269" t="s">
        <v>95</v>
      </c>
      <c r="AV162" s="13" t="s">
        <v>95</v>
      </c>
      <c r="AW162" s="13" t="s">
        <v>40</v>
      </c>
      <c r="AX162" s="13" t="s">
        <v>21</v>
      </c>
      <c r="AY162" s="269" t="s">
        <v>157</v>
      </c>
    </row>
    <row r="163" spans="1:65" s="2" customFormat="1" ht="12">
      <c r="A163" s="39"/>
      <c r="B163" s="40"/>
      <c r="C163" s="243" t="s">
        <v>221</v>
      </c>
      <c r="D163" s="243" t="s">
        <v>159</v>
      </c>
      <c r="E163" s="244" t="s">
        <v>222</v>
      </c>
      <c r="F163" s="245" t="s">
        <v>223</v>
      </c>
      <c r="G163" s="246" t="s">
        <v>198</v>
      </c>
      <c r="H163" s="247">
        <v>110</v>
      </c>
      <c r="I163" s="248"/>
      <c r="J163" s="249">
        <f>ROUND(I163*H163,2)</f>
        <v>0</v>
      </c>
      <c r="K163" s="245" t="s">
        <v>163</v>
      </c>
      <c r="L163" s="42"/>
      <c r="M163" s="250" t="s">
        <v>1</v>
      </c>
      <c r="N163" s="251" t="s">
        <v>51</v>
      </c>
      <c r="O163" s="92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4" t="s">
        <v>164</v>
      </c>
      <c r="AT163" s="254" t="s">
        <v>159</v>
      </c>
      <c r="AU163" s="254" t="s">
        <v>95</v>
      </c>
      <c r="AY163" s="16" t="s">
        <v>157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6" t="s">
        <v>21</v>
      </c>
      <c r="BK163" s="144">
        <f>ROUND(I163*H163,2)</f>
        <v>0</v>
      </c>
      <c r="BL163" s="16" t="s">
        <v>164</v>
      </c>
      <c r="BM163" s="254" t="s">
        <v>224</v>
      </c>
    </row>
    <row r="164" spans="1:47" s="2" customFormat="1" ht="12">
      <c r="A164" s="39"/>
      <c r="B164" s="40"/>
      <c r="C164" s="41"/>
      <c r="D164" s="255" t="s">
        <v>166</v>
      </c>
      <c r="E164" s="41"/>
      <c r="F164" s="256" t="s">
        <v>225</v>
      </c>
      <c r="G164" s="41"/>
      <c r="H164" s="41"/>
      <c r="I164" s="213"/>
      <c r="J164" s="41"/>
      <c r="K164" s="41"/>
      <c r="L164" s="42"/>
      <c r="M164" s="257"/>
      <c r="N164" s="25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6" t="s">
        <v>166</v>
      </c>
      <c r="AU164" s="16" t="s">
        <v>95</v>
      </c>
    </row>
    <row r="165" spans="1:65" s="2" customFormat="1" ht="21.75" customHeight="1">
      <c r="A165" s="39"/>
      <c r="B165" s="40"/>
      <c r="C165" s="243" t="s">
        <v>226</v>
      </c>
      <c r="D165" s="243" t="s">
        <v>159</v>
      </c>
      <c r="E165" s="244" t="s">
        <v>227</v>
      </c>
      <c r="F165" s="245" t="s">
        <v>228</v>
      </c>
      <c r="G165" s="246" t="s">
        <v>198</v>
      </c>
      <c r="H165" s="247">
        <v>4</v>
      </c>
      <c r="I165" s="248"/>
      <c r="J165" s="249">
        <f>ROUND(I165*H165,2)</f>
        <v>0</v>
      </c>
      <c r="K165" s="245" t="s">
        <v>163</v>
      </c>
      <c r="L165" s="42"/>
      <c r="M165" s="250" t="s">
        <v>1</v>
      </c>
      <c r="N165" s="251" t="s">
        <v>51</v>
      </c>
      <c r="O165" s="92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4" t="s">
        <v>164</v>
      </c>
      <c r="AT165" s="254" t="s">
        <v>159</v>
      </c>
      <c r="AU165" s="254" t="s">
        <v>95</v>
      </c>
      <c r="AY165" s="16" t="s">
        <v>157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6" t="s">
        <v>21</v>
      </c>
      <c r="BK165" s="144">
        <f>ROUND(I165*H165,2)</f>
        <v>0</v>
      </c>
      <c r="BL165" s="16" t="s">
        <v>164</v>
      </c>
      <c r="BM165" s="254" t="s">
        <v>229</v>
      </c>
    </row>
    <row r="166" spans="1:47" s="2" customFormat="1" ht="12">
      <c r="A166" s="39"/>
      <c r="B166" s="40"/>
      <c r="C166" s="41"/>
      <c r="D166" s="255" t="s">
        <v>166</v>
      </c>
      <c r="E166" s="41"/>
      <c r="F166" s="256" t="s">
        <v>230</v>
      </c>
      <c r="G166" s="41"/>
      <c r="H166" s="41"/>
      <c r="I166" s="213"/>
      <c r="J166" s="41"/>
      <c r="K166" s="41"/>
      <c r="L166" s="42"/>
      <c r="M166" s="257"/>
      <c r="N166" s="25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6" t="s">
        <v>166</v>
      </c>
      <c r="AU166" s="16" t="s">
        <v>95</v>
      </c>
    </row>
    <row r="167" spans="1:51" s="14" customFormat="1" ht="12">
      <c r="A167" s="14"/>
      <c r="B167" s="270"/>
      <c r="C167" s="271"/>
      <c r="D167" s="255" t="s">
        <v>183</v>
      </c>
      <c r="E167" s="272" t="s">
        <v>1</v>
      </c>
      <c r="F167" s="273" t="s">
        <v>231</v>
      </c>
      <c r="G167" s="271"/>
      <c r="H167" s="272" t="s">
        <v>1</v>
      </c>
      <c r="I167" s="274"/>
      <c r="J167" s="271"/>
      <c r="K167" s="271"/>
      <c r="L167" s="275"/>
      <c r="M167" s="276"/>
      <c r="N167" s="277"/>
      <c r="O167" s="277"/>
      <c r="P167" s="277"/>
      <c r="Q167" s="277"/>
      <c r="R167" s="277"/>
      <c r="S167" s="277"/>
      <c r="T167" s="27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9" t="s">
        <v>183</v>
      </c>
      <c r="AU167" s="279" t="s">
        <v>95</v>
      </c>
      <c r="AV167" s="14" t="s">
        <v>21</v>
      </c>
      <c r="AW167" s="14" t="s">
        <v>40</v>
      </c>
      <c r="AX167" s="14" t="s">
        <v>86</v>
      </c>
      <c r="AY167" s="279" t="s">
        <v>157</v>
      </c>
    </row>
    <row r="168" spans="1:51" s="13" customFormat="1" ht="12">
      <c r="A168" s="13"/>
      <c r="B168" s="259"/>
      <c r="C168" s="260"/>
      <c r="D168" s="255" t="s">
        <v>183</v>
      </c>
      <c r="E168" s="261" t="s">
        <v>1</v>
      </c>
      <c r="F168" s="262" t="s">
        <v>164</v>
      </c>
      <c r="G168" s="260"/>
      <c r="H168" s="263">
        <v>4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183</v>
      </c>
      <c r="AU168" s="269" t="s">
        <v>95</v>
      </c>
      <c r="AV168" s="13" t="s">
        <v>95</v>
      </c>
      <c r="AW168" s="13" t="s">
        <v>40</v>
      </c>
      <c r="AX168" s="13" t="s">
        <v>21</v>
      </c>
      <c r="AY168" s="269" t="s">
        <v>157</v>
      </c>
    </row>
    <row r="169" spans="1:65" s="2" customFormat="1" ht="21.75" customHeight="1">
      <c r="A169" s="39"/>
      <c r="B169" s="40"/>
      <c r="C169" s="243" t="s">
        <v>232</v>
      </c>
      <c r="D169" s="243" t="s">
        <v>159</v>
      </c>
      <c r="E169" s="244" t="s">
        <v>233</v>
      </c>
      <c r="F169" s="245" t="s">
        <v>234</v>
      </c>
      <c r="G169" s="246" t="s">
        <v>198</v>
      </c>
      <c r="H169" s="247">
        <v>4</v>
      </c>
      <c r="I169" s="248"/>
      <c r="J169" s="249">
        <f>ROUND(I169*H169,2)</f>
        <v>0</v>
      </c>
      <c r="K169" s="245" t="s">
        <v>163</v>
      </c>
      <c r="L169" s="42"/>
      <c r="M169" s="250" t="s">
        <v>1</v>
      </c>
      <c r="N169" s="251" t="s">
        <v>51</v>
      </c>
      <c r="O169" s="92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4" t="s">
        <v>164</v>
      </c>
      <c r="AT169" s="254" t="s">
        <v>159</v>
      </c>
      <c r="AU169" s="254" t="s">
        <v>95</v>
      </c>
      <c r="AY169" s="16" t="s">
        <v>157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6" t="s">
        <v>21</v>
      </c>
      <c r="BK169" s="144">
        <f>ROUND(I169*H169,2)</f>
        <v>0</v>
      </c>
      <c r="BL169" s="16" t="s">
        <v>164</v>
      </c>
      <c r="BM169" s="254" t="s">
        <v>235</v>
      </c>
    </row>
    <row r="170" spans="1:47" s="2" customFormat="1" ht="12">
      <c r="A170" s="39"/>
      <c r="B170" s="40"/>
      <c r="C170" s="41"/>
      <c r="D170" s="255" t="s">
        <v>166</v>
      </c>
      <c r="E170" s="41"/>
      <c r="F170" s="256" t="s">
        <v>236</v>
      </c>
      <c r="G170" s="41"/>
      <c r="H170" s="41"/>
      <c r="I170" s="213"/>
      <c r="J170" s="41"/>
      <c r="K170" s="41"/>
      <c r="L170" s="42"/>
      <c r="M170" s="257"/>
      <c r="N170" s="25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6" t="s">
        <v>166</v>
      </c>
      <c r="AU170" s="16" t="s">
        <v>95</v>
      </c>
    </row>
    <row r="171" spans="1:51" s="13" customFormat="1" ht="12">
      <c r="A171" s="13"/>
      <c r="B171" s="259"/>
      <c r="C171" s="260"/>
      <c r="D171" s="255" t="s">
        <v>183</v>
      </c>
      <c r="E171" s="261" t="s">
        <v>1</v>
      </c>
      <c r="F171" s="262" t="s">
        <v>164</v>
      </c>
      <c r="G171" s="260"/>
      <c r="H171" s="263">
        <v>4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183</v>
      </c>
      <c r="AU171" s="269" t="s">
        <v>95</v>
      </c>
      <c r="AV171" s="13" t="s">
        <v>95</v>
      </c>
      <c r="AW171" s="13" t="s">
        <v>40</v>
      </c>
      <c r="AX171" s="13" t="s">
        <v>21</v>
      </c>
      <c r="AY171" s="269" t="s">
        <v>157</v>
      </c>
    </row>
    <row r="172" spans="1:65" s="2" customFormat="1" ht="12">
      <c r="A172" s="39"/>
      <c r="B172" s="40"/>
      <c r="C172" s="243" t="s">
        <v>237</v>
      </c>
      <c r="D172" s="243" t="s">
        <v>159</v>
      </c>
      <c r="E172" s="244" t="s">
        <v>238</v>
      </c>
      <c r="F172" s="245" t="s">
        <v>239</v>
      </c>
      <c r="G172" s="246" t="s">
        <v>198</v>
      </c>
      <c r="H172" s="247">
        <v>1641.693</v>
      </c>
      <c r="I172" s="248"/>
      <c r="J172" s="249">
        <f>ROUND(I172*H172,2)</f>
        <v>0</v>
      </c>
      <c r="K172" s="245" t="s">
        <v>163</v>
      </c>
      <c r="L172" s="42"/>
      <c r="M172" s="250" t="s">
        <v>1</v>
      </c>
      <c r="N172" s="251" t="s">
        <v>51</v>
      </c>
      <c r="O172" s="92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4" t="s">
        <v>164</v>
      </c>
      <c r="AT172" s="254" t="s">
        <v>159</v>
      </c>
      <c r="AU172" s="254" t="s">
        <v>95</v>
      </c>
      <c r="AY172" s="16" t="s">
        <v>157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6" t="s">
        <v>21</v>
      </c>
      <c r="BK172" s="144">
        <f>ROUND(I172*H172,2)</f>
        <v>0</v>
      </c>
      <c r="BL172" s="16" t="s">
        <v>164</v>
      </c>
      <c r="BM172" s="254" t="s">
        <v>240</v>
      </c>
    </row>
    <row r="173" spans="1:47" s="2" customFormat="1" ht="12">
      <c r="A173" s="39"/>
      <c r="B173" s="40"/>
      <c r="C173" s="41"/>
      <c r="D173" s="255" t="s">
        <v>166</v>
      </c>
      <c r="E173" s="41"/>
      <c r="F173" s="256" t="s">
        <v>241</v>
      </c>
      <c r="G173" s="41"/>
      <c r="H173" s="41"/>
      <c r="I173" s="213"/>
      <c r="J173" s="41"/>
      <c r="K173" s="41"/>
      <c r="L173" s="42"/>
      <c r="M173" s="257"/>
      <c r="N173" s="25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6" t="s">
        <v>166</v>
      </c>
      <c r="AU173" s="16" t="s">
        <v>95</v>
      </c>
    </row>
    <row r="174" spans="1:51" s="14" customFormat="1" ht="12">
      <c r="A174" s="14"/>
      <c r="B174" s="270"/>
      <c r="C174" s="271"/>
      <c r="D174" s="255" t="s">
        <v>183</v>
      </c>
      <c r="E174" s="272" t="s">
        <v>1</v>
      </c>
      <c r="F174" s="273" t="s">
        <v>242</v>
      </c>
      <c r="G174" s="271"/>
      <c r="H174" s="272" t="s">
        <v>1</v>
      </c>
      <c r="I174" s="274"/>
      <c r="J174" s="271"/>
      <c r="K174" s="271"/>
      <c r="L174" s="275"/>
      <c r="M174" s="276"/>
      <c r="N174" s="277"/>
      <c r="O174" s="277"/>
      <c r="P174" s="277"/>
      <c r="Q174" s="277"/>
      <c r="R174" s="277"/>
      <c r="S174" s="277"/>
      <c r="T174" s="27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9" t="s">
        <v>183</v>
      </c>
      <c r="AU174" s="279" t="s">
        <v>95</v>
      </c>
      <c r="AV174" s="14" t="s">
        <v>21</v>
      </c>
      <c r="AW174" s="14" t="s">
        <v>40</v>
      </c>
      <c r="AX174" s="14" t="s">
        <v>86</v>
      </c>
      <c r="AY174" s="279" t="s">
        <v>157</v>
      </c>
    </row>
    <row r="175" spans="1:51" s="13" customFormat="1" ht="12">
      <c r="A175" s="13"/>
      <c r="B175" s="259"/>
      <c r="C175" s="260"/>
      <c r="D175" s="255" t="s">
        <v>183</v>
      </c>
      <c r="E175" s="261" t="s">
        <v>1</v>
      </c>
      <c r="F175" s="262" t="s">
        <v>243</v>
      </c>
      <c r="G175" s="260"/>
      <c r="H175" s="263">
        <v>1641.693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183</v>
      </c>
      <c r="AU175" s="269" t="s">
        <v>95</v>
      </c>
      <c r="AV175" s="13" t="s">
        <v>95</v>
      </c>
      <c r="AW175" s="13" t="s">
        <v>40</v>
      </c>
      <c r="AX175" s="13" t="s">
        <v>21</v>
      </c>
      <c r="AY175" s="269" t="s">
        <v>157</v>
      </c>
    </row>
    <row r="176" spans="1:65" s="2" customFormat="1" ht="33" customHeight="1">
      <c r="A176" s="39"/>
      <c r="B176" s="40"/>
      <c r="C176" s="243" t="s">
        <v>8</v>
      </c>
      <c r="D176" s="243" t="s">
        <v>159</v>
      </c>
      <c r="E176" s="244" t="s">
        <v>244</v>
      </c>
      <c r="F176" s="245" t="s">
        <v>245</v>
      </c>
      <c r="G176" s="246" t="s">
        <v>198</v>
      </c>
      <c r="H176" s="247">
        <v>16416.93</v>
      </c>
      <c r="I176" s="248"/>
      <c r="J176" s="249">
        <f>ROUND(I176*H176,2)</f>
        <v>0</v>
      </c>
      <c r="K176" s="245" t="s">
        <v>163</v>
      </c>
      <c r="L176" s="42"/>
      <c r="M176" s="250" t="s">
        <v>1</v>
      </c>
      <c r="N176" s="251" t="s">
        <v>51</v>
      </c>
      <c r="O176" s="92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4" t="s">
        <v>164</v>
      </c>
      <c r="AT176" s="254" t="s">
        <v>159</v>
      </c>
      <c r="AU176" s="254" t="s">
        <v>95</v>
      </c>
      <c r="AY176" s="16" t="s">
        <v>157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6" t="s">
        <v>21</v>
      </c>
      <c r="BK176" s="144">
        <f>ROUND(I176*H176,2)</f>
        <v>0</v>
      </c>
      <c r="BL176" s="16" t="s">
        <v>164</v>
      </c>
      <c r="BM176" s="254" t="s">
        <v>246</v>
      </c>
    </row>
    <row r="177" spans="1:47" s="2" customFormat="1" ht="12">
      <c r="A177" s="39"/>
      <c r="B177" s="40"/>
      <c r="C177" s="41"/>
      <c r="D177" s="255" t="s">
        <v>166</v>
      </c>
      <c r="E177" s="41"/>
      <c r="F177" s="256" t="s">
        <v>247</v>
      </c>
      <c r="G177" s="41"/>
      <c r="H177" s="41"/>
      <c r="I177" s="213"/>
      <c r="J177" s="41"/>
      <c r="K177" s="41"/>
      <c r="L177" s="42"/>
      <c r="M177" s="257"/>
      <c r="N177" s="25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6" t="s">
        <v>166</v>
      </c>
      <c r="AU177" s="16" t="s">
        <v>95</v>
      </c>
    </row>
    <row r="178" spans="1:51" s="14" customFormat="1" ht="12">
      <c r="A178" s="14"/>
      <c r="B178" s="270"/>
      <c r="C178" s="271"/>
      <c r="D178" s="255" t="s">
        <v>183</v>
      </c>
      <c r="E178" s="272" t="s">
        <v>1</v>
      </c>
      <c r="F178" s="273" t="s">
        <v>242</v>
      </c>
      <c r="G178" s="271"/>
      <c r="H178" s="272" t="s">
        <v>1</v>
      </c>
      <c r="I178" s="274"/>
      <c r="J178" s="271"/>
      <c r="K178" s="271"/>
      <c r="L178" s="275"/>
      <c r="M178" s="276"/>
      <c r="N178" s="277"/>
      <c r="O178" s="277"/>
      <c r="P178" s="277"/>
      <c r="Q178" s="277"/>
      <c r="R178" s="277"/>
      <c r="S178" s="277"/>
      <c r="T178" s="27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9" t="s">
        <v>183</v>
      </c>
      <c r="AU178" s="279" t="s">
        <v>95</v>
      </c>
      <c r="AV178" s="14" t="s">
        <v>21</v>
      </c>
      <c r="AW178" s="14" t="s">
        <v>40</v>
      </c>
      <c r="AX178" s="14" t="s">
        <v>86</v>
      </c>
      <c r="AY178" s="279" t="s">
        <v>157</v>
      </c>
    </row>
    <row r="179" spans="1:51" s="13" customFormat="1" ht="12">
      <c r="A179" s="13"/>
      <c r="B179" s="259"/>
      <c r="C179" s="260"/>
      <c r="D179" s="255" t="s">
        <v>183</v>
      </c>
      <c r="E179" s="261" t="s">
        <v>1</v>
      </c>
      <c r="F179" s="262" t="s">
        <v>248</v>
      </c>
      <c r="G179" s="260"/>
      <c r="H179" s="263">
        <v>16416.93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183</v>
      </c>
      <c r="AU179" s="269" t="s">
        <v>95</v>
      </c>
      <c r="AV179" s="13" t="s">
        <v>95</v>
      </c>
      <c r="AW179" s="13" t="s">
        <v>40</v>
      </c>
      <c r="AX179" s="13" t="s">
        <v>21</v>
      </c>
      <c r="AY179" s="269" t="s">
        <v>157</v>
      </c>
    </row>
    <row r="180" spans="1:65" s="2" customFormat="1" ht="16.5" customHeight="1">
      <c r="A180" s="39"/>
      <c r="B180" s="40"/>
      <c r="C180" s="243" t="s">
        <v>249</v>
      </c>
      <c r="D180" s="243" t="s">
        <v>159</v>
      </c>
      <c r="E180" s="244" t="s">
        <v>250</v>
      </c>
      <c r="F180" s="245" t="s">
        <v>251</v>
      </c>
      <c r="G180" s="246" t="s">
        <v>162</v>
      </c>
      <c r="H180" s="247">
        <v>4009</v>
      </c>
      <c r="I180" s="248"/>
      <c r="J180" s="249">
        <f>ROUND(I180*H180,2)</f>
        <v>0</v>
      </c>
      <c r="K180" s="245" t="s">
        <v>163</v>
      </c>
      <c r="L180" s="42"/>
      <c r="M180" s="250" t="s">
        <v>1</v>
      </c>
      <c r="N180" s="251" t="s">
        <v>51</v>
      </c>
      <c r="O180" s="92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4" t="s">
        <v>164</v>
      </c>
      <c r="AT180" s="254" t="s">
        <v>159</v>
      </c>
      <c r="AU180" s="254" t="s">
        <v>95</v>
      </c>
      <c r="AY180" s="16" t="s">
        <v>157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6" t="s">
        <v>21</v>
      </c>
      <c r="BK180" s="144">
        <f>ROUND(I180*H180,2)</f>
        <v>0</v>
      </c>
      <c r="BL180" s="16" t="s">
        <v>164</v>
      </c>
      <c r="BM180" s="254" t="s">
        <v>252</v>
      </c>
    </row>
    <row r="181" spans="1:47" s="2" customFormat="1" ht="12">
      <c r="A181" s="39"/>
      <c r="B181" s="40"/>
      <c r="C181" s="41"/>
      <c r="D181" s="255" t="s">
        <v>166</v>
      </c>
      <c r="E181" s="41"/>
      <c r="F181" s="256" t="s">
        <v>253</v>
      </c>
      <c r="G181" s="41"/>
      <c r="H181" s="41"/>
      <c r="I181" s="213"/>
      <c r="J181" s="41"/>
      <c r="K181" s="41"/>
      <c r="L181" s="42"/>
      <c r="M181" s="257"/>
      <c r="N181" s="25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6" t="s">
        <v>166</v>
      </c>
      <c r="AU181" s="16" t="s">
        <v>95</v>
      </c>
    </row>
    <row r="182" spans="1:63" s="12" customFormat="1" ht="22.8" customHeight="1">
      <c r="A182" s="12"/>
      <c r="B182" s="227"/>
      <c r="C182" s="228"/>
      <c r="D182" s="229" t="s">
        <v>85</v>
      </c>
      <c r="E182" s="241" t="s">
        <v>96</v>
      </c>
      <c r="F182" s="241" t="s">
        <v>254</v>
      </c>
      <c r="G182" s="228"/>
      <c r="H182" s="228"/>
      <c r="I182" s="231"/>
      <c r="J182" s="242">
        <f>BK182</f>
        <v>0</v>
      </c>
      <c r="K182" s="228"/>
      <c r="L182" s="233"/>
      <c r="M182" s="234"/>
      <c r="N182" s="235"/>
      <c r="O182" s="235"/>
      <c r="P182" s="236">
        <f>SUM(P183:P213)</f>
        <v>0</v>
      </c>
      <c r="Q182" s="235"/>
      <c r="R182" s="236">
        <f>SUM(R183:R213)</f>
        <v>1.906931</v>
      </c>
      <c r="S182" s="235"/>
      <c r="T182" s="237">
        <f>SUM(T183:T213)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8" t="s">
        <v>21</v>
      </c>
      <c r="AT182" s="239" t="s">
        <v>85</v>
      </c>
      <c r="AU182" s="239" t="s">
        <v>21</v>
      </c>
      <c r="AY182" s="238" t="s">
        <v>157</v>
      </c>
      <c r="BK182" s="240">
        <f>SUM(BK183:BK213)</f>
        <v>0</v>
      </c>
    </row>
    <row r="183" spans="1:65" s="2" customFormat="1" ht="12">
      <c r="A183" s="39"/>
      <c r="B183" s="40"/>
      <c r="C183" s="243" t="s">
        <v>255</v>
      </c>
      <c r="D183" s="243" t="s">
        <v>159</v>
      </c>
      <c r="E183" s="244" t="s">
        <v>256</v>
      </c>
      <c r="F183" s="245" t="s">
        <v>257</v>
      </c>
      <c r="G183" s="246" t="s">
        <v>162</v>
      </c>
      <c r="H183" s="247">
        <v>4057.3</v>
      </c>
      <c r="I183" s="248"/>
      <c r="J183" s="249">
        <f>ROUND(I183*H183,2)</f>
        <v>0</v>
      </c>
      <c r="K183" s="245" t="s">
        <v>176</v>
      </c>
      <c r="L183" s="42"/>
      <c r="M183" s="250" t="s">
        <v>1</v>
      </c>
      <c r="N183" s="251" t="s">
        <v>51</v>
      </c>
      <c r="O183" s="92"/>
      <c r="P183" s="252">
        <f>O183*H183</f>
        <v>0</v>
      </c>
      <c r="Q183" s="252">
        <v>0.00047</v>
      </c>
      <c r="R183" s="252">
        <f>Q183*H183</f>
        <v>1.906931</v>
      </c>
      <c r="S183" s="252">
        <v>0</v>
      </c>
      <c r="T183" s="25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4" t="s">
        <v>164</v>
      </c>
      <c r="AT183" s="254" t="s">
        <v>159</v>
      </c>
      <c r="AU183" s="254" t="s">
        <v>95</v>
      </c>
      <c r="AY183" s="16" t="s">
        <v>157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6" t="s">
        <v>21</v>
      </c>
      <c r="BK183" s="144">
        <f>ROUND(I183*H183,2)</f>
        <v>0</v>
      </c>
      <c r="BL183" s="16" t="s">
        <v>164</v>
      </c>
      <c r="BM183" s="254" t="s">
        <v>258</v>
      </c>
    </row>
    <row r="184" spans="1:47" s="2" customFormat="1" ht="12">
      <c r="A184" s="39"/>
      <c r="B184" s="40"/>
      <c r="C184" s="41"/>
      <c r="D184" s="255" t="s">
        <v>166</v>
      </c>
      <c r="E184" s="41"/>
      <c r="F184" s="256" t="s">
        <v>259</v>
      </c>
      <c r="G184" s="41"/>
      <c r="H184" s="41"/>
      <c r="I184" s="213"/>
      <c r="J184" s="41"/>
      <c r="K184" s="41"/>
      <c r="L184" s="42"/>
      <c r="M184" s="257"/>
      <c r="N184" s="25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6" t="s">
        <v>166</v>
      </c>
      <c r="AU184" s="16" t="s">
        <v>95</v>
      </c>
    </row>
    <row r="185" spans="1:51" s="13" customFormat="1" ht="12">
      <c r="A185" s="13"/>
      <c r="B185" s="259"/>
      <c r="C185" s="260"/>
      <c r="D185" s="255" t="s">
        <v>183</v>
      </c>
      <c r="E185" s="261" t="s">
        <v>1</v>
      </c>
      <c r="F185" s="262" t="s">
        <v>260</v>
      </c>
      <c r="G185" s="260"/>
      <c r="H185" s="263">
        <v>4057.3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183</v>
      </c>
      <c r="AU185" s="269" t="s">
        <v>95</v>
      </c>
      <c r="AV185" s="13" t="s">
        <v>95</v>
      </c>
      <c r="AW185" s="13" t="s">
        <v>40</v>
      </c>
      <c r="AX185" s="13" t="s">
        <v>21</v>
      </c>
      <c r="AY185" s="269" t="s">
        <v>157</v>
      </c>
    </row>
    <row r="186" spans="1:65" s="2" customFormat="1" ht="12">
      <c r="A186" s="39"/>
      <c r="B186" s="40"/>
      <c r="C186" s="243" t="s">
        <v>261</v>
      </c>
      <c r="D186" s="243" t="s">
        <v>159</v>
      </c>
      <c r="E186" s="244" t="s">
        <v>262</v>
      </c>
      <c r="F186" s="245" t="s">
        <v>263</v>
      </c>
      <c r="G186" s="246" t="s">
        <v>162</v>
      </c>
      <c r="H186" s="247">
        <v>4057.3</v>
      </c>
      <c r="I186" s="248"/>
      <c r="J186" s="249">
        <f>ROUND(I186*H186,2)</f>
        <v>0</v>
      </c>
      <c r="K186" s="245" t="s">
        <v>1</v>
      </c>
      <c r="L186" s="42"/>
      <c r="M186" s="250" t="s">
        <v>1</v>
      </c>
      <c r="N186" s="251" t="s">
        <v>51</v>
      </c>
      <c r="O186" s="92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4" t="s">
        <v>164</v>
      </c>
      <c r="AT186" s="254" t="s">
        <v>159</v>
      </c>
      <c r="AU186" s="254" t="s">
        <v>95</v>
      </c>
      <c r="AY186" s="16" t="s">
        <v>157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6" t="s">
        <v>21</v>
      </c>
      <c r="BK186" s="144">
        <f>ROUND(I186*H186,2)</f>
        <v>0</v>
      </c>
      <c r="BL186" s="16" t="s">
        <v>164</v>
      </c>
      <c r="BM186" s="254" t="s">
        <v>264</v>
      </c>
    </row>
    <row r="187" spans="1:47" s="2" customFormat="1" ht="12">
      <c r="A187" s="39"/>
      <c r="B187" s="40"/>
      <c r="C187" s="41"/>
      <c r="D187" s="255" t="s">
        <v>166</v>
      </c>
      <c r="E187" s="41"/>
      <c r="F187" s="256" t="s">
        <v>265</v>
      </c>
      <c r="G187" s="41"/>
      <c r="H187" s="41"/>
      <c r="I187" s="213"/>
      <c r="J187" s="41"/>
      <c r="K187" s="41"/>
      <c r="L187" s="42"/>
      <c r="M187" s="257"/>
      <c r="N187" s="258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6" t="s">
        <v>166</v>
      </c>
      <c r="AU187" s="16" t="s">
        <v>95</v>
      </c>
    </row>
    <row r="188" spans="1:51" s="14" customFormat="1" ht="12">
      <c r="A188" s="14"/>
      <c r="B188" s="270"/>
      <c r="C188" s="271"/>
      <c r="D188" s="255" t="s">
        <v>183</v>
      </c>
      <c r="E188" s="272" t="s">
        <v>1</v>
      </c>
      <c r="F188" s="273" t="s">
        <v>266</v>
      </c>
      <c r="G188" s="271"/>
      <c r="H188" s="272" t="s">
        <v>1</v>
      </c>
      <c r="I188" s="274"/>
      <c r="J188" s="271"/>
      <c r="K188" s="271"/>
      <c r="L188" s="275"/>
      <c r="M188" s="276"/>
      <c r="N188" s="277"/>
      <c r="O188" s="277"/>
      <c r="P188" s="277"/>
      <c r="Q188" s="277"/>
      <c r="R188" s="277"/>
      <c r="S188" s="277"/>
      <c r="T188" s="27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9" t="s">
        <v>183</v>
      </c>
      <c r="AU188" s="279" t="s">
        <v>95</v>
      </c>
      <c r="AV188" s="14" t="s">
        <v>21</v>
      </c>
      <c r="AW188" s="14" t="s">
        <v>40</v>
      </c>
      <c r="AX188" s="14" t="s">
        <v>86</v>
      </c>
      <c r="AY188" s="279" t="s">
        <v>157</v>
      </c>
    </row>
    <row r="189" spans="1:51" s="13" customFormat="1" ht="12">
      <c r="A189" s="13"/>
      <c r="B189" s="259"/>
      <c r="C189" s="260"/>
      <c r="D189" s="255" t="s">
        <v>183</v>
      </c>
      <c r="E189" s="261" t="s">
        <v>1</v>
      </c>
      <c r="F189" s="262" t="s">
        <v>260</v>
      </c>
      <c r="G189" s="260"/>
      <c r="H189" s="263">
        <v>4057.3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183</v>
      </c>
      <c r="AU189" s="269" t="s">
        <v>95</v>
      </c>
      <c r="AV189" s="13" t="s">
        <v>95</v>
      </c>
      <c r="AW189" s="13" t="s">
        <v>40</v>
      </c>
      <c r="AX189" s="13" t="s">
        <v>21</v>
      </c>
      <c r="AY189" s="269" t="s">
        <v>157</v>
      </c>
    </row>
    <row r="190" spans="1:65" s="2" customFormat="1" ht="16.5" customHeight="1">
      <c r="A190" s="39"/>
      <c r="B190" s="40"/>
      <c r="C190" s="243" t="s">
        <v>267</v>
      </c>
      <c r="D190" s="243" t="s">
        <v>159</v>
      </c>
      <c r="E190" s="244" t="s">
        <v>268</v>
      </c>
      <c r="F190" s="245" t="s">
        <v>269</v>
      </c>
      <c r="G190" s="246" t="s">
        <v>162</v>
      </c>
      <c r="H190" s="247">
        <v>1835</v>
      </c>
      <c r="I190" s="248"/>
      <c r="J190" s="249">
        <f>ROUND(I190*H190,2)</f>
        <v>0</v>
      </c>
      <c r="K190" s="245" t="s">
        <v>1</v>
      </c>
      <c r="L190" s="42"/>
      <c r="M190" s="250" t="s">
        <v>1</v>
      </c>
      <c r="N190" s="251" t="s">
        <v>51</v>
      </c>
      <c r="O190" s="92"/>
      <c r="P190" s="252">
        <f>O190*H190</f>
        <v>0</v>
      </c>
      <c r="Q190" s="252">
        <v>0</v>
      </c>
      <c r="R190" s="252">
        <f>Q190*H190</f>
        <v>0</v>
      </c>
      <c r="S190" s="252">
        <v>0</v>
      </c>
      <c r="T190" s="25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4" t="s">
        <v>164</v>
      </c>
      <c r="AT190" s="254" t="s">
        <v>159</v>
      </c>
      <c r="AU190" s="254" t="s">
        <v>95</v>
      </c>
      <c r="AY190" s="16" t="s">
        <v>157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6" t="s">
        <v>21</v>
      </c>
      <c r="BK190" s="144">
        <f>ROUND(I190*H190,2)</f>
        <v>0</v>
      </c>
      <c r="BL190" s="16" t="s">
        <v>164</v>
      </c>
      <c r="BM190" s="254" t="s">
        <v>270</v>
      </c>
    </row>
    <row r="191" spans="1:47" s="2" customFormat="1" ht="12">
      <c r="A191" s="39"/>
      <c r="B191" s="40"/>
      <c r="C191" s="41"/>
      <c r="D191" s="255" t="s">
        <v>166</v>
      </c>
      <c r="E191" s="41"/>
      <c r="F191" s="256" t="s">
        <v>271</v>
      </c>
      <c r="G191" s="41"/>
      <c r="H191" s="41"/>
      <c r="I191" s="213"/>
      <c r="J191" s="41"/>
      <c r="K191" s="41"/>
      <c r="L191" s="42"/>
      <c r="M191" s="257"/>
      <c r="N191" s="25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6" t="s">
        <v>166</v>
      </c>
      <c r="AU191" s="16" t="s">
        <v>95</v>
      </c>
    </row>
    <row r="192" spans="1:51" s="14" customFormat="1" ht="12">
      <c r="A192" s="14"/>
      <c r="B192" s="270"/>
      <c r="C192" s="271"/>
      <c r="D192" s="255" t="s">
        <v>183</v>
      </c>
      <c r="E192" s="272" t="s">
        <v>1</v>
      </c>
      <c r="F192" s="273" t="s">
        <v>272</v>
      </c>
      <c r="G192" s="271"/>
      <c r="H192" s="272" t="s">
        <v>1</v>
      </c>
      <c r="I192" s="274"/>
      <c r="J192" s="271"/>
      <c r="K192" s="271"/>
      <c r="L192" s="275"/>
      <c r="M192" s="276"/>
      <c r="N192" s="277"/>
      <c r="O192" s="277"/>
      <c r="P192" s="277"/>
      <c r="Q192" s="277"/>
      <c r="R192" s="277"/>
      <c r="S192" s="277"/>
      <c r="T192" s="27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9" t="s">
        <v>183</v>
      </c>
      <c r="AU192" s="279" t="s">
        <v>95</v>
      </c>
      <c r="AV192" s="14" t="s">
        <v>21</v>
      </c>
      <c r="AW192" s="14" t="s">
        <v>40</v>
      </c>
      <c r="AX192" s="14" t="s">
        <v>86</v>
      </c>
      <c r="AY192" s="279" t="s">
        <v>157</v>
      </c>
    </row>
    <row r="193" spans="1:51" s="13" customFormat="1" ht="12">
      <c r="A193" s="13"/>
      <c r="B193" s="259"/>
      <c r="C193" s="260"/>
      <c r="D193" s="255" t="s">
        <v>183</v>
      </c>
      <c r="E193" s="261" t="s">
        <v>1</v>
      </c>
      <c r="F193" s="262" t="s">
        <v>273</v>
      </c>
      <c r="G193" s="260"/>
      <c r="H193" s="263">
        <v>1835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183</v>
      </c>
      <c r="AU193" s="269" t="s">
        <v>95</v>
      </c>
      <c r="AV193" s="13" t="s">
        <v>95</v>
      </c>
      <c r="AW193" s="13" t="s">
        <v>40</v>
      </c>
      <c r="AX193" s="13" t="s">
        <v>21</v>
      </c>
      <c r="AY193" s="269" t="s">
        <v>157</v>
      </c>
    </row>
    <row r="194" spans="1:65" s="2" customFormat="1" ht="16.5" customHeight="1">
      <c r="A194" s="39"/>
      <c r="B194" s="40"/>
      <c r="C194" s="243" t="s">
        <v>274</v>
      </c>
      <c r="D194" s="243" t="s">
        <v>159</v>
      </c>
      <c r="E194" s="244" t="s">
        <v>275</v>
      </c>
      <c r="F194" s="245" t="s">
        <v>276</v>
      </c>
      <c r="G194" s="246" t="s">
        <v>162</v>
      </c>
      <c r="H194" s="247">
        <v>1781</v>
      </c>
      <c r="I194" s="248"/>
      <c r="J194" s="249">
        <f>ROUND(I194*H194,2)</f>
        <v>0</v>
      </c>
      <c r="K194" s="245" t="s">
        <v>1</v>
      </c>
      <c r="L194" s="42"/>
      <c r="M194" s="250" t="s">
        <v>1</v>
      </c>
      <c r="N194" s="251" t="s">
        <v>51</v>
      </c>
      <c r="O194" s="92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4" t="s">
        <v>164</v>
      </c>
      <c r="AT194" s="254" t="s">
        <v>159</v>
      </c>
      <c r="AU194" s="254" t="s">
        <v>95</v>
      </c>
      <c r="AY194" s="16" t="s">
        <v>157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6" t="s">
        <v>21</v>
      </c>
      <c r="BK194" s="144">
        <f>ROUND(I194*H194,2)</f>
        <v>0</v>
      </c>
      <c r="BL194" s="16" t="s">
        <v>164</v>
      </c>
      <c r="BM194" s="254" t="s">
        <v>277</v>
      </c>
    </row>
    <row r="195" spans="1:47" s="2" customFormat="1" ht="12">
      <c r="A195" s="39"/>
      <c r="B195" s="40"/>
      <c r="C195" s="41"/>
      <c r="D195" s="255" t="s">
        <v>166</v>
      </c>
      <c r="E195" s="41"/>
      <c r="F195" s="256" t="s">
        <v>271</v>
      </c>
      <c r="G195" s="41"/>
      <c r="H195" s="41"/>
      <c r="I195" s="213"/>
      <c r="J195" s="41"/>
      <c r="K195" s="41"/>
      <c r="L195" s="42"/>
      <c r="M195" s="257"/>
      <c r="N195" s="258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6" t="s">
        <v>166</v>
      </c>
      <c r="AU195" s="16" t="s">
        <v>95</v>
      </c>
    </row>
    <row r="196" spans="1:51" s="14" customFormat="1" ht="12">
      <c r="A196" s="14"/>
      <c r="B196" s="270"/>
      <c r="C196" s="271"/>
      <c r="D196" s="255" t="s">
        <v>183</v>
      </c>
      <c r="E196" s="272" t="s">
        <v>1</v>
      </c>
      <c r="F196" s="273" t="s">
        <v>272</v>
      </c>
      <c r="G196" s="271"/>
      <c r="H196" s="272" t="s">
        <v>1</v>
      </c>
      <c r="I196" s="274"/>
      <c r="J196" s="271"/>
      <c r="K196" s="271"/>
      <c r="L196" s="275"/>
      <c r="M196" s="276"/>
      <c r="N196" s="277"/>
      <c r="O196" s="277"/>
      <c r="P196" s="277"/>
      <c r="Q196" s="277"/>
      <c r="R196" s="277"/>
      <c r="S196" s="277"/>
      <c r="T196" s="27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9" t="s">
        <v>183</v>
      </c>
      <c r="AU196" s="279" t="s">
        <v>95</v>
      </c>
      <c r="AV196" s="14" t="s">
        <v>21</v>
      </c>
      <c r="AW196" s="14" t="s">
        <v>40</v>
      </c>
      <c r="AX196" s="14" t="s">
        <v>86</v>
      </c>
      <c r="AY196" s="279" t="s">
        <v>157</v>
      </c>
    </row>
    <row r="197" spans="1:51" s="13" customFormat="1" ht="12">
      <c r="A197" s="13"/>
      <c r="B197" s="259"/>
      <c r="C197" s="260"/>
      <c r="D197" s="255" t="s">
        <v>183</v>
      </c>
      <c r="E197" s="261" t="s">
        <v>1</v>
      </c>
      <c r="F197" s="262" t="s">
        <v>278</v>
      </c>
      <c r="G197" s="260"/>
      <c r="H197" s="263">
        <v>1781</v>
      </c>
      <c r="I197" s="264"/>
      <c r="J197" s="260"/>
      <c r="K197" s="260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183</v>
      </c>
      <c r="AU197" s="269" t="s">
        <v>95</v>
      </c>
      <c r="AV197" s="13" t="s">
        <v>95</v>
      </c>
      <c r="AW197" s="13" t="s">
        <v>40</v>
      </c>
      <c r="AX197" s="13" t="s">
        <v>21</v>
      </c>
      <c r="AY197" s="269" t="s">
        <v>157</v>
      </c>
    </row>
    <row r="198" spans="1:65" s="2" customFormat="1" ht="12">
      <c r="A198" s="39"/>
      <c r="B198" s="40"/>
      <c r="C198" s="243" t="s">
        <v>279</v>
      </c>
      <c r="D198" s="243" t="s">
        <v>159</v>
      </c>
      <c r="E198" s="244" t="s">
        <v>280</v>
      </c>
      <c r="F198" s="245" t="s">
        <v>281</v>
      </c>
      <c r="G198" s="246" t="s">
        <v>162</v>
      </c>
      <c r="H198" s="247">
        <v>1739.6</v>
      </c>
      <c r="I198" s="248"/>
      <c r="J198" s="249">
        <f>ROUND(I198*H198,2)</f>
        <v>0</v>
      </c>
      <c r="K198" s="245" t="s">
        <v>163</v>
      </c>
      <c r="L198" s="42"/>
      <c r="M198" s="250" t="s">
        <v>1</v>
      </c>
      <c r="N198" s="251" t="s">
        <v>51</v>
      </c>
      <c r="O198" s="92"/>
      <c r="P198" s="252">
        <f>O198*H198</f>
        <v>0</v>
      </c>
      <c r="Q198" s="252">
        <v>0</v>
      </c>
      <c r="R198" s="252">
        <f>Q198*H198</f>
        <v>0</v>
      </c>
      <c r="S198" s="252">
        <v>0</v>
      </c>
      <c r="T198" s="25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4" t="s">
        <v>164</v>
      </c>
      <c r="AT198" s="254" t="s">
        <v>159</v>
      </c>
      <c r="AU198" s="254" t="s">
        <v>95</v>
      </c>
      <c r="AY198" s="16" t="s">
        <v>157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6" t="s">
        <v>21</v>
      </c>
      <c r="BK198" s="144">
        <f>ROUND(I198*H198,2)</f>
        <v>0</v>
      </c>
      <c r="BL198" s="16" t="s">
        <v>164</v>
      </c>
      <c r="BM198" s="254" t="s">
        <v>282</v>
      </c>
    </row>
    <row r="199" spans="1:47" s="2" customFormat="1" ht="12">
      <c r="A199" s="39"/>
      <c r="B199" s="40"/>
      <c r="C199" s="41"/>
      <c r="D199" s="255" t="s">
        <v>166</v>
      </c>
      <c r="E199" s="41"/>
      <c r="F199" s="256" t="s">
        <v>283</v>
      </c>
      <c r="G199" s="41"/>
      <c r="H199" s="41"/>
      <c r="I199" s="213"/>
      <c r="J199" s="41"/>
      <c r="K199" s="41"/>
      <c r="L199" s="42"/>
      <c r="M199" s="257"/>
      <c r="N199" s="258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6" t="s">
        <v>166</v>
      </c>
      <c r="AU199" s="16" t="s">
        <v>95</v>
      </c>
    </row>
    <row r="200" spans="1:51" s="14" customFormat="1" ht="12">
      <c r="A200" s="14"/>
      <c r="B200" s="270"/>
      <c r="C200" s="271"/>
      <c r="D200" s="255" t="s">
        <v>183</v>
      </c>
      <c r="E200" s="272" t="s">
        <v>1</v>
      </c>
      <c r="F200" s="273" t="s">
        <v>284</v>
      </c>
      <c r="G200" s="271"/>
      <c r="H200" s="272" t="s">
        <v>1</v>
      </c>
      <c r="I200" s="274"/>
      <c r="J200" s="271"/>
      <c r="K200" s="271"/>
      <c r="L200" s="275"/>
      <c r="M200" s="276"/>
      <c r="N200" s="277"/>
      <c r="O200" s="277"/>
      <c r="P200" s="277"/>
      <c r="Q200" s="277"/>
      <c r="R200" s="277"/>
      <c r="S200" s="277"/>
      <c r="T200" s="27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9" t="s">
        <v>183</v>
      </c>
      <c r="AU200" s="279" t="s">
        <v>95</v>
      </c>
      <c r="AV200" s="14" t="s">
        <v>21</v>
      </c>
      <c r="AW200" s="14" t="s">
        <v>40</v>
      </c>
      <c r="AX200" s="14" t="s">
        <v>86</v>
      </c>
      <c r="AY200" s="279" t="s">
        <v>157</v>
      </c>
    </row>
    <row r="201" spans="1:51" s="13" customFormat="1" ht="12">
      <c r="A201" s="13"/>
      <c r="B201" s="259"/>
      <c r="C201" s="260"/>
      <c r="D201" s="255" t="s">
        <v>183</v>
      </c>
      <c r="E201" s="261" t="s">
        <v>1</v>
      </c>
      <c r="F201" s="262" t="s">
        <v>285</v>
      </c>
      <c r="G201" s="260"/>
      <c r="H201" s="263">
        <v>1739.6</v>
      </c>
      <c r="I201" s="264"/>
      <c r="J201" s="260"/>
      <c r="K201" s="260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183</v>
      </c>
      <c r="AU201" s="269" t="s">
        <v>95</v>
      </c>
      <c r="AV201" s="13" t="s">
        <v>95</v>
      </c>
      <c r="AW201" s="13" t="s">
        <v>40</v>
      </c>
      <c r="AX201" s="13" t="s">
        <v>21</v>
      </c>
      <c r="AY201" s="269" t="s">
        <v>157</v>
      </c>
    </row>
    <row r="202" spans="1:65" s="2" customFormat="1" ht="44.25" customHeight="1">
      <c r="A202" s="39"/>
      <c r="B202" s="40"/>
      <c r="C202" s="243" t="s">
        <v>286</v>
      </c>
      <c r="D202" s="243" t="s">
        <v>159</v>
      </c>
      <c r="E202" s="244" t="s">
        <v>287</v>
      </c>
      <c r="F202" s="245" t="s">
        <v>288</v>
      </c>
      <c r="G202" s="246" t="s">
        <v>162</v>
      </c>
      <c r="H202" s="247">
        <v>1667.2</v>
      </c>
      <c r="I202" s="248"/>
      <c r="J202" s="249">
        <f>ROUND(I202*H202,2)</f>
        <v>0</v>
      </c>
      <c r="K202" s="245" t="s">
        <v>176</v>
      </c>
      <c r="L202" s="42"/>
      <c r="M202" s="250" t="s">
        <v>1</v>
      </c>
      <c r="N202" s="251" t="s">
        <v>51</v>
      </c>
      <c r="O202" s="92"/>
      <c r="P202" s="252">
        <f>O202*H202</f>
        <v>0</v>
      </c>
      <c r="Q202" s="252">
        <v>0</v>
      </c>
      <c r="R202" s="252">
        <f>Q202*H202</f>
        <v>0</v>
      </c>
      <c r="S202" s="252">
        <v>0</v>
      </c>
      <c r="T202" s="25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4" t="s">
        <v>164</v>
      </c>
      <c r="AT202" s="254" t="s">
        <v>159</v>
      </c>
      <c r="AU202" s="254" t="s">
        <v>95</v>
      </c>
      <c r="AY202" s="16" t="s">
        <v>157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6" t="s">
        <v>21</v>
      </c>
      <c r="BK202" s="144">
        <f>ROUND(I202*H202,2)</f>
        <v>0</v>
      </c>
      <c r="BL202" s="16" t="s">
        <v>164</v>
      </c>
      <c r="BM202" s="254" t="s">
        <v>289</v>
      </c>
    </row>
    <row r="203" spans="1:47" s="2" customFormat="1" ht="12">
      <c r="A203" s="39"/>
      <c r="B203" s="40"/>
      <c r="C203" s="41"/>
      <c r="D203" s="255" t="s">
        <v>166</v>
      </c>
      <c r="E203" s="41"/>
      <c r="F203" s="256" t="s">
        <v>290</v>
      </c>
      <c r="G203" s="41"/>
      <c r="H203" s="41"/>
      <c r="I203" s="213"/>
      <c r="J203" s="41"/>
      <c r="K203" s="41"/>
      <c r="L203" s="42"/>
      <c r="M203" s="257"/>
      <c r="N203" s="258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6" t="s">
        <v>166</v>
      </c>
      <c r="AU203" s="16" t="s">
        <v>95</v>
      </c>
    </row>
    <row r="204" spans="1:51" s="14" customFormat="1" ht="12">
      <c r="A204" s="14"/>
      <c r="B204" s="270"/>
      <c r="C204" s="271"/>
      <c r="D204" s="255" t="s">
        <v>183</v>
      </c>
      <c r="E204" s="272" t="s">
        <v>1</v>
      </c>
      <c r="F204" s="273" t="s">
        <v>291</v>
      </c>
      <c r="G204" s="271"/>
      <c r="H204" s="272" t="s">
        <v>1</v>
      </c>
      <c r="I204" s="274"/>
      <c r="J204" s="271"/>
      <c r="K204" s="271"/>
      <c r="L204" s="275"/>
      <c r="M204" s="276"/>
      <c r="N204" s="277"/>
      <c r="O204" s="277"/>
      <c r="P204" s="277"/>
      <c r="Q204" s="277"/>
      <c r="R204" s="277"/>
      <c r="S204" s="277"/>
      <c r="T204" s="27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9" t="s">
        <v>183</v>
      </c>
      <c r="AU204" s="279" t="s">
        <v>95</v>
      </c>
      <c r="AV204" s="14" t="s">
        <v>21</v>
      </c>
      <c r="AW204" s="14" t="s">
        <v>40</v>
      </c>
      <c r="AX204" s="14" t="s">
        <v>86</v>
      </c>
      <c r="AY204" s="279" t="s">
        <v>157</v>
      </c>
    </row>
    <row r="205" spans="1:51" s="13" customFormat="1" ht="12">
      <c r="A205" s="13"/>
      <c r="B205" s="259"/>
      <c r="C205" s="260"/>
      <c r="D205" s="255" t="s">
        <v>183</v>
      </c>
      <c r="E205" s="261" t="s">
        <v>1</v>
      </c>
      <c r="F205" s="262" t="s">
        <v>292</v>
      </c>
      <c r="G205" s="260"/>
      <c r="H205" s="263">
        <v>1667.2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183</v>
      </c>
      <c r="AU205" s="269" t="s">
        <v>95</v>
      </c>
      <c r="AV205" s="13" t="s">
        <v>95</v>
      </c>
      <c r="AW205" s="13" t="s">
        <v>40</v>
      </c>
      <c r="AX205" s="13" t="s">
        <v>21</v>
      </c>
      <c r="AY205" s="269" t="s">
        <v>157</v>
      </c>
    </row>
    <row r="206" spans="1:65" s="2" customFormat="1" ht="16.5" customHeight="1">
      <c r="A206" s="39"/>
      <c r="B206" s="40"/>
      <c r="C206" s="243" t="s">
        <v>7</v>
      </c>
      <c r="D206" s="243" t="s">
        <v>159</v>
      </c>
      <c r="E206" s="244" t="s">
        <v>293</v>
      </c>
      <c r="F206" s="245" t="s">
        <v>294</v>
      </c>
      <c r="G206" s="246" t="s">
        <v>162</v>
      </c>
      <c r="H206" s="247">
        <v>2269</v>
      </c>
      <c r="I206" s="248"/>
      <c r="J206" s="249">
        <f>ROUND(I206*H206,2)</f>
        <v>0</v>
      </c>
      <c r="K206" s="245" t="s">
        <v>176</v>
      </c>
      <c r="L206" s="42"/>
      <c r="M206" s="250" t="s">
        <v>1</v>
      </c>
      <c r="N206" s="251" t="s">
        <v>51</v>
      </c>
      <c r="O206" s="92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4" t="s">
        <v>164</v>
      </c>
      <c r="AT206" s="254" t="s">
        <v>159</v>
      </c>
      <c r="AU206" s="254" t="s">
        <v>95</v>
      </c>
      <c r="AY206" s="16" t="s">
        <v>157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6" t="s">
        <v>21</v>
      </c>
      <c r="BK206" s="144">
        <f>ROUND(I206*H206,2)</f>
        <v>0</v>
      </c>
      <c r="BL206" s="16" t="s">
        <v>164</v>
      </c>
      <c r="BM206" s="254" t="s">
        <v>295</v>
      </c>
    </row>
    <row r="207" spans="1:47" s="2" customFormat="1" ht="12">
      <c r="A207" s="39"/>
      <c r="B207" s="40"/>
      <c r="C207" s="41"/>
      <c r="D207" s="255" t="s">
        <v>166</v>
      </c>
      <c r="E207" s="41"/>
      <c r="F207" s="256" t="s">
        <v>296</v>
      </c>
      <c r="G207" s="41"/>
      <c r="H207" s="41"/>
      <c r="I207" s="213"/>
      <c r="J207" s="41"/>
      <c r="K207" s="41"/>
      <c r="L207" s="42"/>
      <c r="M207" s="257"/>
      <c r="N207" s="258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6" t="s">
        <v>166</v>
      </c>
      <c r="AU207" s="16" t="s">
        <v>95</v>
      </c>
    </row>
    <row r="208" spans="1:51" s="14" customFormat="1" ht="12">
      <c r="A208" s="14"/>
      <c r="B208" s="270"/>
      <c r="C208" s="271"/>
      <c r="D208" s="255" t="s">
        <v>183</v>
      </c>
      <c r="E208" s="272" t="s">
        <v>1</v>
      </c>
      <c r="F208" s="273" t="s">
        <v>297</v>
      </c>
      <c r="G208" s="271"/>
      <c r="H208" s="272" t="s">
        <v>1</v>
      </c>
      <c r="I208" s="274"/>
      <c r="J208" s="271"/>
      <c r="K208" s="271"/>
      <c r="L208" s="275"/>
      <c r="M208" s="276"/>
      <c r="N208" s="277"/>
      <c r="O208" s="277"/>
      <c r="P208" s="277"/>
      <c r="Q208" s="277"/>
      <c r="R208" s="277"/>
      <c r="S208" s="277"/>
      <c r="T208" s="27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9" t="s">
        <v>183</v>
      </c>
      <c r="AU208" s="279" t="s">
        <v>95</v>
      </c>
      <c r="AV208" s="14" t="s">
        <v>21</v>
      </c>
      <c r="AW208" s="14" t="s">
        <v>40</v>
      </c>
      <c r="AX208" s="14" t="s">
        <v>86</v>
      </c>
      <c r="AY208" s="279" t="s">
        <v>157</v>
      </c>
    </row>
    <row r="209" spans="1:51" s="13" customFormat="1" ht="12">
      <c r="A209" s="13"/>
      <c r="B209" s="259"/>
      <c r="C209" s="260"/>
      <c r="D209" s="255" t="s">
        <v>183</v>
      </c>
      <c r="E209" s="261" t="s">
        <v>1</v>
      </c>
      <c r="F209" s="262" t="s">
        <v>298</v>
      </c>
      <c r="G209" s="260"/>
      <c r="H209" s="263">
        <v>2269</v>
      </c>
      <c r="I209" s="264"/>
      <c r="J209" s="260"/>
      <c r="K209" s="260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183</v>
      </c>
      <c r="AU209" s="269" t="s">
        <v>95</v>
      </c>
      <c r="AV209" s="13" t="s">
        <v>95</v>
      </c>
      <c r="AW209" s="13" t="s">
        <v>40</v>
      </c>
      <c r="AX209" s="13" t="s">
        <v>21</v>
      </c>
      <c r="AY209" s="269" t="s">
        <v>157</v>
      </c>
    </row>
    <row r="210" spans="1:65" s="2" customFormat="1" ht="12">
      <c r="A210" s="39"/>
      <c r="B210" s="40"/>
      <c r="C210" s="243" t="s">
        <v>299</v>
      </c>
      <c r="D210" s="243" t="s">
        <v>159</v>
      </c>
      <c r="E210" s="244" t="s">
        <v>300</v>
      </c>
      <c r="F210" s="245" t="s">
        <v>301</v>
      </c>
      <c r="G210" s="246" t="s">
        <v>162</v>
      </c>
      <c r="H210" s="247">
        <v>2222.3</v>
      </c>
      <c r="I210" s="248"/>
      <c r="J210" s="249">
        <f>ROUND(I210*H210,2)</f>
        <v>0</v>
      </c>
      <c r="K210" s="245" t="s">
        <v>163</v>
      </c>
      <c r="L210" s="42"/>
      <c r="M210" s="250" t="s">
        <v>1</v>
      </c>
      <c r="N210" s="251" t="s">
        <v>51</v>
      </c>
      <c r="O210" s="92"/>
      <c r="P210" s="252">
        <f>O210*H210</f>
        <v>0</v>
      </c>
      <c r="Q210" s="252">
        <v>0</v>
      </c>
      <c r="R210" s="252">
        <f>Q210*H210</f>
        <v>0</v>
      </c>
      <c r="S210" s="252">
        <v>0</v>
      </c>
      <c r="T210" s="25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4" t="s">
        <v>164</v>
      </c>
      <c r="AT210" s="254" t="s">
        <v>159</v>
      </c>
      <c r="AU210" s="254" t="s">
        <v>95</v>
      </c>
      <c r="AY210" s="16" t="s">
        <v>157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6" t="s">
        <v>21</v>
      </c>
      <c r="BK210" s="144">
        <f>ROUND(I210*H210,2)</f>
        <v>0</v>
      </c>
      <c r="BL210" s="16" t="s">
        <v>164</v>
      </c>
      <c r="BM210" s="254" t="s">
        <v>302</v>
      </c>
    </row>
    <row r="211" spans="1:47" s="2" customFormat="1" ht="12">
      <c r="A211" s="39"/>
      <c r="B211" s="40"/>
      <c r="C211" s="41"/>
      <c r="D211" s="255" t="s">
        <v>166</v>
      </c>
      <c r="E211" s="41"/>
      <c r="F211" s="256" t="s">
        <v>303</v>
      </c>
      <c r="G211" s="41"/>
      <c r="H211" s="41"/>
      <c r="I211" s="213"/>
      <c r="J211" s="41"/>
      <c r="K211" s="41"/>
      <c r="L211" s="42"/>
      <c r="M211" s="257"/>
      <c r="N211" s="258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6" t="s">
        <v>166</v>
      </c>
      <c r="AU211" s="16" t="s">
        <v>95</v>
      </c>
    </row>
    <row r="212" spans="1:51" s="14" customFormat="1" ht="12">
      <c r="A212" s="14"/>
      <c r="B212" s="270"/>
      <c r="C212" s="271"/>
      <c r="D212" s="255" t="s">
        <v>183</v>
      </c>
      <c r="E212" s="272" t="s">
        <v>1</v>
      </c>
      <c r="F212" s="273" t="s">
        <v>304</v>
      </c>
      <c r="G212" s="271"/>
      <c r="H212" s="272" t="s">
        <v>1</v>
      </c>
      <c r="I212" s="274"/>
      <c r="J212" s="271"/>
      <c r="K212" s="271"/>
      <c r="L212" s="275"/>
      <c r="M212" s="276"/>
      <c r="N212" s="277"/>
      <c r="O212" s="277"/>
      <c r="P212" s="277"/>
      <c r="Q212" s="277"/>
      <c r="R212" s="277"/>
      <c r="S212" s="277"/>
      <c r="T212" s="27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9" t="s">
        <v>183</v>
      </c>
      <c r="AU212" s="279" t="s">
        <v>95</v>
      </c>
      <c r="AV212" s="14" t="s">
        <v>21</v>
      </c>
      <c r="AW212" s="14" t="s">
        <v>40</v>
      </c>
      <c r="AX212" s="14" t="s">
        <v>86</v>
      </c>
      <c r="AY212" s="279" t="s">
        <v>157</v>
      </c>
    </row>
    <row r="213" spans="1:51" s="13" customFormat="1" ht="12">
      <c r="A213" s="13"/>
      <c r="B213" s="259"/>
      <c r="C213" s="260"/>
      <c r="D213" s="255" t="s">
        <v>183</v>
      </c>
      <c r="E213" s="261" t="s">
        <v>1</v>
      </c>
      <c r="F213" s="262" t="s">
        <v>305</v>
      </c>
      <c r="G213" s="260"/>
      <c r="H213" s="263">
        <v>2222.3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183</v>
      </c>
      <c r="AU213" s="269" t="s">
        <v>95</v>
      </c>
      <c r="AV213" s="13" t="s">
        <v>95</v>
      </c>
      <c r="AW213" s="13" t="s">
        <v>40</v>
      </c>
      <c r="AX213" s="13" t="s">
        <v>21</v>
      </c>
      <c r="AY213" s="269" t="s">
        <v>157</v>
      </c>
    </row>
    <row r="214" spans="1:63" s="12" customFormat="1" ht="22.8" customHeight="1">
      <c r="A214" s="12"/>
      <c r="B214" s="227"/>
      <c r="C214" s="228"/>
      <c r="D214" s="229" t="s">
        <v>85</v>
      </c>
      <c r="E214" s="241" t="s">
        <v>99</v>
      </c>
      <c r="F214" s="241" t="s">
        <v>306</v>
      </c>
      <c r="G214" s="228"/>
      <c r="H214" s="228"/>
      <c r="I214" s="231"/>
      <c r="J214" s="242">
        <f>BK214</f>
        <v>0</v>
      </c>
      <c r="K214" s="228"/>
      <c r="L214" s="233"/>
      <c r="M214" s="234"/>
      <c r="N214" s="235"/>
      <c r="O214" s="235"/>
      <c r="P214" s="236">
        <f>SUM(P215:P258)</f>
        <v>0</v>
      </c>
      <c r="Q214" s="235"/>
      <c r="R214" s="236">
        <f>SUM(R215:R258)</f>
        <v>0.01833</v>
      </c>
      <c r="S214" s="235"/>
      <c r="T214" s="237">
        <f>SUM(T215:T258)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8" t="s">
        <v>21</v>
      </c>
      <c r="AT214" s="239" t="s">
        <v>85</v>
      </c>
      <c r="AU214" s="239" t="s">
        <v>21</v>
      </c>
      <c r="AY214" s="238" t="s">
        <v>157</v>
      </c>
      <c r="BK214" s="240">
        <f>SUM(BK215:BK258)</f>
        <v>0</v>
      </c>
    </row>
    <row r="215" spans="1:65" s="2" customFormat="1" ht="21.75" customHeight="1">
      <c r="A215" s="39"/>
      <c r="B215" s="40"/>
      <c r="C215" s="243" t="s">
        <v>307</v>
      </c>
      <c r="D215" s="243" t="s">
        <v>159</v>
      </c>
      <c r="E215" s="244" t="s">
        <v>308</v>
      </c>
      <c r="F215" s="245" t="s">
        <v>309</v>
      </c>
      <c r="G215" s="246" t="s">
        <v>198</v>
      </c>
      <c r="H215" s="247">
        <v>51</v>
      </c>
      <c r="I215" s="248"/>
      <c r="J215" s="249">
        <f>ROUND(I215*H215,2)</f>
        <v>0</v>
      </c>
      <c r="K215" s="245" t="s">
        <v>163</v>
      </c>
      <c r="L215" s="42"/>
      <c r="M215" s="250" t="s">
        <v>1</v>
      </c>
      <c r="N215" s="251" t="s">
        <v>51</v>
      </c>
      <c r="O215" s="92"/>
      <c r="P215" s="252">
        <f>O215*H215</f>
        <v>0</v>
      </c>
      <c r="Q215" s="252">
        <v>0</v>
      </c>
      <c r="R215" s="252">
        <f>Q215*H215</f>
        <v>0</v>
      </c>
      <c r="S215" s="252">
        <v>0</v>
      </c>
      <c r="T215" s="25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4" t="s">
        <v>164</v>
      </c>
      <c r="AT215" s="254" t="s">
        <v>159</v>
      </c>
      <c r="AU215" s="254" t="s">
        <v>95</v>
      </c>
      <c r="AY215" s="16" t="s">
        <v>157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6" t="s">
        <v>21</v>
      </c>
      <c r="BK215" s="144">
        <f>ROUND(I215*H215,2)</f>
        <v>0</v>
      </c>
      <c r="BL215" s="16" t="s">
        <v>164</v>
      </c>
      <c r="BM215" s="254" t="s">
        <v>310</v>
      </c>
    </row>
    <row r="216" spans="1:47" s="2" customFormat="1" ht="12">
      <c r="A216" s="39"/>
      <c r="B216" s="40"/>
      <c r="C216" s="41"/>
      <c r="D216" s="255" t="s">
        <v>166</v>
      </c>
      <c r="E216" s="41"/>
      <c r="F216" s="256" t="s">
        <v>311</v>
      </c>
      <c r="G216" s="41"/>
      <c r="H216" s="41"/>
      <c r="I216" s="213"/>
      <c r="J216" s="41"/>
      <c r="K216" s="41"/>
      <c r="L216" s="42"/>
      <c r="M216" s="257"/>
      <c r="N216" s="258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6" t="s">
        <v>166</v>
      </c>
      <c r="AU216" s="16" t="s">
        <v>95</v>
      </c>
    </row>
    <row r="217" spans="1:51" s="14" customFormat="1" ht="12">
      <c r="A217" s="14"/>
      <c r="B217" s="270"/>
      <c r="C217" s="271"/>
      <c r="D217" s="255" t="s">
        <v>183</v>
      </c>
      <c r="E217" s="272" t="s">
        <v>1</v>
      </c>
      <c r="F217" s="273" t="s">
        <v>312</v>
      </c>
      <c r="G217" s="271"/>
      <c r="H217" s="272" t="s">
        <v>1</v>
      </c>
      <c r="I217" s="274"/>
      <c r="J217" s="271"/>
      <c r="K217" s="271"/>
      <c r="L217" s="275"/>
      <c r="M217" s="276"/>
      <c r="N217" s="277"/>
      <c r="O217" s="277"/>
      <c r="P217" s="277"/>
      <c r="Q217" s="277"/>
      <c r="R217" s="277"/>
      <c r="S217" s="277"/>
      <c r="T217" s="27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9" t="s">
        <v>183</v>
      </c>
      <c r="AU217" s="279" t="s">
        <v>95</v>
      </c>
      <c r="AV217" s="14" t="s">
        <v>21</v>
      </c>
      <c r="AW217" s="14" t="s">
        <v>40</v>
      </c>
      <c r="AX217" s="14" t="s">
        <v>86</v>
      </c>
      <c r="AY217" s="279" t="s">
        <v>157</v>
      </c>
    </row>
    <row r="218" spans="1:51" s="13" customFormat="1" ht="12">
      <c r="A218" s="13"/>
      <c r="B218" s="259"/>
      <c r="C218" s="260"/>
      <c r="D218" s="255" t="s">
        <v>183</v>
      </c>
      <c r="E218" s="261" t="s">
        <v>1</v>
      </c>
      <c r="F218" s="262" t="s">
        <v>313</v>
      </c>
      <c r="G218" s="260"/>
      <c r="H218" s="263">
        <v>51</v>
      </c>
      <c r="I218" s="264"/>
      <c r="J218" s="260"/>
      <c r="K218" s="260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183</v>
      </c>
      <c r="AU218" s="269" t="s">
        <v>95</v>
      </c>
      <c r="AV218" s="13" t="s">
        <v>95</v>
      </c>
      <c r="AW218" s="13" t="s">
        <v>40</v>
      </c>
      <c r="AX218" s="13" t="s">
        <v>21</v>
      </c>
      <c r="AY218" s="269" t="s">
        <v>157</v>
      </c>
    </row>
    <row r="219" spans="1:65" s="2" customFormat="1" ht="12">
      <c r="A219" s="39"/>
      <c r="B219" s="40"/>
      <c r="C219" s="243" t="s">
        <v>314</v>
      </c>
      <c r="D219" s="243" t="s">
        <v>159</v>
      </c>
      <c r="E219" s="244" t="s">
        <v>315</v>
      </c>
      <c r="F219" s="245" t="s">
        <v>316</v>
      </c>
      <c r="G219" s="246" t="s">
        <v>198</v>
      </c>
      <c r="H219" s="247">
        <v>62.22</v>
      </c>
      <c r="I219" s="248"/>
      <c r="J219" s="249">
        <f>ROUND(I219*H219,2)</f>
        <v>0</v>
      </c>
      <c r="K219" s="245" t="s">
        <v>163</v>
      </c>
      <c r="L219" s="42"/>
      <c r="M219" s="250" t="s">
        <v>1</v>
      </c>
      <c r="N219" s="251" t="s">
        <v>51</v>
      </c>
      <c r="O219" s="92"/>
      <c r="P219" s="252">
        <f>O219*H219</f>
        <v>0</v>
      </c>
      <c r="Q219" s="252">
        <v>0</v>
      </c>
      <c r="R219" s="252">
        <f>Q219*H219</f>
        <v>0</v>
      </c>
      <c r="S219" s="252">
        <v>0</v>
      </c>
      <c r="T219" s="25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4" t="s">
        <v>164</v>
      </c>
      <c r="AT219" s="254" t="s">
        <v>159</v>
      </c>
      <c r="AU219" s="254" t="s">
        <v>95</v>
      </c>
      <c r="AY219" s="16" t="s">
        <v>157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6" t="s">
        <v>21</v>
      </c>
      <c r="BK219" s="144">
        <f>ROUND(I219*H219,2)</f>
        <v>0</v>
      </c>
      <c r="BL219" s="16" t="s">
        <v>164</v>
      </c>
      <c r="BM219" s="254" t="s">
        <v>317</v>
      </c>
    </row>
    <row r="220" spans="1:47" s="2" customFormat="1" ht="12">
      <c r="A220" s="39"/>
      <c r="B220" s="40"/>
      <c r="C220" s="41"/>
      <c r="D220" s="255" t="s">
        <v>166</v>
      </c>
      <c r="E220" s="41"/>
      <c r="F220" s="256" t="s">
        <v>318</v>
      </c>
      <c r="G220" s="41"/>
      <c r="H220" s="41"/>
      <c r="I220" s="213"/>
      <c r="J220" s="41"/>
      <c r="K220" s="41"/>
      <c r="L220" s="42"/>
      <c r="M220" s="257"/>
      <c r="N220" s="258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6" t="s">
        <v>166</v>
      </c>
      <c r="AU220" s="16" t="s">
        <v>95</v>
      </c>
    </row>
    <row r="221" spans="1:51" s="14" customFormat="1" ht="12">
      <c r="A221" s="14"/>
      <c r="B221" s="270"/>
      <c r="C221" s="271"/>
      <c r="D221" s="255" t="s">
        <v>183</v>
      </c>
      <c r="E221" s="272" t="s">
        <v>1</v>
      </c>
      <c r="F221" s="273" t="s">
        <v>312</v>
      </c>
      <c r="G221" s="271"/>
      <c r="H221" s="272" t="s">
        <v>1</v>
      </c>
      <c r="I221" s="274"/>
      <c r="J221" s="271"/>
      <c r="K221" s="271"/>
      <c r="L221" s="275"/>
      <c r="M221" s="276"/>
      <c r="N221" s="277"/>
      <c r="O221" s="277"/>
      <c r="P221" s="277"/>
      <c r="Q221" s="277"/>
      <c r="R221" s="277"/>
      <c r="S221" s="277"/>
      <c r="T221" s="27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9" t="s">
        <v>183</v>
      </c>
      <c r="AU221" s="279" t="s">
        <v>95</v>
      </c>
      <c r="AV221" s="14" t="s">
        <v>21</v>
      </c>
      <c r="AW221" s="14" t="s">
        <v>40</v>
      </c>
      <c r="AX221" s="14" t="s">
        <v>86</v>
      </c>
      <c r="AY221" s="279" t="s">
        <v>157</v>
      </c>
    </row>
    <row r="222" spans="1:51" s="13" customFormat="1" ht="12">
      <c r="A222" s="13"/>
      <c r="B222" s="259"/>
      <c r="C222" s="260"/>
      <c r="D222" s="255" t="s">
        <v>183</v>
      </c>
      <c r="E222" s="261" t="s">
        <v>1</v>
      </c>
      <c r="F222" s="262" t="s">
        <v>319</v>
      </c>
      <c r="G222" s="260"/>
      <c r="H222" s="263">
        <v>62.22</v>
      </c>
      <c r="I222" s="264"/>
      <c r="J222" s="260"/>
      <c r="K222" s="260"/>
      <c r="L222" s="265"/>
      <c r="M222" s="266"/>
      <c r="N222" s="267"/>
      <c r="O222" s="267"/>
      <c r="P222" s="267"/>
      <c r="Q222" s="267"/>
      <c r="R222" s="267"/>
      <c r="S222" s="267"/>
      <c r="T222" s="26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9" t="s">
        <v>183</v>
      </c>
      <c r="AU222" s="269" t="s">
        <v>95</v>
      </c>
      <c r="AV222" s="13" t="s">
        <v>95</v>
      </c>
      <c r="AW222" s="13" t="s">
        <v>40</v>
      </c>
      <c r="AX222" s="13" t="s">
        <v>21</v>
      </c>
      <c r="AY222" s="269" t="s">
        <v>157</v>
      </c>
    </row>
    <row r="223" spans="1:65" s="2" customFormat="1" ht="12">
      <c r="A223" s="39"/>
      <c r="B223" s="40"/>
      <c r="C223" s="243" t="s">
        <v>320</v>
      </c>
      <c r="D223" s="243" t="s">
        <v>159</v>
      </c>
      <c r="E223" s="244" t="s">
        <v>321</v>
      </c>
      <c r="F223" s="245" t="s">
        <v>322</v>
      </c>
      <c r="G223" s="246" t="s">
        <v>198</v>
      </c>
      <c r="H223" s="247">
        <v>51</v>
      </c>
      <c r="I223" s="248"/>
      <c r="J223" s="249">
        <f>ROUND(I223*H223,2)</f>
        <v>0</v>
      </c>
      <c r="K223" s="245" t="s">
        <v>163</v>
      </c>
      <c r="L223" s="42"/>
      <c r="M223" s="250" t="s">
        <v>1</v>
      </c>
      <c r="N223" s="251" t="s">
        <v>51</v>
      </c>
      <c r="O223" s="92"/>
      <c r="P223" s="252">
        <f>O223*H223</f>
        <v>0</v>
      </c>
      <c r="Q223" s="252">
        <v>0</v>
      </c>
      <c r="R223" s="252">
        <f>Q223*H223</f>
        <v>0</v>
      </c>
      <c r="S223" s="252">
        <v>0</v>
      </c>
      <c r="T223" s="25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4" t="s">
        <v>164</v>
      </c>
      <c r="AT223" s="254" t="s">
        <v>159</v>
      </c>
      <c r="AU223" s="254" t="s">
        <v>95</v>
      </c>
      <c r="AY223" s="16" t="s">
        <v>157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6" t="s">
        <v>21</v>
      </c>
      <c r="BK223" s="144">
        <f>ROUND(I223*H223,2)</f>
        <v>0</v>
      </c>
      <c r="BL223" s="16" t="s">
        <v>164</v>
      </c>
      <c r="BM223" s="254" t="s">
        <v>323</v>
      </c>
    </row>
    <row r="224" spans="1:47" s="2" customFormat="1" ht="12">
      <c r="A224" s="39"/>
      <c r="B224" s="40"/>
      <c r="C224" s="41"/>
      <c r="D224" s="255" t="s">
        <v>166</v>
      </c>
      <c r="E224" s="41"/>
      <c r="F224" s="256" t="s">
        <v>324</v>
      </c>
      <c r="G224" s="41"/>
      <c r="H224" s="41"/>
      <c r="I224" s="213"/>
      <c r="J224" s="41"/>
      <c r="K224" s="41"/>
      <c r="L224" s="42"/>
      <c r="M224" s="257"/>
      <c r="N224" s="258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6" t="s">
        <v>166</v>
      </c>
      <c r="AU224" s="16" t="s">
        <v>95</v>
      </c>
    </row>
    <row r="225" spans="1:51" s="14" customFormat="1" ht="12">
      <c r="A225" s="14"/>
      <c r="B225" s="270"/>
      <c r="C225" s="271"/>
      <c r="D225" s="255" t="s">
        <v>183</v>
      </c>
      <c r="E225" s="272" t="s">
        <v>1</v>
      </c>
      <c r="F225" s="273" t="s">
        <v>325</v>
      </c>
      <c r="G225" s="271"/>
      <c r="H225" s="272" t="s">
        <v>1</v>
      </c>
      <c r="I225" s="274"/>
      <c r="J225" s="271"/>
      <c r="K225" s="271"/>
      <c r="L225" s="275"/>
      <c r="M225" s="276"/>
      <c r="N225" s="277"/>
      <c r="O225" s="277"/>
      <c r="P225" s="277"/>
      <c r="Q225" s="277"/>
      <c r="R225" s="277"/>
      <c r="S225" s="277"/>
      <c r="T225" s="27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9" t="s">
        <v>183</v>
      </c>
      <c r="AU225" s="279" t="s">
        <v>95</v>
      </c>
      <c r="AV225" s="14" t="s">
        <v>21</v>
      </c>
      <c r="AW225" s="14" t="s">
        <v>40</v>
      </c>
      <c r="AX225" s="14" t="s">
        <v>86</v>
      </c>
      <c r="AY225" s="279" t="s">
        <v>157</v>
      </c>
    </row>
    <row r="226" spans="1:51" s="13" customFormat="1" ht="12">
      <c r="A226" s="13"/>
      <c r="B226" s="259"/>
      <c r="C226" s="260"/>
      <c r="D226" s="255" t="s">
        <v>183</v>
      </c>
      <c r="E226" s="261" t="s">
        <v>1</v>
      </c>
      <c r="F226" s="262" t="s">
        <v>313</v>
      </c>
      <c r="G226" s="260"/>
      <c r="H226" s="263">
        <v>51</v>
      </c>
      <c r="I226" s="264"/>
      <c r="J226" s="260"/>
      <c r="K226" s="260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183</v>
      </c>
      <c r="AU226" s="269" t="s">
        <v>95</v>
      </c>
      <c r="AV226" s="13" t="s">
        <v>95</v>
      </c>
      <c r="AW226" s="13" t="s">
        <v>40</v>
      </c>
      <c r="AX226" s="13" t="s">
        <v>21</v>
      </c>
      <c r="AY226" s="269" t="s">
        <v>157</v>
      </c>
    </row>
    <row r="227" spans="1:65" s="2" customFormat="1" ht="12">
      <c r="A227" s="39"/>
      <c r="B227" s="40"/>
      <c r="C227" s="243" t="s">
        <v>326</v>
      </c>
      <c r="D227" s="243" t="s">
        <v>159</v>
      </c>
      <c r="E227" s="244" t="s">
        <v>256</v>
      </c>
      <c r="F227" s="245" t="s">
        <v>257</v>
      </c>
      <c r="G227" s="246" t="s">
        <v>162</v>
      </c>
      <c r="H227" s="247">
        <v>39</v>
      </c>
      <c r="I227" s="248"/>
      <c r="J227" s="249">
        <f>ROUND(I227*H227,2)</f>
        <v>0</v>
      </c>
      <c r="K227" s="245" t="s">
        <v>176</v>
      </c>
      <c r="L227" s="42"/>
      <c r="M227" s="250" t="s">
        <v>1</v>
      </c>
      <c r="N227" s="251" t="s">
        <v>51</v>
      </c>
      <c r="O227" s="92"/>
      <c r="P227" s="252">
        <f>O227*H227</f>
        <v>0</v>
      </c>
      <c r="Q227" s="252">
        <v>0.00047</v>
      </c>
      <c r="R227" s="252">
        <f>Q227*H227</f>
        <v>0.01833</v>
      </c>
      <c r="S227" s="252">
        <v>0</v>
      </c>
      <c r="T227" s="25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4" t="s">
        <v>164</v>
      </c>
      <c r="AT227" s="254" t="s">
        <v>159</v>
      </c>
      <c r="AU227" s="254" t="s">
        <v>95</v>
      </c>
      <c r="AY227" s="16" t="s">
        <v>157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6" t="s">
        <v>21</v>
      </c>
      <c r="BK227" s="144">
        <f>ROUND(I227*H227,2)</f>
        <v>0</v>
      </c>
      <c r="BL227" s="16" t="s">
        <v>164</v>
      </c>
      <c r="BM227" s="254" t="s">
        <v>327</v>
      </c>
    </row>
    <row r="228" spans="1:47" s="2" customFormat="1" ht="12">
      <c r="A228" s="39"/>
      <c r="B228" s="40"/>
      <c r="C228" s="41"/>
      <c r="D228" s="255" t="s">
        <v>166</v>
      </c>
      <c r="E228" s="41"/>
      <c r="F228" s="256" t="s">
        <v>259</v>
      </c>
      <c r="G228" s="41"/>
      <c r="H228" s="41"/>
      <c r="I228" s="213"/>
      <c r="J228" s="41"/>
      <c r="K228" s="41"/>
      <c r="L228" s="42"/>
      <c r="M228" s="257"/>
      <c r="N228" s="258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6" t="s">
        <v>166</v>
      </c>
      <c r="AU228" s="16" t="s">
        <v>95</v>
      </c>
    </row>
    <row r="229" spans="1:51" s="14" customFormat="1" ht="12">
      <c r="A229" s="14"/>
      <c r="B229" s="270"/>
      <c r="C229" s="271"/>
      <c r="D229" s="255" t="s">
        <v>183</v>
      </c>
      <c r="E229" s="272" t="s">
        <v>1</v>
      </c>
      <c r="F229" s="273" t="s">
        <v>328</v>
      </c>
      <c r="G229" s="271"/>
      <c r="H229" s="272" t="s">
        <v>1</v>
      </c>
      <c r="I229" s="274"/>
      <c r="J229" s="271"/>
      <c r="K229" s="271"/>
      <c r="L229" s="275"/>
      <c r="M229" s="276"/>
      <c r="N229" s="277"/>
      <c r="O229" s="277"/>
      <c r="P229" s="277"/>
      <c r="Q229" s="277"/>
      <c r="R229" s="277"/>
      <c r="S229" s="277"/>
      <c r="T229" s="27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9" t="s">
        <v>183</v>
      </c>
      <c r="AU229" s="279" t="s">
        <v>95</v>
      </c>
      <c r="AV229" s="14" t="s">
        <v>21</v>
      </c>
      <c r="AW229" s="14" t="s">
        <v>40</v>
      </c>
      <c r="AX229" s="14" t="s">
        <v>86</v>
      </c>
      <c r="AY229" s="279" t="s">
        <v>157</v>
      </c>
    </row>
    <row r="230" spans="1:51" s="13" customFormat="1" ht="12">
      <c r="A230" s="13"/>
      <c r="B230" s="259"/>
      <c r="C230" s="260"/>
      <c r="D230" s="255" t="s">
        <v>183</v>
      </c>
      <c r="E230" s="261" t="s">
        <v>1</v>
      </c>
      <c r="F230" s="262" t="s">
        <v>329</v>
      </c>
      <c r="G230" s="260"/>
      <c r="H230" s="263">
        <v>39</v>
      </c>
      <c r="I230" s="264"/>
      <c r="J230" s="260"/>
      <c r="K230" s="260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183</v>
      </c>
      <c r="AU230" s="269" t="s">
        <v>95</v>
      </c>
      <c r="AV230" s="13" t="s">
        <v>95</v>
      </c>
      <c r="AW230" s="13" t="s">
        <v>40</v>
      </c>
      <c r="AX230" s="13" t="s">
        <v>21</v>
      </c>
      <c r="AY230" s="269" t="s">
        <v>157</v>
      </c>
    </row>
    <row r="231" spans="1:65" s="2" customFormat="1" ht="12">
      <c r="A231" s="39"/>
      <c r="B231" s="40"/>
      <c r="C231" s="243" t="s">
        <v>330</v>
      </c>
      <c r="D231" s="243" t="s">
        <v>159</v>
      </c>
      <c r="E231" s="244" t="s">
        <v>262</v>
      </c>
      <c r="F231" s="245" t="s">
        <v>263</v>
      </c>
      <c r="G231" s="246" t="s">
        <v>162</v>
      </c>
      <c r="H231" s="247">
        <v>39</v>
      </c>
      <c r="I231" s="248"/>
      <c r="J231" s="249">
        <f>ROUND(I231*H231,2)</f>
        <v>0</v>
      </c>
      <c r="K231" s="245" t="s">
        <v>1</v>
      </c>
      <c r="L231" s="42"/>
      <c r="M231" s="250" t="s">
        <v>1</v>
      </c>
      <c r="N231" s="251" t="s">
        <v>51</v>
      </c>
      <c r="O231" s="92"/>
      <c r="P231" s="252">
        <f>O231*H231</f>
        <v>0</v>
      </c>
      <c r="Q231" s="252">
        <v>0</v>
      </c>
      <c r="R231" s="252">
        <f>Q231*H231</f>
        <v>0</v>
      </c>
      <c r="S231" s="252">
        <v>0</v>
      </c>
      <c r="T231" s="25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4" t="s">
        <v>164</v>
      </c>
      <c r="AT231" s="254" t="s">
        <v>159</v>
      </c>
      <c r="AU231" s="254" t="s">
        <v>95</v>
      </c>
      <c r="AY231" s="16" t="s">
        <v>157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6" t="s">
        <v>21</v>
      </c>
      <c r="BK231" s="144">
        <f>ROUND(I231*H231,2)</f>
        <v>0</v>
      </c>
      <c r="BL231" s="16" t="s">
        <v>164</v>
      </c>
      <c r="BM231" s="254" t="s">
        <v>331</v>
      </c>
    </row>
    <row r="232" spans="1:47" s="2" customFormat="1" ht="12">
      <c r="A232" s="39"/>
      <c r="B232" s="40"/>
      <c r="C232" s="41"/>
      <c r="D232" s="255" t="s">
        <v>166</v>
      </c>
      <c r="E232" s="41"/>
      <c r="F232" s="256" t="s">
        <v>265</v>
      </c>
      <c r="G232" s="41"/>
      <c r="H232" s="41"/>
      <c r="I232" s="213"/>
      <c r="J232" s="41"/>
      <c r="K232" s="41"/>
      <c r="L232" s="42"/>
      <c r="M232" s="257"/>
      <c r="N232" s="258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6" t="s">
        <v>166</v>
      </c>
      <c r="AU232" s="16" t="s">
        <v>95</v>
      </c>
    </row>
    <row r="233" spans="1:51" s="14" customFormat="1" ht="12">
      <c r="A233" s="14"/>
      <c r="B233" s="270"/>
      <c r="C233" s="271"/>
      <c r="D233" s="255" t="s">
        <v>183</v>
      </c>
      <c r="E233" s="272" t="s">
        <v>1</v>
      </c>
      <c r="F233" s="273" t="s">
        <v>332</v>
      </c>
      <c r="G233" s="271"/>
      <c r="H233" s="272" t="s">
        <v>1</v>
      </c>
      <c r="I233" s="274"/>
      <c r="J233" s="271"/>
      <c r="K233" s="271"/>
      <c r="L233" s="275"/>
      <c r="M233" s="276"/>
      <c r="N233" s="277"/>
      <c r="O233" s="277"/>
      <c r="P233" s="277"/>
      <c r="Q233" s="277"/>
      <c r="R233" s="277"/>
      <c r="S233" s="277"/>
      <c r="T233" s="27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9" t="s">
        <v>183</v>
      </c>
      <c r="AU233" s="279" t="s">
        <v>95</v>
      </c>
      <c r="AV233" s="14" t="s">
        <v>21</v>
      </c>
      <c r="AW233" s="14" t="s">
        <v>40</v>
      </c>
      <c r="AX233" s="14" t="s">
        <v>86</v>
      </c>
      <c r="AY233" s="279" t="s">
        <v>157</v>
      </c>
    </row>
    <row r="234" spans="1:51" s="13" customFormat="1" ht="12">
      <c r="A234" s="13"/>
      <c r="B234" s="259"/>
      <c r="C234" s="260"/>
      <c r="D234" s="255" t="s">
        <v>183</v>
      </c>
      <c r="E234" s="261" t="s">
        <v>1</v>
      </c>
      <c r="F234" s="262" t="s">
        <v>329</v>
      </c>
      <c r="G234" s="260"/>
      <c r="H234" s="263">
        <v>39</v>
      </c>
      <c r="I234" s="264"/>
      <c r="J234" s="260"/>
      <c r="K234" s="260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183</v>
      </c>
      <c r="AU234" s="269" t="s">
        <v>95</v>
      </c>
      <c r="AV234" s="13" t="s">
        <v>95</v>
      </c>
      <c r="AW234" s="13" t="s">
        <v>40</v>
      </c>
      <c r="AX234" s="13" t="s">
        <v>21</v>
      </c>
      <c r="AY234" s="269" t="s">
        <v>157</v>
      </c>
    </row>
    <row r="235" spans="1:65" s="2" customFormat="1" ht="12">
      <c r="A235" s="39"/>
      <c r="B235" s="40"/>
      <c r="C235" s="243" t="s">
        <v>333</v>
      </c>
      <c r="D235" s="243" t="s">
        <v>159</v>
      </c>
      <c r="E235" s="244" t="s">
        <v>334</v>
      </c>
      <c r="F235" s="245" t="s">
        <v>335</v>
      </c>
      <c r="G235" s="246" t="s">
        <v>162</v>
      </c>
      <c r="H235" s="247">
        <v>18</v>
      </c>
      <c r="I235" s="248"/>
      <c r="J235" s="249">
        <f>ROUND(I235*H235,2)</f>
        <v>0</v>
      </c>
      <c r="K235" s="245" t="s">
        <v>1</v>
      </c>
      <c r="L235" s="42"/>
      <c r="M235" s="250" t="s">
        <v>1</v>
      </c>
      <c r="N235" s="251" t="s">
        <v>51</v>
      </c>
      <c r="O235" s="92"/>
      <c r="P235" s="252">
        <f>O235*H235</f>
        <v>0</v>
      </c>
      <c r="Q235" s="252">
        <v>0</v>
      </c>
      <c r="R235" s="252">
        <f>Q235*H235</f>
        <v>0</v>
      </c>
      <c r="S235" s="252">
        <v>0</v>
      </c>
      <c r="T235" s="25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4" t="s">
        <v>164</v>
      </c>
      <c r="AT235" s="254" t="s">
        <v>159</v>
      </c>
      <c r="AU235" s="254" t="s">
        <v>95</v>
      </c>
      <c r="AY235" s="16" t="s">
        <v>157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6" t="s">
        <v>21</v>
      </c>
      <c r="BK235" s="144">
        <f>ROUND(I235*H235,2)</f>
        <v>0</v>
      </c>
      <c r="BL235" s="16" t="s">
        <v>164</v>
      </c>
      <c r="BM235" s="254" t="s">
        <v>336</v>
      </c>
    </row>
    <row r="236" spans="1:47" s="2" customFormat="1" ht="12">
      <c r="A236" s="39"/>
      <c r="B236" s="40"/>
      <c r="C236" s="41"/>
      <c r="D236" s="255" t="s">
        <v>166</v>
      </c>
      <c r="E236" s="41"/>
      <c r="F236" s="256" t="s">
        <v>283</v>
      </c>
      <c r="G236" s="41"/>
      <c r="H236" s="41"/>
      <c r="I236" s="213"/>
      <c r="J236" s="41"/>
      <c r="K236" s="41"/>
      <c r="L236" s="42"/>
      <c r="M236" s="257"/>
      <c r="N236" s="258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6" t="s">
        <v>166</v>
      </c>
      <c r="AU236" s="16" t="s">
        <v>95</v>
      </c>
    </row>
    <row r="237" spans="1:51" s="14" customFormat="1" ht="12">
      <c r="A237" s="14"/>
      <c r="B237" s="270"/>
      <c r="C237" s="271"/>
      <c r="D237" s="255" t="s">
        <v>183</v>
      </c>
      <c r="E237" s="272" t="s">
        <v>1</v>
      </c>
      <c r="F237" s="273" t="s">
        <v>337</v>
      </c>
      <c r="G237" s="271"/>
      <c r="H237" s="272" t="s">
        <v>1</v>
      </c>
      <c r="I237" s="274"/>
      <c r="J237" s="271"/>
      <c r="K237" s="271"/>
      <c r="L237" s="275"/>
      <c r="M237" s="276"/>
      <c r="N237" s="277"/>
      <c r="O237" s="277"/>
      <c r="P237" s="277"/>
      <c r="Q237" s="277"/>
      <c r="R237" s="277"/>
      <c r="S237" s="277"/>
      <c r="T237" s="27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9" t="s">
        <v>183</v>
      </c>
      <c r="AU237" s="279" t="s">
        <v>95</v>
      </c>
      <c r="AV237" s="14" t="s">
        <v>21</v>
      </c>
      <c r="AW237" s="14" t="s">
        <v>40</v>
      </c>
      <c r="AX237" s="14" t="s">
        <v>86</v>
      </c>
      <c r="AY237" s="279" t="s">
        <v>157</v>
      </c>
    </row>
    <row r="238" spans="1:51" s="13" customFormat="1" ht="12">
      <c r="A238" s="13"/>
      <c r="B238" s="259"/>
      <c r="C238" s="260"/>
      <c r="D238" s="255" t="s">
        <v>183</v>
      </c>
      <c r="E238" s="261" t="s">
        <v>1</v>
      </c>
      <c r="F238" s="262" t="s">
        <v>261</v>
      </c>
      <c r="G238" s="260"/>
      <c r="H238" s="263">
        <v>18</v>
      </c>
      <c r="I238" s="264"/>
      <c r="J238" s="260"/>
      <c r="K238" s="260"/>
      <c r="L238" s="265"/>
      <c r="M238" s="266"/>
      <c r="N238" s="267"/>
      <c r="O238" s="267"/>
      <c r="P238" s="267"/>
      <c r="Q238" s="267"/>
      <c r="R238" s="267"/>
      <c r="S238" s="267"/>
      <c r="T238" s="26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9" t="s">
        <v>183</v>
      </c>
      <c r="AU238" s="269" t="s">
        <v>95</v>
      </c>
      <c r="AV238" s="13" t="s">
        <v>95</v>
      </c>
      <c r="AW238" s="13" t="s">
        <v>40</v>
      </c>
      <c r="AX238" s="13" t="s">
        <v>21</v>
      </c>
      <c r="AY238" s="269" t="s">
        <v>157</v>
      </c>
    </row>
    <row r="239" spans="1:65" s="2" customFormat="1" ht="44.25" customHeight="1">
      <c r="A239" s="39"/>
      <c r="B239" s="40"/>
      <c r="C239" s="243" t="s">
        <v>338</v>
      </c>
      <c r="D239" s="243" t="s">
        <v>159</v>
      </c>
      <c r="E239" s="244" t="s">
        <v>339</v>
      </c>
      <c r="F239" s="245" t="s">
        <v>288</v>
      </c>
      <c r="G239" s="246" t="s">
        <v>162</v>
      </c>
      <c r="H239" s="247">
        <v>18</v>
      </c>
      <c r="I239" s="248"/>
      <c r="J239" s="249">
        <f>ROUND(I239*H239,2)</f>
        <v>0</v>
      </c>
      <c r="K239" s="245" t="s">
        <v>1</v>
      </c>
      <c r="L239" s="42"/>
      <c r="M239" s="250" t="s">
        <v>1</v>
      </c>
      <c r="N239" s="251" t="s">
        <v>51</v>
      </c>
      <c r="O239" s="92"/>
      <c r="P239" s="252">
        <f>O239*H239</f>
        <v>0</v>
      </c>
      <c r="Q239" s="252">
        <v>0</v>
      </c>
      <c r="R239" s="252">
        <f>Q239*H239</f>
        <v>0</v>
      </c>
      <c r="S239" s="252">
        <v>0</v>
      </c>
      <c r="T239" s="25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4" t="s">
        <v>164</v>
      </c>
      <c r="AT239" s="254" t="s">
        <v>159</v>
      </c>
      <c r="AU239" s="254" t="s">
        <v>95</v>
      </c>
      <c r="AY239" s="16" t="s">
        <v>157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6" t="s">
        <v>21</v>
      </c>
      <c r="BK239" s="144">
        <f>ROUND(I239*H239,2)</f>
        <v>0</v>
      </c>
      <c r="BL239" s="16" t="s">
        <v>164</v>
      </c>
      <c r="BM239" s="254" t="s">
        <v>340</v>
      </c>
    </row>
    <row r="240" spans="1:47" s="2" customFormat="1" ht="12">
      <c r="A240" s="39"/>
      <c r="B240" s="40"/>
      <c r="C240" s="41"/>
      <c r="D240" s="255" t="s">
        <v>166</v>
      </c>
      <c r="E240" s="41"/>
      <c r="F240" s="256" t="s">
        <v>290</v>
      </c>
      <c r="G240" s="41"/>
      <c r="H240" s="41"/>
      <c r="I240" s="213"/>
      <c r="J240" s="41"/>
      <c r="K240" s="41"/>
      <c r="L240" s="42"/>
      <c r="M240" s="257"/>
      <c r="N240" s="258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6" t="s">
        <v>166</v>
      </c>
      <c r="AU240" s="16" t="s">
        <v>95</v>
      </c>
    </row>
    <row r="241" spans="1:51" s="14" customFormat="1" ht="12">
      <c r="A241" s="14"/>
      <c r="B241" s="270"/>
      <c r="C241" s="271"/>
      <c r="D241" s="255" t="s">
        <v>183</v>
      </c>
      <c r="E241" s="272" t="s">
        <v>1</v>
      </c>
      <c r="F241" s="273" t="s">
        <v>341</v>
      </c>
      <c r="G241" s="271"/>
      <c r="H241" s="272" t="s">
        <v>1</v>
      </c>
      <c r="I241" s="274"/>
      <c r="J241" s="271"/>
      <c r="K241" s="271"/>
      <c r="L241" s="275"/>
      <c r="M241" s="276"/>
      <c r="N241" s="277"/>
      <c r="O241" s="277"/>
      <c r="P241" s="277"/>
      <c r="Q241" s="277"/>
      <c r="R241" s="277"/>
      <c r="S241" s="277"/>
      <c r="T241" s="27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9" t="s">
        <v>183</v>
      </c>
      <c r="AU241" s="279" t="s">
        <v>95</v>
      </c>
      <c r="AV241" s="14" t="s">
        <v>21</v>
      </c>
      <c r="AW241" s="14" t="s">
        <v>40</v>
      </c>
      <c r="AX241" s="14" t="s">
        <v>86</v>
      </c>
      <c r="AY241" s="279" t="s">
        <v>157</v>
      </c>
    </row>
    <row r="242" spans="1:51" s="13" customFormat="1" ht="12">
      <c r="A242" s="13"/>
      <c r="B242" s="259"/>
      <c r="C242" s="260"/>
      <c r="D242" s="255" t="s">
        <v>183</v>
      </c>
      <c r="E242" s="261" t="s">
        <v>1</v>
      </c>
      <c r="F242" s="262" t="s">
        <v>261</v>
      </c>
      <c r="G242" s="260"/>
      <c r="H242" s="263">
        <v>18</v>
      </c>
      <c r="I242" s="264"/>
      <c r="J242" s="260"/>
      <c r="K242" s="260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183</v>
      </c>
      <c r="AU242" s="269" t="s">
        <v>95</v>
      </c>
      <c r="AV242" s="13" t="s">
        <v>95</v>
      </c>
      <c r="AW242" s="13" t="s">
        <v>40</v>
      </c>
      <c r="AX242" s="13" t="s">
        <v>21</v>
      </c>
      <c r="AY242" s="269" t="s">
        <v>157</v>
      </c>
    </row>
    <row r="243" spans="1:65" s="2" customFormat="1" ht="16.5" customHeight="1">
      <c r="A243" s="39"/>
      <c r="B243" s="40"/>
      <c r="C243" s="243" t="s">
        <v>342</v>
      </c>
      <c r="D243" s="243" t="s">
        <v>159</v>
      </c>
      <c r="E243" s="244" t="s">
        <v>343</v>
      </c>
      <c r="F243" s="245" t="s">
        <v>276</v>
      </c>
      <c r="G243" s="246" t="s">
        <v>162</v>
      </c>
      <c r="H243" s="247">
        <v>18</v>
      </c>
      <c r="I243" s="248"/>
      <c r="J243" s="249">
        <f>ROUND(I243*H243,2)</f>
        <v>0</v>
      </c>
      <c r="K243" s="245" t="s">
        <v>1</v>
      </c>
      <c r="L243" s="42"/>
      <c r="M243" s="250" t="s">
        <v>1</v>
      </c>
      <c r="N243" s="251" t="s">
        <v>51</v>
      </c>
      <c r="O243" s="92"/>
      <c r="P243" s="252">
        <f>O243*H243</f>
        <v>0</v>
      </c>
      <c r="Q243" s="252">
        <v>0</v>
      </c>
      <c r="R243" s="252">
        <f>Q243*H243</f>
        <v>0</v>
      </c>
      <c r="S243" s="252">
        <v>0</v>
      </c>
      <c r="T243" s="25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4" t="s">
        <v>164</v>
      </c>
      <c r="AT243" s="254" t="s">
        <v>159</v>
      </c>
      <c r="AU243" s="254" t="s">
        <v>95</v>
      </c>
      <c r="AY243" s="16" t="s">
        <v>157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6" t="s">
        <v>21</v>
      </c>
      <c r="BK243" s="144">
        <f>ROUND(I243*H243,2)</f>
        <v>0</v>
      </c>
      <c r="BL243" s="16" t="s">
        <v>164</v>
      </c>
      <c r="BM243" s="254" t="s">
        <v>344</v>
      </c>
    </row>
    <row r="244" spans="1:47" s="2" customFormat="1" ht="12">
      <c r="A244" s="39"/>
      <c r="B244" s="40"/>
      <c r="C244" s="41"/>
      <c r="D244" s="255" t="s">
        <v>166</v>
      </c>
      <c r="E244" s="41"/>
      <c r="F244" s="256" t="s">
        <v>271</v>
      </c>
      <c r="G244" s="41"/>
      <c r="H244" s="41"/>
      <c r="I244" s="213"/>
      <c r="J244" s="41"/>
      <c r="K244" s="41"/>
      <c r="L244" s="42"/>
      <c r="M244" s="257"/>
      <c r="N244" s="258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6" t="s">
        <v>166</v>
      </c>
      <c r="AU244" s="16" t="s">
        <v>95</v>
      </c>
    </row>
    <row r="245" spans="1:51" s="14" customFormat="1" ht="12">
      <c r="A245" s="14"/>
      <c r="B245" s="270"/>
      <c r="C245" s="271"/>
      <c r="D245" s="255" t="s">
        <v>183</v>
      </c>
      <c r="E245" s="272" t="s">
        <v>1</v>
      </c>
      <c r="F245" s="273" t="s">
        <v>272</v>
      </c>
      <c r="G245" s="271"/>
      <c r="H245" s="272" t="s">
        <v>1</v>
      </c>
      <c r="I245" s="274"/>
      <c r="J245" s="271"/>
      <c r="K245" s="271"/>
      <c r="L245" s="275"/>
      <c r="M245" s="276"/>
      <c r="N245" s="277"/>
      <c r="O245" s="277"/>
      <c r="P245" s="277"/>
      <c r="Q245" s="277"/>
      <c r="R245" s="277"/>
      <c r="S245" s="277"/>
      <c r="T245" s="27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9" t="s">
        <v>183</v>
      </c>
      <c r="AU245" s="279" t="s">
        <v>95</v>
      </c>
      <c r="AV245" s="14" t="s">
        <v>21</v>
      </c>
      <c r="AW245" s="14" t="s">
        <v>40</v>
      </c>
      <c r="AX245" s="14" t="s">
        <v>86</v>
      </c>
      <c r="AY245" s="279" t="s">
        <v>157</v>
      </c>
    </row>
    <row r="246" spans="1:51" s="13" customFormat="1" ht="12">
      <c r="A246" s="13"/>
      <c r="B246" s="259"/>
      <c r="C246" s="260"/>
      <c r="D246" s="255" t="s">
        <v>183</v>
      </c>
      <c r="E246" s="261" t="s">
        <v>1</v>
      </c>
      <c r="F246" s="262" t="s">
        <v>261</v>
      </c>
      <c r="G246" s="260"/>
      <c r="H246" s="263">
        <v>18</v>
      </c>
      <c r="I246" s="264"/>
      <c r="J246" s="260"/>
      <c r="K246" s="260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183</v>
      </c>
      <c r="AU246" s="269" t="s">
        <v>95</v>
      </c>
      <c r="AV246" s="13" t="s">
        <v>95</v>
      </c>
      <c r="AW246" s="13" t="s">
        <v>40</v>
      </c>
      <c r="AX246" s="13" t="s">
        <v>21</v>
      </c>
      <c r="AY246" s="269" t="s">
        <v>157</v>
      </c>
    </row>
    <row r="247" spans="1:65" s="2" customFormat="1" ht="16.5" customHeight="1">
      <c r="A247" s="39"/>
      <c r="B247" s="40"/>
      <c r="C247" s="243" t="s">
        <v>345</v>
      </c>
      <c r="D247" s="243" t="s">
        <v>159</v>
      </c>
      <c r="E247" s="244" t="s">
        <v>346</v>
      </c>
      <c r="F247" s="245" t="s">
        <v>269</v>
      </c>
      <c r="G247" s="246" t="s">
        <v>162</v>
      </c>
      <c r="H247" s="247">
        <v>18</v>
      </c>
      <c r="I247" s="248"/>
      <c r="J247" s="249">
        <f>ROUND(I247*H247,2)</f>
        <v>0</v>
      </c>
      <c r="K247" s="245" t="s">
        <v>1</v>
      </c>
      <c r="L247" s="42"/>
      <c r="M247" s="250" t="s">
        <v>1</v>
      </c>
      <c r="N247" s="251" t="s">
        <v>51</v>
      </c>
      <c r="O247" s="92"/>
      <c r="P247" s="252">
        <f>O247*H247</f>
        <v>0</v>
      </c>
      <c r="Q247" s="252">
        <v>0</v>
      </c>
      <c r="R247" s="252">
        <f>Q247*H247</f>
        <v>0</v>
      </c>
      <c r="S247" s="252">
        <v>0</v>
      </c>
      <c r="T247" s="25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4" t="s">
        <v>164</v>
      </c>
      <c r="AT247" s="254" t="s">
        <v>159</v>
      </c>
      <c r="AU247" s="254" t="s">
        <v>95</v>
      </c>
      <c r="AY247" s="16" t="s">
        <v>157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6" t="s">
        <v>21</v>
      </c>
      <c r="BK247" s="144">
        <f>ROUND(I247*H247,2)</f>
        <v>0</v>
      </c>
      <c r="BL247" s="16" t="s">
        <v>164</v>
      </c>
      <c r="BM247" s="254" t="s">
        <v>347</v>
      </c>
    </row>
    <row r="248" spans="1:47" s="2" customFormat="1" ht="12">
      <c r="A248" s="39"/>
      <c r="B248" s="40"/>
      <c r="C248" s="41"/>
      <c r="D248" s="255" t="s">
        <v>166</v>
      </c>
      <c r="E248" s="41"/>
      <c r="F248" s="256" t="s">
        <v>271</v>
      </c>
      <c r="G248" s="41"/>
      <c r="H248" s="41"/>
      <c r="I248" s="213"/>
      <c r="J248" s="41"/>
      <c r="K248" s="41"/>
      <c r="L248" s="42"/>
      <c r="M248" s="257"/>
      <c r="N248" s="258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6" t="s">
        <v>166</v>
      </c>
      <c r="AU248" s="16" t="s">
        <v>95</v>
      </c>
    </row>
    <row r="249" spans="1:51" s="14" customFormat="1" ht="12">
      <c r="A249" s="14"/>
      <c r="B249" s="270"/>
      <c r="C249" s="271"/>
      <c r="D249" s="255" t="s">
        <v>183</v>
      </c>
      <c r="E249" s="272" t="s">
        <v>1</v>
      </c>
      <c r="F249" s="273" t="s">
        <v>272</v>
      </c>
      <c r="G249" s="271"/>
      <c r="H249" s="272" t="s">
        <v>1</v>
      </c>
      <c r="I249" s="274"/>
      <c r="J249" s="271"/>
      <c r="K249" s="271"/>
      <c r="L249" s="275"/>
      <c r="M249" s="276"/>
      <c r="N249" s="277"/>
      <c r="O249" s="277"/>
      <c r="P249" s="277"/>
      <c r="Q249" s="277"/>
      <c r="R249" s="277"/>
      <c r="S249" s="277"/>
      <c r="T249" s="27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9" t="s">
        <v>183</v>
      </c>
      <c r="AU249" s="279" t="s">
        <v>95</v>
      </c>
      <c r="AV249" s="14" t="s">
        <v>21</v>
      </c>
      <c r="AW249" s="14" t="s">
        <v>40</v>
      </c>
      <c r="AX249" s="14" t="s">
        <v>86</v>
      </c>
      <c r="AY249" s="279" t="s">
        <v>157</v>
      </c>
    </row>
    <row r="250" spans="1:51" s="13" customFormat="1" ht="12">
      <c r="A250" s="13"/>
      <c r="B250" s="259"/>
      <c r="C250" s="260"/>
      <c r="D250" s="255" t="s">
        <v>183</v>
      </c>
      <c r="E250" s="261" t="s">
        <v>1</v>
      </c>
      <c r="F250" s="262" t="s">
        <v>261</v>
      </c>
      <c r="G250" s="260"/>
      <c r="H250" s="263">
        <v>18</v>
      </c>
      <c r="I250" s="264"/>
      <c r="J250" s="260"/>
      <c r="K250" s="260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183</v>
      </c>
      <c r="AU250" s="269" t="s">
        <v>95</v>
      </c>
      <c r="AV250" s="13" t="s">
        <v>95</v>
      </c>
      <c r="AW250" s="13" t="s">
        <v>40</v>
      </c>
      <c r="AX250" s="13" t="s">
        <v>21</v>
      </c>
      <c r="AY250" s="269" t="s">
        <v>157</v>
      </c>
    </row>
    <row r="251" spans="1:65" s="2" customFormat="1" ht="16.5" customHeight="1">
      <c r="A251" s="39"/>
      <c r="B251" s="40"/>
      <c r="C251" s="243" t="s">
        <v>348</v>
      </c>
      <c r="D251" s="243" t="s">
        <v>159</v>
      </c>
      <c r="E251" s="244" t="s">
        <v>293</v>
      </c>
      <c r="F251" s="245" t="s">
        <v>294</v>
      </c>
      <c r="G251" s="246" t="s">
        <v>162</v>
      </c>
      <c r="H251" s="247">
        <v>21</v>
      </c>
      <c r="I251" s="248"/>
      <c r="J251" s="249">
        <f>ROUND(I251*H251,2)</f>
        <v>0</v>
      </c>
      <c r="K251" s="245" t="s">
        <v>176</v>
      </c>
      <c r="L251" s="42"/>
      <c r="M251" s="250" t="s">
        <v>1</v>
      </c>
      <c r="N251" s="251" t="s">
        <v>51</v>
      </c>
      <c r="O251" s="92"/>
      <c r="P251" s="252">
        <f>O251*H251</f>
        <v>0</v>
      </c>
      <c r="Q251" s="252">
        <v>0</v>
      </c>
      <c r="R251" s="252">
        <f>Q251*H251</f>
        <v>0</v>
      </c>
      <c r="S251" s="252">
        <v>0</v>
      </c>
      <c r="T251" s="25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4" t="s">
        <v>164</v>
      </c>
      <c r="AT251" s="254" t="s">
        <v>159</v>
      </c>
      <c r="AU251" s="254" t="s">
        <v>95</v>
      </c>
      <c r="AY251" s="16" t="s">
        <v>157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6" t="s">
        <v>21</v>
      </c>
      <c r="BK251" s="144">
        <f>ROUND(I251*H251,2)</f>
        <v>0</v>
      </c>
      <c r="BL251" s="16" t="s">
        <v>164</v>
      </c>
      <c r="BM251" s="254" t="s">
        <v>349</v>
      </c>
    </row>
    <row r="252" spans="1:47" s="2" customFormat="1" ht="12">
      <c r="A252" s="39"/>
      <c r="B252" s="40"/>
      <c r="C252" s="41"/>
      <c r="D252" s="255" t="s">
        <v>166</v>
      </c>
      <c r="E252" s="41"/>
      <c r="F252" s="256" t="s">
        <v>296</v>
      </c>
      <c r="G252" s="41"/>
      <c r="H252" s="41"/>
      <c r="I252" s="213"/>
      <c r="J252" s="41"/>
      <c r="K252" s="41"/>
      <c r="L252" s="42"/>
      <c r="M252" s="257"/>
      <c r="N252" s="258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6" t="s">
        <v>166</v>
      </c>
      <c r="AU252" s="16" t="s">
        <v>95</v>
      </c>
    </row>
    <row r="253" spans="1:51" s="14" customFormat="1" ht="12">
      <c r="A253" s="14"/>
      <c r="B253" s="270"/>
      <c r="C253" s="271"/>
      <c r="D253" s="255" t="s">
        <v>183</v>
      </c>
      <c r="E253" s="272" t="s">
        <v>1</v>
      </c>
      <c r="F253" s="273" t="s">
        <v>350</v>
      </c>
      <c r="G253" s="271"/>
      <c r="H253" s="272" t="s">
        <v>1</v>
      </c>
      <c r="I253" s="274"/>
      <c r="J253" s="271"/>
      <c r="K253" s="271"/>
      <c r="L253" s="275"/>
      <c r="M253" s="276"/>
      <c r="N253" s="277"/>
      <c r="O253" s="277"/>
      <c r="P253" s="277"/>
      <c r="Q253" s="277"/>
      <c r="R253" s="277"/>
      <c r="S253" s="277"/>
      <c r="T253" s="27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9" t="s">
        <v>183</v>
      </c>
      <c r="AU253" s="279" t="s">
        <v>95</v>
      </c>
      <c r="AV253" s="14" t="s">
        <v>21</v>
      </c>
      <c r="AW253" s="14" t="s">
        <v>40</v>
      </c>
      <c r="AX253" s="14" t="s">
        <v>86</v>
      </c>
      <c r="AY253" s="279" t="s">
        <v>157</v>
      </c>
    </row>
    <row r="254" spans="1:51" s="13" customFormat="1" ht="12">
      <c r="A254" s="13"/>
      <c r="B254" s="259"/>
      <c r="C254" s="260"/>
      <c r="D254" s="255" t="s">
        <v>183</v>
      </c>
      <c r="E254" s="261" t="s">
        <v>1</v>
      </c>
      <c r="F254" s="262" t="s">
        <v>7</v>
      </c>
      <c r="G254" s="260"/>
      <c r="H254" s="263">
        <v>21</v>
      </c>
      <c r="I254" s="264"/>
      <c r="J254" s="260"/>
      <c r="K254" s="260"/>
      <c r="L254" s="265"/>
      <c r="M254" s="266"/>
      <c r="N254" s="267"/>
      <c r="O254" s="267"/>
      <c r="P254" s="267"/>
      <c r="Q254" s="267"/>
      <c r="R254" s="267"/>
      <c r="S254" s="267"/>
      <c r="T254" s="26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9" t="s">
        <v>183</v>
      </c>
      <c r="AU254" s="269" t="s">
        <v>95</v>
      </c>
      <c r="AV254" s="13" t="s">
        <v>95</v>
      </c>
      <c r="AW254" s="13" t="s">
        <v>40</v>
      </c>
      <c r="AX254" s="13" t="s">
        <v>21</v>
      </c>
      <c r="AY254" s="269" t="s">
        <v>157</v>
      </c>
    </row>
    <row r="255" spans="1:65" s="2" customFormat="1" ht="12">
      <c r="A255" s="39"/>
      <c r="B255" s="40"/>
      <c r="C255" s="243" t="s">
        <v>351</v>
      </c>
      <c r="D255" s="243" t="s">
        <v>159</v>
      </c>
      <c r="E255" s="244" t="s">
        <v>300</v>
      </c>
      <c r="F255" s="245" t="s">
        <v>301</v>
      </c>
      <c r="G255" s="246" t="s">
        <v>162</v>
      </c>
      <c r="H255" s="247">
        <v>21</v>
      </c>
      <c r="I255" s="248"/>
      <c r="J255" s="249">
        <f>ROUND(I255*H255,2)</f>
        <v>0</v>
      </c>
      <c r="K255" s="245" t="s">
        <v>163</v>
      </c>
      <c r="L255" s="42"/>
      <c r="M255" s="250" t="s">
        <v>1</v>
      </c>
      <c r="N255" s="251" t="s">
        <v>51</v>
      </c>
      <c r="O255" s="92"/>
      <c r="P255" s="252">
        <f>O255*H255</f>
        <v>0</v>
      </c>
      <c r="Q255" s="252">
        <v>0</v>
      </c>
      <c r="R255" s="252">
        <f>Q255*H255</f>
        <v>0</v>
      </c>
      <c r="S255" s="252">
        <v>0</v>
      </c>
      <c r="T255" s="25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4" t="s">
        <v>164</v>
      </c>
      <c r="AT255" s="254" t="s">
        <v>159</v>
      </c>
      <c r="AU255" s="254" t="s">
        <v>95</v>
      </c>
      <c r="AY255" s="16" t="s">
        <v>157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6" t="s">
        <v>21</v>
      </c>
      <c r="BK255" s="144">
        <f>ROUND(I255*H255,2)</f>
        <v>0</v>
      </c>
      <c r="BL255" s="16" t="s">
        <v>164</v>
      </c>
      <c r="BM255" s="254" t="s">
        <v>352</v>
      </c>
    </row>
    <row r="256" spans="1:47" s="2" customFormat="1" ht="12">
      <c r="A256" s="39"/>
      <c r="B256" s="40"/>
      <c r="C256" s="41"/>
      <c r="D256" s="255" t="s">
        <v>166</v>
      </c>
      <c r="E256" s="41"/>
      <c r="F256" s="256" t="s">
        <v>303</v>
      </c>
      <c r="G256" s="41"/>
      <c r="H256" s="41"/>
      <c r="I256" s="213"/>
      <c r="J256" s="41"/>
      <c r="K256" s="41"/>
      <c r="L256" s="42"/>
      <c r="M256" s="257"/>
      <c r="N256" s="258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6" t="s">
        <v>166</v>
      </c>
      <c r="AU256" s="16" t="s">
        <v>95</v>
      </c>
    </row>
    <row r="257" spans="1:51" s="14" customFormat="1" ht="12">
      <c r="A257" s="14"/>
      <c r="B257" s="270"/>
      <c r="C257" s="271"/>
      <c r="D257" s="255" t="s">
        <v>183</v>
      </c>
      <c r="E257" s="272" t="s">
        <v>1</v>
      </c>
      <c r="F257" s="273" t="s">
        <v>353</v>
      </c>
      <c r="G257" s="271"/>
      <c r="H257" s="272" t="s">
        <v>1</v>
      </c>
      <c r="I257" s="274"/>
      <c r="J257" s="271"/>
      <c r="K257" s="271"/>
      <c r="L257" s="275"/>
      <c r="M257" s="276"/>
      <c r="N257" s="277"/>
      <c r="O257" s="277"/>
      <c r="P257" s="277"/>
      <c r="Q257" s="277"/>
      <c r="R257" s="277"/>
      <c r="S257" s="277"/>
      <c r="T257" s="27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9" t="s">
        <v>183</v>
      </c>
      <c r="AU257" s="279" t="s">
        <v>95</v>
      </c>
      <c r="AV257" s="14" t="s">
        <v>21</v>
      </c>
      <c r="AW257" s="14" t="s">
        <v>40</v>
      </c>
      <c r="AX257" s="14" t="s">
        <v>86</v>
      </c>
      <c r="AY257" s="279" t="s">
        <v>157</v>
      </c>
    </row>
    <row r="258" spans="1:51" s="13" customFormat="1" ht="12">
      <c r="A258" s="13"/>
      <c r="B258" s="259"/>
      <c r="C258" s="260"/>
      <c r="D258" s="255" t="s">
        <v>183</v>
      </c>
      <c r="E258" s="261" t="s">
        <v>1</v>
      </c>
      <c r="F258" s="262" t="s">
        <v>7</v>
      </c>
      <c r="G258" s="260"/>
      <c r="H258" s="263">
        <v>21</v>
      </c>
      <c r="I258" s="264"/>
      <c r="J258" s="260"/>
      <c r="K258" s="260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183</v>
      </c>
      <c r="AU258" s="269" t="s">
        <v>95</v>
      </c>
      <c r="AV258" s="13" t="s">
        <v>95</v>
      </c>
      <c r="AW258" s="13" t="s">
        <v>40</v>
      </c>
      <c r="AX258" s="13" t="s">
        <v>21</v>
      </c>
      <c r="AY258" s="269" t="s">
        <v>157</v>
      </c>
    </row>
    <row r="259" spans="1:63" s="12" customFormat="1" ht="22.8" customHeight="1">
      <c r="A259" s="12"/>
      <c r="B259" s="227"/>
      <c r="C259" s="228"/>
      <c r="D259" s="229" t="s">
        <v>85</v>
      </c>
      <c r="E259" s="241" t="s">
        <v>354</v>
      </c>
      <c r="F259" s="241" t="s">
        <v>355</v>
      </c>
      <c r="G259" s="228"/>
      <c r="H259" s="228"/>
      <c r="I259" s="231"/>
      <c r="J259" s="242">
        <f>BK259</f>
        <v>0</v>
      </c>
      <c r="K259" s="228"/>
      <c r="L259" s="233"/>
      <c r="M259" s="234"/>
      <c r="N259" s="235"/>
      <c r="O259" s="235"/>
      <c r="P259" s="236">
        <f>SUM(P260:P287)</f>
        <v>0</v>
      </c>
      <c r="Q259" s="235"/>
      <c r="R259" s="236">
        <f>SUM(R260:R287)</f>
        <v>196.08577</v>
      </c>
      <c r="S259" s="235"/>
      <c r="T259" s="237">
        <f>SUM(T260:T287)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38" t="s">
        <v>21</v>
      </c>
      <c r="AT259" s="239" t="s">
        <v>85</v>
      </c>
      <c r="AU259" s="239" t="s">
        <v>21</v>
      </c>
      <c r="AY259" s="238" t="s">
        <v>157</v>
      </c>
      <c r="BK259" s="240">
        <f>SUM(BK260:BK287)</f>
        <v>0</v>
      </c>
    </row>
    <row r="260" spans="1:65" s="2" customFormat="1" ht="12">
      <c r="A260" s="39"/>
      <c r="B260" s="40"/>
      <c r="C260" s="243" t="s">
        <v>356</v>
      </c>
      <c r="D260" s="243" t="s">
        <v>159</v>
      </c>
      <c r="E260" s="244" t="s">
        <v>256</v>
      </c>
      <c r="F260" s="245" t="s">
        <v>257</v>
      </c>
      <c r="G260" s="246" t="s">
        <v>162</v>
      </c>
      <c r="H260" s="247">
        <v>2119</v>
      </c>
      <c r="I260" s="248"/>
      <c r="J260" s="249">
        <f>ROUND(I260*H260,2)</f>
        <v>0</v>
      </c>
      <c r="K260" s="245" t="s">
        <v>176</v>
      </c>
      <c r="L260" s="42"/>
      <c r="M260" s="250" t="s">
        <v>1</v>
      </c>
      <c r="N260" s="251" t="s">
        <v>51</v>
      </c>
      <c r="O260" s="92"/>
      <c r="P260" s="252">
        <f>O260*H260</f>
        <v>0</v>
      </c>
      <c r="Q260" s="252">
        <v>0.00047</v>
      </c>
      <c r="R260" s="252">
        <f>Q260*H260</f>
        <v>0.99593</v>
      </c>
      <c r="S260" s="252">
        <v>0</v>
      </c>
      <c r="T260" s="25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4" t="s">
        <v>164</v>
      </c>
      <c r="AT260" s="254" t="s">
        <v>159</v>
      </c>
      <c r="AU260" s="254" t="s">
        <v>95</v>
      </c>
      <c r="AY260" s="16" t="s">
        <v>157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6" t="s">
        <v>21</v>
      </c>
      <c r="BK260" s="144">
        <f>ROUND(I260*H260,2)</f>
        <v>0</v>
      </c>
      <c r="BL260" s="16" t="s">
        <v>164</v>
      </c>
      <c r="BM260" s="254" t="s">
        <v>357</v>
      </c>
    </row>
    <row r="261" spans="1:47" s="2" customFormat="1" ht="12">
      <c r="A261" s="39"/>
      <c r="B261" s="40"/>
      <c r="C261" s="41"/>
      <c r="D261" s="255" t="s">
        <v>166</v>
      </c>
      <c r="E261" s="41"/>
      <c r="F261" s="256" t="s">
        <v>259</v>
      </c>
      <c r="G261" s="41"/>
      <c r="H261" s="41"/>
      <c r="I261" s="213"/>
      <c r="J261" s="41"/>
      <c r="K261" s="41"/>
      <c r="L261" s="42"/>
      <c r="M261" s="257"/>
      <c r="N261" s="258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6" t="s">
        <v>166</v>
      </c>
      <c r="AU261" s="16" t="s">
        <v>95</v>
      </c>
    </row>
    <row r="262" spans="1:65" s="2" customFormat="1" ht="21.75" customHeight="1">
      <c r="A262" s="39"/>
      <c r="B262" s="40"/>
      <c r="C262" s="243" t="s">
        <v>358</v>
      </c>
      <c r="D262" s="243" t="s">
        <v>159</v>
      </c>
      <c r="E262" s="244" t="s">
        <v>359</v>
      </c>
      <c r="F262" s="245" t="s">
        <v>360</v>
      </c>
      <c r="G262" s="246" t="s">
        <v>198</v>
      </c>
      <c r="H262" s="247">
        <v>222</v>
      </c>
      <c r="I262" s="248"/>
      <c r="J262" s="249">
        <f>ROUND(I262*H262,2)</f>
        <v>0</v>
      </c>
      <c r="K262" s="245" t="s">
        <v>1</v>
      </c>
      <c r="L262" s="42"/>
      <c r="M262" s="250" t="s">
        <v>1</v>
      </c>
      <c r="N262" s="251" t="s">
        <v>51</v>
      </c>
      <c r="O262" s="92"/>
      <c r="P262" s="252">
        <f>O262*H262</f>
        <v>0</v>
      </c>
      <c r="Q262" s="252">
        <v>0</v>
      </c>
      <c r="R262" s="252">
        <f>Q262*H262</f>
        <v>0</v>
      </c>
      <c r="S262" s="252">
        <v>0</v>
      </c>
      <c r="T262" s="25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4" t="s">
        <v>164</v>
      </c>
      <c r="AT262" s="254" t="s">
        <v>159</v>
      </c>
      <c r="AU262" s="254" t="s">
        <v>95</v>
      </c>
      <c r="AY262" s="16" t="s">
        <v>157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6" t="s">
        <v>21</v>
      </c>
      <c r="BK262" s="144">
        <f>ROUND(I262*H262,2)</f>
        <v>0</v>
      </c>
      <c r="BL262" s="16" t="s">
        <v>164</v>
      </c>
      <c r="BM262" s="254" t="s">
        <v>361</v>
      </c>
    </row>
    <row r="263" spans="1:47" s="2" customFormat="1" ht="12">
      <c r="A263" s="39"/>
      <c r="B263" s="40"/>
      <c r="C263" s="41"/>
      <c r="D263" s="255" t="s">
        <v>166</v>
      </c>
      <c r="E263" s="41"/>
      <c r="F263" s="256" t="s">
        <v>362</v>
      </c>
      <c r="G263" s="41"/>
      <c r="H263" s="41"/>
      <c r="I263" s="213"/>
      <c r="J263" s="41"/>
      <c r="K263" s="41"/>
      <c r="L263" s="42"/>
      <c r="M263" s="257"/>
      <c r="N263" s="258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6" t="s">
        <v>166</v>
      </c>
      <c r="AU263" s="16" t="s">
        <v>95</v>
      </c>
    </row>
    <row r="264" spans="1:51" s="14" customFormat="1" ht="12">
      <c r="A264" s="14"/>
      <c r="B264" s="270"/>
      <c r="C264" s="271"/>
      <c r="D264" s="255" t="s">
        <v>183</v>
      </c>
      <c r="E264" s="272" t="s">
        <v>1</v>
      </c>
      <c r="F264" s="273" t="s">
        <v>363</v>
      </c>
      <c r="G264" s="271"/>
      <c r="H264" s="272" t="s">
        <v>1</v>
      </c>
      <c r="I264" s="274"/>
      <c r="J264" s="271"/>
      <c r="K264" s="271"/>
      <c r="L264" s="275"/>
      <c r="M264" s="276"/>
      <c r="N264" s="277"/>
      <c r="O264" s="277"/>
      <c r="P264" s="277"/>
      <c r="Q264" s="277"/>
      <c r="R264" s="277"/>
      <c r="S264" s="277"/>
      <c r="T264" s="27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9" t="s">
        <v>183</v>
      </c>
      <c r="AU264" s="279" t="s">
        <v>95</v>
      </c>
      <c r="AV264" s="14" t="s">
        <v>21</v>
      </c>
      <c r="AW264" s="14" t="s">
        <v>40</v>
      </c>
      <c r="AX264" s="14" t="s">
        <v>86</v>
      </c>
      <c r="AY264" s="279" t="s">
        <v>157</v>
      </c>
    </row>
    <row r="265" spans="1:51" s="13" customFormat="1" ht="12">
      <c r="A265" s="13"/>
      <c r="B265" s="259"/>
      <c r="C265" s="260"/>
      <c r="D265" s="255" t="s">
        <v>183</v>
      </c>
      <c r="E265" s="261" t="s">
        <v>1</v>
      </c>
      <c r="F265" s="262" t="s">
        <v>364</v>
      </c>
      <c r="G265" s="260"/>
      <c r="H265" s="263">
        <v>222</v>
      </c>
      <c r="I265" s="264"/>
      <c r="J265" s="260"/>
      <c r="K265" s="260"/>
      <c r="L265" s="265"/>
      <c r="M265" s="266"/>
      <c r="N265" s="267"/>
      <c r="O265" s="267"/>
      <c r="P265" s="267"/>
      <c r="Q265" s="267"/>
      <c r="R265" s="267"/>
      <c r="S265" s="267"/>
      <c r="T265" s="26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9" t="s">
        <v>183</v>
      </c>
      <c r="AU265" s="269" t="s">
        <v>95</v>
      </c>
      <c r="AV265" s="13" t="s">
        <v>95</v>
      </c>
      <c r="AW265" s="13" t="s">
        <v>40</v>
      </c>
      <c r="AX265" s="13" t="s">
        <v>21</v>
      </c>
      <c r="AY265" s="269" t="s">
        <v>157</v>
      </c>
    </row>
    <row r="266" spans="1:65" s="2" customFormat="1" ht="33" customHeight="1">
      <c r="A266" s="39"/>
      <c r="B266" s="40"/>
      <c r="C266" s="243" t="s">
        <v>365</v>
      </c>
      <c r="D266" s="243" t="s">
        <v>159</v>
      </c>
      <c r="E266" s="244" t="s">
        <v>366</v>
      </c>
      <c r="F266" s="245" t="s">
        <v>367</v>
      </c>
      <c r="G266" s="246" t="s">
        <v>368</v>
      </c>
      <c r="H266" s="247">
        <v>815</v>
      </c>
      <c r="I266" s="248"/>
      <c r="J266" s="249">
        <f>ROUND(I266*H266,2)</f>
        <v>0</v>
      </c>
      <c r="K266" s="245" t="s">
        <v>163</v>
      </c>
      <c r="L266" s="42"/>
      <c r="M266" s="250" t="s">
        <v>1</v>
      </c>
      <c r="N266" s="251" t="s">
        <v>51</v>
      </c>
      <c r="O266" s="92"/>
      <c r="P266" s="252">
        <f>O266*H266</f>
        <v>0</v>
      </c>
      <c r="Q266" s="252">
        <v>0.22657</v>
      </c>
      <c r="R266" s="252">
        <f>Q266*H266</f>
        <v>184.65455</v>
      </c>
      <c r="S266" s="252">
        <v>0</v>
      </c>
      <c r="T266" s="25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54" t="s">
        <v>164</v>
      </c>
      <c r="AT266" s="254" t="s">
        <v>159</v>
      </c>
      <c r="AU266" s="254" t="s">
        <v>95</v>
      </c>
      <c r="AY266" s="16" t="s">
        <v>157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6" t="s">
        <v>21</v>
      </c>
      <c r="BK266" s="144">
        <f>ROUND(I266*H266,2)</f>
        <v>0</v>
      </c>
      <c r="BL266" s="16" t="s">
        <v>164</v>
      </c>
      <c r="BM266" s="254" t="s">
        <v>369</v>
      </c>
    </row>
    <row r="267" spans="1:47" s="2" customFormat="1" ht="12">
      <c r="A267" s="39"/>
      <c r="B267" s="40"/>
      <c r="C267" s="41"/>
      <c r="D267" s="255" t="s">
        <v>166</v>
      </c>
      <c r="E267" s="41"/>
      <c r="F267" s="256" t="s">
        <v>370</v>
      </c>
      <c r="G267" s="41"/>
      <c r="H267" s="41"/>
      <c r="I267" s="213"/>
      <c r="J267" s="41"/>
      <c r="K267" s="41"/>
      <c r="L267" s="42"/>
      <c r="M267" s="257"/>
      <c r="N267" s="258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6" t="s">
        <v>166</v>
      </c>
      <c r="AU267" s="16" t="s">
        <v>95</v>
      </c>
    </row>
    <row r="268" spans="1:51" s="14" customFormat="1" ht="12">
      <c r="A268" s="14"/>
      <c r="B268" s="270"/>
      <c r="C268" s="271"/>
      <c r="D268" s="255" t="s">
        <v>183</v>
      </c>
      <c r="E268" s="272" t="s">
        <v>1</v>
      </c>
      <c r="F268" s="273" t="s">
        <v>371</v>
      </c>
      <c r="G268" s="271"/>
      <c r="H268" s="272" t="s">
        <v>1</v>
      </c>
      <c r="I268" s="274"/>
      <c r="J268" s="271"/>
      <c r="K268" s="271"/>
      <c r="L268" s="275"/>
      <c r="M268" s="276"/>
      <c r="N268" s="277"/>
      <c r="O268" s="277"/>
      <c r="P268" s="277"/>
      <c r="Q268" s="277"/>
      <c r="R268" s="277"/>
      <c r="S268" s="277"/>
      <c r="T268" s="27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9" t="s">
        <v>183</v>
      </c>
      <c r="AU268" s="279" t="s">
        <v>95</v>
      </c>
      <c r="AV268" s="14" t="s">
        <v>21</v>
      </c>
      <c r="AW268" s="14" t="s">
        <v>40</v>
      </c>
      <c r="AX268" s="14" t="s">
        <v>86</v>
      </c>
      <c r="AY268" s="279" t="s">
        <v>157</v>
      </c>
    </row>
    <row r="269" spans="1:51" s="13" customFormat="1" ht="12">
      <c r="A269" s="13"/>
      <c r="B269" s="259"/>
      <c r="C269" s="260"/>
      <c r="D269" s="255" t="s">
        <v>183</v>
      </c>
      <c r="E269" s="261" t="s">
        <v>1</v>
      </c>
      <c r="F269" s="262" t="s">
        <v>372</v>
      </c>
      <c r="G269" s="260"/>
      <c r="H269" s="263">
        <v>815</v>
      </c>
      <c r="I269" s="264"/>
      <c r="J269" s="260"/>
      <c r="K269" s="260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183</v>
      </c>
      <c r="AU269" s="269" t="s">
        <v>95</v>
      </c>
      <c r="AV269" s="13" t="s">
        <v>95</v>
      </c>
      <c r="AW269" s="13" t="s">
        <v>40</v>
      </c>
      <c r="AX269" s="13" t="s">
        <v>21</v>
      </c>
      <c r="AY269" s="269" t="s">
        <v>157</v>
      </c>
    </row>
    <row r="270" spans="1:65" s="2" customFormat="1" ht="12">
      <c r="A270" s="39"/>
      <c r="B270" s="40"/>
      <c r="C270" s="243" t="s">
        <v>373</v>
      </c>
      <c r="D270" s="243" t="s">
        <v>159</v>
      </c>
      <c r="E270" s="244" t="s">
        <v>374</v>
      </c>
      <c r="F270" s="245" t="s">
        <v>375</v>
      </c>
      <c r="G270" s="246" t="s">
        <v>368</v>
      </c>
      <c r="H270" s="247">
        <v>5</v>
      </c>
      <c r="I270" s="248"/>
      <c r="J270" s="249">
        <f>ROUND(I270*H270,2)</f>
        <v>0</v>
      </c>
      <c r="K270" s="245" t="s">
        <v>163</v>
      </c>
      <c r="L270" s="42"/>
      <c r="M270" s="250" t="s">
        <v>1</v>
      </c>
      <c r="N270" s="251" t="s">
        <v>51</v>
      </c>
      <c r="O270" s="92"/>
      <c r="P270" s="252">
        <f>O270*H270</f>
        <v>0</v>
      </c>
      <c r="Q270" s="252">
        <v>0.2463</v>
      </c>
      <c r="R270" s="252">
        <f>Q270*H270</f>
        <v>1.2315</v>
      </c>
      <c r="S270" s="252">
        <v>0</v>
      </c>
      <c r="T270" s="25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4" t="s">
        <v>164</v>
      </c>
      <c r="AT270" s="254" t="s">
        <v>159</v>
      </c>
      <c r="AU270" s="254" t="s">
        <v>95</v>
      </c>
      <c r="AY270" s="16" t="s">
        <v>157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6" t="s">
        <v>21</v>
      </c>
      <c r="BK270" s="144">
        <f>ROUND(I270*H270,2)</f>
        <v>0</v>
      </c>
      <c r="BL270" s="16" t="s">
        <v>164</v>
      </c>
      <c r="BM270" s="254" t="s">
        <v>376</v>
      </c>
    </row>
    <row r="271" spans="1:47" s="2" customFormat="1" ht="12">
      <c r="A271" s="39"/>
      <c r="B271" s="40"/>
      <c r="C271" s="41"/>
      <c r="D271" s="255" t="s">
        <v>166</v>
      </c>
      <c r="E271" s="41"/>
      <c r="F271" s="256" t="s">
        <v>377</v>
      </c>
      <c r="G271" s="41"/>
      <c r="H271" s="41"/>
      <c r="I271" s="213"/>
      <c r="J271" s="41"/>
      <c r="K271" s="41"/>
      <c r="L271" s="42"/>
      <c r="M271" s="257"/>
      <c r="N271" s="258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6" t="s">
        <v>166</v>
      </c>
      <c r="AU271" s="16" t="s">
        <v>95</v>
      </c>
    </row>
    <row r="272" spans="1:51" s="14" customFormat="1" ht="12">
      <c r="A272" s="14"/>
      <c r="B272" s="270"/>
      <c r="C272" s="271"/>
      <c r="D272" s="255" t="s">
        <v>183</v>
      </c>
      <c r="E272" s="272" t="s">
        <v>1</v>
      </c>
      <c r="F272" s="273" t="s">
        <v>378</v>
      </c>
      <c r="G272" s="271"/>
      <c r="H272" s="272" t="s">
        <v>1</v>
      </c>
      <c r="I272" s="274"/>
      <c r="J272" s="271"/>
      <c r="K272" s="271"/>
      <c r="L272" s="275"/>
      <c r="M272" s="276"/>
      <c r="N272" s="277"/>
      <c r="O272" s="277"/>
      <c r="P272" s="277"/>
      <c r="Q272" s="277"/>
      <c r="R272" s="277"/>
      <c r="S272" s="277"/>
      <c r="T272" s="27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9" t="s">
        <v>183</v>
      </c>
      <c r="AU272" s="279" t="s">
        <v>95</v>
      </c>
      <c r="AV272" s="14" t="s">
        <v>21</v>
      </c>
      <c r="AW272" s="14" t="s">
        <v>40</v>
      </c>
      <c r="AX272" s="14" t="s">
        <v>86</v>
      </c>
      <c r="AY272" s="279" t="s">
        <v>157</v>
      </c>
    </row>
    <row r="273" spans="1:51" s="13" customFormat="1" ht="12">
      <c r="A273" s="13"/>
      <c r="B273" s="259"/>
      <c r="C273" s="260"/>
      <c r="D273" s="255" t="s">
        <v>183</v>
      </c>
      <c r="E273" s="261" t="s">
        <v>1</v>
      </c>
      <c r="F273" s="262" t="s">
        <v>185</v>
      </c>
      <c r="G273" s="260"/>
      <c r="H273" s="263">
        <v>5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183</v>
      </c>
      <c r="AU273" s="269" t="s">
        <v>95</v>
      </c>
      <c r="AV273" s="13" t="s">
        <v>95</v>
      </c>
      <c r="AW273" s="13" t="s">
        <v>40</v>
      </c>
      <c r="AX273" s="13" t="s">
        <v>21</v>
      </c>
      <c r="AY273" s="269" t="s">
        <v>157</v>
      </c>
    </row>
    <row r="274" spans="1:65" s="2" customFormat="1" ht="16.5" customHeight="1">
      <c r="A274" s="39"/>
      <c r="B274" s="40"/>
      <c r="C274" s="243" t="s">
        <v>379</v>
      </c>
      <c r="D274" s="243" t="s">
        <v>159</v>
      </c>
      <c r="E274" s="244" t="s">
        <v>380</v>
      </c>
      <c r="F274" s="245" t="s">
        <v>381</v>
      </c>
      <c r="G274" s="246" t="s">
        <v>368</v>
      </c>
      <c r="H274" s="247">
        <v>5</v>
      </c>
      <c r="I274" s="248"/>
      <c r="J274" s="249">
        <f>ROUND(I274*H274,2)</f>
        <v>0</v>
      </c>
      <c r="K274" s="245" t="s">
        <v>176</v>
      </c>
      <c r="L274" s="42"/>
      <c r="M274" s="250" t="s">
        <v>1</v>
      </c>
      <c r="N274" s="251" t="s">
        <v>51</v>
      </c>
      <c r="O274" s="92"/>
      <c r="P274" s="252">
        <f>O274*H274</f>
        <v>0</v>
      </c>
      <c r="Q274" s="252">
        <v>0.00047</v>
      </c>
      <c r="R274" s="252">
        <f>Q274*H274</f>
        <v>0.00235</v>
      </c>
      <c r="S274" s="252">
        <v>0</v>
      </c>
      <c r="T274" s="25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4" t="s">
        <v>164</v>
      </c>
      <c r="AT274" s="254" t="s">
        <v>159</v>
      </c>
      <c r="AU274" s="254" t="s">
        <v>95</v>
      </c>
      <c r="AY274" s="16" t="s">
        <v>157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6" t="s">
        <v>21</v>
      </c>
      <c r="BK274" s="144">
        <f>ROUND(I274*H274,2)</f>
        <v>0</v>
      </c>
      <c r="BL274" s="16" t="s">
        <v>164</v>
      </c>
      <c r="BM274" s="254" t="s">
        <v>382</v>
      </c>
    </row>
    <row r="275" spans="1:47" s="2" customFormat="1" ht="12">
      <c r="A275" s="39"/>
      <c r="B275" s="40"/>
      <c r="C275" s="41"/>
      <c r="D275" s="255" t="s">
        <v>166</v>
      </c>
      <c r="E275" s="41"/>
      <c r="F275" s="256" t="s">
        <v>383</v>
      </c>
      <c r="G275" s="41"/>
      <c r="H275" s="41"/>
      <c r="I275" s="213"/>
      <c r="J275" s="41"/>
      <c r="K275" s="41"/>
      <c r="L275" s="42"/>
      <c r="M275" s="257"/>
      <c r="N275" s="258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6" t="s">
        <v>166</v>
      </c>
      <c r="AU275" s="16" t="s">
        <v>95</v>
      </c>
    </row>
    <row r="276" spans="1:65" s="2" customFormat="1" ht="12">
      <c r="A276" s="39"/>
      <c r="B276" s="40"/>
      <c r="C276" s="280" t="s">
        <v>384</v>
      </c>
      <c r="D276" s="280" t="s">
        <v>385</v>
      </c>
      <c r="E276" s="281" t="s">
        <v>386</v>
      </c>
      <c r="F276" s="282" t="s">
        <v>387</v>
      </c>
      <c r="G276" s="283" t="s">
        <v>368</v>
      </c>
      <c r="H276" s="284">
        <v>5</v>
      </c>
      <c r="I276" s="285"/>
      <c r="J276" s="286">
        <f>ROUND(I276*H276,2)</f>
        <v>0</v>
      </c>
      <c r="K276" s="282" t="s">
        <v>163</v>
      </c>
      <c r="L276" s="287"/>
      <c r="M276" s="288" t="s">
        <v>1</v>
      </c>
      <c r="N276" s="289" t="s">
        <v>51</v>
      </c>
      <c r="O276" s="92"/>
      <c r="P276" s="252">
        <f>O276*H276</f>
        <v>0</v>
      </c>
      <c r="Q276" s="252">
        <v>0.01715</v>
      </c>
      <c r="R276" s="252">
        <f>Q276*H276</f>
        <v>0.08574999999999999</v>
      </c>
      <c r="S276" s="252">
        <v>0</v>
      </c>
      <c r="T276" s="25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4" t="s">
        <v>203</v>
      </c>
      <c r="AT276" s="254" t="s">
        <v>385</v>
      </c>
      <c r="AU276" s="254" t="s">
        <v>95</v>
      </c>
      <c r="AY276" s="16" t="s">
        <v>157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16" t="s">
        <v>21</v>
      </c>
      <c r="BK276" s="144">
        <f>ROUND(I276*H276,2)</f>
        <v>0</v>
      </c>
      <c r="BL276" s="16" t="s">
        <v>164</v>
      </c>
      <c r="BM276" s="254" t="s">
        <v>388</v>
      </c>
    </row>
    <row r="277" spans="1:65" s="2" customFormat="1" ht="44.25" customHeight="1">
      <c r="A277" s="39"/>
      <c r="B277" s="40"/>
      <c r="C277" s="243" t="s">
        <v>389</v>
      </c>
      <c r="D277" s="243" t="s">
        <v>159</v>
      </c>
      <c r="E277" s="244" t="s">
        <v>390</v>
      </c>
      <c r="F277" s="245" t="s">
        <v>391</v>
      </c>
      <c r="G277" s="246" t="s">
        <v>392</v>
      </c>
      <c r="H277" s="247">
        <v>1</v>
      </c>
      <c r="I277" s="248"/>
      <c r="J277" s="249">
        <f>ROUND(I277*H277,2)</f>
        <v>0</v>
      </c>
      <c r="K277" s="245" t="s">
        <v>1</v>
      </c>
      <c r="L277" s="42"/>
      <c r="M277" s="250" t="s">
        <v>1</v>
      </c>
      <c r="N277" s="251" t="s">
        <v>51</v>
      </c>
      <c r="O277" s="92"/>
      <c r="P277" s="252">
        <f>O277*H277</f>
        <v>0</v>
      </c>
      <c r="Q277" s="252">
        <v>0.03313</v>
      </c>
      <c r="R277" s="252">
        <f>Q277*H277</f>
        <v>0.03313</v>
      </c>
      <c r="S277" s="252">
        <v>0</v>
      </c>
      <c r="T277" s="25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54" t="s">
        <v>164</v>
      </c>
      <c r="AT277" s="254" t="s">
        <v>159</v>
      </c>
      <c r="AU277" s="254" t="s">
        <v>95</v>
      </c>
      <c r="AY277" s="16" t="s">
        <v>157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6" t="s">
        <v>21</v>
      </c>
      <c r="BK277" s="144">
        <f>ROUND(I277*H277,2)</f>
        <v>0</v>
      </c>
      <c r="BL277" s="16" t="s">
        <v>164</v>
      </c>
      <c r="BM277" s="254" t="s">
        <v>393</v>
      </c>
    </row>
    <row r="278" spans="1:47" s="2" customFormat="1" ht="12">
      <c r="A278" s="39"/>
      <c r="B278" s="40"/>
      <c r="C278" s="41"/>
      <c r="D278" s="255" t="s">
        <v>166</v>
      </c>
      <c r="E278" s="41"/>
      <c r="F278" s="256" t="s">
        <v>394</v>
      </c>
      <c r="G278" s="41"/>
      <c r="H278" s="41"/>
      <c r="I278" s="213"/>
      <c r="J278" s="41"/>
      <c r="K278" s="41"/>
      <c r="L278" s="42"/>
      <c r="M278" s="257"/>
      <c r="N278" s="258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6" t="s">
        <v>166</v>
      </c>
      <c r="AU278" s="16" t="s">
        <v>95</v>
      </c>
    </row>
    <row r="279" spans="1:65" s="2" customFormat="1" ht="12">
      <c r="A279" s="39"/>
      <c r="B279" s="40"/>
      <c r="C279" s="243" t="s">
        <v>395</v>
      </c>
      <c r="D279" s="243" t="s">
        <v>159</v>
      </c>
      <c r="E279" s="244" t="s">
        <v>396</v>
      </c>
      <c r="F279" s="245" t="s">
        <v>397</v>
      </c>
      <c r="G279" s="246" t="s">
        <v>392</v>
      </c>
      <c r="H279" s="247">
        <v>1</v>
      </c>
      <c r="I279" s="248"/>
      <c r="J279" s="249">
        <f>ROUND(I279*H279,2)</f>
        <v>0</v>
      </c>
      <c r="K279" s="245" t="s">
        <v>1</v>
      </c>
      <c r="L279" s="42"/>
      <c r="M279" s="250" t="s">
        <v>1</v>
      </c>
      <c r="N279" s="251" t="s">
        <v>51</v>
      </c>
      <c r="O279" s="92"/>
      <c r="P279" s="252">
        <f>O279*H279</f>
        <v>0</v>
      </c>
      <c r="Q279" s="252">
        <v>0.03313</v>
      </c>
      <c r="R279" s="252">
        <f>Q279*H279</f>
        <v>0.03313</v>
      </c>
      <c r="S279" s="252">
        <v>0</v>
      </c>
      <c r="T279" s="25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4" t="s">
        <v>164</v>
      </c>
      <c r="AT279" s="254" t="s">
        <v>159</v>
      </c>
      <c r="AU279" s="254" t="s">
        <v>95</v>
      </c>
      <c r="AY279" s="16" t="s">
        <v>157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6" t="s">
        <v>21</v>
      </c>
      <c r="BK279" s="144">
        <f>ROUND(I279*H279,2)</f>
        <v>0</v>
      </c>
      <c r="BL279" s="16" t="s">
        <v>164</v>
      </c>
      <c r="BM279" s="254" t="s">
        <v>398</v>
      </c>
    </row>
    <row r="280" spans="1:47" s="2" customFormat="1" ht="12">
      <c r="A280" s="39"/>
      <c r="B280" s="40"/>
      <c r="C280" s="41"/>
      <c r="D280" s="255" t="s">
        <v>166</v>
      </c>
      <c r="E280" s="41"/>
      <c r="F280" s="256" t="s">
        <v>394</v>
      </c>
      <c r="G280" s="41"/>
      <c r="H280" s="41"/>
      <c r="I280" s="213"/>
      <c r="J280" s="41"/>
      <c r="K280" s="41"/>
      <c r="L280" s="42"/>
      <c r="M280" s="257"/>
      <c r="N280" s="258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6" t="s">
        <v>166</v>
      </c>
      <c r="AU280" s="16" t="s">
        <v>95</v>
      </c>
    </row>
    <row r="281" spans="1:65" s="2" customFormat="1" ht="33" customHeight="1">
      <c r="A281" s="39"/>
      <c r="B281" s="40"/>
      <c r="C281" s="243" t="s">
        <v>329</v>
      </c>
      <c r="D281" s="243" t="s">
        <v>159</v>
      </c>
      <c r="E281" s="244" t="s">
        <v>399</v>
      </c>
      <c r="F281" s="245" t="s">
        <v>400</v>
      </c>
      <c r="G281" s="246" t="s">
        <v>392</v>
      </c>
      <c r="H281" s="247">
        <v>1</v>
      </c>
      <c r="I281" s="248"/>
      <c r="J281" s="249">
        <f>ROUND(I281*H281,2)</f>
        <v>0</v>
      </c>
      <c r="K281" s="245" t="s">
        <v>1</v>
      </c>
      <c r="L281" s="42"/>
      <c r="M281" s="250" t="s">
        <v>1</v>
      </c>
      <c r="N281" s="251" t="s">
        <v>51</v>
      </c>
      <c r="O281" s="92"/>
      <c r="P281" s="252">
        <f>O281*H281</f>
        <v>0</v>
      </c>
      <c r="Q281" s="252">
        <v>0.02353</v>
      </c>
      <c r="R281" s="252">
        <f>Q281*H281</f>
        <v>0.02353</v>
      </c>
      <c r="S281" s="252">
        <v>0</v>
      </c>
      <c r="T281" s="25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54" t="s">
        <v>164</v>
      </c>
      <c r="AT281" s="254" t="s">
        <v>159</v>
      </c>
      <c r="AU281" s="254" t="s">
        <v>95</v>
      </c>
      <c r="AY281" s="16" t="s">
        <v>157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16" t="s">
        <v>21</v>
      </c>
      <c r="BK281" s="144">
        <f>ROUND(I281*H281,2)</f>
        <v>0</v>
      </c>
      <c r="BL281" s="16" t="s">
        <v>164</v>
      </c>
      <c r="BM281" s="254" t="s">
        <v>401</v>
      </c>
    </row>
    <row r="282" spans="1:47" s="2" customFormat="1" ht="12">
      <c r="A282" s="39"/>
      <c r="B282" s="40"/>
      <c r="C282" s="41"/>
      <c r="D282" s="255" t="s">
        <v>166</v>
      </c>
      <c r="E282" s="41"/>
      <c r="F282" s="256" t="s">
        <v>402</v>
      </c>
      <c r="G282" s="41"/>
      <c r="H282" s="41"/>
      <c r="I282" s="213"/>
      <c r="J282" s="41"/>
      <c r="K282" s="41"/>
      <c r="L282" s="42"/>
      <c r="M282" s="257"/>
      <c r="N282" s="258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6" t="s">
        <v>166</v>
      </c>
      <c r="AU282" s="16" t="s">
        <v>95</v>
      </c>
    </row>
    <row r="283" spans="1:65" s="2" customFormat="1" ht="16.5" customHeight="1">
      <c r="A283" s="39"/>
      <c r="B283" s="40"/>
      <c r="C283" s="243" t="s">
        <v>403</v>
      </c>
      <c r="D283" s="243" t="s">
        <v>159</v>
      </c>
      <c r="E283" s="244" t="s">
        <v>404</v>
      </c>
      <c r="F283" s="245" t="s">
        <v>405</v>
      </c>
      <c r="G283" s="246" t="s">
        <v>392</v>
      </c>
      <c r="H283" s="247">
        <v>1</v>
      </c>
      <c r="I283" s="248"/>
      <c r="J283" s="249">
        <f>ROUND(I283*H283,2)</f>
        <v>0</v>
      </c>
      <c r="K283" s="245" t="s">
        <v>1</v>
      </c>
      <c r="L283" s="42"/>
      <c r="M283" s="250" t="s">
        <v>1</v>
      </c>
      <c r="N283" s="251" t="s">
        <v>51</v>
      </c>
      <c r="O283" s="92"/>
      <c r="P283" s="252">
        <f>O283*H283</f>
        <v>0</v>
      </c>
      <c r="Q283" s="252">
        <v>0.02353</v>
      </c>
      <c r="R283" s="252">
        <f>Q283*H283</f>
        <v>0.02353</v>
      </c>
      <c r="S283" s="252">
        <v>0</v>
      </c>
      <c r="T283" s="25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4" t="s">
        <v>164</v>
      </c>
      <c r="AT283" s="254" t="s">
        <v>159</v>
      </c>
      <c r="AU283" s="254" t="s">
        <v>95</v>
      </c>
      <c r="AY283" s="16" t="s">
        <v>157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6" t="s">
        <v>21</v>
      </c>
      <c r="BK283" s="144">
        <f>ROUND(I283*H283,2)</f>
        <v>0</v>
      </c>
      <c r="BL283" s="16" t="s">
        <v>164</v>
      </c>
      <c r="BM283" s="254" t="s">
        <v>406</v>
      </c>
    </row>
    <row r="284" spans="1:65" s="2" customFormat="1" ht="12">
      <c r="A284" s="39"/>
      <c r="B284" s="40"/>
      <c r="C284" s="243" t="s">
        <v>407</v>
      </c>
      <c r="D284" s="243" t="s">
        <v>159</v>
      </c>
      <c r="E284" s="244" t="s">
        <v>408</v>
      </c>
      <c r="F284" s="245" t="s">
        <v>409</v>
      </c>
      <c r="G284" s="246" t="s">
        <v>368</v>
      </c>
      <c r="H284" s="247">
        <v>58.5</v>
      </c>
      <c r="I284" s="248"/>
      <c r="J284" s="249">
        <f>ROUND(I284*H284,2)</f>
        <v>0</v>
      </c>
      <c r="K284" s="245" t="s">
        <v>163</v>
      </c>
      <c r="L284" s="42"/>
      <c r="M284" s="250" t="s">
        <v>1</v>
      </c>
      <c r="N284" s="251" t="s">
        <v>51</v>
      </c>
      <c r="O284" s="92"/>
      <c r="P284" s="252">
        <f>O284*H284</f>
        <v>0</v>
      </c>
      <c r="Q284" s="252">
        <v>0.0565</v>
      </c>
      <c r="R284" s="252">
        <f>Q284*H284</f>
        <v>3.30525</v>
      </c>
      <c r="S284" s="252">
        <v>0</v>
      </c>
      <c r="T284" s="25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4" t="s">
        <v>164</v>
      </c>
      <c r="AT284" s="254" t="s">
        <v>159</v>
      </c>
      <c r="AU284" s="254" t="s">
        <v>95</v>
      </c>
      <c r="AY284" s="16" t="s">
        <v>157</v>
      </c>
      <c r="BE284" s="144">
        <f>IF(N284="základní",J284,0)</f>
        <v>0</v>
      </c>
      <c r="BF284" s="144">
        <f>IF(N284="snížená",J284,0)</f>
        <v>0</v>
      </c>
      <c r="BG284" s="144">
        <f>IF(N284="zákl. přenesená",J284,0)</f>
        <v>0</v>
      </c>
      <c r="BH284" s="144">
        <f>IF(N284="sníž. přenesená",J284,0)</f>
        <v>0</v>
      </c>
      <c r="BI284" s="144">
        <f>IF(N284="nulová",J284,0)</f>
        <v>0</v>
      </c>
      <c r="BJ284" s="16" t="s">
        <v>21</v>
      </c>
      <c r="BK284" s="144">
        <f>ROUND(I284*H284,2)</f>
        <v>0</v>
      </c>
      <c r="BL284" s="16" t="s">
        <v>164</v>
      </c>
      <c r="BM284" s="254" t="s">
        <v>410</v>
      </c>
    </row>
    <row r="285" spans="1:47" s="2" customFormat="1" ht="12">
      <c r="A285" s="39"/>
      <c r="B285" s="40"/>
      <c r="C285" s="41"/>
      <c r="D285" s="255" t="s">
        <v>166</v>
      </c>
      <c r="E285" s="41"/>
      <c r="F285" s="256" t="s">
        <v>411</v>
      </c>
      <c r="G285" s="41"/>
      <c r="H285" s="41"/>
      <c r="I285" s="213"/>
      <c r="J285" s="41"/>
      <c r="K285" s="41"/>
      <c r="L285" s="42"/>
      <c r="M285" s="257"/>
      <c r="N285" s="258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6" t="s">
        <v>166</v>
      </c>
      <c r="AU285" s="16" t="s">
        <v>95</v>
      </c>
    </row>
    <row r="286" spans="1:65" s="2" customFormat="1" ht="12">
      <c r="A286" s="39"/>
      <c r="B286" s="40"/>
      <c r="C286" s="243" t="s">
        <v>412</v>
      </c>
      <c r="D286" s="243" t="s">
        <v>159</v>
      </c>
      <c r="E286" s="244" t="s">
        <v>413</v>
      </c>
      <c r="F286" s="245" t="s">
        <v>414</v>
      </c>
      <c r="G286" s="246" t="s">
        <v>368</v>
      </c>
      <c r="H286" s="247">
        <v>52</v>
      </c>
      <c r="I286" s="248"/>
      <c r="J286" s="249">
        <f>ROUND(I286*H286,2)</f>
        <v>0</v>
      </c>
      <c r="K286" s="245" t="s">
        <v>163</v>
      </c>
      <c r="L286" s="42"/>
      <c r="M286" s="250" t="s">
        <v>1</v>
      </c>
      <c r="N286" s="251" t="s">
        <v>51</v>
      </c>
      <c r="O286" s="92"/>
      <c r="P286" s="252">
        <f>O286*H286</f>
        <v>0</v>
      </c>
      <c r="Q286" s="252">
        <v>0.10956</v>
      </c>
      <c r="R286" s="252">
        <f>Q286*H286</f>
        <v>5.69712</v>
      </c>
      <c r="S286" s="252">
        <v>0</v>
      </c>
      <c r="T286" s="25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54" t="s">
        <v>164</v>
      </c>
      <c r="AT286" s="254" t="s">
        <v>159</v>
      </c>
      <c r="AU286" s="254" t="s">
        <v>95</v>
      </c>
      <c r="AY286" s="16" t="s">
        <v>157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6" t="s">
        <v>21</v>
      </c>
      <c r="BK286" s="144">
        <f>ROUND(I286*H286,2)</f>
        <v>0</v>
      </c>
      <c r="BL286" s="16" t="s">
        <v>164</v>
      </c>
      <c r="BM286" s="254" t="s">
        <v>415</v>
      </c>
    </row>
    <row r="287" spans="1:47" s="2" customFormat="1" ht="12">
      <c r="A287" s="39"/>
      <c r="B287" s="40"/>
      <c r="C287" s="41"/>
      <c r="D287" s="255" t="s">
        <v>166</v>
      </c>
      <c r="E287" s="41"/>
      <c r="F287" s="256" t="s">
        <v>416</v>
      </c>
      <c r="G287" s="41"/>
      <c r="H287" s="41"/>
      <c r="I287" s="213"/>
      <c r="J287" s="41"/>
      <c r="K287" s="41"/>
      <c r="L287" s="42"/>
      <c r="M287" s="257"/>
      <c r="N287" s="258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6" t="s">
        <v>166</v>
      </c>
      <c r="AU287" s="16" t="s">
        <v>95</v>
      </c>
    </row>
    <row r="288" spans="1:63" s="12" customFormat="1" ht="22.8" customHeight="1">
      <c r="A288" s="12"/>
      <c r="B288" s="227"/>
      <c r="C288" s="228"/>
      <c r="D288" s="229" t="s">
        <v>85</v>
      </c>
      <c r="E288" s="241" t="s">
        <v>417</v>
      </c>
      <c r="F288" s="241" t="s">
        <v>418</v>
      </c>
      <c r="G288" s="228"/>
      <c r="H288" s="228"/>
      <c r="I288" s="231"/>
      <c r="J288" s="242">
        <f>BK288</f>
        <v>0</v>
      </c>
      <c r="K288" s="228"/>
      <c r="L288" s="233"/>
      <c r="M288" s="234"/>
      <c r="N288" s="235"/>
      <c r="O288" s="235"/>
      <c r="P288" s="236">
        <f>SUM(P289:P304)</f>
        <v>0</v>
      </c>
      <c r="Q288" s="235"/>
      <c r="R288" s="236">
        <f>SUM(R289:R304)</f>
        <v>0</v>
      </c>
      <c r="S288" s="235"/>
      <c r="T288" s="237">
        <f>SUM(T289:T304)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38" t="s">
        <v>21</v>
      </c>
      <c r="AT288" s="239" t="s">
        <v>85</v>
      </c>
      <c r="AU288" s="239" t="s">
        <v>21</v>
      </c>
      <c r="AY288" s="238" t="s">
        <v>157</v>
      </c>
      <c r="BK288" s="240">
        <f>SUM(BK289:BK304)</f>
        <v>0</v>
      </c>
    </row>
    <row r="289" spans="1:65" s="2" customFormat="1" ht="12">
      <c r="A289" s="39"/>
      <c r="B289" s="40"/>
      <c r="C289" s="243" t="s">
        <v>419</v>
      </c>
      <c r="D289" s="243" t="s">
        <v>159</v>
      </c>
      <c r="E289" s="244" t="s">
        <v>420</v>
      </c>
      <c r="F289" s="245" t="s">
        <v>421</v>
      </c>
      <c r="G289" s="246" t="s">
        <v>198</v>
      </c>
      <c r="H289" s="247">
        <v>3.75</v>
      </c>
      <c r="I289" s="248"/>
      <c r="J289" s="249">
        <f>ROUND(I289*H289,2)</f>
        <v>0</v>
      </c>
      <c r="K289" s="245" t="s">
        <v>176</v>
      </c>
      <c r="L289" s="42"/>
      <c r="M289" s="250" t="s">
        <v>1</v>
      </c>
      <c r="N289" s="251" t="s">
        <v>51</v>
      </c>
      <c r="O289" s="92"/>
      <c r="P289" s="252">
        <f>O289*H289</f>
        <v>0</v>
      </c>
      <c r="Q289" s="252">
        <v>0</v>
      </c>
      <c r="R289" s="252">
        <f>Q289*H289</f>
        <v>0</v>
      </c>
      <c r="S289" s="252">
        <v>0</v>
      </c>
      <c r="T289" s="25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54" t="s">
        <v>164</v>
      </c>
      <c r="AT289" s="254" t="s">
        <v>159</v>
      </c>
      <c r="AU289" s="254" t="s">
        <v>95</v>
      </c>
      <c r="AY289" s="16" t="s">
        <v>157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6" t="s">
        <v>21</v>
      </c>
      <c r="BK289" s="144">
        <f>ROUND(I289*H289,2)</f>
        <v>0</v>
      </c>
      <c r="BL289" s="16" t="s">
        <v>164</v>
      </c>
      <c r="BM289" s="254" t="s">
        <v>422</v>
      </c>
    </row>
    <row r="290" spans="1:47" s="2" customFormat="1" ht="12">
      <c r="A290" s="39"/>
      <c r="B290" s="40"/>
      <c r="C290" s="41"/>
      <c r="D290" s="255" t="s">
        <v>166</v>
      </c>
      <c r="E290" s="41"/>
      <c r="F290" s="256" t="s">
        <v>423</v>
      </c>
      <c r="G290" s="41"/>
      <c r="H290" s="41"/>
      <c r="I290" s="213"/>
      <c r="J290" s="41"/>
      <c r="K290" s="41"/>
      <c r="L290" s="42"/>
      <c r="M290" s="257"/>
      <c r="N290" s="258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6" t="s">
        <v>166</v>
      </c>
      <c r="AU290" s="16" t="s">
        <v>95</v>
      </c>
    </row>
    <row r="291" spans="1:51" s="14" customFormat="1" ht="12">
      <c r="A291" s="14"/>
      <c r="B291" s="270"/>
      <c r="C291" s="271"/>
      <c r="D291" s="255" t="s">
        <v>183</v>
      </c>
      <c r="E291" s="272" t="s">
        <v>1</v>
      </c>
      <c r="F291" s="273" t="s">
        <v>424</v>
      </c>
      <c r="G291" s="271"/>
      <c r="H291" s="272" t="s">
        <v>1</v>
      </c>
      <c r="I291" s="274"/>
      <c r="J291" s="271"/>
      <c r="K291" s="271"/>
      <c r="L291" s="275"/>
      <c r="M291" s="276"/>
      <c r="N291" s="277"/>
      <c r="O291" s="277"/>
      <c r="P291" s="277"/>
      <c r="Q291" s="277"/>
      <c r="R291" s="277"/>
      <c r="S291" s="277"/>
      <c r="T291" s="278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9" t="s">
        <v>183</v>
      </c>
      <c r="AU291" s="279" t="s">
        <v>95</v>
      </c>
      <c r="AV291" s="14" t="s">
        <v>21</v>
      </c>
      <c r="AW291" s="14" t="s">
        <v>40</v>
      </c>
      <c r="AX291" s="14" t="s">
        <v>86</v>
      </c>
      <c r="AY291" s="279" t="s">
        <v>157</v>
      </c>
    </row>
    <row r="292" spans="1:51" s="13" customFormat="1" ht="12">
      <c r="A292" s="13"/>
      <c r="B292" s="259"/>
      <c r="C292" s="260"/>
      <c r="D292" s="255" t="s">
        <v>183</v>
      </c>
      <c r="E292" s="261" t="s">
        <v>1</v>
      </c>
      <c r="F292" s="262" t="s">
        <v>425</v>
      </c>
      <c r="G292" s="260"/>
      <c r="H292" s="263">
        <v>3.75</v>
      </c>
      <c r="I292" s="264"/>
      <c r="J292" s="260"/>
      <c r="K292" s="260"/>
      <c r="L292" s="265"/>
      <c r="M292" s="266"/>
      <c r="N292" s="267"/>
      <c r="O292" s="267"/>
      <c r="P292" s="267"/>
      <c r="Q292" s="267"/>
      <c r="R292" s="267"/>
      <c r="S292" s="267"/>
      <c r="T292" s="26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9" t="s">
        <v>183</v>
      </c>
      <c r="AU292" s="269" t="s">
        <v>95</v>
      </c>
      <c r="AV292" s="13" t="s">
        <v>95</v>
      </c>
      <c r="AW292" s="13" t="s">
        <v>40</v>
      </c>
      <c r="AX292" s="13" t="s">
        <v>21</v>
      </c>
      <c r="AY292" s="269" t="s">
        <v>157</v>
      </c>
    </row>
    <row r="293" spans="1:65" s="2" customFormat="1" ht="21.75" customHeight="1">
      <c r="A293" s="39"/>
      <c r="B293" s="40"/>
      <c r="C293" s="243" t="s">
        <v>426</v>
      </c>
      <c r="D293" s="243" t="s">
        <v>159</v>
      </c>
      <c r="E293" s="244" t="s">
        <v>427</v>
      </c>
      <c r="F293" s="245" t="s">
        <v>428</v>
      </c>
      <c r="G293" s="246" t="s">
        <v>198</v>
      </c>
      <c r="H293" s="247">
        <v>153.6</v>
      </c>
      <c r="I293" s="248"/>
      <c r="J293" s="249">
        <f>ROUND(I293*H293,2)</f>
        <v>0</v>
      </c>
      <c r="K293" s="245" t="s">
        <v>163</v>
      </c>
      <c r="L293" s="42"/>
      <c r="M293" s="250" t="s">
        <v>1</v>
      </c>
      <c r="N293" s="251" t="s">
        <v>51</v>
      </c>
      <c r="O293" s="92"/>
      <c r="P293" s="252">
        <f>O293*H293</f>
        <v>0</v>
      </c>
      <c r="Q293" s="252">
        <v>0</v>
      </c>
      <c r="R293" s="252">
        <f>Q293*H293</f>
        <v>0</v>
      </c>
      <c r="S293" s="252">
        <v>0</v>
      </c>
      <c r="T293" s="25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54" t="s">
        <v>164</v>
      </c>
      <c r="AT293" s="254" t="s">
        <v>159</v>
      </c>
      <c r="AU293" s="254" t="s">
        <v>95</v>
      </c>
      <c r="AY293" s="16" t="s">
        <v>157</v>
      </c>
      <c r="BE293" s="144">
        <f>IF(N293="základní",J293,0)</f>
        <v>0</v>
      </c>
      <c r="BF293" s="144">
        <f>IF(N293="snížená",J293,0)</f>
        <v>0</v>
      </c>
      <c r="BG293" s="144">
        <f>IF(N293="zákl. přenesená",J293,0)</f>
        <v>0</v>
      </c>
      <c r="BH293" s="144">
        <f>IF(N293="sníž. přenesená",J293,0)</f>
        <v>0</v>
      </c>
      <c r="BI293" s="144">
        <f>IF(N293="nulová",J293,0)</f>
        <v>0</v>
      </c>
      <c r="BJ293" s="16" t="s">
        <v>21</v>
      </c>
      <c r="BK293" s="144">
        <f>ROUND(I293*H293,2)</f>
        <v>0</v>
      </c>
      <c r="BL293" s="16" t="s">
        <v>164</v>
      </c>
      <c r="BM293" s="254" t="s">
        <v>429</v>
      </c>
    </row>
    <row r="294" spans="1:47" s="2" customFormat="1" ht="12">
      <c r="A294" s="39"/>
      <c r="B294" s="40"/>
      <c r="C294" s="41"/>
      <c r="D294" s="255" t="s">
        <v>166</v>
      </c>
      <c r="E294" s="41"/>
      <c r="F294" s="256" t="s">
        <v>430</v>
      </c>
      <c r="G294" s="41"/>
      <c r="H294" s="41"/>
      <c r="I294" s="213"/>
      <c r="J294" s="41"/>
      <c r="K294" s="41"/>
      <c r="L294" s="42"/>
      <c r="M294" s="257"/>
      <c r="N294" s="258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6" t="s">
        <v>166</v>
      </c>
      <c r="AU294" s="16" t="s">
        <v>95</v>
      </c>
    </row>
    <row r="295" spans="1:51" s="14" customFormat="1" ht="12">
      <c r="A295" s="14"/>
      <c r="B295" s="270"/>
      <c r="C295" s="271"/>
      <c r="D295" s="255" t="s">
        <v>183</v>
      </c>
      <c r="E295" s="272" t="s">
        <v>1</v>
      </c>
      <c r="F295" s="273" t="s">
        <v>431</v>
      </c>
      <c r="G295" s="271"/>
      <c r="H295" s="272" t="s">
        <v>1</v>
      </c>
      <c r="I295" s="274"/>
      <c r="J295" s="271"/>
      <c r="K295" s="271"/>
      <c r="L295" s="275"/>
      <c r="M295" s="276"/>
      <c r="N295" s="277"/>
      <c r="O295" s="277"/>
      <c r="P295" s="277"/>
      <c r="Q295" s="277"/>
      <c r="R295" s="277"/>
      <c r="S295" s="277"/>
      <c r="T295" s="278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9" t="s">
        <v>183</v>
      </c>
      <c r="AU295" s="279" t="s">
        <v>95</v>
      </c>
      <c r="AV295" s="14" t="s">
        <v>21</v>
      </c>
      <c r="AW295" s="14" t="s">
        <v>40</v>
      </c>
      <c r="AX295" s="14" t="s">
        <v>86</v>
      </c>
      <c r="AY295" s="279" t="s">
        <v>157</v>
      </c>
    </row>
    <row r="296" spans="1:51" s="13" customFormat="1" ht="12">
      <c r="A296" s="13"/>
      <c r="B296" s="259"/>
      <c r="C296" s="260"/>
      <c r="D296" s="255" t="s">
        <v>183</v>
      </c>
      <c r="E296" s="261" t="s">
        <v>1</v>
      </c>
      <c r="F296" s="262" t="s">
        <v>432</v>
      </c>
      <c r="G296" s="260"/>
      <c r="H296" s="263">
        <v>153.6</v>
      </c>
      <c r="I296" s="264"/>
      <c r="J296" s="260"/>
      <c r="K296" s="260"/>
      <c r="L296" s="265"/>
      <c r="M296" s="266"/>
      <c r="N296" s="267"/>
      <c r="O296" s="267"/>
      <c r="P296" s="267"/>
      <c r="Q296" s="267"/>
      <c r="R296" s="267"/>
      <c r="S296" s="267"/>
      <c r="T296" s="26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9" t="s">
        <v>183</v>
      </c>
      <c r="AU296" s="269" t="s">
        <v>95</v>
      </c>
      <c r="AV296" s="13" t="s">
        <v>95</v>
      </c>
      <c r="AW296" s="13" t="s">
        <v>40</v>
      </c>
      <c r="AX296" s="13" t="s">
        <v>21</v>
      </c>
      <c r="AY296" s="269" t="s">
        <v>157</v>
      </c>
    </row>
    <row r="297" spans="1:65" s="2" customFormat="1" ht="12">
      <c r="A297" s="39"/>
      <c r="B297" s="40"/>
      <c r="C297" s="243" t="s">
        <v>433</v>
      </c>
      <c r="D297" s="243" t="s">
        <v>159</v>
      </c>
      <c r="E297" s="244" t="s">
        <v>434</v>
      </c>
      <c r="F297" s="245" t="s">
        <v>435</v>
      </c>
      <c r="G297" s="246" t="s">
        <v>198</v>
      </c>
      <c r="H297" s="247">
        <v>187.392</v>
      </c>
      <c r="I297" s="248"/>
      <c r="J297" s="249">
        <f>ROUND(I297*H297,2)</f>
        <v>0</v>
      </c>
      <c r="K297" s="245" t="s">
        <v>176</v>
      </c>
      <c r="L297" s="42"/>
      <c r="M297" s="250" t="s">
        <v>1</v>
      </c>
      <c r="N297" s="251" t="s">
        <v>51</v>
      </c>
      <c r="O297" s="92"/>
      <c r="P297" s="252">
        <f>O297*H297</f>
        <v>0</v>
      </c>
      <c r="Q297" s="252">
        <v>0</v>
      </c>
      <c r="R297" s="252">
        <f>Q297*H297</f>
        <v>0</v>
      </c>
      <c r="S297" s="252">
        <v>0</v>
      </c>
      <c r="T297" s="25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54" t="s">
        <v>164</v>
      </c>
      <c r="AT297" s="254" t="s">
        <v>159</v>
      </c>
      <c r="AU297" s="254" t="s">
        <v>95</v>
      </c>
      <c r="AY297" s="16" t="s">
        <v>157</v>
      </c>
      <c r="BE297" s="144">
        <f>IF(N297="základní",J297,0)</f>
        <v>0</v>
      </c>
      <c r="BF297" s="144">
        <f>IF(N297="snížená",J297,0)</f>
        <v>0</v>
      </c>
      <c r="BG297" s="144">
        <f>IF(N297="zákl. přenesená",J297,0)</f>
        <v>0</v>
      </c>
      <c r="BH297" s="144">
        <f>IF(N297="sníž. přenesená",J297,0)</f>
        <v>0</v>
      </c>
      <c r="BI297" s="144">
        <f>IF(N297="nulová",J297,0)</f>
        <v>0</v>
      </c>
      <c r="BJ297" s="16" t="s">
        <v>21</v>
      </c>
      <c r="BK297" s="144">
        <f>ROUND(I297*H297,2)</f>
        <v>0</v>
      </c>
      <c r="BL297" s="16" t="s">
        <v>164</v>
      </c>
      <c r="BM297" s="254" t="s">
        <v>436</v>
      </c>
    </row>
    <row r="298" spans="1:47" s="2" customFormat="1" ht="12">
      <c r="A298" s="39"/>
      <c r="B298" s="40"/>
      <c r="C298" s="41"/>
      <c r="D298" s="255" t="s">
        <v>166</v>
      </c>
      <c r="E298" s="41"/>
      <c r="F298" s="256" t="s">
        <v>437</v>
      </c>
      <c r="G298" s="41"/>
      <c r="H298" s="41"/>
      <c r="I298" s="213"/>
      <c r="J298" s="41"/>
      <c r="K298" s="41"/>
      <c r="L298" s="42"/>
      <c r="M298" s="257"/>
      <c r="N298" s="258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6" t="s">
        <v>166</v>
      </c>
      <c r="AU298" s="16" t="s">
        <v>95</v>
      </c>
    </row>
    <row r="299" spans="1:51" s="14" customFormat="1" ht="12">
      <c r="A299" s="14"/>
      <c r="B299" s="270"/>
      <c r="C299" s="271"/>
      <c r="D299" s="255" t="s">
        <v>183</v>
      </c>
      <c r="E299" s="272" t="s">
        <v>1</v>
      </c>
      <c r="F299" s="273" t="s">
        <v>438</v>
      </c>
      <c r="G299" s="271"/>
      <c r="H299" s="272" t="s">
        <v>1</v>
      </c>
      <c r="I299" s="274"/>
      <c r="J299" s="271"/>
      <c r="K299" s="271"/>
      <c r="L299" s="275"/>
      <c r="M299" s="276"/>
      <c r="N299" s="277"/>
      <c r="O299" s="277"/>
      <c r="P299" s="277"/>
      <c r="Q299" s="277"/>
      <c r="R299" s="277"/>
      <c r="S299" s="277"/>
      <c r="T299" s="278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9" t="s">
        <v>183</v>
      </c>
      <c r="AU299" s="279" t="s">
        <v>95</v>
      </c>
      <c r="AV299" s="14" t="s">
        <v>21</v>
      </c>
      <c r="AW299" s="14" t="s">
        <v>40</v>
      </c>
      <c r="AX299" s="14" t="s">
        <v>86</v>
      </c>
      <c r="AY299" s="279" t="s">
        <v>157</v>
      </c>
    </row>
    <row r="300" spans="1:51" s="13" customFormat="1" ht="12">
      <c r="A300" s="13"/>
      <c r="B300" s="259"/>
      <c r="C300" s="260"/>
      <c r="D300" s="255" t="s">
        <v>183</v>
      </c>
      <c r="E300" s="261" t="s">
        <v>1</v>
      </c>
      <c r="F300" s="262" t="s">
        <v>439</v>
      </c>
      <c r="G300" s="260"/>
      <c r="H300" s="263">
        <v>187.392</v>
      </c>
      <c r="I300" s="264"/>
      <c r="J300" s="260"/>
      <c r="K300" s="260"/>
      <c r="L300" s="265"/>
      <c r="M300" s="266"/>
      <c r="N300" s="267"/>
      <c r="O300" s="267"/>
      <c r="P300" s="267"/>
      <c r="Q300" s="267"/>
      <c r="R300" s="267"/>
      <c r="S300" s="267"/>
      <c r="T300" s="26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9" t="s">
        <v>183</v>
      </c>
      <c r="AU300" s="269" t="s">
        <v>95</v>
      </c>
      <c r="AV300" s="13" t="s">
        <v>95</v>
      </c>
      <c r="AW300" s="13" t="s">
        <v>40</v>
      </c>
      <c r="AX300" s="13" t="s">
        <v>21</v>
      </c>
      <c r="AY300" s="269" t="s">
        <v>157</v>
      </c>
    </row>
    <row r="301" spans="1:65" s="2" customFormat="1" ht="12">
      <c r="A301" s="39"/>
      <c r="B301" s="40"/>
      <c r="C301" s="243" t="s">
        <v>440</v>
      </c>
      <c r="D301" s="243" t="s">
        <v>159</v>
      </c>
      <c r="E301" s="244" t="s">
        <v>441</v>
      </c>
      <c r="F301" s="245" t="s">
        <v>442</v>
      </c>
      <c r="G301" s="246" t="s">
        <v>162</v>
      </c>
      <c r="H301" s="247">
        <v>1024</v>
      </c>
      <c r="I301" s="248"/>
      <c r="J301" s="249">
        <f>ROUND(I301*H301,2)</f>
        <v>0</v>
      </c>
      <c r="K301" s="245" t="s">
        <v>163</v>
      </c>
      <c r="L301" s="42"/>
      <c r="M301" s="250" t="s">
        <v>1</v>
      </c>
      <c r="N301" s="251" t="s">
        <v>51</v>
      </c>
      <c r="O301" s="92"/>
      <c r="P301" s="252">
        <f>O301*H301</f>
        <v>0</v>
      </c>
      <c r="Q301" s="252">
        <v>0</v>
      </c>
      <c r="R301" s="252">
        <f>Q301*H301</f>
        <v>0</v>
      </c>
      <c r="S301" s="252">
        <v>0</v>
      </c>
      <c r="T301" s="25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54" t="s">
        <v>164</v>
      </c>
      <c r="AT301" s="254" t="s">
        <v>159</v>
      </c>
      <c r="AU301" s="254" t="s">
        <v>95</v>
      </c>
      <c r="AY301" s="16" t="s">
        <v>157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6" t="s">
        <v>21</v>
      </c>
      <c r="BK301" s="144">
        <f>ROUND(I301*H301,2)</f>
        <v>0</v>
      </c>
      <c r="BL301" s="16" t="s">
        <v>164</v>
      </c>
      <c r="BM301" s="254" t="s">
        <v>443</v>
      </c>
    </row>
    <row r="302" spans="1:47" s="2" customFormat="1" ht="12">
      <c r="A302" s="39"/>
      <c r="B302" s="40"/>
      <c r="C302" s="41"/>
      <c r="D302" s="255" t="s">
        <v>166</v>
      </c>
      <c r="E302" s="41"/>
      <c r="F302" s="256" t="s">
        <v>444</v>
      </c>
      <c r="G302" s="41"/>
      <c r="H302" s="41"/>
      <c r="I302" s="213"/>
      <c r="J302" s="41"/>
      <c r="K302" s="41"/>
      <c r="L302" s="42"/>
      <c r="M302" s="257"/>
      <c r="N302" s="258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6" t="s">
        <v>166</v>
      </c>
      <c r="AU302" s="16" t="s">
        <v>95</v>
      </c>
    </row>
    <row r="303" spans="1:51" s="14" customFormat="1" ht="12">
      <c r="A303" s="14"/>
      <c r="B303" s="270"/>
      <c r="C303" s="271"/>
      <c r="D303" s="255" t="s">
        <v>183</v>
      </c>
      <c r="E303" s="272" t="s">
        <v>1</v>
      </c>
      <c r="F303" s="273" t="s">
        <v>445</v>
      </c>
      <c r="G303" s="271"/>
      <c r="H303" s="272" t="s">
        <v>1</v>
      </c>
      <c r="I303" s="274"/>
      <c r="J303" s="271"/>
      <c r="K303" s="271"/>
      <c r="L303" s="275"/>
      <c r="M303" s="276"/>
      <c r="N303" s="277"/>
      <c r="O303" s="277"/>
      <c r="P303" s="277"/>
      <c r="Q303" s="277"/>
      <c r="R303" s="277"/>
      <c r="S303" s="277"/>
      <c r="T303" s="27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9" t="s">
        <v>183</v>
      </c>
      <c r="AU303" s="279" t="s">
        <v>95</v>
      </c>
      <c r="AV303" s="14" t="s">
        <v>21</v>
      </c>
      <c r="AW303" s="14" t="s">
        <v>40</v>
      </c>
      <c r="AX303" s="14" t="s">
        <v>86</v>
      </c>
      <c r="AY303" s="279" t="s">
        <v>157</v>
      </c>
    </row>
    <row r="304" spans="1:51" s="13" customFormat="1" ht="12">
      <c r="A304" s="13"/>
      <c r="B304" s="259"/>
      <c r="C304" s="260"/>
      <c r="D304" s="255" t="s">
        <v>183</v>
      </c>
      <c r="E304" s="261" t="s">
        <v>1</v>
      </c>
      <c r="F304" s="262" t="s">
        <v>446</v>
      </c>
      <c r="G304" s="260"/>
      <c r="H304" s="263">
        <v>1024</v>
      </c>
      <c r="I304" s="264"/>
      <c r="J304" s="260"/>
      <c r="K304" s="260"/>
      <c r="L304" s="265"/>
      <c r="M304" s="266"/>
      <c r="N304" s="267"/>
      <c r="O304" s="267"/>
      <c r="P304" s="267"/>
      <c r="Q304" s="267"/>
      <c r="R304" s="267"/>
      <c r="S304" s="267"/>
      <c r="T304" s="26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9" t="s">
        <v>183</v>
      </c>
      <c r="AU304" s="269" t="s">
        <v>95</v>
      </c>
      <c r="AV304" s="13" t="s">
        <v>95</v>
      </c>
      <c r="AW304" s="13" t="s">
        <v>40</v>
      </c>
      <c r="AX304" s="13" t="s">
        <v>21</v>
      </c>
      <c r="AY304" s="269" t="s">
        <v>157</v>
      </c>
    </row>
    <row r="305" spans="1:63" s="12" customFormat="1" ht="22.8" customHeight="1">
      <c r="A305" s="12"/>
      <c r="B305" s="227"/>
      <c r="C305" s="228"/>
      <c r="D305" s="229" t="s">
        <v>85</v>
      </c>
      <c r="E305" s="241" t="s">
        <v>102</v>
      </c>
      <c r="F305" s="241" t="s">
        <v>447</v>
      </c>
      <c r="G305" s="228"/>
      <c r="H305" s="228"/>
      <c r="I305" s="231"/>
      <c r="J305" s="242">
        <f>BK305</f>
        <v>0</v>
      </c>
      <c r="K305" s="228"/>
      <c r="L305" s="233"/>
      <c r="M305" s="234"/>
      <c r="N305" s="235"/>
      <c r="O305" s="235"/>
      <c r="P305" s="236">
        <f>SUM(P306:P314)</f>
        <v>0</v>
      </c>
      <c r="Q305" s="235"/>
      <c r="R305" s="236">
        <f>SUM(R306:R314)</f>
        <v>0.03072</v>
      </c>
      <c r="S305" s="235"/>
      <c r="T305" s="237">
        <f>SUM(T306:T314)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38" t="s">
        <v>21</v>
      </c>
      <c r="AT305" s="239" t="s">
        <v>85</v>
      </c>
      <c r="AU305" s="239" t="s">
        <v>21</v>
      </c>
      <c r="AY305" s="238" t="s">
        <v>157</v>
      </c>
      <c r="BK305" s="240">
        <f>SUM(BK306:BK314)</f>
        <v>0</v>
      </c>
    </row>
    <row r="306" spans="1:65" s="2" customFormat="1" ht="12">
      <c r="A306" s="39"/>
      <c r="B306" s="40"/>
      <c r="C306" s="243" t="s">
        <v>448</v>
      </c>
      <c r="D306" s="243" t="s">
        <v>159</v>
      </c>
      <c r="E306" s="244" t="s">
        <v>449</v>
      </c>
      <c r="F306" s="245" t="s">
        <v>450</v>
      </c>
      <c r="G306" s="246" t="s">
        <v>162</v>
      </c>
      <c r="H306" s="247">
        <v>1024</v>
      </c>
      <c r="I306" s="248"/>
      <c r="J306" s="249">
        <f>ROUND(I306*H306,2)</f>
        <v>0</v>
      </c>
      <c r="K306" s="245" t="s">
        <v>176</v>
      </c>
      <c r="L306" s="42"/>
      <c r="M306" s="250" t="s">
        <v>1</v>
      </c>
      <c r="N306" s="251" t="s">
        <v>51</v>
      </c>
      <c r="O306" s="92"/>
      <c r="P306" s="252">
        <f>O306*H306</f>
        <v>0</v>
      </c>
      <c r="Q306" s="252">
        <v>0</v>
      </c>
      <c r="R306" s="252">
        <f>Q306*H306</f>
        <v>0</v>
      </c>
      <c r="S306" s="252">
        <v>0</v>
      </c>
      <c r="T306" s="25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54" t="s">
        <v>164</v>
      </c>
      <c r="AT306" s="254" t="s">
        <v>159</v>
      </c>
      <c r="AU306" s="254" t="s">
        <v>95</v>
      </c>
      <c r="AY306" s="16" t="s">
        <v>157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6" t="s">
        <v>21</v>
      </c>
      <c r="BK306" s="144">
        <f>ROUND(I306*H306,2)</f>
        <v>0</v>
      </c>
      <c r="BL306" s="16" t="s">
        <v>164</v>
      </c>
      <c r="BM306" s="254" t="s">
        <v>451</v>
      </c>
    </row>
    <row r="307" spans="1:47" s="2" customFormat="1" ht="12">
      <c r="A307" s="39"/>
      <c r="B307" s="40"/>
      <c r="C307" s="41"/>
      <c r="D307" s="255" t="s">
        <v>166</v>
      </c>
      <c r="E307" s="41"/>
      <c r="F307" s="256" t="s">
        <v>452</v>
      </c>
      <c r="G307" s="41"/>
      <c r="H307" s="41"/>
      <c r="I307" s="213"/>
      <c r="J307" s="41"/>
      <c r="K307" s="41"/>
      <c r="L307" s="42"/>
      <c r="M307" s="257"/>
      <c r="N307" s="258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6" t="s">
        <v>166</v>
      </c>
      <c r="AU307" s="16" t="s">
        <v>95</v>
      </c>
    </row>
    <row r="308" spans="1:65" s="2" customFormat="1" ht="16.5" customHeight="1">
      <c r="A308" s="39"/>
      <c r="B308" s="40"/>
      <c r="C308" s="280" t="s">
        <v>453</v>
      </c>
      <c r="D308" s="280" t="s">
        <v>385</v>
      </c>
      <c r="E308" s="281" t="s">
        <v>454</v>
      </c>
      <c r="F308" s="282" t="s">
        <v>455</v>
      </c>
      <c r="G308" s="283" t="s">
        <v>456</v>
      </c>
      <c r="H308" s="284">
        <v>30.72</v>
      </c>
      <c r="I308" s="285"/>
      <c r="J308" s="286">
        <f>ROUND(I308*H308,2)</f>
        <v>0</v>
      </c>
      <c r="K308" s="282" t="s">
        <v>163</v>
      </c>
      <c r="L308" s="287"/>
      <c r="M308" s="288" t="s">
        <v>1</v>
      </c>
      <c r="N308" s="289" t="s">
        <v>51</v>
      </c>
      <c r="O308" s="92"/>
      <c r="P308" s="252">
        <f>O308*H308</f>
        <v>0</v>
      </c>
      <c r="Q308" s="252">
        <v>0.001</v>
      </c>
      <c r="R308" s="252">
        <f>Q308*H308</f>
        <v>0.03072</v>
      </c>
      <c r="S308" s="252">
        <v>0</v>
      </c>
      <c r="T308" s="25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4" t="s">
        <v>203</v>
      </c>
      <c r="AT308" s="254" t="s">
        <v>385</v>
      </c>
      <c r="AU308" s="254" t="s">
        <v>95</v>
      </c>
      <c r="AY308" s="16" t="s">
        <v>157</v>
      </c>
      <c r="BE308" s="144">
        <f>IF(N308="základní",J308,0)</f>
        <v>0</v>
      </c>
      <c r="BF308" s="144">
        <f>IF(N308="snížená",J308,0)</f>
        <v>0</v>
      </c>
      <c r="BG308" s="144">
        <f>IF(N308="zákl. přenesená",J308,0)</f>
        <v>0</v>
      </c>
      <c r="BH308" s="144">
        <f>IF(N308="sníž. přenesená",J308,0)</f>
        <v>0</v>
      </c>
      <c r="BI308" s="144">
        <f>IF(N308="nulová",J308,0)</f>
        <v>0</v>
      </c>
      <c r="BJ308" s="16" t="s">
        <v>21</v>
      </c>
      <c r="BK308" s="144">
        <f>ROUND(I308*H308,2)</f>
        <v>0</v>
      </c>
      <c r="BL308" s="16" t="s">
        <v>164</v>
      </c>
      <c r="BM308" s="254" t="s">
        <v>457</v>
      </c>
    </row>
    <row r="309" spans="1:47" s="2" customFormat="1" ht="12">
      <c r="A309" s="39"/>
      <c r="B309" s="40"/>
      <c r="C309" s="41"/>
      <c r="D309" s="255" t="s">
        <v>166</v>
      </c>
      <c r="E309" s="41"/>
      <c r="F309" s="256" t="s">
        <v>458</v>
      </c>
      <c r="G309" s="41"/>
      <c r="H309" s="41"/>
      <c r="I309" s="213"/>
      <c r="J309" s="41"/>
      <c r="K309" s="41"/>
      <c r="L309" s="42"/>
      <c r="M309" s="257"/>
      <c r="N309" s="258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6" t="s">
        <v>166</v>
      </c>
      <c r="AU309" s="16" t="s">
        <v>95</v>
      </c>
    </row>
    <row r="310" spans="1:51" s="13" customFormat="1" ht="12">
      <c r="A310" s="13"/>
      <c r="B310" s="259"/>
      <c r="C310" s="260"/>
      <c r="D310" s="255" t="s">
        <v>183</v>
      </c>
      <c r="E310" s="260"/>
      <c r="F310" s="262" t="s">
        <v>459</v>
      </c>
      <c r="G310" s="260"/>
      <c r="H310" s="263">
        <v>30.72</v>
      </c>
      <c r="I310" s="264"/>
      <c r="J310" s="260"/>
      <c r="K310" s="260"/>
      <c r="L310" s="265"/>
      <c r="M310" s="266"/>
      <c r="N310" s="267"/>
      <c r="O310" s="267"/>
      <c r="P310" s="267"/>
      <c r="Q310" s="267"/>
      <c r="R310" s="267"/>
      <c r="S310" s="267"/>
      <c r="T310" s="26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9" t="s">
        <v>183</v>
      </c>
      <c r="AU310" s="269" t="s">
        <v>95</v>
      </c>
      <c r="AV310" s="13" t="s">
        <v>95</v>
      </c>
      <c r="AW310" s="13" t="s">
        <v>4</v>
      </c>
      <c r="AX310" s="13" t="s">
        <v>21</v>
      </c>
      <c r="AY310" s="269" t="s">
        <v>157</v>
      </c>
    </row>
    <row r="311" spans="1:65" s="2" customFormat="1" ht="12">
      <c r="A311" s="39"/>
      <c r="B311" s="40"/>
      <c r="C311" s="243" t="s">
        <v>460</v>
      </c>
      <c r="D311" s="243" t="s">
        <v>159</v>
      </c>
      <c r="E311" s="244" t="s">
        <v>461</v>
      </c>
      <c r="F311" s="245" t="s">
        <v>462</v>
      </c>
      <c r="G311" s="246" t="s">
        <v>463</v>
      </c>
      <c r="H311" s="247">
        <v>0.205</v>
      </c>
      <c r="I311" s="248"/>
      <c r="J311" s="249">
        <f>ROUND(I311*H311,2)</f>
        <v>0</v>
      </c>
      <c r="K311" s="245" t="s">
        <v>176</v>
      </c>
      <c r="L311" s="42"/>
      <c r="M311" s="250" t="s">
        <v>1</v>
      </c>
      <c r="N311" s="251" t="s">
        <v>51</v>
      </c>
      <c r="O311" s="92"/>
      <c r="P311" s="252">
        <f>O311*H311</f>
        <v>0</v>
      </c>
      <c r="Q311" s="252">
        <v>0</v>
      </c>
      <c r="R311" s="252">
        <f>Q311*H311</f>
        <v>0</v>
      </c>
      <c r="S311" s="252">
        <v>0</v>
      </c>
      <c r="T311" s="25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54" t="s">
        <v>164</v>
      </c>
      <c r="AT311" s="254" t="s">
        <v>159</v>
      </c>
      <c r="AU311" s="254" t="s">
        <v>95</v>
      </c>
      <c r="AY311" s="16" t="s">
        <v>157</v>
      </c>
      <c r="BE311" s="144">
        <f>IF(N311="základní",J311,0)</f>
        <v>0</v>
      </c>
      <c r="BF311" s="144">
        <f>IF(N311="snížená",J311,0)</f>
        <v>0</v>
      </c>
      <c r="BG311" s="144">
        <f>IF(N311="zákl. přenesená",J311,0)</f>
        <v>0</v>
      </c>
      <c r="BH311" s="144">
        <f>IF(N311="sníž. přenesená",J311,0)</f>
        <v>0</v>
      </c>
      <c r="BI311" s="144">
        <f>IF(N311="nulová",J311,0)</f>
        <v>0</v>
      </c>
      <c r="BJ311" s="16" t="s">
        <v>21</v>
      </c>
      <c r="BK311" s="144">
        <f>ROUND(I311*H311,2)</f>
        <v>0</v>
      </c>
      <c r="BL311" s="16" t="s">
        <v>164</v>
      </c>
      <c r="BM311" s="254" t="s">
        <v>464</v>
      </c>
    </row>
    <row r="312" spans="1:47" s="2" customFormat="1" ht="12">
      <c r="A312" s="39"/>
      <c r="B312" s="40"/>
      <c r="C312" s="41"/>
      <c r="D312" s="255" t="s">
        <v>166</v>
      </c>
      <c r="E312" s="41"/>
      <c r="F312" s="256" t="s">
        <v>465</v>
      </c>
      <c r="G312" s="41"/>
      <c r="H312" s="41"/>
      <c r="I312" s="213"/>
      <c r="J312" s="41"/>
      <c r="K312" s="41"/>
      <c r="L312" s="42"/>
      <c r="M312" s="257"/>
      <c r="N312" s="258"/>
      <c r="O312" s="92"/>
      <c r="P312" s="92"/>
      <c r="Q312" s="92"/>
      <c r="R312" s="92"/>
      <c r="S312" s="92"/>
      <c r="T312" s="93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6" t="s">
        <v>166</v>
      </c>
      <c r="AU312" s="16" t="s">
        <v>95</v>
      </c>
    </row>
    <row r="313" spans="1:51" s="14" customFormat="1" ht="12">
      <c r="A313" s="14"/>
      <c r="B313" s="270"/>
      <c r="C313" s="271"/>
      <c r="D313" s="255" t="s">
        <v>183</v>
      </c>
      <c r="E313" s="272" t="s">
        <v>1</v>
      </c>
      <c r="F313" s="273" t="s">
        <v>466</v>
      </c>
      <c r="G313" s="271"/>
      <c r="H313" s="272" t="s">
        <v>1</v>
      </c>
      <c r="I313" s="274"/>
      <c r="J313" s="271"/>
      <c r="K313" s="271"/>
      <c r="L313" s="275"/>
      <c r="M313" s="276"/>
      <c r="N313" s="277"/>
      <c r="O313" s="277"/>
      <c r="P313" s="277"/>
      <c r="Q313" s="277"/>
      <c r="R313" s="277"/>
      <c r="S313" s="277"/>
      <c r="T313" s="27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9" t="s">
        <v>183</v>
      </c>
      <c r="AU313" s="279" t="s">
        <v>95</v>
      </c>
      <c r="AV313" s="14" t="s">
        <v>21</v>
      </c>
      <c r="AW313" s="14" t="s">
        <v>40</v>
      </c>
      <c r="AX313" s="14" t="s">
        <v>86</v>
      </c>
      <c r="AY313" s="279" t="s">
        <v>157</v>
      </c>
    </row>
    <row r="314" spans="1:51" s="13" customFormat="1" ht="12">
      <c r="A314" s="13"/>
      <c r="B314" s="259"/>
      <c r="C314" s="260"/>
      <c r="D314" s="255" t="s">
        <v>183</v>
      </c>
      <c r="E314" s="261" t="s">
        <v>1</v>
      </c>
      <c r="F314" s="262" t="s">
        <v>467</v>
      </c>
      <c r="G314" s="260"/>
      <c r="H314" s="263">
        <v>0.205</v>
      </c>
      <c r="I314" s="264"/>
      <c r="J314" s="260"/>
      <c r="K314" s="260"/>
      <c r="L314" s="265"/>
      <c r="M314" s="290"/>
      <c r="N314" s="291"/>
      <c r="O314" s="291"/>
      <c r="P314" s="291"/>
      <c r="Q314" s="291"/>
      <c r="R314" s="291"/>
      <c r="S314" s="291"/>
      <c r="T314" s="29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9" t="s">
        <v>183</v>
      </c>
      <c r="AU314" s="269" t="s">
        <v>95</v>
      </c>
      <c r="AV314" s="13" t="s">
        <v>95</v>
      </c>
      <c r="AW314" s="13" t="s">
        <v>40</v>
      </c>
      <c r="AX314" s="13" t="s">
        <v>21</v>
      </c>
      <c r="AY314" s="269" t="s">
        <v>157</v>
      </c>
    </row>
    <row r="315" spans="1:31" s="2" customFormat="1" ht="6.95" customHeight="1">
      <c r="A315" s="39"/>
      <c r="B315" s="67"/>
      <c r="C315" s="68"/>
      <c r="D315" s="68"/>
      <c r="E315" s="68"/>
      <c r="F315" s="68"/>
      <c r="G315" s="68"/>
      <c r="H315" s="68"/>
      <c r="I315" s="68"/>
      <c r="J315" s="68"/>
      <c r="K315" s="68"/>
      <c r="L315" s="42"/>
      <c r="M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</row>
  </sheetData>
  <sheetProtection password="CC35" sheet="1" objects="1" scenarios="1" formatColumns="0" formatRows="0" autoFilter="0"/>
  <autoFilter ref="C132:K314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117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16.5" customHeight="1">
      <c r="B7" s="19"/>
      <c r="E7" s="157" t="str">
        <f>'Rekapitulace stavby'!K6</f>
        <v>Polní cesty C1, C2, C3 a VHO -21-03-16_DI-02_databaze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468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120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111</v>
      </c>
      <c r="E31" s="39"/>
      <c r="F31" s="39"/>
      <c r="G31" s="39"/>
      <c r="H31" s="39"/>
      <c r="I31" s="39"/>
      <c r="J31" s="166">
        <f>J106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ROUND((SUM(BE106:BE113)+SUM(BE133:BE370)),2)</f>
        <v>0</v>
      </c>
      <c r="G35" s="39"/>
      <c r="H35" s="39"/>
      <c r="I35" s="173">
        <v>0.21</v>
      </c>
      <c r="J35" s="172">
        <f>ROUND(((SUM(BE106:BE113)+SUM(BE133:BE370))*I35),2)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ROUND((SUM(BF106:BF113)+SUM(BF133:BF370)),2)</f>
        <v>0</v>
      </c>
      <c r="G36" s="39"/>
      <c r="H36" s="39"/>
      <c r="I36" s="173">
        <v>0.15</v>
      </c>
      <c r="J36" s="172">
        <f>ROUND(((SUM(BF106:BF113)+SUM(BF133:BF370))*I36),2)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ROUND((SUM(BG106:BG113)+SUM(BG133:BG370)),2)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ROUND((SUM(BH106:BH113)+SUM(BH133:BH370)),2)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ROUND((SUM(BI106:BI113)+SUM(BI133:BI370)),2)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2" t="str">
        <f>E7</f>
        <v>Polní cesty C1, C2, C3 a VHO -21-03-16_DI-02_databaze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SO 02 Polní cesta C2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122</v>
      </c>
      <c r="D94" s="150"/>
      <c r="E94" s="150"/>
      <c r="F94" s="150"/>
      <c r="G94" s="150"/>
      <c r="H94" s="150"/>
      <c r="I94" s="150"/>
      <c r="J94" s="194" t="s">
        <v>123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124</v>
      </c>
      <c r="D96" s="41"/>
      <c r="E96" s="41"/>
      <c r="F96" s="41"/>
      <c r="G96" s="41"/>
      <c r="H96" s="41"/>
      <c r="I96" s="41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125</v>
      </c>
    </row>
    <row r="97" spans="1:31" s="9" customFormat="1" ht="24.95" customHeight="1">
      <c r="A97" s="9"/>
      <c r="B97" s="196"/>
      <c r="C97" s="197"/>
      <c r="D97" s="198" t="s">
        <v>126</v>
      </c>
      <c r="E97" s="199"/>
      <c r="F97" s="199"/>
      <c r="G97" s="199"/>
      <c r="H97" s="199"/>
      <c r="I97" s="199"/>
      <c r="J97" s="200">
        <f>J134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127</v>
      </c>
      <c r="E98" s="205"/>
      <c r="F98" s="205"/>
      <c r="G98" s="205"/>
      <c r="H98" s="205"/>
      <c r="I98" s="205"/>
      <c r="J98" s="206">
        <f>J135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128</v>
      </c>
      <c r="E99" s="205"/>
      <c r="F99" s="205"/>
      <c r="G99" s="205"/>
      <c r="H99" s="205"/>
      <c r="I99" s="205"/>
      <c r="J99" s="206">
        <f>J218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129</v>
      </c>
      <c r="E100" s="205"/>
      <c r="F100" s="205"/>
      <c r="G100" s="205"/>
      <c r="H100" s="205"/>
      <c r="I100" s="205"/>
      <c r="J100" s="206">
        <f>J253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130</v>
      </c>
      <c r="E101" s="205"/>
      <c r="F101" s="205"/>
      <c r="G101" s="205"/>
      <c r="H101" s="205"/>
      <c r="I101" s="205"/>
      <c r="J101" s="206">
        <f>J289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131</v>
      </c>
      <c r="E102" s="205"/>
      <c r="F102" s="205"/>
      <c r="G102" s="205"/>
      <c r="H102" s="205"/>
      <c r="I102" s="205"/>
      <c r="J102" s="206">
        <f>J342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132</v>
      </c>
      <c r="E103" s="205"/>
      <c r="F103" s="205"/>
      <c r="G103" s="205"/>
      <c r="H103" s="205"/>
      <c r="I103" s="205"/>
      <c r="J103" s="206">
        <f>J361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9.25" customHeight="1">
      <c r="A106" s="39"/>
      <c r="B106" s="40"/>
      <c r="C106" s="195" t="s">
        <v>133</v>
      </c>
      <c r="D106" s="41"/>
      <c r="E106" s="41"/>
      <c r="F106" s="41"/>
      <c r="G106" s="41"/>
      <c r="H106" s="41"/>
      <c r="I106" s="41"/>
      <c r="J106" s="208">
        <f>ROUND(J107+J108+J109+J110+J111+J112,2)</f>
        <v>0</v>
      </c>
      <c r="K106" s="41"/>
      <c r="L106" s="64"/>
      <c r="N106" s="209" t="s">
        <v>50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65" s="2" customFormat="1" ht="18" customHeight="1">
      <c r="A107" s="39"/>
      <c r="B107" s="40"/>
      <c r="C107" s="41"/>
      <c r="D107" s="145" t="s">
        <v>134</v>
      </c>
      <c r="E107" s="138"/>
      <c r="F107" s="138"/>
      <c r="G107" s="41"/>
      <c r="H107" s="41"/>
      <c r="I107" s="41"/>
      <c r="J107" s="139">
        <v>0</v>
      </c>
      <c r="K107" s="41"/>
      <c r="L107" s="210"/>
      <c r="M107" s="211"/>
      <c r="N107" s="212" t="s">
        <v>51</v>
      </c>
      <c r="O107" s="211"/>
      <c r="P107" s="211"/>
      <c r="Q107" s="211"/>
      <c r="R107" s="211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4" t="s">
        <v>135</v>
      </c>
      <c r="AZ107" s="211"/>
      <c r="BA107" s="211"/>
      <c r="BB107" s="211"/>
      <c r="BC107" s="211"/>
      <c r="BD107" s="211"/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14" t="s">
        <v>21</v>
      </c>
      <c r="BK107" s="211"/>
      <c r="BL107" s="211"/>
      <c r="BM107" s="211"/>
    </row>
    <row r="108" spans="1:65" s="2" customFormat="1" ht="18" customHeight="1">
      <c r="A108" s="39"/>
      <c r="B108" s="40"/>
      <c r="C108" s="41"/>
      <c r="D108" s="145" t="s">
        <v>136</v>
      </c>
      <c r="E108" s="138"/>
      <c r="F108" s="138"/>
      <c r="G108" s="41"/>
      <c r="H108" s="41"/>
      <c r="I108" s="41"/>
      <c r="J108" s="139">
        <v>0</v>
      </c>
      <c r="K108" s="41"/>
      <c r="L108" s="210"/>
      <c r="M108" s="211"/>
      <c r="N108" s="212" t="s">
        <v>51</v>
      </c>
      <c r="O108" s="211"/>
      <c r="P108" s="211"/>
      <c r="Q108" s="211"/>
      <c r="R108" s="211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4" t="s">
        <v>135</v>
      </c>
      <c r="AZ108" s="211"/>
      <c r="BA108" s="211"/>
      <c r="BB108" s="211"/>
      <c r="BC108" s="211"/>
      <c r="BD108" s="211"/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14" t="s">
        <v>21</v>
      </c>
      <c r="BK108" s="211"/>
      <c r="BL108" s="211"/>
      <c r="BM108" s="211"/>
    </row>
    <row r="109" spans="1:65" s="2" customFormat="1" ht="18" customHeight="1">
      <c r="A109" s="39"/>
      <c r="B109" s="40"/>
      <c r="C109" s="41"/>
      <c r="D109" s="145" t="s">
        <v>137</v>
      </c>
      <c r="E109" s="138"/>
      <c r="F109" s="138"/>
      <c r="G109" s="41"/>
      <c r="H109" s="41"/>
      <c r="I109" s="41"/>
      <c r="J109" s="139">
        <v>0</v>
      </c>
      <c r="K109" s="41"/>
      <c r="L109" s="210"/>
      <c r="M109" s="211"/>
      <c r="N109" s="212" t="s">
        <v>51</v>
      </c>
      <c r="O109" s="211"/>
      <c r="P109" s="211"/>
      <c r="Q109" s="211"/>
      <c r="R109" s="211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4" t="s">
        <v>135</v>
      </c>
      <c r="AZ109" s="211"/>
      <c r="BA109" s="211"/>
      <c r="BB109" s="211"/>
      <c r="BC109" s="211"/>
      <c r="BD109" s="211"/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14" t="s">
        <v>21</v>
      </c>
      <c r="BK109" s="211"/>
      <c r="BL109" s="211"/>
      <c r="BM109" s="211"/>
    </row>
    <row r="110" spans="1:65" s="2" customFormat="1" ht="18" customHeight="1">
      <c r="A110" s="39"/>
      <c r="B110" s="40"/>
      <c r="C110" s="41"/>
      <c r="D110" s="145" t="s">
        <v>138</v>
      </c>
      <c r="E110" s="138"/>
      <c r="F110" s="138"/>
      <c r="G110" s="41"/>
      <c r="H110" s="41"/>
      <c r="I110" s="41"/>
      <c r="J110" s="139">
        <v>0</v>
      </c>
      <c r="K110" s="41"/>
      <c r="L110" s="210"/>
      <c r="M110" s="211"/>
      <c r="N110" s="212" t="s">
        <v>51</v>
      </c>
      <c r="O110" s="211"/>
      <c r="P110" s="211"/>
      <c r="Q110" s="211"/>
      <c r="R110" s="211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4" t="s">
        <v>135</v>
      </c>
      <c r="AZ110" s="211"/>
      <c r="BA110" s="211"/>
      <c r="BB110" s="211"/>
      <c r="BC110" s="211"/>
      <c r="BD110" s="211"/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14" t="s">
        <v>21</v>
      </c>
      <c r="BK110" s="211"/>
      <c r="BL110" s="211"/>
      <c r="BM110" s="211"/>
    </row>
    <row r="111" spans="1:65" s="2" customFormat="1" ht="18" customHeight="1">
      <c r="A111" s="39"/>
      <c r="B111" s="40"/>
      <c r="C111" s="41"/>
      <c r="D111" s="145" t="s">
        <v>139</v>
      </c>
      <c r="E111" s="138"/>
      <c r="F111" s="138"/>
      <c r="G111" s="41"/>
      <c r="H111" s="41"/>
      <c r="I111" s="41"/>
      <c r="J111" s="139">
        <v>0</v>
      </c>
      <c r="K111" s="41"/>
      <c r="L111" s="210"/>
      <c r="M111" s="211"/>
      <c r="N111" s="212" t="s">
        <v>51</v>
      </c>
      <c r="O111" s="211"/>
      <c r="P111" s="211"/>
      <c r="Q111" s="211"/>
      <c r="R111" s="211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4" t="s">
        <v>135</v>
      </c>
      <c r="AZ111" s="211"/>
      <c r="BA111" s="211"/>
      <c r="BB111" s="211"/>
      <c r="BC111" s="211"/>
      <c r="BD111" s="211"/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14" t="s">
        <v>21</v>
      </c>
      <c r="BK111" s="211"/>
      <c r="BL111" s="211"/>
      <c r="BM111" s="211"/>
    </row>
    <row r="112" spans="1:65" s="2" customFormat="1" ht="18" customHeight="1">
      <c r="A112" s="39"/>
      <c r="B112" s="40"/>
      <c r="C112" s="41"/>
      <c r="D112" s="138" t="s">
        <v>140</v>
      </c>
      <c r="E112" s="41"/>
      <c r="F112" s="41"/>
      <c r="G112" s="41"/>
      <c r="H112" s="41"/>
      <c r="I112" s="41"/>
      <c r="J112" s="139">
        <f>ROUND(J30*T112,2)</f>
        <v>0</v>
      </c>
      <c r="K112" s="41"/>
      <c r="L112" s="210"/>
      <c r="M112" s="211"/>
      <c r="N112" s="212" t="s">
        <v>51</v>
      </c>
      <c r="O112" s="211"/>
      <c r="P112" s="211"/>
      <c r="Q112" s="211"/>
      <c r="R112" s="211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4" t="s">
        <v>141</v>
      </c>
      <c r="AZ112" s="211"/>
      <c r="BA112" s="211"/>
      <c r="BB112" s="211"/>
      <c r="BC112" s="211"/>
      <c r="BD112" s="211"/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14" t="s">
        <v>21</v>
      </c>
      <c r="BK112" s="211"/>
      <c r="BL112" s="211"/>
      <c r="BM112" s="211"/>
    </row>
    <row r="113" spans="1:31" s="2" customFormat="1" ht="12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9.25" customHeight="1">
      <c r="A114" s="39"/>
      <c r="B114" s="40"/>
      <c r="C114" s="149" t="s">
        <v>116</v>
      </c>
      <c r="D114" s="150"/>
      <c r="E114" s="150"/>
      <c r="F114" s="150"/>
      <c r="G114" s="150"/>
      <c r="H114" s="150"/>
      <c r="I114" s="150"/>
      <c r="J114" s="151">
        <f>ROUND(J96+J106,2)</f>
        <v>0</v>
      </c>
      <c r="K114" s="15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2" t="s">
        <v>142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92" t="str">
        <f>E7</f>
        <v>Polní cesty C1, C2, C3 a VHO -21-03-16_DI-02_databaze 2020</v>
      </c>
      <c r="F123" s="31"/>
      <c r="G123" s="31"/>
      <c r="H123" s="3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1" t="s">
        <v>118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>02 - SO 02 Polní cesta C2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1" t="s">
        <v>22</v>
      </c>
      <c r="D127" s="41"/>
      <c r="E127" s="41"/>
      <c r="F127" s="26" t="str">
        <f>F12</f>
        <v>Bocanovice</v>
      </c>
      <c r="G127" s="41"/>
      <c r="H127" s="41"/>
      <c r="I127" s="31" t="s">
        <v>24</v>
      </c>
      <c r="J127" s="80" t="str">
        <f>IF(J12="","",J12)</f>
        <v>30. 12. 2020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1" t="s">
        <v>28</v>
      </c>
      <c r="D129" s="41"/>
      <c r="E129" s="41"/>
      <c r="F129" s="26" t="str">
        <f>E15</f>
        <v>ČR SPÚ, KPÚ pro MSK</v>
      </c>
      <c r="G129" s="41"/>
      <c r="H129" s="41"/>
      <c r="I129" s="31" t="s">
        <v>36</v>
      </c>
      <c r="J129" s="35" t="str">
        <f>E21</f>
        <v>AWT Rekultivace a.s.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1" t="s">
        <v>34</v>
      </c>
      <c r="D130" s="41"/>
      <c r="E130" s="41"/>
      <c r="F130" s="26" t="str">
        <f>IF(E18="","",E18)</f>
        <v>Vyplň údaj</v>
      </c>
      <c r="G130" s="41"/>
      <c r="H130" s="41"/>
      <c r="I130" s="31" t="s">
        <v>41</v>
      </c>
      <c r="J130" s="35" t="str">
        <f>E24</f>
        <v>V.Krč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16"/>
      <c r="B132" s="217"/>
      <c r="C132" s="218" t="s">
        <v>143</v>
      </c>
      <c r="D132" s="219" t="s">
        <v>71</v>
      </c>
      <c r="E132" s="219" t="s">
        <v>67</v>
      </c>
      <c r="F132" s="219" t="s">
        <v>68</v>
      </c>
      <c r="G132" s="219" t="s">
        <v>144</v>
      </c>
      <c r="H132" s="219" t="s">
        <v>145</v>
      </c>
      <c r="I132" s="219" t="s">
        <v>146</v>
      </c>
      <c r="J132" s="219" t="s">
        <v>123</v>
      </c>
      <c r="K132" s="220" t="s">
        <v>147</v>
      </c>
      <c r="L132" s="221"/>
      <c r="M132" s="101" t="s">
        <v>1</v>
      </c>
      <c r="N132" s="102" t="s">
        <v>50</v>
      </c>
      <c r="O132" s="102" t="s">
        <v>148</v>
      </c>
      <c r="P132" s="102" t="s">
        <v>149</v>
      </c>
      <c r="Q132" s="102" t="s">
        <v>150</v>
      </c>
      <c r="R132" s="102" t="s">
        <v>151</v>
      </c>
      <c r="S132" s="102" t="s">
        <v>152</v>
      </c>
      <c r="T132" s="103" t="s">
        <v>153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9"/>
      <c r="B133" s="40"/>
      <c r="C133" s="108" t="s">
        <v>154</v>
      </c>
      <c r="D133" s="41"/>
      <c r="E133" s="41"/>
      <c r="F133" s="41"/>
      <c r="G133" s="41"/>
      <c r="H133" s="41"/>
      <c r="I133" s="41"/>
      <c r="J133" s="222">
        <f>BK133</f>
        <v>0</v>
      </c>
      <c r="K133" s="41"/>
      <c r="L133" s="42"/>
      <c r="M133" s="104"/>
      <c r="N133" s="223"/>
      <c r="O133" s="105"/>
      <c r="P133" s="224">
        <f>P134</f>
        <v>0</v>
      </c>
      <c r="Q133" s="105"/>
      <c r="R133" s="224">
        <f>R134</f>
        <v>91.79840014999999</v>
      </c>
      <c r="S133" s="105"/>
      <c r="T133" s="225">
        <f>T134</f>
        <v>1297.737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6" t="s">
        <v>85</v>
      </c>
      <c r="AU133" s="16" t="s">
        <v>125</v>
      </c>
      <c r="BK133" s="226">
        <f>BK134</f>
        <v>0</v>
      </c>
    </row>
    <row r="134" spans="1:63" s="12" customFormat="1" ht="25.9" customHeight="1">
      <c r="A134" s="12"/>
      <c r="B134" s="227"/>
      <c r="C134" s="228"/>
      <c r="D134" s="229" t="s">
        <v>85</v>
      </c>
      <c r="E134" s="230" t="s">
        <v>155</v>
      </c>
      <c r="F134" s="230" t="s">
        <v>156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P135+P218+P253+P289+P342+P361</f>
        <v>0</v>
      </c>
      <c r="Q134" s="235"/>
      <c r="R134" s="236">
        <f>R135+R218+R253+R289+R342+R361</f>
        <v>91.79840014999999</v>
      </c>
      <c r="S134" s="235"/>
      <c r="T134" s="237">
        <f>T135+T218+T253+T289+T342+T361</f>
        <v>1297.737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21</v>
      </c>
      <c r="AT134" s="239" t="s">
        <v>85</v>
      </c>
      <c r="AU134" s="239" t="s">
        <v>86</v>
      </c>
      <c r="AY134" s="238" t="s">
        <v>157</v>
      </c>
      <c r="BK134" s="240">
        <f>BK135+BK218+BK253+BK289+BK342+BK361</f>
        <v>0</v>
      </c>
    </row>
    <row r="135" spans="1:63" s="12" customFormat="1" ht="22.8" customHeight="1">
      <c r="A135" s="12"/>
      <c r="B135" s="227"/>
      <c r="C135" s="228"/>
      <c r="D135" s="229" t="s">
        <v>85</v>
      </c>
      <c r="E135" s="241" t="s">
        <v>91</v>
      </c>
      <c r="F135" s="241" t="s">
        <v>158</v>
      </c>
      <c r="G135" s="228"/>
      <c r="H135" s="228"/>
      <c r="I135" s="231"/>
      <c r="J135" s="242">
        <f>BK135</f>
        <v>0</v>
      </c>
      <c r="K135" s="228"/>
      <c r="L135" s="233"/>
      <c r="M135" s="234"/>
      <c r="N135" s="235"/>
      <c r="O135" s="235"/>
      <c r="P135" s="236">
        <f>SUM(P136:P217)</f>
        <v>0</v>
      </c>
      <c r="Q135" s="235"/>
      <c r="R135" s="236">
        <f>SUM(R136:R217)</f>
        <v>0</v>
      </c>
      <c r="S135" s="235"/>
      <c r="T135" s="237">
        <f>SUM(T136:T217)</f>
        <v>1297.737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21</v>
      </c>
      <c r="AT135" s="239" t="s">
        <v>85</v>
      </c>
      <c r="AU135" s="239" t="s">
        <v>21</v>
      </c>
      <c r="AY135" s="238" t="s">
        <v>157</v>
      </c>
      <c r="BK135" s="240">
        <f>SUM(BK136:BK217)</f>
        <v>0</v>
      </c>
    </row>
    <row r="136" spans="1:65" s="2" customFormat="1" ht="16.5" customHeight="1">
      <c r="A136" s="39"/>
      <c r="B136" s="40"/>
      <c r="C136" s="243" t="s">
        <v>21</v>
      </c>
      <c r="D136" s="243" t="s">
        <v>159</v>
      </c>
      <c r="E136" s="244" t="s">
        <v>469</v>
      </c>
      <c r="F136" s="245" t="s">
        <v>470</v>
      </c>
      <c r="G136" s="246" t="s">
        <v>392</v>
      </c>
      <c r="H136" s="247">
        <v>14</v>
      </c>
      <c r="I136" s="248"/>
      <c r="J136" s="249">
        <f>ROUND(I136*H136,2)</f>
        <v>0</v>
      </c>
      <c r="K136" s="245" t="s">
        <v>163</v>
      </c>
      <c r="L136" s="42"/>
      <c r="M136" s="250" t="s">
        <v>1</v>
      </c>
      <c r="N136" s="251" t="s">
        <v>51</v>
      </c>
      <c r="O136" s="92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4" t="s">
        <v>164</v>
      </c>
      <c r="AT136" s="254" t="s">
        <v>159</v>
      </c>
      <c r="AU136" s="254" t="s">
        <v>95</v>
      </c>
      <c r="AY136" s="16" t="s">
        <v>157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21</v>
      </c>
      <c r="BK136" s="144">
        <f>ROUND(I136*H136,2)</f>
        <v>0</v>
      </c>
      <c r="BL136" s="16" t="s">
        <v>164</v>
      </c>
      <c r="BM136" s="254" t="s">
        <v>471</v>
      </c>
    </row>
    <row r="137" spans="1:47" s="2" customFormat="1" ht="12">
      <c r="A137" s="39"/>
      <c r="B137" s="40"/>
      <c r="C137" s="41"/>
      <c r="D137" s="255" t="s">
        <v>166</v>
      </c>
      <c r="E137" s="41"/>
      <c r="F137" s="256" t="s">
        <v>472</v>
      </c>
      <c r="G137" s="41"/>
      <c r="H137" s="41"/>
      <c r="I137" s="213"/>
      <c r="J137" s="41"/>
      <c r="K137" s="41"/>
      <c r="L137" s="42"/>
      <c r="M137" s="257"/>
      <c r="N137" s="25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6" t="s">
        <v>166</v>
      </c>
      <c r="AU137" s="16" t="s">
        <v>95</v>
      </c>
    </row>
    <row r="138" spans="1:65" s="2" customFormat="1" ht="16.5" customHeight="1">
      <c r="A138" s="39"/>
      <c r="B138" s="40"/>
      <c r="C138" s="243" t="s">
        <v>95</v>
      </c>
      <c r="D138" s="243" t="s">
        <v>159</v>
      </c>
      <c r="E138" s="244" t="s">
        <v>473</v>
      </c>
      <c r="F138" s="245" t="s">
        <v>474</v>
      </c>
      <c r="G138" s="246" t="s">
        <v>392</v>
      </c>
      <c r="H138" s="247">
        <v>2</v>
      </c>
      <c r="I138" s="248"/>
      <c r="J138" s="249">
        <f>ROUND(I138*H138,2)</f>
        <v>0</v>
      </c>
      <c r="K138" s="245" t="s">
        <v>163</v>
      </c>
      <c r="L138" s="42"/>
      <c r="M138" s="250" t="s">
        <v>1</v>
      </c>
      <c r="N138" s="251" t="s">
        <v>51</v>
      </c>
      <c r="O138" s="92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4" t="s">
        <v>164</v>
      </c>
      <c r="AT138" s="254" t="s">
        <v>159</v>
      </c>
      <c r="AU138" s="254" t="s">
        <v>95</v>
      </c>
      <c r="AY138" s="16" t="s">
        <v>157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21</v>
      </c>
      <c r="BK138" s="144">
        <f>ROUND(I138*H138,2)</f>
        <v>0</v>
      </c>
      <c r="BL138" s="16" t="s">
        <v>164</v>
      </c>
      <c r="BM138" s="254" t="s">
        <v>475</v>
      </c>
    </row>
    <row r="139" spans="1:47" s="2" customFormat="1" ht="12">
      <c r="A139" s="39"/>
      <c r="B139" s="40"/>
      <c r="C139" s="41"/>
      <c r="D139" s="255" t="s">
        <v>166</v>
      </c>
      <c r="E139" s="41"/>
      <c r="F139" s="256" t="s">
        <v>476</v>
      </c>
      <c r="G139" s="41"/>
      <c r="H139" s="41"/>
      <c r="I139" s="213"/>
      <c r="J139" s="41"/>
      <c r="K139" s="41"/>
      <c r="L139" s="42"/>
      <c r="M139" s="257"/>
      <c r="N139" s="25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6" t="s">
        <v>166</v>
      </c>
      <c r="AU139" s="16" t="s">
        <v>95</v>
      </c>
    </row>
    <row r="140" spans="1:65" s="2" customFormat="1" ht="12">
      <c r="A140" s="39"/>
      <c r="B140" s="40"/>
      <c r="C140" s="243" t="s">
        <v>172</v>
      </c>
      <c r="D140" s="243" t="s">
        <v>159</v>
      </c>
      <c r="E140" s="244" t="s">
        <v>477</v>
      </c>
      <c r="F140" s="245" t="s">
        <v>478</v>
      </c>
      <c r="G140" s="246" t="s">
        <v>198</v>
      </c>
      <c r="H140" s="247">
        <v>1.6</v>
      </c>
      <c r="I140" s="248"/>
      <c r="J140" s="249">
        <f>ROUND(I140*H140,2)</f>
        <v>0</v>
      </c>
      <c r="K140" s="245" t="s">
        <v>176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164</v>
      </c>
      <c r="AT140" s="254" t="s">
        <v>159</v>
      </c>
      <c r="AU140" s="254" t="s">
        <v>95</v>
      </c>
      <c r="AY140" s="16" t="s">
        <v>157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164</v>
      </c>
      <c r="BM140" s="254" t="s">
        <v>479</v>
      </c>
    </row>
    <row r="141" spans="1:47" s="2" customFormat="1" ht="12">
      <c r="A141" s="39"/>
      <c r="B141" s="40"/>
      <c r="C141" s="41"/>
      <c r="D141" s="255" t="s">
        <v>166</v>
      </c>
      <c r="E141" s="41"/>
      <c r="F141" s="256" t="s">
        <v>480</v>
      </c>
      <c r="G141" s="41"/>
      <c r="H141" s="41"/>
      <c r="I141" s="213"/>
      <c r="J141" s="41"/>
      <c r="K141" s="41"/>
      <c r="L141" s="42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6" t="s">
        <v>166</v>
      </c>
      <c r="AU141" s="16" t="s">
        <v>95</v>
      </c>
    </row>
    <row r="142" spans="1:65" s="2" customFormat="1" ht="16.5" customHeight="1">
      <c r="A142" s="39"/>
      <c r="B142" s="40"/>
      <c r="C142" s="243" t="s">
        <v>164</v>
      </c>
      <c r="D142" s="243" t="s">
        <v>159</v>
      </c>
      <c r="E142" s="244" t="s">
        <v>481</v>
      </c>
      <c r="F142" s="245" t="s">
        <v>482</v>
      </c>
      <c r="G142" s="246" t="s">
        <v>392</v>
      </c>
      <c r="H142" s="247">
        <v>14</v>
      </c>
      <c r="I142" s="248"/>
      <c r="J142" s="249">
        <f>ROUND(I142*H142,2)</f>
        <v>0</v>
      </c>
      <c r="K142" s="245" t="s">
        <v>176</v>
      </c>
      <c r="L142" s="42"/>
      <c r="M142" s="250" t="s">
        <v>1</v>
      </c>
      <c r="N142" s="251" t="s">
        <v>51</v>
      </c>
      <c r="O142" s="92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4" t="s">
        <v>164</v>
      </c>
      <c r="AT142" s="254" t="s">
        <v>159</v>
      </c>
      <c r="AU142" s="254" t="s">
        <v>95</v>
      </c>
      <c r="AY142" s="16" t="s">
        <v>157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21</v>
      </c>
      <c r="BK142" s="144">
        <f>ROUND(I142*H142,2)</f>
        <v>0</v>
      </c>
      <c r="BL142" s="16" t="s">
        <v>164</v>
      </c>
      <c r="BM142" s="254" t="s">
        <v>483</v>
      </c>
    </row>
    <row r="143" spans="1:47" s="2" customFormat="1" ht="12">
      <c r="A143" s="39"/>
      <c r="B143" s="40"/>
      <c r="C143" s="41"/>
      <c r="D143" s="255" t="s">
        <v>166</v>
      </c>
      <c r="E143" s="41"/>
      <c r="F143" s="256" t="s">
        <v>484</v>
      </c>
      <c r="G143" s="41"/>
      <c r="H143" s="41"/>
      <c r="I143" s="213"/>
      <c r="J143" s="41"/>
      <c r="K143" s="41"/>
      <c r="L143" s="42"/>
      <c r="M143" s="257"/>
      <c r="N143" s="25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6" t="s">
        <v>166</v>
      </c>
      <c r="AU143" s="16" t="s">
        <v>95</v>
      </c>
    </row>
    <row r="144" spans="1:65" s="2" customFormat="1" ht="16.5" customHeight="1">
      <c r="A144" s="39"/>
      <c r="B144" s="40"/>
      <c r="C144" s="243" t="s">
        <v>185</v>
      </c>
      <c r="D144" s="243" t="s">
        <v>159</v>
      </c>
      <c r="E144" s="244" t="s">
        <v>485</v>
      </c>
      <c r="F144" s="245" t="s">
        <v>486</v>
      </c>
      <c r="G144" s="246" t="s">
        <v>392</v>
      </c>
      <c r="H144" s="247">
        <v>2</v>
      </c>
      <c r="I144" s="248"/>
      <c r="J144" s="249">
        <f>ROUND(I144*H144,2)</f>
        <v>0</v>
      </c>
      <c r="K144" s="245" t="s">
        <v>176</v>
      </c>
      <c r="L144" s="42"/>
      <c r="M144" s="250" t="s">
        <v>1</v>
      </c>
      <c r="N144" s="251" t="s">
        <v>51</v>
      </c>
      <c r="O144" s="92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4" t="s">
        <v>164</v>
      </c>
      <c r="AT144" s="254" t="s">
        <v>159</v>
      </c>
      <c r="AU144" s="254" t="s">
        <v>95</v>
      </c>
      <c r="AY144" s="16" t="s">
        <v>157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21</v>
      </c>
      <c r="BK144" s="144">
        <f>ROUND(I144*H144,2)</f>
        <v>0</v>
      </c>
      <c r="BL144" s="16" t="s">
        <v>164</v>
      </c>
      <c r="BM144" s="254" t="s">
        <v>487</v>
      </c>
    </row>
    <row r="145" spans="1:47" s="2" customFormat="1" ht="12">
      <c r="A145" s="39"/>
      <c r="B145" s="40"/>
      <c r="C145" s="41"/>
      <c r="D145" s="255" t="s">
        <v>166</v>
      </c>
      <c r="E145" s="41"/>
      <c r="F145" s="256" t="s">
        <v>488</v>
      </c>
      <c r="G145" s="41"/>
      <c r="H145" s="41"/>
      <c r="I145" s="213"/>
      <c r="J145" s="41"/>
      <c r="K145" s="41"/>
      <c r="L145" s="42"/>
      <c r="M145" s="257"/>
      <c r="N145" s="25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6" t="s">
        <v>166</v>
      </c>
      <c r="AU145" s="16" t="s">
        <v>95</v>
      </c>
    </row>
    <row r="146" spans="1:65" s="2" customFormat="1" ht="12">
      <c r="A146" s="39"/>
      <c r="B146" s="40"/>
      <c r="C146" s="243" t="s">
        <v>190</v>
      </c>
      <c r="D146" s="243" t="s">
        <v>159</v>
      </c>
      <c r="E146" s="244" t="s">
        <v>489</v>
      </c>
      <c r="F146" s="245" t="s">
        <v>490</v>
      </c>
      <c r="G146" s="246" t="s">
        <v>392</v>
      </c>
      <c r="H146" s="247">
        <v>14</v>
      </c>
      <c r="I146" s="248"/>
      <c r="J146" s="249">
        <f>ROUND(I146*H146,2)</f>
        <v>0</v>
      </c>
      <c r="K146" s="245" t="s">
        <v>163</v>
      </c>
      <c r="L146" s="42"/>
      <c r="M146" s="250" t="s">
        <v>1</v>
      </c>
      <c r="N146" s="251" t="s">
        <v>51</v>
      </c>
      <c r="O146" s="92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4" t="s">
        <v>164</v>
      </c>
      <c r="AT146" s="254" t="s">
        <v>159</v>
      </c>
      <c r="AU146" s="254" t="s">
        <v>95</v>
      </c>
      <c r="AY146" s="16" t="s">
        <v>157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21</v>
      </c>
      <c r="BK146" s="144">
        <f>ROUND(I146*H146,2)</f>
        <v>0</v>
      </c>
      <c r="BL146" s="16" t="s">
        <v>164</v>
      </c>
      <c r="BM146" s="254" t="s">
        <v>491</v>
      </c>
    </row>
    <row r="147" spans="1:47" s="2" customFormat="1" ht="12">
      <c r="A147" s="39"/>
      <c r="B147" s="40"/>
      <c r="C147" s="41"/>
      <c r="D147" s="255" t="s">
        <v>166</v>
      </c>
      <c r="E147" s="41"/>
      <c r="F147" s="256" t="s">
        <v>492</v>
      </c>
      <c r="G147" s="41"/>
      <c r="H147" s="41"/>
      <c r="I147" s="213"/>
      <c r="J147" s="41"/>
      <c r="K147" s="41"/>
      <c r="L147" s="42"/>
      <c r="M147" s="257"/>
      <c r="N147" s="25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6" t="s">
        <v>166</v>
      </c>
      <c r="AU147" s="16" t="s">
        <v>95</v>
      </c>
    </row>
    <row r="148" spans="1:65" s="2" customFormat="1" ht="12">
      <c r="A148" s="39"/>
      <c r="B148" s="40"/>
      <c r="C148" s="243" t="s">
        <v>195</v>
      </c>
      <c r="D148" s="243" t="s">
        <v>159</v>
      </c>
      <c r="E148" s="244" t="s">
        <v>493</v>
      </c>
      <c r="F148" s="245" t="s">
        <v>494</v>
      </c>
      <c r="G148" s="246" t="s">
        <v>392</v>
      </c>
      <c r="H148" s="247">
        <v>2</v>
      </c>
      <c r="I148" s="248"/>
      <c r="J148" s="249">
        <f>ROUND(I148*H148,2)</f>
        <v>0</v>
      </c>
      <c r="K148" s="245" t="s">
        <v>163</v>
      </c>
      <c r="L148" s="42"/>
      <c r="M148" s="250" t="s">
        <v>1</v>
      </c>
      <c r="N148" s="251" t="s">
        <v>51</v>
      </c>
      <c r="O148" s="92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4" t="s">
        <v>164</v>
      </c>
      <c r="AT148" s="254" t="s">
        <v>159</v>
      </c>
      <c r="AU148" s="254" t="s">
        <v>95</v>
      </c>
      <c r="AY148" s="16" t="s">
        <v>157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21</v>
      </c>
      <c r="BK148" s="144">
        <f>ROUND(I148*H148,2)</f>
        <v>0</v>
      </c>
      <c r="BL148" s="16" t="s">
        <v>164</v>
      </c>
      <c r="BM148" s="254" t="s">
        <v>495</v>
      </c>
    </row>
    <row r="149" spans="1:47" s="2" customFormat="1" ht="12">
      <c r="A149" s="39"/>
      <c r="B149" s="40"/>
      <c r="C149" s="41"/>
      <c r="D149" s="255" t="s">
        <v>166</v>
      </c>
      <c r="E149" s="41"/>
      <c r="F149" s="256" t="s">
        <v>496</v>
      </c>
      <c r="G149" s="41"/>
      <c r="H149" s="41"/>
      <c r="I149" s="213"/>
      <c r="J149" s="41"/>
      <c r="K149" s="41"/>
      <c r="L149" s="42"/>
      <c r="M149" s="257"/>
      <c r="N149" s="25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6" t="s">
        <v>166</v>
      </c>
      <c r="AU149" s="16" t="s">
        <v>95</v>
      </c>
    </row>
    <row r="150" spans="1:65" s="2" customFormat="1" ht="33" customHeight="1">
      <c r="A150" s="39"/>
      <c r="B150" s="40"/>
      <c r="C150" s="243" t="s">
        <v>203</v>
      </c>
      <c r="D150" s="243" t="s">
        <v>159</v>
      </c>
      <c r="E150" s="244" t="s">
        <v>497</v>
      </c>
      <c r="F150" s="245" t="s">
        <v>498</v>
      </c>
      <c r="G150" s="246" t="s">
        <v>392</v>
      </c>
      <c r="H150" s="247">
        <v>42</v>
      </c>
      <c r="I150" s="248"/>
      <c r="J150" s="249">
        <f>ROUND(I150*H150,2)</f>
        <v>0</v>
      </c>
      <c r="K150" s="245" t="s">
        <v>163</v>
      </c>
      <c r="L150" s="42"/>
      <c r="M150" s="250" t="s">
        <v>1</v>
      </c>
      <c r="N150" s="251" t="s">
        <v>51</v>
      </c>
      <c r="O150" s="92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4" t="s">
        <v>164</v>
      </c>
      <c r="AT150" s="254" t="s">
        <v>159</v>
      </c>
      <c r="AU150" s="254" t="s">
        <v>95</v>
      </c>
      <c r="AY150" s="16" t="s">
        <v>157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6" t="s">
        <v>21</v>
      </c>
      <c r="BK150" s="144">
        <f>ROUND(I150*H150,2)</f>
        <v>0</v>
      </c>
      <c r="BL150" s="16" t="s">
        <v>164</v>
      </c>
      <c r="BM150" s="254" t="s">
        <v>499</v>
      </c>
    </row>
    <row r="151" spans="1:47" s="2" customFormat="1" ht="12">
      <c r="A151" s="39"/>
      <c r="B151" s="40"/>
      <c r="C151" s="41"/>
      <c r="D151" s="255" t="s">
        <v>166</v>
      </c>
      <c r="E151" s="41"/>
      <c r="F151" s="256" t="s">
        <v>500</v>
      </c>
      <c r="G151" s="41"/>
      <c r="H151" s="41"/>
      <c r="I151" s="213"/>
      <c r="J151" s="41"/>
      <c r="K151" s="41"/>
      <c r="L151" s="42"/>
      <c r="M151" s="257"/>
      <c r="N151" s="25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6" t="s">
        <v>166</v>
      </c>
      <c r="AU151" s="16" t="s">
        <v>95</v>
      </c>
    </row>
    <row r="152" spans="1:51" s="13" customFormat="1" ht="12">
      <c r="A152" s="13"/>
      <c r="B152" s="259"/>
      <c r="C152" s="260"/>
      <c r="D152" s="255" t="s">
        <v>183</v>
      </c>
      <c r="E152" s="261" t="s">
        <v>1</v>
      </c>
      <c r="F152" s="262" t="s">
        <v>501</v>
      </c>
      <c r="G152" s="260"/>
      <c r="H152" s="263">
        <v>42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183</v>
      </c>
      <c r="AU152" s="269" t="s">
        <v>95</v>
      </c>
      <c r="AV152" s="13" t="s">
        <v>95</v>
      </c>
      <c r="AW152" s="13" t="s">
        <v>40</v>
      </c>
      <c r="AX152" s="13" t="s">
        <v>21</v>
      </c>
      <c r="AY152" s="269" t="s">
        <v>157</v>
      </c>
    </row>
    <row r="153" spans="1:65" s="2" customFormat="1" ht="33" customHeight="1">
      <c r="A153" s="39"/>
      <c r="B153" s="40"/>
      <c r="C153" s="243" t="s">
        <v>210</v>
      </c>
      <c r="D153" s="243" t="s">
        <v>159</v>
      </c>
      <c r="E153" s="244" t="s">
        <v>502</v>
      </c>
      <c r="F153" s="245" t="s">
        <v>503</v>
      </c>
      <c r="G153" s="246" t="s">
        <v>392</v>
      </c>
      <c r="H153" s="247">
        <v>6</v>
      </c>
      <c r="I153" s="248"/>
      <c r="J153" s="249">
        <f>ROUND(I153*H153,2)</f>
        <v>0</v>
      </c>
      <c r="K153" s="245" t="s">
        <v>163</v>
      </c>
      <c r="L153" s="42"/>
      <c r="M153" s="250" t="s">
        <v>1</v>
      </c>
      <c r="N153" s="251" t="s">
        <v>51</v>
      </c>
      <c r="O153" s="92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4" t="s">
        <v>164</v>
      </c>
      <c r="AT153" s="254" t="s">
        <v>159</v>
      </c>
      <c r="AU153" s="254" t="s">
        <v>95</v>
      </c>
      <c r="AY153" s="16" t="s">
        <v>157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21</v>
      </c>
      <c r="BK153" s="144">
        <f>ROUND(I153*H153,2)</f>
        <v>0</v>
      </c>
      <c r="BL153" s="16" t="s">
        <v>164</v>
      </c>
      <c r="BM153" s="254" t="s">
        <v>504</v>
      </c>
    </row>
    <row r="154" spans="1:47" s="2" customFormat="1" ht="12">
      <c r="A154" s="39"/>
      <c r="B154" s="40"/>
      <c r="C154" s="41"/>
      <c r="D154" s="255" t="s">
        <v>166</v>
      </c>
      <c r="E154" s="41"/>
      <c r="F154" s="256" t="s">
        <v>505</v>
      </c>
      <c r="G154" s="41"/>
      <c r="H154" s="41"/>
      <c r="I154" s="213"/>
      <c r="J154" s="41"/>
      <c r="K154" s="41"/>
      <c r="L154" s="42"/>
      <c r="M154" s="257"/>
      <c r="N154" s="25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6" t="s">
        <v>166</v>
      </c>
      <c r="AU154" s="16" t="s">
        <v>95</v>
      </c>
    </row>
    <row r="155" spans="1:51" s="13" customFormat="1" ht="12">
      <c r="A155" s="13"/>
      <c r="B155" s="259"/>
      <c r="C155" s="260"/>
      <c r="D155" s="255" t="s">
        <v>183</v>
      </c>
      <c r="E155" s="261" t="s">
        <v>1</v>
      </c>
      <c r="F155" s="262" t="s">
        <v>506</v>
      </c>
      <c r="G155" s="260"/>
      <c r="H155" s="263">
        <v>6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183</v>
      </c>
      <c r="AU155" s="269" t="s">
        <v>95</v>
      </c>
      <c r="AV155" s="13" t="s">
        <v>95</v>
      </c>
      <c r="AW155" s="13" t="s">
        <v>40</v>
      </c>
      <c r="AX155" s="13" t="s">
        <v>21</v>
      </c>
      <c r="AY155" s="269" t="s">
        <v>157</v>
      </c>
    </row>
    <row r="156" spans="1:65" s="2" customFormat="1" ht="21.75" customHeight="1">
      <c r="A156" s="39"/>
      <c r="B156" s="40"/>
      <c r="C156" s="243" t="s">
        <v>26</v>
      </c>
      <c r="D156" s="243" t="s">
        <v>159</v>
      </c>
      <c r="E156" s="244" t="s">
        <v>507</v>
      </c>
      <c r="F156" s="245" t="s">
        <v>508</v>
      </c>
      <c r="G156" s="246" t="s">
        <v>392</v>
      </c>
      <c r="H156" s="247">
        <v>14</v>
      </c>
      <c r="I156" s="248"/>
      <c r="J156" s="249">
        <f>ROUND(I156*H156,2)</f>
        <v>0</v>
      </c>
      <c r="K156" s="245" t="s">
        <v>163</v>
      </c>
      <c r="L156" s="42"/>
      <c r="M156" s="250" t="s">
        <v>1</v>
      </c>
      <c r="N156" s="251" t="s">
        <v>51</v>
      </c>
      <c r="O156" s="92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4" t="s">
        <v>164</v>
      </c>
      <c r="AT156" s="254" t="s">
        <v>159</v>
      </c>
      <c r="AU156" s="254" t="s">
        <v>95</v>
      </c>
      <c r="AY156" s="16" t="s">
        <v>157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21</v>
      </c>
      <c r="BK156" s="144">
        <f>ROUND(I156*H156,2)</f>
        <v>0</v>
      </c>
      <c r="BL156" s="16" t="s">
        <v>164</v>
      </c>
      <c r="BM156" s="254" t="s">
        <v>509</v>
      </c>
    </row>
    <row r="157" spans="1:47" s="2" customFormat="1" ht="12">
      <c r="A157" s="39"/>
      <c r="B157" s="40"/>
      <c r="C157" s="41"/>
      <c r="D157" s="255" t="s">
        <v>166</v>
      </c>
      <c r="E157" s="41"/>
      <c r="F157" s="256" t="s">
        <v>510</v>
      </c>
      <c r="G157" s="41"/>
      <c r="H157" s="41"/>
      <c r="I157" s="213"/>
      <c r="J157" s="41"/>
      <c r="K157" s="41"/>
      <c r="L157" s="42"/>
      <c r="M157" s="257"/>
      <c r="N157" s="25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6" t="s">
        <v>166</v>
      </c>
      <c r="AU157" s="16" t="s">
        <v>95</v>
      </c>
    </row>
    <row r="158" spans="1:65" s="2" customFormat="1" ht="21.75" customHeight="1">
      <c r="A158" s="39"/>
      <c r="B158" s="40"/>
      <c r="C158" s="243" t="s">
        <v>221</v>
      </c>
      <c r="D158" s="243" t="s">
        <v>159</v>
      </c>
      <c r="E158" s="244" t="s">
        <v>511</v>
      </c>
      <c r="F158" s="245" t="s">
        <v>512</v>
      </c>
      <c r="G158" s="246" t="s">
        <v>392</v>
      </c>
      <c r="H158" s="247">
        <v>2</v>
      </c>
      <c r="I158" s="248"/>
      <c r="J158" s="249">
        <f>ROUND(I158*H158,2)</f>
        <v>0</v>
      </c>
      <c r="K158" s="245" t="s">
        <v>163</v>
      </c>
      <c r="L158" s="42"/>
      <c r="M158" s="250" t="s">
        <v>1</v>
      </c>
      <c r="N158" s="251" t="s">
        <v>51</v>
      </c>
      <c r="O158" s="92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4" t="s">
        <v>164</v>
      </c>
      <c r="AT158" s="254" t="s">
        <v>159</v>
      </c>
      <c r="AU158" s="254" t="s">
        <v>95</v>
      </c>
      <c r="AY158" s="16" t="s">
        <v>157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21</v>
      </c>
      <c r="BK158" s="144">
        <f>ROUND(I158*H158,2)</f>
        <v>0</v>
      </c>
      <c r="BL158" s="16" t="s">
        <v>164</v>
      </c>
      <c r="BM158" s="254" t="s">
        <v>513</v>
      </c>
    </row>
    <row r="159" spans="1:47" s="2" customFormat="1" ht="12">
      <c r="A159" s="39"/>
      <c r="B159" s="40"/>
      <c r="C159" s="41"/>
      <c r="D159" s="255" t="s">
        <v>166</v>
      </c>
      <c r="E159" s="41"/>
      <c r="F159" s="256" t="s">
        <v>514</v>
      </c>
      <c r="G159" s="41"/>
      <c r="H159" s="41"/>
      <c r="I159" s="213"/>
      <c r="J159" s="41"/>
      <c r="K159" s="41"/>
      <c r="L159" s="42"/>
      <c r="M159" s="257"/>
      <c r="N159" s="25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6" t="s">
        <v>166</v>
      </c>
      <c r="AU159" s="16" t="s">
        <v>95</v>
      </c>
    </row>
    <row r="160" spans="1:65" s="2" customFormat="1" ht="12">
      <c r="A160" s="39"/>
      <c r="B160" s="40"/>
      <c r="C160" s="243" t="s">
        <v>226</v>
      </c>
      <c r="D160" s="243" t="s">
        <v>159</v>
      </c>
      <c r="E160" s="244" t="s">
        <v>515</v>
      </c>
      <c r="F160" s="245" t="s">
        <v>516</v>
      </c>
      <c r="G160" s="246" t="s">
        <v>392</v>
      </c>
      <c r="H160" s="247">
        <v>42</v>
      </c>
      <c r="I160" s="248"/>
      <c r="J160" s="249">
        <f>ROUND(I160*H160,2)</f>
        <v>0</v>
      </c>
      <c r="K160" s="245" t="s">
        <v>163</v>
      </c>
      <c r="L160" s="42"/>
      <c r="M160" s="250" t="s">
        <v>1</v>
      </c>
      <c r="N160" s="251" t="s">
        <v>51</v>
      </c>
      <c r="O160" s="92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4" t="s">
        <v>164</v>
      </c>
      <c r="AT160" s="254" t="s">
        <v>159</v>
      </c>
      <c r="AU160" s="254" t="s">
        <v>95</v>
      </c>
      <c r="AY160" s="16" t="s">
        <v>157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21</v>
      </c>
      <c r="BK160" s="144">
        <f>ROUND(I160*H160,2)</f>
        <v>0</v>
      </c>
      <c r="BL160" s="16" t="s">
        <v>164</v>
      </c>
      <c r="BM160" s="254" t="s">
        <v>517</v>
      </c>
    </row>
    <row r="161" spans="1:47" s="2" customFormat="1" ht="12">
      <c r="A161" s="39"/>
      <c r="B161" s="40"/>
      <c r="C161" s="41"/>
      <c r="D161" s="255" t="s">
        <v>166</v>
      </c>
      <c r="E161" s="41"/>
      <c r="F161" s="256" t="s">
        <v>518</v>
      </c>
      <c r="G161" s="41"/>
      <c r="H161" s="41"/>
      <c r="I161" s="213"/>
      <c r="J161" s="41"/>
      <c r="K161" s="41"/>
      <c r="L161" s="42"/>
      <c r="M161" s="257"/>
      <c r="N161" s="25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6" t="s">
        <v>166</v>
      </c>
      <c r="AU161" s="16" t="s">
        <v>95</v>
      </c>
    </row>
    <row r="162" spans="1:51" s="13" customFormat="1" ht="12">
      <c r="A162" s="13"/>
      <c r="B162" s="259"/>
      <c r="C162" s="260"/>
      <c r="D162" s="255" t="s">
        <v>183</v>
      </c>
      <c r="E162" s="261" t="s">
        <v>1</v>
      </c>
      <c r="F162" s="262" t="s">
        <v>501</v>
      </c>
      <c r="G162" s="260"/>
      <c r="H162" s="263">
        <v>42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183</v>
      </c>
      <c r="AU162" s="269" t="s">
        <v>95</v>
      </c>
      <c r="AV162" s="13" t="s">
        <v>95</v>
      </c>
      <c r="AW162" s="13" t="s">
        <v>40</v>
      </c>
      <c r="AX162" s="13" t="s">
        <v>21</v>
      </c>
      <c r="AY162" s="269" t="s">
        <v>157</v>
      </c>
    </row>
    <row r="163" spans="1:65" s="2" customFormat="1" ht="12">
      <c r="A163" s="39"/>
      <c r="B163" s="40"/>
      <c r="C163" s="243" t="s">
        <v>232</v>
      </c>
      <c r="D163" s="243" t="s">
        <v>159</v>
      </c>
      <c r="E163" s="244" t="s">
        <v>519</v>
      </c>
      <c r="F163" s="245" t="s">
        <v>520</v>
      </c>
      <c r="G163" s="246" t="s">
        <v>392</v>
      </c>
      <c r="H163" s="247">
        <v>6</v>
      </c>
      <c r="I163" s="248"/>
      <c r="J163" s="249">
        <f>ROUND(I163*H163,2)</f>
        <v>0</v>
      </c>
      <c r="K163" s="245" t="s">
        <v>163</v>
      </c>
      <c r="L163" s="42"/>
      <c r="M163" s="250" t="s">
        <v>1</v>
      </c>
      <c r="N163" s="251" t="s">
        <v>51</v>
      </c>
      <c r="O163" s="92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4" t="s">
        <v>164</v>
      </c>
      <c r="AT163" s="254" t="s">
        <v>159</v>
      </c>
      <c r="AU163" s="254" t="s">
        <v>95</v>
      </c>
      <c r="AY163" s="16" t="s">
        <v>157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6" t="s">
        <v>21</v>
      </c>
      <c r="BK163" s="144">
        <f>ROUND(I163*H163,2)</f>
        <v>0</v>
      </c>
      <c r="BL163" s="16" t="s">
        <v>164</v>
      </c>
      <c r="BM163" s="254" t="s">
        <v>521</v>
      </c>
    </row>
    <row r="164" spans="1:47" s="2" customFormat="1" ht="12">
      <c r="A164" s="39"/>
      <c r="B164" s="40"/>
      <c r="C164" s="41"/>
      <c r="D164" s="255" t="s">
        <v>166</v>
      </c>
      <c r="E164" s="41"/>
      <c r="F164" s="256" t="s">
        <v>522</v>
      </c>
      <c r="G164" s="41"/>
      <c r="H164" s="41"/>
      <c r="I164" s="213"/>
      <c r="J164" s="41"/>
      <c r="K164" s="41"/>
      <c r="L164" s="42"/>
      <c r="M164" s="257"/>
      <c r="N164" s="25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6" t="s">
        <v>166</v>
      </c>
      <c r="AU164" s="16" t="s">
        <v>95</v>
      </c>
    </row>
    <row r="165" spans="1:51" s="13" customFormat="1" ht="12">
      <c r="A165" s="13"/>
      <c r="B165" s="259"/>
      <c r="C165" s="260"/>
      <c r="D165" s="255" t="s">
        <v>183</v>
      </c>
      <c r="E165" s="261" t="s">
        <v>1</v>
      </c>
      <c r="F165" s="262" t="s">
        <v>506</v>
      </c>
      <c r="G165" s="260"/>
      <c r="H165" s="263">
        <v>6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183</v>
      </c>
      <c r="AU165" s="269" t="s">
        <v>95</v>
      </c>
      <c r="AV165" s="13" t="s">
        <v>95</v>
      </c>
      <c r="AW165" s="13" t="s">
        <v>40</v>
      </c>
      <c r="AX165" s="13" t="s">
        <v>21</v>
      </c>
      <c r="AY165" s="269" t="s">
        <v>157</v>
      </c>
    </row>
    <row r="166" spans="1:65" s="2" customFormat="1" ht="16.5" customHeight="1">
      <c r="A166" s="39"/>
      <c r="B166" s="40"/>
      <c r="C166" s="243" t="s">
        <v>237</v>
      </c>
      <c r="D166" s="243" t="s">
        <v>159</v>
      </c>
      <c r="E166" s="244" t="s">
        <v>523</v>
      </c>
      <c r="F166" s="245" t="s">
        <v>524</v>
      </c>
      <c r="G166" s="246" t="s">
        <v>175</v>
      </c>
      <c r="H166" s="247">
        <v>1.6</v>
      </c>
      <c r="I166" s="248"/>
      <c r="J166" s="249">
        <f>ROUND(I166*H166,2)</f>
        <v>0</v>
      </c>
      <c r="K166" s="245" t="s">
        <v>1</v>
      </c>
      <c r="L166" s="42"/>
      <c r="M166" s="250" t="s">
        <v>1</v>
      </c>
      <c r="N166" s="251" t="s">
        <v>51</v>
      </c>
      <c r="O166" s="92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4" t="s">
        <v>164</v>
      </c>
      <c r="AT166" s="254" t="s">
        <v>159</v>
      </c>
      <c r="AU166" s="254" t="s">
        <v>95</v>
      </c>
      <c r="AY166" s="16" t="s">
        <v>157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21</v>
      </c>
      <c r="BK166" s="144">
        <f>ROUND(I166*H166,2)</f>
        <v>0</v>
      </c>
      <c r="BL166" s="16" t="s">
        <v>164</v>
      </c>
      <c r="BM166" s="254" t="s">
        <v>525</v>
      </c>
    </row>
    <row r="167" spans="1:65" s="2" customFormat="1" ht="12">
      <c r="A167" s="39"/>
      <c r="B167" s="40"/>
      <c r="C167" s="243" t="s">
        <v>8</v>
      </c>
      <c r="D167" s="243" t="s">
        <v>159</v>
      </c>
      <c r="E167" s="244" t="s">
        <v>160</v>
      </c>
      <c r="F167" s="245" t="s">
        <v>526</v>
      </c>
      <c r="G167" s="246" t="s">
        <v>162</v>
      </c>
      <c r="H167" s="247">
        <v>836</v>
      </c>
      <c r="I167" s="248"/>
      <c r="J167" s="249">
        <f>ROUND(I167*H167,2)</f>
        <v>0</v>
      </c>
      <c r="K167" s="245" t="s">
        <v>163</v>
      </c>
      <c r="L167" s="42"/>
      <c r="M167" s="250" t="s">
        <v>1</v>
      </c>
      <c r="N167" s="251" t="s">
        <v>51</v>
      </c>
      <c r="O167" s="92"/>
      <c r="P167" s="252">
        <f>O167*H167</f>
        <v>0</v>
      </c>
      <c r="Q167" s="252">
        <v>0</v>
      </c>
      <c r="R167" s="252">
        <f>Q167*H167</f>
        <v>0</v>
      </c>
      <c r="S167" s="252">
        <v>0.709</v>
      </c>
      <c r="T167" s="253">
        <f>S167*H167</f>
        <v>592.7239999999999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4" t="s">
        <v>164</v>
      </c>
      <c r="AT167" s="254" t="s">
        <v>159</v>
      </c>
      <c r="AU167" s="254" t="s">
        <v>95</v>
      </c>
      <c r="AY167" s="16" t="s">
        <v>157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6" t="s">
        <v>21</v>
      </c>
      <c r="BK167" s="144">
        <f>ROUND(I167*H167,2)</f>
        <v>0</v>
      </c>
      <c r="BL167" s="16" t="s">
        <v>164</v>
      </c>
      <c r="BM167" s="254" t="s">
        <v>527</v>
      </c>
    </row>
    <row r="168" spans="1:47" s="2" customFormat="1" ht="12">
      <c r="A168" s="39"/>
      <c r="B168" s="40"/>
      <c r="C168" s="41"/>
      <c r="D168" s="255" t="s">
        <v>166</v>
      </c>
      <c r="E168" s="41"/>
      <c r="F168" s="256" t="s">
        <v>167</v>
      </c>
      <c r="G168" s="41"/>
      <c r="H168" s="41"/>
      <c r="I168" s="213"/>
      <c r="J168" s="41"/>
      <c r="K168" s="41"/>
      <c r="L168" s="42"/>
      <c r="M168" s="257"/>
      <c r="N168" s="25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6" t="s">
        <v>166</v>
      </c>
      <c r="AU168" s="16" t="s">
        <v>95</v>
      </c>
    </row>
    <row r="169" spans="1:65" s="2" customFormat="1" ht="12">
      <c r="A169" s="39"/>
      <c r="B169" s="40"/>
      <c r="C169" s="243" t="s">
        <v>249</v>
      </c>
      <c r="D169" s="243" t="s">
        <v>159</v>
      </c>
      <c r="E169" s="244" t="s">
        <v>168</v>
      </c>
      <c r="F169" s="245" t="s">
        <v>528</v>
      </c>
      <c r="G169" s="246" t="s">
        <v>162</v>
      </c>
      <c r="H169" s="247">
        <v>1723</v>
      </c>
      <c r="I169" s="248"/>
      <c r="J169" s="249">
        <f>ROUND(I169*H169,2)</f>
        <v>0</v>
      </c>
      <c r="K169" s="245" t="s">
        <v>163</v>
      </c>
      <c r="L169" s="42"/>
      <c r="M169" s="250" t="s">
        <v>1</v>
      </c>
      <c r="N169" s="251" t="s">
        <v>51</v>
      </c>
      <c r="O169" s="92"/>
      <c r="P169" s="252">
        <f>O169*H169</f>
        <v>0</v>
      </c>
      <c r="Q169" s="252">
        <v>0</v>
      </c>
      <c r="R169" s="252">
        <f>Q169*H169</f>
        <v>0</v>
      </c>
      <c r="S169" s="252">
        <v>0.4</v>
      </c>
      <c r="T169" s="253">
        <f>S169*H169</f>
        <v>689.2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4" t="s">
        <v>164</v>
      </c>
      <c r="AT169" s="254" t="s">
        <v>159</v>
      </c>
      <c r="AU169" s="254" t="s">
        <v>95</v>
      </c>
      <c r="AY169" s="16" t="s">
        <v>157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6" t="s">
        <v>21</v>
      </c>
      <c r="BK169" s="144">
        <f>ROUND(I169*H169,2)</f>
        <v>0</v>
      </c>
      <c r="BL169" s="16" t="s">
        <v>164</v>
      </c>
      <c r="BM169" s="254" t="s">
        <v>529</v>
      </c>
    </row>
    <row r="170" spans="1:47" s="2" customFormat="1" ht="12">
      <c r="A170" s="39"/>
      <c r="B170" s="40"/>
      <c r="C170" s="41"/>
      <c r="D170" s="255" t="s">
        <v>166</v>
      </c>
      <c r="E170" s="41"/>
      <c r="F170" s="256" t="s">
        <v>171</v>
      </c>
      <c r="G170" s="41"/>
      <c r="H170" s="41"/>
      <c r="I170" s="213"/>
      <c r="J170" s="41"/>
      <c r="K170" s="41"/>
      <c r="L170" s="42"/>
      <c r="M170" s="257"/>
      <c r="N170" s="25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6" t="s">
        <v>166</v>
      </c>
      <c r="AU170" s="16" t="s">
        <v>95</v>
      </c>
    </row>
    <row r="171" spans="1:65" s="2" customFormat="1" ht="16.5" customHeight="1">
      <c r="A171" s="39"/>
      <c r="B171" s="40"/>
      <c r="C171" s="243" t="s">
        <v>255</v>
      </c>
      <c r="D171" s="243" t="s">
        <v>159</v>
      </c>
      <c r="E171" s="244" t="s">
        <v>530</v>
      </c>
      <c r="F171" s="245" t="s">
        <v>531</v>
      </c>
      <c r="G171" s="246" t="s">
        <v>368</v>
      </c>
      <c r="H171" s="247">
        <v>21</v>
      </c>
      <c r="I171" s="248"/>
      <c r="J171" s="249">
        <f>ROUND(I171*H171,2)</f>
        <v>0</v>
      </c>
      <c r="K171" s="245" t="s">
        <v>176</v>
      </c>
      <c r="L171" s="42"/>
      <c r="M171" s="250" t="s">
        <v>1</v>
      </c>
      <c r="N171" s="251" t="s">
        <v>51</v>
      </c>
      <c r="O171" s="92"/>
      <c r="P171" s="252">
        <f>O171*H171</f>
        <v>0</v>
      </c>
      <c r="Q171" s="252">
        <v>0</v>
      </c>
      <c r="R171" s="252">
        <f>Q171*H171</f>
        <v>0</v>
      </c>
      <c r="S171" s="252">
        <v>0.753</v>
      </c>
      <c r="T171" s="253">
        <f>S171*H171</f>
        <v>15.813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4" t="s">
        <v>164</v>
      </c>
      <c r="AT171" s="254" t="s">
        <v>159</v>
      </c>
      <c r="AU171" s="254" t="s">
        <v>95</v>
      </c>
      <c r="AY171" s="16" t="s">
        <v>157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6" t="s">
        <v>21</v>
      </c>
      <c r="BK171" s="144">
        <f>ROUND(I171*H171,2)</f>
        <v>0</v>
      </c>
      <c r="BL171" s="16" t="s">
        <v>164</v>
      </c>
      <c r="BM171" s="254" t="s">
        <v>532</v>
      </c>
    </row>
    <row r="172" spans="1:47" s="2" customFormat="1" ht="12">
      <c r="A172" s="39"/>
      <c r="B172" s="40"/>
      <c r="C172" s="41"/>
      <c r="D172" s="255" t="s">
        <v>166</v>
      </c>
      <c r="E172" s="41"/>
      <c r="F172" s="256" t="s">
        <v>533</v>
      </c>
      <c r="G172" s="41"/>
      <c r="H172" s="41"/>
      <c r="I172" s="213"/>
      <c r="J172" s="41"/>
      <c r="K172" s="41"/>
      <c r="L172" s="42"/>
      <c r="M172" s="257"/>
      <c r="N172" s="25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6" t="s">
        <v>166</v>
      </c>
      <c r="AU172" s="16" t="s">
        <v>95</v>
      </c>
    </row>
    <row r="173" spans="1:51" s="14" customFormat="1" ht="12">
      <c r="A173" s="14"/>
      <c r="B173" s="270"/>
      <c r="C173" s="271"/>
      <c r="D173" s="255" t="s">
        <v>183</v>
      </c>
      <c r="E173" s="272" t="s">
        <v>1</v>
      </c>
      <c r="F173" s="273" t="s">
        <v>534</v>
      </c>
      <c r="G173" s="271"/>
      <c r="H173" s="272" t="s">
        <v>1</v>
      </c>
      <c r="I173" s="274"/>
      <c r="J173" s="271"/>
      <c r="K173" s="271"/>
      <c r="L173" s="275"/>
      <c r="M173" s="276"/>
      <c r="N173" s="277"/>
      <c r="O173" s="277"/>
      <c r="P173" s="277"/>
      <c r="Q173" s="277"/>
      <c r="R173" s="277"/>
      <c r="S173" s="277"/>
      <c r="T173" s="27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9" t="s">
        <v>183</v>
      </c>
      <c r="AU173" s="279" t="s">
        <v>95</v>
      </c>
      <c r="AV173" s="14" t="s">
        <v>21</v>
      </c>
      <c r="AW173" s="14" t="s">
        <v>40</v>
      </c>
      <c r="AX173" s="14" t="s">
        <v>86</v>
      </c>
      <c r="AY173" s="279" t="s">
        <v>157</v>
      </c>
    </row>
    <row r="174" spans="1:51" s="13" customFormat="1" ht="12">
      <c r="A174" s="13"/>
      <c r="B174" s="259"/>
      <c r="C174" s="260"/>
      <c r="D174" s="255" t="s">
        <v>183</v>
      </c>
      <c r="E174" s="261" t="s">
        <v>1</v>
      </c>
      <c r="F174" s="262" t="s">
        <v>535</v>
      </c>
      <c r="G174" s="260"/>
      <c r="H174" s="263">
        <v>21</v>
      </c>
      <c r="I174" s="264"/>
      <c r="J174" s="260"/>
      <c r="K174" s="260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183</v>
      </c>
      <c r="AU174" s="269" t="s">
        <v>95</v>
      </c>
      <c r="AV174" s="13" t="s">
        <v>95</v>
      </c>
      <c r="AW174" s="13" t="s">
        <v>40</v>
      </c>
      <c r="AX174" s="13" t="s">
        <v>21</v>
      </c>
      <c r="AY174" s="269" t="s">
        <v>157</v>
      </c>
    </row>
    <row r="175" spans="1:65" s="2" customFormat="1" ht="16.5" customHeight="1">
      <c r="A175" s="39"/>
      <c r="B175" s="40"/>
      <c r="C175" s="243" t="s">
        <v>261</v>
      </c>
      <c r="D175" s="243" t="s">
        <v>159</v>
      </c>
      <c r="E175" s="244" t="s">
        <v>173</v>
      </c>
      <c r="F175" s="245" t="s">
        <v>174</v>
      </c>
      <c r="G175" s="246" t="s">
        <v>175</v>
      </c>
      <c r="H175" s="247">
        <v>1297.737</v>
      </c>
      <c r="I175" s="248"/>
      <c r="J175" s="249">
        <f>ROUND(I175*H175,2)</f>
        <v>0</v>
      </c>
      <c r="K175" s="245" t="s">
        <v>176</v>
      </c>
      <c r="L175" s="42"/>
      <c r="M175" s="250" t="s">
        <v>1</v>
      </c>
      <c r="N175" s="251" t="s">
        <v>51</v>
      </c>
      <c r="O175" s="92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4" t="s">
        <v>164</v>
      </c>
      <c r="AT175" s="254" t="s">
        <v>159</v>
      </c>
      <c r="AU175" s="254" t="s">
        <v>95</v>
      </c>
      <c r="AY175" s="16" t="s">
        <v>157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6" t="s">
        <v>21</v>
      </c>
      <c r="BK175" s="144">
        <f>ROUND(I175*H175,2)</f>
        <v>0</v>
      </c>
      <c r="BL175" s="16" t="s">
        <v>164</v>
      </c>
      <c r="BM175" s="254" t="s">
        <v>536</v>
      </c>
    </row>
    <row r="176" spans="1:47" s="2" customFormat="1" ht="12">
      <c r="A176" s="39"/>
      <c r="B176" s="40"/>
      <c r="C176" s="41"/>
      <c r="D176" s="255" t="s">
        <v>166</v>
      </c>
      <c r="E176" s="41"/>
      <c r="F176" s="256" t="s">
        <v>178</v>
      </c>
      <c r="G176" s="41"/>
      <c r="H176" s="41"/>
      <c r="I176" s="213"/>
      <c r="J176" s="41"/>
      <c r="K176" s="41"/>
      <c r="L176" s="42"/>
      <c r="M176" s="257"/>
      <c r="N176" s="258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6" t="s">
        <v>166</v>
      </c>
      <c r="AU176" s="16" t="s">
        <v>95</v>
      </c>
    </row>
    <row r="177" spans="1:65" s="2" customFormat="1" ht="12">
      <c r="A177" s="39"/>
      <c r="B177" s="40"/>
      <c r="C177" s="243" t="s">
        <v>279</v>
      </c>
      <c r="D177" s="243" t="s">
        <v>159</v>
      </c>
      <c r="E177" s="244" t="s">
        <v>179</v>
      </c>
      <c r="F177" s="245" t="s">
        <v>180</v>
      </c>
      <c r="G177" s="246" t="s">
        <v>175</v>
      </c>
      <c r="H177" s="247">
        <v>24657.003</v>
      </c>
      <c r="I177" s="248"/>
      <c r="J177" s="249">
        <f>ROUND(I177*H177,2)</f>
        <v>0</v>
      </c>
      <c r="K177" s="245" t="s">
        <v>176</v>
      </c>
      <c r="L177" s="42"/>
      <c r="M177" s="250" t="s">
        <v>1</v>
      </c>
      <c r="N177" s="251" t="s">
        <v>51</v>
      </c>
      <c r="O177" s="92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4" t="s">
        <v>164</v>
      </c>
      <c r="AT177" s="254" t="s">
        <v>159</v>
      </c>
      <c r="AU177" s="254" t="s">
        <v>95</v>
      </c>
      <c r="AY177" s="16" t="s">
        <v>157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6" t="s">
        <v>21</v>
      </c>
      <c r="BK177" s="144">
        <f>ROUND(I177*H177,2)</f>
        <v>0</v>
      </c>
      <c r="BL177" s="16" t="s">
        <v>164</v>
      </c>
      <c r="BM177" s="254" t="s">
        <v>537</v>
      </c>
    </row>
    <row r="178" spans="1:47" s="2" customFormat="1" ht="12">
      <c r="A178" s="39"/>
      <c r="B178" s="40"/>
      <c r="C178" s="41"/>
      <c r="D178" s="255" t="s">
        <v>166</v>
      </c>
      <c r="E178" s="41"/>
      <c r="F178" s="256" t="s">
        <v>182</v>
      </c>
      <c r="G178" s="41"/>
      <c r="H178" s="41"/>
      <c r="I178" s="213"/>
      <c r="J178" s="41"/>
      <c r="K178" s="41"/>
      <c r="L178" s="42"/>
      <c r="M178" s="257"/>
      <c r="N178" s="258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6" t="s">
        <v>166</v>
      </c>
      <c r="AU178" s="16" t="s">
        <v>95</v>
      </c>
    </row>
    <row r="179" spans="1:51" s="13" customFormat="1" ht="12">
      <c r="A179" s="13"/>
      <c r="B179" s="259"/>
      <c r="C179" s="260"/>
      <c r="D179" s="255" t="s">
        <v>183</v>
      </c>
      <c r="E179" s="261" t="s">
        <v>1</v>
      </c>
      <c r="F179" s="262" t="s">
        <v>538</v>
      </c>
      <c r="G179" s="260"/>
      <c r="H179" s="263">
        <v>24657.003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183</v>
      </c>
      <c r="AU179" s="269" t="s">
        <v>95</v>
      </c>
      <c r="AV179" s="13" t="s">
        <v>95</v>
      </c>
      <c r="AW179" s="13" t="s">
        <v>40</v>
      </c>
      <c r="AX179" s="13" t="s">
        <v>21</v>
      </c>
      <c r="AY179" s="269" t="s">
        <v>157</v>
      </c>
    </row>
    <row r="180" spans="1:65" s="2" customFormat="1" ht="12">
      <c r="A180" s="39"/>
      <c r="B180" s="40"/>
      <c r="C180" s="243" t="s">
        <v>286</v>
      </c>
      <c r="D180" s="243" t="s">
        <v>159</v>
      </c>
      <c r="E180" s="244" t="s">
        <v>186</v>
      </c>
      <c r="F180" s="245" t="s">
        <v>187</v>
      </c>
      <c r="G180" s="246" t="s">
        <v>175</v>
      </c>
      <c r="H180" s="247">
        <v>592.724</v>
      </c>
      <c r="I180" s="248"/>
      <c r="J180" s="249">
        <f>ROUND(I180*H180,2)</f>
        <v>0</v>
      </c>
      <c r="K180" s="245" t="s">
        <v>163</v>
      </c>
      <c r="L180" s="42"/>
      <c r="M180" s="250" t="s">
        <v>1</v>
      </c>
      <c r="N180" s="251" t="s">
        <v>51</v>
      </c>
      <c r="O180" s="92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4" t="s">
        <v>164</v>
      </c>
      <c r="AT180" s="254" t="s">
        <v>159</v>
      </c>
      <c r="AU180" s="254" t="s">
        <v>95</v>
      </c>
      <c r="AY180" s="16" t="s">
        <v>157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6" t="s">
        <v>21</v>
      </c>
      <c r="BK180" s="144">
        <f>ROUND(I180*H180,2)</f>
        <v>0</v>
      </c>
      <c r="BL180" s="16" t="s">
        <v>164</v>
      </c>
      <c r="BM180" s="254" t="s">
        <v>539</v>
      </c>
    </row>
    <row r="181" spans="1:47" s="2" customFormat="1" ht="12">
      <c r="A181" s="39"/>
      <c r="B181" s="40"/>
      <c r="C181" s="41"/>
      <c r="D181" s="255" t="s">
        <v>166</v>
      </c>
      <c r="E181" s="41"/>
      <c r="F181" s="256" t="s">
        <v>189</v>
      </c>
      <c r="G181" s="41"/>
      <c r="H181" s="41"/>
      <c r="I181" s="213"/>
      <c r="J181" s="41"/>
      <c r="K181" s="41"/>
      <c r="L181" s="42"/>
      <c r="M181" s="257"/>
      <c r="N181" s="25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6" t="s">
        <v>166</v>
      </c>
      <c r="AU181" s="16" t="s">
        <v>95</v>
      </c>
    </row>
    <row r="182" spans="1:65" s="2" customFormat="1" ht="12">
      <c r="A182" s="39"/>
      <c r="B182" s="40"/>
      <c r="C182" s="243" t="s">
        <v>7</v>
      </c>
      <c r="D182" s="243" t="s">
        <v>159</v>
      </c>
      <c r="E182" s="244" t="s">
        <v>191</v>
      </c>
      <c r="F182" s="245" t="s">
        <v>192</v>
      </c>
      <c r="G182" s="246" t="s">
        <v>175</v>
      </c>
      <c r="H182" s="247">
        <v>689.2</v>
      </c>
      <c r="I182" s="248"/>
      <c r="J182" s="249">
        <f>ROUND(I182*H182,2)</f>
        <v>0</v>
      </c>
      <c r="K182" s="245" t="s">
        <v>163</v>
      </c>
      <c r="L182" s="42"/>
      <c r="M182" s="250" t="s">
        <v>1</v>
      </c>
      <c r="N182" s="251" t="s">
        <v>51</v>
      </c>
      <c r="O182" s="92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4" t="s">
        <v>164</v>
      </c>
      <c r="AT182" s="254" t="s">
        <v>159</v>
      </c>
      <c r="AU182" s="254" t="s">
        <v>95</v>
      </c>
      <c r="AY182" s="16" t="s">
        <v>157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6" t="s">
        <v>21</v>
      </c>
      <c r="BK182" s="144">
        <f>ROUND(I182*H182,2)</f>
        <v>0</v>
      </c>
      <c r="BL182" s="16" t="s">
        <v>164</v>
      </c>
      <c r="BM182" s="254" t="s">
        <v>540</v>
      </c>
    </row>
    <row r="183" spans="1:47" s="2" customFormat="1" ht="12">
      <c r="A183" s="39"/>
      <c r="B183" s="40"/>
      <c r="C183" s="41"/>
      <c r="D183" s="255" t="s">
        <v>166</v>
      </c>
      <c r="E183" s="41"/>
      <c r="F183" s="256" t="s">
        <v>194</v>
      </c>
      <c r="G183" s="41"/>
      <c r="H183" s="41"/>
      <c r="I183" s="213"/>
      <c r="J183" s="41"/>
      <c r="K183" s="41"/>
      <c r="L183" s="42"/>
      <c r="M183" s="257"/>
      <c r="N183" s="25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6" t="s">
        <v>166</v>
      </c>
      <c r="AU183" s="16" t="s">
        <v>95</v>
      </c>
    </row>
    <row r="184" spans="1:65" s="2" customFormat="1" ht="12">
      <c r="A184" s="39"/>
      <c r="B184" s="40"/>
      <c r="C184" s="243" t="s">
        <v>299</v>
      </c>
      <c r="D184" s="243" t="s">
        <v>159</v>
      </c>
      <c r="E184" s="244" t="s">
        <v>541</v>
      </c>
      <c r="F184" s="245" t="s">
        <v>542</v>
      </c>
      <c r="G184" s="246" t="s">
        <v>175</v>
      </c>
      <c r="H184" s="247">
        <v>15.813</v>
      </c>
      <c r="I184" s="248"/>
      <c r="J184" s="249">
        <f>ROUND(I184*H184,2)</f>
        <v>0</v>
      </c>
      <c r="K184" s="245" t="s">
        <v>163</v>
      </c>
      <c r="L184" s="42"/>
      <c r="M184" s="250" t="s">
        <v>1</v>
      </c>
      <c r="N184" s="251" t="s">
        <v>51</v>
      </c>
      <c r="O184" s="92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4" t="s">
        <v>164</v>
      </c>
      <c r="AT184" s="254" t="s">
        <v>159</v>
      </c>
      <c r="AU184" s="254" t="s">
        <v>95</v>
      </c>
      <c r="AY184" s="16" t="s">
        <v>157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6" t="s">
        <v>21</v>
      </c>
      <c r="BK184" s="144">
        <f>ROUND(I184*H184,2)</f>
        <v>0</v>
      </c>
      <c r="BL184" s="16" t="s">
        <v>164</v>
      </c>
      <c r="BM184" s="254" t="s">
        <v>543</v>
      </c>
    </row>
    <row r="185" spans="1:47" s="2" customFormat="1" ht="12">
      <c r="A185" s="39"/>
      <c r="B185" s="40"/>
      <c r="C185" s="41"/>
      <c r="D185" s="255" t="s">
        <v>166</v>
      </c>
      <c r="E185" s="41"/>
      <c r="F185" s="256" t="s">
        <v>544</v>
      </c>
      <c r="G185" s="41"/>
      <c r="H185" s="41"/>
      <c r="I185" s="213"/>
      <c r="J185" s="41"/>
      <c r="K185" s="41"/>
      <c r="L185" s="42"/>
      <c r="M185" s="257"/>
      <c r="N185" s="25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6" t="s">
        <v>166</v>
      </c>
      <c r="AU185" s="16" t="s">
        <v>95</v>
      </c>
    </row>
    <row r="186" spans="1:65" s="2" customFormat="1" ht="21.75" customHeight="1">
      <c r="A186" s="39"/>
      <c r="B186" s="40"/>
      <c r="C186" s="243" t="s">
        <v>307</v>
      </c>
      <c r="D186" s="243" t="s">
        <v>159</v>
      </c>
      <c r="E186" s="244" t="s">
        <v>196</v>
      </c>
      <c r="F186" s="245" t="s">
        <v>197</v>
      </c>
      <c r="G186" s="246" t="s">
        <v>198</v>
      </c>
      <c r="H186" s="247">
        <v>724</v>
      </c>
      <c r="I186" s="248"/>
      <c r="J186" s="249">
        <f>ROUND(I186*H186,2)</f>
        <v>0</v>
      </c>
      <c r="K186" s="245" t="s">
        <v>163</v>
      </c>
      <c r="L186" s="42"/>
      <c r="M186" s="250" t="s">
        <v>1</v>
      </c>
      <c r="N186" s="251" t="s">
        <v>51</v>
      </c>
      <c r="O186" s="92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4" t="s">
        <v>164</v>
      </c>
      <c r="AT186" s="254" t="s">
        <v>159</v>
      </c>
      <c r="AU186" s="254" t="s">
        <v>95</v>
      </c>
      <c r="AY186" s="16" t="s">
        <v>157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6" t="s">
        <v>21</v>
      </c>
      <c r="BK186" s="144">
        <f>ROUND(I186*H186,2)</f>
        <v>0</v>
      </c>
      <c r="BL186" s="16" t="s">
        <v>164</v>
      </c>
      <c r="BM186" s="254" t="s">
        <v>545</v>
      </c>
    </row>
    <row r="187" spans="1:47" s="2" customFormat="1" ht="12">
      <c r="A187" s="39"/>
      <c r="B187" s="40"/>
      <c r="C187" s="41"/>
      <c r="D187" s="255" t="s">
        <v>166</v>
      </c>
      <c r="E187" s="41"/>
      <c r="F187" s="256" t="s">
        <v>200</v>
      </c>
      <c r="G187" s="41"/>
      <c r="H187" s="41"/>
      <c r="I187" s="213"/>
      <c r="J187" s="41"/>
      <c r="K187" s="41"/>
      <c r="L187" s="42"/>
      <c r="M187" s="257"/>
      <c r="N187" s="258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6" t="s">
        <v>166</v>
      </c>
      <c r="AU187" s="16" t="s">
        <v>95</v>
      </c>
    </row>
    <row r="188" spans="1:51" s="14" customFormat="1" ht="12">
      <c r="A188" s="14"/>
      <c r="B188" s="270"/>
      <c r="C188" s="271"/>
      <c r="D188" s="255" t="s">
        <v>183</v>
      </c>
      <c r="E188" s="272" t="s">
        <v>1</v>
      </c>
      <c r="F188" s="273" t="s">
        <v>201</v>
      </c>
      <c r="G188" s="271"/>
      <c r="H188" s="272" t="s">
        <v>1</v>
      </c>
      <c r="I188" s="274"/>
      <c r="J188" s="271"/>
      <c r="K188" s="271"/>
      <c r="L188" s="275"/>
      <c r="M188" s="276"/>
      <c r="N188" s="277"/>
      <c r="O188" s="277"/>
      <c r="P188" s="277"/>
      <c r="Q188" s="277"/>
      <c r="R188" s="277"/>
      <c r="S188" s="277"/>
      <c r="T188" s="27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9" t="s">
        <v>183</v>
      </c>
      <c r="AU188" s="279" t="s">
        <v>95</v>
      </c>
      <c r="AV188" s="14" t="s">
        <v>21</v>
      </c>
      <c r="AW188" s="14" t="s">
        <v>40</v>
      </c>
      <c r="AX188" s="14" t="s">
        <v>86</v>
      </c>
      <c r="AY188" s="279" t="s">
        <v>157</v>
      </c>
    </row>
    <row r="189" spans="1:51" s="13" customFormat="1" ht="12">
      <c r="A189" s="13"/>
      <c r="B189" s="259"/>
      <c r="C189" s="260"/>
      <c r="D189" s="255" t="s">
        <v>183</v>
      </c>
      <c r="E189" s="261" t="s">
        <v>1</v>
      </c>
      <c r="F189" s="262" t="s">
        <v>546</v>
      </c>
      <c r="G189" s="260"/>
      <c r="H189" s="263">
        <v>724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183</v>
      </c>
      <c r="AU189" s="269" t="s">
        <v>95</v>
      </c>
      <c r="AV189" s="13" t="s">
        <v>95</v>
      </c>
      <c r="AW189" s="13" t="s">
        <v>40</v>
      </c>
      <c r="AX189" s="13" t="s">
        <v>21</v>
      </c>
      <c r="AY189" s="269" t="s">
        <v>157</v>
      </c>
    </row>
    <row r="190" spans="1:65" s="2" customFormat="1" ht="12">
      <c r="A190" s="39"/>
      <c r="B190" s="40"/>
      <c r="C190" s="243" t="s">
        <v>314</v>
      </c>
      <c r="D190" s="243" t="s">
        <v>159</v>
      </c>
      <c r="E190" s="244" t="s">
        <v>547</v>
      </c>
      <c r="F190" s="245" t="s">
        <v>205</v>
      </c>
      <c r="G190" s="246" t="s">
        <v>198</v>
      </c>
      <c r="H190" s="247">
        <v>560.3</v>
      </c>
      <c r="I190" s="248"/>
      <c r="J190" s="249">
        <f>ROUND(I190*H190,2)</f>
        <v>0</v>
      </c>
      <c r="K190" s="245" t="s">
        <v>1</v>
      </c>
      <c r="L190" s="42"/>
      <c r="M190" s="250" t="s">
        <v>1</v>
      </c>
      <c r="N190" s="251" t="s">
        <v>51</v>
      </c>
      <c r="O190" s="92"/>
      <c r="P190" s="252">
        <f>O190*H190</f>
        <v>0</v>
      </c>
      <c r="Q190" s="252">
        <v>0</v>
      </c>
      <c r="R190" s="252">
        <f>Q190*H190</f>
        <v>0</v>
      </c>
      <c r="S190" s="252">
        <v>0</v>
      </c>
      <c r="T190" s="25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4" t="s">
        <v>164</v>
      </c>
      <c r="AT190" s="254" t="s">
        <v>159</v>
      </c>
      <c r="AU190" s="254" t="s">
        <v>95</v>
      </c>
      <c r="AY190" s="16" t="s">
        <v>157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6" t="s">
        <v>21</v>
      </c>
      <c r="BK190" s="144">
        <f>ROUND(I190*H190,2)</f>
        <v>0</v>
      </c>
      <c r="BL190" s="16" t="s">
        <v>164</v>
      </c>
      <c r="BM190" s="254" t="s">
        <v>548</v>
      </c>
    </row>
    <row r="191" spans="1:47" s="2" customFormat="1" ht="12">
      <c r="A191" s="39"/>
      <c r="B191" s="40"/>
      <c r="C191" s="41"/>
      <c r="D191" s="255" t="s">
        <v>166</v>
      </c>
      <c r="E191" s="41"/>
      <c r="F191" s="256" t="s">
        <v>207</v>
      </c>
      <c r="G191" s="41"/>
      <c r="H191" s="41"/>
      <c r="I191" s="213"/>
      <c r="J191" s="41"/>
      <c r="K191" s="41"/>
      <c r="L191" s="42"/>
      <c r="M191" s="257"/>
      <c r="N191" s="25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6" t="s">
        <v>166</v>
      </c>
      <c r="AU191" s="16" t="s">
        <v>95</v>
      </c>
    </row>
    <row r="192" spans="1:51" s="14" customFormat="1" ht="12">
      <c r="A192" s="14"/>
      <c r="B192" s="270"/>
      <c r="C192" s="271"/>
      <c r="D192" s="255" t="s">
        <v>183</v>
      </c>
      <c r="E192" s="272" t="s">
        <v>1</v>
      </c>
      <c r="F192" s="273" t="s">
        <v>549</v>
      </c>
      <c r="G192" s="271"/>
      <c r="H192" s="272" t="s">
        <v>1</v>
      </c>
      <c r="I192" s="274"/>
      <c r="J192" s="271"/>
      <c r="K192" s="271"/>
      <c r="L192" s="275"/>
      <c r="M192" s="276"/>
      <c r="N192" s="277"/>
      <c r="O192" s="277"/>
      <c r="P192" s="277"/>
      <c r="Q192" s="277"/>
      <c r="R192" s="277"/>
      <c r="S192" s="277"/>
      <c r="T192" s="27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9" t="s">
        <v>183</v>
      </c>
      <c r="AU192" s="279" t="s">
        <v>95</v>
      </c>
      <c r="AV192" s="14" t="s">
        <v>21</v>
      </c>
      <c r="AW192" s="14" t="s">
        <v>40</v>
      </c>
      <c r="AX192" s="14" t="s">
        <v>86</v>
      </c>
      <c r="AY192" s="279" t="s">
        <v>157</v>
      </c>
    </row>
    <row r="193" spans="1:51" s="13" customFormat="1" ht="12">
      <c r="A193" s="13"/>
      <c r="B193" s="259"/>
      <c r="C193" s="260"/>
      <c r="D193" s="255" t="s">
        <v>183</v>
      </c>
      <c r="E193" s="261" t="s">
        <v>1</v>
      </c>
      <c r="F193" s="262" t="s">
        <v>550</v>
      </c>
      <c r="G193" s="260"/>
      <c r="H193" s="263">
        <v>560.3</v>
      </c>
      <c r="I193" s="264"/>
      <c r="J193" s="260"/>
      <c r="K193" s="260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183</v>
      </c>
      <c r="AU193" s="269" t="s">
        <v>95</v>
      </c>
      <c r="AV193" s="13" t="s">
        <v>95</v>
      </c>
      <c r="AW193" s="13" t="s">
        <v>40</v>
      </c>
      <c r="AX193" s="13" t="s">
        <v>21</v>
      </c>
      <c r="AY193" s="269" t="s">
        <v>157</v>
      </c>
    </row>
    <row r="194" spans="1:65" s="2" customFormat="1" ht="12">
      <c r="A194" s="39"/>
      <c r="B194" s="40"/>
      <c r="C194" s="243" t="s">
        <v>320</v>
      </c>
      <c r="D194" s="243" t="s">
        <v>159</v>
      </c>
      <c r="E194" s="244" t="s">
        <v>211</v>
      </c>
      <c r="F194" s="245" t="s">
        <v>212</v>
      </c>
      <c r="G194" s="246" t="s">
        <v>198</v>
      </c>
      <c r="H194" s="247">
        <v>560.3</v>
      </c>
      <c r="I194" s="248"/>
      <c r="J194" s="249">
        <f>ROUND(I194*H194,2)</f>
        <v>0</v>
      </c>
      <c r="K194" s="245" t="s">
        <v>163</v>
      </c>
      <c r="L194" s="42"/>
      <c r="M194" s="250" t="s">
        <v>1</v>
      </c>
      <c r="N194" s="251" t="s">
        <v>51</v>
      </c>
      <c r="O194" s="92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4" t="s">
        <v>164</v>
      </c>
      <c r="AT194" s="254" t="s">
        <v>159</v>
      </c>
      <c r="AU194" s="254" t="s">
        <v>95</v>
      </c>
      <c r="AY194" s="16" t="s">
        <v>157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6" t="s">
        <v>21</v>
      </c>
      <c r="BK194" s="144">
        <f>ROUND(I194*H194,2)</f>
        <v>0</v>
      </c>
      <c r="BL194" s="16" t="s">
        <v>164</v>
      </c>
      <c r="BM194" s="254" t="s">
        <v>551</v>
      </c>
    </row>
    <row r="195" spans="1:47" s="2" customFormat="1" ht="12">
      <c r="A195" s="39"/>
      <c r="B195" s="40"/>
      <c r="C195" s="41"/>
      <c r="D195" s="255" t="s">
        <v>166</v>
      </c>
      <c r="E195" s="41"/>
      <c r="F195" s="256" t="s">
        <v>214</v>
      </c>
      <c r="G195" s="41"/>
      <c r="H195" s="41"/>
      <c r="I195" s="213"/>
      <c r="J195" s="41"/>
      <c r="K195" s="41"/>
      <c r="L195" s="42"/>
      <c r="M195" s="257"/>
      <c r="N195" s="258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6" t="s">
        <v>166</v>
      </c>
      <c r="AU195" s="16" t="s">
        <v>95</v>
      </c>
    </row>
    <row r="196" spans="1:65" s="2" customFormat="1" ht="12">
      <c r="A196" s="39"/>
      <c r="B196" s="40"/>
      <c r="C196" s="243" t="s">
        <v>326</v>
      </c>
      <c r="D196" s="243" t="s">
        <v>159</v>
      </c>
      <c r="E196" s="244" t="s">
        <v>552</v>
      </c>
      <c r="F196" s="245" t="s">
        <v>553</v>
      </c>
      <c r="G196" s="246" t="s">
        <v>198</v>
      </c>
      <c r="H196" s="247">
        <v>47.31</v>
      </c>
      <c r="I196" s="248"/>
      <c r="J196" s="249">
        <f>ROUND(I196*H196,2)</f>
        <v>0</v>
      </c>
      <c r="K196" s="245" t="s">
        <v>163</v>
      </c>
      <c r="L196" s="42"/>
      <c r="M196" s="250" t="s">
        <v>1</v>
      </c>
      <c r="N196" s="251" t="s">
        <v>51</v>
      </c>
      <c r="O196" s="92"/>
      <c r="P196" s="252">
        <f>O196*H196</f>
        <v>0</v>
      </c>
      <c r="Q196" s="252">
        <v>0</v>
      </c>
      <c r="R196" s="252">
        <f>Q196*H196</f>
        <v>0</v>
      </c>
      <c r="S196" s="252">
        <v>0</v>
      </c>
      <c r="T196" s="25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4" t="s">
        <v>164</v>
      </c>
      <c r="AT196" s="254" t="s">
        <v>159</v>
      </c>
      <c r="AU196" s="254" t="s">
        <v>95</v>
      </c>
      <c r="AY196" s="16" t="s">
        <v>157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6" t="s">
        <v>21</v>
      </c>
      <c r="BK196" s="144">
        <f>ROUND(I196*H196,2)</f>
        <v>0</v>
      </c>
      <c r="BL196" s="16" t="s">
        <v>164</v>
      </c>
      <c r="BM196" s="254" t="s">
        <v>554</v>
      </c>
    </row>
    <row r="197" spans="1:47" s="2" customFormat="1" ht="12">
      <c r="A197" s="39"/>
      <c r="B197" s="40"/>
      <c r="C197" s="41"/>
      <c r="D197" s="255" t="s">
        <v>166</v>
      </c>
      <c r="E197" s="41"/>
      <c r="F197" s="256" t="s">
        <v>555</v>
      </c>
      <c r="G197" s="41"/>
      <c r="H197" s="41"/>
      <c r="I197" s="213"/>
      <c r="J197" s="41"/>
      <c r="K197" s="41"/>
      <c r="L197" s="42"/>
      <c r="M197" s="257"/>
      <c r="N197" s="258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6" t="s">
        <v>166</v>
      </c>
      <c r="AU197" s="16" t="s">
        <v>95</v>
      </c>
    </row>
    <row r="198" spans="1:51" s="14" customFormat="1" ht="12">
      <c r="A198" s="14"/>
      <c r="B198" s="270"/>
      <c r="C198" s="271"/>
      <c r="D198" s="255" t="s">
        <v>183</v>
      </c>
      <c r="E198" s="272" t="s">
        <v>1</v>
      </c>
      <c r="F198" s="273" t="s">
        <v>371</v>
      </c>
      <c r="G198" s="271"/>
      <c r="H198" s="272" t="s">
        <v>1</v>
      </c>
      <c r="I198" s="274"/>
      <c r="J198" s="271"/>
      <c r="K198" s="271"/>
      <c r="L198" s="275"/>
      <c r="M198" s="276"/>
      <c r="N198" s="277"/>
      <c r="O198" s="277"/>
      <c r="P198" s="277"/>
      <c r="Q198" s="277"/>
      <c r="R198" s="277"/>
      <c r="S198" s="277"/>
      <c r="T198" s="27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9" t="s">
        <v>183</v>
      </c>
      <c r="AU198" s="279" t="s">
        <v>95</v>
      </c>
      <c r="AV198" s="14" t="s">
        <v>21</v>
      </c>
      <c r="AW198" s="14" t="s">
        <v>40</v>
      </c>
      <c r="AX198" s="14" t="s">
        <v>86</v>
      </c>
      <c r="AY198" s="279" t="s">
        <v>157</v>
      </c>
    </row>
    <row r="199" spans="1:51" s="13" customFormat="1" ht="12">
      <c r="A199" s="13"/>
      <c r="B199" s="259"/>
      <c r="C199" s="260"/>
      <c r="D199" s="255" t="s">
        <v>183</v>
      </c>
      <c r="E199" s="261" t="s">
        <v>1</v>
      </c>
      <c r="F199" s="262" t="s">
        <v>556</v>
      </c>
      <c r="G199" s="260"/>
      <c r="H199" s="263">
        <v>47.31</v>
      </c>
      <c r="I199" s="264"/>
      <c r="J199" s="260"/>
      <c r="K199" s="260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183</v>
      </c>
      <c r="AU199" s="269" t="s">
        <v>95</v>
      </c>
      <c r="AV199" s="13" t="s">
        <v>95</v>
      </c>
      <c r="AW199" s="13" t="s">
        <v>40</v>
      </c>
      <c r="AX199" s="13" t="s">
        <v>21</v>
      </c>
      <c r="AY199" s="269" t="s">
        <v>157</v>
      </c>
    </row>
    <row r="200" spans="1:65" s="2" customFormat="1" ht="12">
      <c r="A200" s="39"/>
      <c r="B200" s="40"/>
      <c r="C200" s="243" t="s">
        <v>330</v>
      </c>
      <c r="D200" s="243" t="s">
        <v>159</v>
      </c>
      <c r="E200" s="244" t="s">
        <v>222</v>
      </c>
      <c r="F200" s="245" t="s">
        <v>223</v>
      </c>
      <c r="G200" s="246" t="s">
        <v>198</v>
      </c>
      <c r="H200" s="247">
        <v>47.31</v>
      </c>
      <c r="I200" s="248"/>
      <c r="J200" s="249">
        <f>ROUND(I200*H200,2)</f>
        <v>0</v>
      </c>
      <c r="K200" s="245" t="s">
        <v>163</v>
      </c>
      <c r="L200" s="42"/>
      <c r="M200" s="250" t="s">
        <v>1</v>
      </c>
      <c r="N200" s="251" t="s">
        <v>51</v>
      </c>
      <c r="O200" s="92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4" t="s">
        <v>164</v>
      </c>
      <c r="AT200" s="254" t="s">
        <v>159</v>
      </c>
      <c r="AU200" s="254" t="s">
        <v>95</v>
      </c>
      <c r="AY200" s="16" t="s">
        <v>157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6" t="s">
        <v>21</v>
      </c>
      <c r="BK200" s="144">
        <f>ROUND(I200*H200,2)</f>
        <v>0</v>
      </c>
      <c r="BL200" s="16" t="s">
        <v>164</v>
      </c>
      <c r="BM200" s="254" t="s">
        <v>557</v>
      </c>
    </row>
    <row r="201" spans="1:47" s="2" customFormat="1" ht="12">
      <c r="A201" s="39"/>
      <c r="B201" s="40"/>
      <c r="C201" s="41"/>
      <c r="D201" s="255" t="s">
        <v>166</v>
      </c>
      <c r="E201" s="41"/>
      <c r="F201" s="256" t="s">
        <v>225</v>
      </c>
      <c r="G201" s="41"/>
      <c r="H201" s="41"/>
      <c r="I201" s="213"/>
      <c r="J201" s="41"/>
      <c r="K201" s="41"/>
      <c r="L201" s="42"/>
      <c r="M201" s="257"/>
      <c r="N201" s="258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6" t="s">
        <v>166</v>
      </c>
      <c r="AU201" s="16" t="s">
        <v>95</v>
      </c>
    </row>
    <row r="202" spans="1:65" s="2" customFormat="1" ht="21.75" customHeight="1">
      <c r="A202" s="39"/>
      <c r="B202" s="40"/>
      <c r="C202" s="243" t="s">
        <v>333</v>
      </c>
      <c r="D202" s="243" t="s">
        <v>159</v>
      </c>
      <c r="E202" s="244" t="s">
        <v>227</v>
      </c>
      <c r="F202" s="245" t="s">
        <v>228</v>
      </c>
      <c r="G202" s="246" t="s">
        <v>198</v>
      </c>
      <c r="H202" s="247">
        <v>8.12</v>
      </c>
      <c r="I202" s="248"/>
      <c r="J202" s="249">
        <f>ROUND(I202*H202,2)</f>
        <v>0</v>
      </c>
      <c r="K202" s="245" t="s">
        <v>163</v>
      </c>
      <c r="L202" s="42"/>
      <c r="M202" s="250" t="s">
        <v>1</v>
      </c>
      <c r="N202" s="251" t="s">
        <v>51</v>
      </c>
      <c r="O202" s="92"/>
      <c r="P202" s="252">
        <f>O202*H202</f>
        <v>0</v>
      </c>
      <c r="Q202" s="252">
        <v>0</v>
      </c>
      <c r="R202" s="252">
        <f>Q202*H202</f>
        <v>0</v>
      </c>
      <c r="S202" s="252">
        <v>0</v>
      </c>
      <c r="T202" s="25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4" t="s">
        <v>164</v>
      </c>
      <c r="AT202" s="254" t="s">
        <v>159</v>
      </c>
      <c r="AU202" s="254" t="s">
        <v>95</v>
      </c>
      <c r="AY202" s="16" t="s">
        <v>157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6" t="s">
        <v>21</v>
      </c>
      <c r="BK202" s="144">
        <f>ROUND(I202*H202,2)</f>
        <v>0</v>
      </c>
      <c r="BL202" s="16" t="s">
        <v>164</v>
      </c>
      <c r="BM202" s="254" t="s">
        <v>558</v>
      </c>
    </row>
    <row r="203" spans="1:47" s="2" customFormat="1" ht="12">
      <c r="A203" s="39"/>
      <c r="B203" s="40"/>
      <c r="C203" s="41"/>
      <c r="D203" s="255" t="s">
        <v>166</v>
      </c>
      <c r="E203" s="41"/>
      <c r="F203" s="256" t="s">
        <v>230</v>
      </c>
      <c r="G203" s="41"/>
      <c r="H203" s="41"/>
      <c r="I203" s="213"/>
      <c r="J203" s="41"/>
      <c r="K203" s="41"/>
      <c r="L203" s="42"/>
      <c r="M203" s="257"/>
      <c r="N203" s="258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6" t="s">
        <v>166</v>
      </c>
      <c r="AU203" s="16" t="s">
        <v>95</v>
      </c>
    </row>
    <row r="204" spans="1:51" s="14" customFormat="1" ht="12">
      <c r="A204" s="14"/>
      <c r="B204" s="270"/>
      <c r="C204" s="271"/>
      <c r="D204" s="255" t="s">
        <v>183</v>
      </c>
      <c r="E204" s="272" t="s">
        <v>1</v>
      </c>
      <c r="F204" s="273" t="s">
        <v>559</v>
      </c>
      <c r="G204" s="271"/>
      <c r="H204" s="272" t="s">
        <v>1</v>
      </c>
      <c r="I204" s="274"/>
      <c r="J204" s="271"/>
      <c r="K204" s="271"/>
      <c r="L204" s="275"/>
      <c r="M204" s="276"/>
      <c r="N204" s="277"/>
      <c r="O204" s="277"/>
      <c r="P204" s="277"/>
      <c r="Q204" s="277"/>
      <c r="R204" s="277"/>
      <c r="S204" s="277"/>
      <c r="T204" s="27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9" t="s">
        <v>183</v>
      </c>
      <c r="AU204" s="279" t="s">
        <v>95</v>
      </c>
      <c r="AV204" s="14" t="s">
        <v>21</v>
      </c>
      <c r="AW204" s="14" t="s">
        <v>40</v>
      </c>
      <c r="AX204" s="14" t="s">
        <v>86</v>
      </c>
      <c r="AY204" s="279" t="s">
        <v>157</v>
      </c>
    </row>
    <row r="205" spans="1:51" s="13" customFormat="1" ht="12">
      <c r="A205" s="13"/>
      <c r="B205" s="259"/>
      <c r="C205" s="260"/>
      <c r="D205" s="255" t="s">
        <v>183</v>
      </c>
      <c r="E205" s="261" t="s">
        <v>1</v>
      </c>
      <c r="F205" s="262" t="s">
        <v>560</v>
      </c>
      <c r="G205" s="260"/>
      <c r="H205" s="263">
        <v>8.12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183</v>
      </c>
      <c r="AU205" s="269" t="s">
        <v>95</v>
      </c>
      <c r="AV205" s="13" t="s">
        <v>95</v>
      </c>
      <c r="AW205" s="13" t="s">
        <v>40</v>
      </c>
      <c r="AX205" s="13" t="s">
        <v>21</v>
      </c>
      <c r="AY205" s="269" t="s">
        <v>157</v>
      </c>
    </row>
    <row r="206" spans="1:65" s="2" customFormat="1" ht="21.75" customHeight="1">
      <c r="A206" s="39"/>
      <c r="B206" s="40"/>
      <c r="C206" s="243" t="s">
        <v>338</v>
      </c>
      <c r="D206" s="243" t="s">
        <v>159</v>
      </c>
      <c r="E206" s="244" t="s">
        <v>233</v>
      </c>
      <c r="F206" s="245" t="s">
        <v>234</v>
      </c>
      <c r="G206" s="246" t="s">
        <v>198</v>
      </c>
      <c r="H206" s="247">
        <v>8.12</v>
      </c>
      <c r="I206" s="248"/>
      <c r="J206" s="249">
        <f>ROUND(I206*H206,2)</f>
        <v>0</v>
      </c>
      <c r="K206" s="245" t="s">
        <v>163</v>
      </c>
      <c r="L206" s="42"/>
      <c r="M206" s="250" t="s">
        <v>1</v>
      </c>
      <c r="N206" s="251" t="s">
        <v>51</v>
      </c>
      <c r="O206" s="92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4" t="s">
        <v>164</v>
      </c>
      <c r="AT206" s="254" t="s">
        <v>159</v>
      </c>
      <c r="AU206" s="254" t="s">
        <v>95</v>
      </c>
      <c r="AY206" s="16" t="s">
        <v>157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6" t="s">
        <v>21</v>
      </c>
      <c r="BK206" s="144">
        <f>ROUND(I206*H206,2)</f>
        <v>0</v>
      </c>
      <c r="BL206" s="16" t="s">
        <v>164</v>
      </c>
      <c r="BM206" s="254" t="s">
        <v>561</v>
      </c>
    </row>
    <row r="207" spans="1:47" s="2" customFormat="1" ht="12">
      <c r="A207" s="39"/>
      <c r="B207" s="40"/>
      <c r="C207" s="41"/>
      <c r="D207" s="255" t="s">
        <v>166</v>
      </c>
      <c r="E207" s="41"/>
      <c r="F207" s="256" t="s">
        <v>236</v>
      </c>
      <c r="G207" s="41"/>
      <c r="H207" s="41"/>
      <c r="I207" s="213"/>
      <c r="J207" s="41"/>
      <c r="K207" s="41"/>
      <c r="L207" s="42"/>
      <c r="M207" s="257"/>
      <c r="N207" s="258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6" t="s">
        <v>166</v>
      </c>
      <c r="AU207" s="16" t="s">
        <v>95</v>
      </c>
    </row>
    <row r="208" spans="1:65" s="2" customFormat="1" ht="12">
      <c r="A208" s="39"/>
      <c r="B208" s="40"/>
      <c r="C208" s="243" t="s">
        <v>348</v>
      </c>
      <c r="D208" s="243" t="s">
        <v>159</v>
      </c>
      <c r="E208" s="244" t="s">
        <v>238</v>
      </c>
      <c r="F208" s="245" t="s">
        <v>239</v>
      </c>
      <c r="G208" s="246" t="s">
        <v>198</v>
      </c>
      <c r="H208" s="247">
        <v>1305.278</v>
      </c>
      <c r="I208" s="248"/>
      <c r="J208" s="249">
        <f>ROUND(I208*H208,2)</f>
        <v>0</v>
      </c>
      <c r="K208" s="245" t="s">
        <v>163</v>
      </c>
      <c r="L208" s="42"/>
      <c r="M208" s="250" t="s">
        <v>1</v>
      </c>
      <c r="N208" s="251" t="s">
        <v>51</v>
      </c>
      <c r="O208" s="92"/>
      <c r="P208" s="252">
        <f>O208*H208</f>
        <v>0</v>
      </c>
      <c r="Q208" s="252">
        <v>0</v>
      </c>
      <c r="R208" s="252">
        <f>Q208*H208</f>
        <v>0</v>
      </c>
      <c r="S208" s="252">
        <v>0</v>
      </c>
      <c r="T208" s="25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4" t="s">
        <v>164</v>
      </c>
      <c r="AT208" s="254" t="s">
        <v>159</v>
      </c>
      <c r="AU208" s="254" t="s">
        <v>95</v>
      </c>
      <c r="AY208" s="16" t="s">
        <v>157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6" t="s">
        <v>21</v>
      </c>
      <c r="BK208" s="144">
        <f>ROUND(I208*H208,2)</f>
        <v>0</v>
      </c>
      <c r="BL208" s="16" t="s">
        <v>164</v>
      </c>
      <c r="BM208" s="254" t="s">
        <v>562</v>
      </c>
    </row>
    <row r="209" spans="1:47" s="2" customFormat="1" ht="12">
      <c r="A209" s="39"/>
      <c r="B209" s="40"/>
      <c r="C209" s="41"/>
      <c r="D209" s="255" t="s">
        <v>166</v>
      </c>
      <c r="E209" s="41"/>
      <c r="F209" s="256" t="s">
        <v>241</v>
      </c>
      <c r="G209" s="41"/>
      <c r="H209" s="41"/>
      <c r="I209" s="213"/>
      <c r="J209" s="41"/>
      <c r="K209" s="41"/>
      <c r="L209" s="42"/>
      <c r="M209" s="257"/>
      <c r="N209" s="258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6" t="s">
        <v>166</v>
      </c>
      <c r="AU209" s="16" t="s">
        <v>95</v>
      </c>
    </row>
    <row r="210" spans="1:51" s="14" customFormat="1" ht="12">
      <c r="A210" s="14"/>
      <c r="B210" s="270"/>
      <c r="C210" s="271"/>
      <c r="D210" s="255" t="s">
        <v>183</v>
      </c>
      <c r="E210" s="272" t="s">
        <v>1</v>
      </c>
      <c r="F210" s="273" t="s">
        <v>242</v>
      </c>
      <c r="G210" s="271"/>
      <c r="H210" s="272" t="s">
        <v>1</v>
      </c>
      <c r="I210" s="274"/>
      <c r="J210" s="271"/>
      <c r="K210" s="271"/>
      <c r="L210" s="275"/>
      <c r="M210" s="276"/>
      <c r="N210" s="277"/>
      <c r="O210" s="277"/>
      <c r="P210" s="277"/>
      <c r="Q210" s="277"/>
      <c r="R210" s="277"/>
      <c r="S210" s="277"/>
      <c r="T210" s="27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9" t="s">
        <v>183</v>
      </c>
      <c r="AU210" s="279" t="s">
        <v>95</v>
      </c>
      <c r="AV210" s="14" t="s">
        <v>21</v>
      </c>
      <c r="AW210" s="14" t="s">
        <v>40</v>
      </c>
      <c r="AX210" s="14" t="s">
        <v>86</v>
      </c>
      <c r="AY210" s="279" t="s">
        <v>157</v>
      </c>
    </row>
    <row r="211" spans="1:51" s="13" customFormat="1" ht="12">
      <c r="A211" s="13"/>
      <c r="B211" s="259"/>
      <c r="C211" s="260"/>
      <c r="D211" s="255" t="s">
        <v>183</v>
      </c>
      <c r="E211" s="261" t="s">
        <v>1</v>
      </c>
      <c r="F211" s="262" t="s">
        <v>563</v>
      </c>
      <c r="G211" s="260"/>
      <c r="H211" s="263">
        <v>1305.278</v>
      </c>
      <c r="I211" s="264"/>
      <c r="J211" s="260"/>
      <c r="K211" s="260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183</v>
      </c>
      <c r="AU211" s="269" t="s">
        <v>95</v>
      </c>
      <c r="AV211" s="13" t="s">
        <v>95</v>
      </c>
      <c r="AW211" s="13" t="s">
        <v>40</v>
      </c>
      <c r="AX211" s="13" t="s">
        <v>21</v>
      </c>
      <c r="AY211" s="269" t="s">
        <v>157</v>
      </c>
    </row>
    <row r="212" spans="1:65" s="2" customFormat="1" ht="33" customHeight="1">
      <c r="A212" s="39"/>
      <c r="B212" s="40"/>
      <c r="C212" s="243" t="s">
        <v>351</v>
      </c>
      <c r="D212" s="243" t="s">
        <v>159</v>
      </c>
      <c r="E212" s="244" t="s">
        <v>244</v>
      </c>
      <c r="F212" s="245" t="s">
        <v>245</v>
      </c>
      <c r="G212" s="246" t="s">
        <v>198</v>
      </c>
      <c r="H212" s="247">
        <v>13052.78</v>
      </c>
      <c r="I212" s="248"/>
      <c r="J212" s="249">
        <f>ROUND(I212*H212,2)</f>
        <v>0</v>
      </c>
      <c r="K212" s="245" t="s">
        <v>163</v>
      </c>
      <c r="L212" s="42"/>
      <c r="M212" s="250" t="s">
        <v>1</v>
      </c>
      <c r="N212" s="251" t="s">
        <v>51</v>
      </c>
      <c r="O212" s="92"/>
      <c r="P212" s="252">
        <f>O212*H212</f>
        <v>0</v>
      </c>
      <c r="Q212" s="252">
        <v>0</v>
      </c>
      <c r="R212" s="252">
        <f>Q212*H212</f>
        <v>0</v>
      </c>
      <c r="S212" s="252">
        <v>0</v>
      </c>
      <c r="T212" s="25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4" t="s">
        <v>164</v>
      </c>
      <c r="AT212" s="254" t="s">
        <v>159</v>
      </c>
      <c r="AU212" s="254" t="s">
        <v>95</v>
      </c>
      <c r="AY212" s="16" t="s">
        <v>157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6" t="s">
        <v>21</v>
      </c>
      <c r="BK212" s="144">
        <f>ROUND(I212*H212,2)</f>
        <v>0</v>
      </c>
      <c r="BL212" s="16" t="s">
        <v>164</v>
      </c>
      <c r="BM212" s="254" t="s">
        <v>564</v>
      </c>
    </row>
    <row r="213" spans="1:47" s="2" customFormat="1" ht="12">
      <c r="A213" s="39"/>
      <c r="B213" s="40"/>
      <c r="C213" s="41"/>
      <c r="D213" s="255" t="s">
        <v>166</v>
      </c>
      <c r="E213" s="41"/>
      <c r="F213" s="256" t="s">
        <v>247</v>
      </c>
      <c r="G213" s="41"/>
      <c r="H213" s="41"/>
      <c r="I213" s="213"/>
      <c r="J213" s="41"/>
      <c r="K213" s="41"/>
      <c r="L213" s="42"/>
      <c r="M213" s="257"/>
      <c r="N213" s="258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6" t="s">
        <v>166</v>
      </c>
      <c r="AU213" s="16" t="s">
        <v>95</v>
      </c>
    </row>
    <row r="214" spans="1:51" s="14" customFormat="1" ht="12">
      <c r="A214" s="14"/>
      <c r="B214" s="270"/>
      <c r="C214" s="271"/>
      <c r="D214" s="255" t="s">
        <v>183</v>
      </c>
      <c r="E214" s="272" t="s">
        <v>1</v>
      </c>
      <c r="F214" s="273" t="s">
        <v>242</v>
      </c>
      <c r="G214" s="271"/>
      <c r="H214" s="272" t="s">
        <v>1</v>
      </c>
      <c r="I214" s="274"/>
      <c r="J214" s="271"/>
      <c r="K214" s="271"/>
      <c r="L214" s="275"/>
      <c r="M214" s="276"/>
      <c r="N214" s="277"/>
      <c r="O214" s="277"/>
      <c r="P214" s="277"/>
      <c r="Q214" s="277"/>
      <c r="R214" s="277"/>
      <c r="S214" s="277"/>
      <c r="T214" s="27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9" t="s">
        <v>183</v>
      </c>
      <c r="AU214" s="279" t="s">
        <v>95</v>
      </c>
      <c r="AV214" s="14" t="s">
        <v>21</v>
      </c>
      <c r="AW214" s="14" t="s">
        <v>40</v>
      </c>
      <c r="AX214" s="14" t="s">
        <v>86</v>
      </c>
      <c r="AY214" s="279" t="s">
        <v>157</v>
      </c>
    </row>
    <row r="215" spans="1:51" s="13" customFormat="1" ht="12">
      <c r="A215" s="13"/>
      <c r="B215" s="259"/>
      <c r="C215" s="260"/>
      <c r="D215" s="255" t="s">
        <v>183</v>
      </c>
      <c r="E215" s="261" t="s">
        <v>1</v>
      </c>
      <c r="F215" s="262" t="s">
        <v>565</v>
      </c>
      <c r="G215" s="260"/>
      <c r="H215" s="263">
        <v>13052.78</v>
      </c>
      <c r="I215" s="264"/>
      <c r="J215" s="260"/>
      <c r="K215" s="260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183</v>
      </c>
      <c r="AU215" s="269" t="s">
        <v>95</v>
      </c>
      <c r="AV215" s="13" t="s">
        <v>95</v>
      </c>
      <c r="AW215" s="13" t="s">
        <v>40</v>
      </c>
      <c r="AX215" s="13" t="s">
        <v>21</v>
      </c>
      <c r="AY215" s="269" t="s">
        <v>157</v>
      </c>
    </row>
    <row r="216" spans="1:65" s="2" customFormat="1" ht="16.5" customHeight="1">
      <c r="A216" s="39"/>
      <c r="B216" s="40"/>
      <c r="C216" s="243" t="s">
        <v>356</v>
      </c>
      <c r="D216" s="243" t="s">
        <v>159</v>
      </c>
      <c r="E216" s="244" t="s">
        <v>250</v>
      </c>
      <c r="F216" s="245" t="s">
        <v>251</v>
      </c>
      <c r="G216" s="246" t="s">
        <v>162</v>
      </c>
      <c r="H216" s="247">
        <v>4311.4</v>
      </c>
      <c r="I216" s="248"/>
      <c r="J216" s="249">
        <f>ROUND(I216*H216,2)</f>
        <v>0</v>
      </c>
      <c r="K216" s="245" t="s">
        <v>163</v>
      </c>
      <c r="L216" s="42"/>
      <c r="M216" s="250" t="s">
        <v>1</v>
      </c>
      <c r="N216" s="251" t="s">
        <v>51</v>
      </c>
      <c r="O216" s="92"/>
      <c r="P216" s="252">
        <f>O216*H216</f>
        <v>0</v>
      </c>
      <c r="Q216" s="252">
        <v>0</v>
      </c>
      <c r="R216" s="252">
        <f>Q216*H216</f>
        <v>0</v>
      </c>
      <c r="S216" s="252">
        <v>0</v>
      </c>
      <c r="T216" s="25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4" t="s">
        <v>164</v>
      </c>
      <c r="AT216" s="254" t="s">
        <v>159</v>
      </c>
      <c r="AU216" s="254" t="s">
        <v>95</v>
      </c>
      <c r="AY216" s="16" t="s">
        <v>157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6" t="s">
        <v>21</v>
      </c>
      <c r="BK216" s="144">
        <f>ROUND(I216*H216,2)</f>
        <v>0</v>
      </c>
      <c r="BL216" s="16" t="s">
        <v>164</v>
      </c>
      <c r="BM216" s="254" t="s">
        <v>566</v>
      </c>
    </row>
    <row r="217" spans="1:47" s="2" customFormat="1" ht="12">
      <c r="A217" s="39"/>
      <c r="B217" s="40"/>
      <c r="C217" s="41"/>
      <c r="D217" s="255" t="s">
        <v>166</v>
      </c>
      <c r="E217" s="41"/>
      <c r="F217" s="256" t="s">
        <v>253</v>
      </c>
      <c r="G217" s="41"/>
      <c r="H217" s="41"/>
      <c r="I217" s="213"/>
      <c r="J217" s="41"/>
      <c r="K217" s="41"/>
      <c r="L217" s="42"/>
      <c r="M217" s="257"/>
      <c r="N217" s="258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6" t="s">
        <v>166</v>
      </c>
      <c r="AU217" s="16" t="s">
        <v>95</v>
      </c>
    </row>
    <row r="218" spans="1:63" s="12" customFormat="1" ht="22.8" customHeight="1">
      <c r="A218" s="12"/>
      <c r="B218" s="227"/>
      <c r="C218" s="228"/>
      <c r="D218" s="229" t="s">
        <v>85</v>
      </c>
      <c r="E218" s="241" t="s">
        <v>96</v>
      </c>
      <c r="F218" s="241" t="s">
        <v>254</v>
      </c>
      <c r="G218" s="228"/>
      <c r="H218" s="228"/>
      <c r="I218" s="231"/>
      <c r="J218" s="242">
        <f>BK218</f>
        <v>0</v>
      </c>
      <c r="K218" s="228"/>
      <c r="L218" s="233"/>
      <c r="M218" s="234"/>
      <c r="N218" s="235"/>
      <c r="O218" s="235"/>
      <c r="P218" s="236">
        <f>SUM(P219:P252)</f>
        <v>0</v>
      </c>
      <c r="Q218" s="235"/>
      <c r="R218" s="236">
        <f>SUM(R219:R252)</f>
        <v>3.1029814999999994</v>
      </c>
      <c r="S218" s="235"/>
      <c r="T218" s="237">
        <f>SUM(T219:T252)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38" t="s">
        <v>21</v>
      </c>
      <c r="AT218" s="239" t="s">
        <v>85</v>
      </c>
      <c r="AU218" s="239" t="s">
        <v>21</v>
      </c>
      <c r="AY218" s="238" t="s">
        <v>157</v>
      </c>
      <c r="BK218" s="240">
        <f>SUM(BK219:BK252)</f>
        <v>0</v>
      </c>
    </row>
    <row r="219" spans="1:65" s="2" customFormat="1" ht="12">
      <c r="A219" s="39"/>
      <c r="B219" s="40"/>
      <c r="C219" s="243" t="s">
        <v>358</v>
      </c>
      <c r="D219" s="243" t="s">
        <v>159</v>
      </c>
      <c r="E219" s="244" t="s">
        <v>256</v>
      </c>
      <c r="F219" s="245" t="s">
        <v>257</v>
      </c>
      <c r="G219" s="246" t="s">
        <v>162</v>
      </c>
      <c r="H219" s="247">
        <v>4472.15</v>
      </c>
      <c r="I219" s="248"/>
      <c r="J219" s="249">
        <f>ROUND(I219*H219,2)</f>
        <v>0</v>
      </c>
      <c r="K219" s="245" t="s">
        <v>176</v>
      </c>
      <c r="L219" s="42"/>
      <c r="M219" s="250" t="s">
        <v>1</v>
      </c>
      <c r="N219" s="251" t="s">
        <v>51</v>
      </c>
      <c r="O219" s="92"/>
      <c r="P219" s="252">
        <f>O219*H219</f>
        <v>0</v>
      </c>
      <c r="Q219" s="252">
        <v>0.00047</v>
      </c>
      <c r="R219" s="252">
        <f>Q219*H219</f>
        <v>2.1019105</v>
      </c>
      <c r="S219" s="252">
        <v>0</v>
      </c>
      <c r="T219" s="25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4" t="s">
        <v>164</v>
      </c>
      <c r="AT219" s="254" t="s">
        <v>159</v>
      </c>
      <c r="AU219" s="254" t="s">
        <v>95</v>
      </c>
      <c r="AY219" s="16" t="s">
        <v>157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6" t="s">
        <v>21</v>
      </c>
      <c r="BK219" s="144">
        <f>ROUND(I219*H219,2)</f>
        <v>0</v>
      </c>
      <c r="BL219" s="16" t="s">
        <v>164</v>
      </c>
      <c r="BM219" s="254" t="s">
        <v>567</v>
      </c>
    </row>
    <row r="220" spans="1:47" s="2" customFormat="1" ht="12">
      <c r="A220" s="39"/>
      <c r="B220" s="40"/>
      <c r="C220" s="41"/>
      <c r="D220" s="255" t="s">
        <v>166</v>
      </c>
      <c r="E220" s="41"/>
      <c r="F220" s="256" t="s">
        <v>259</v>
      </c>
      <c r="G220" s="41"/>
      <c r="H220" s="41"/>
      <c r="I220" s="213"/>
      <c r="J220" s="41"/>
      <c r="K220" s="41"/>
      <c r="L220" s="42"/>
      <c r="M220" s="257"/>
      <c r="N220" s="258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6" t="s">
        <v>166</v>
      </c>
      <c r="AU220" s="16" t="s">
        <v>95</v>
      </c>
    </row>
    <row r="221" spans="1:51" s="13" customFormat="1" ht="12">
      <c r="A221" s="13"/>
      <c r="B221" s="259"/>
      <c r="C221" s="260"/>
      <c r="D221" s="255" t="s">
        <v>183</v>
      </c>
      <c r="E221" s="261" t="s">
        <v>1</v>
      </c>
      <c r="F221" s="262" t="s">
        <v>568</v>
      </c>
      <c r="G221" s="260"/>
      <c r="H221" s="263">
        <v>4472.15</v>
      </c>
      <c r="I221" s="264"/>
      <c r="J221" s="260"/>
      <c r="K221" s="260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183</v>
      </c>
      <c r="AU221" s="269" t="s">
        <v>95</v>
      </c>
      <c r="AV221" s="13" t="s">
        <v>95</v>
      </c>
      <c r="AW221" s="13" t="s">
        <v>40</v>
      </c>
      <c r="AX221" s="13" t="s">
        <v>21</v>
      </c>
      <c r="AY221" s="269" t="s">
        <v>157</v>
      </c>
    </row>
    <row r="222" spans="1:65" s="2" customFormat="1" ht="12">
      <c r="A222" s="39"/>
      <c r="B222" s="40"/>
      <c r="C222" s="243" t="s">
        <v>365</v>
      </c>
      <c r="D222" s="243" t="s">
        <v>159</v>
      </c>
      <c r="E222" s="244" t="s">
        <v>262</v>
      </c>
      <c r="F222" s="245" t="s">
        <v>569</v>
      </c>
      <c r="G222" s="246" t="s">
        <v>162</v>
      </c>
      <c r="H222" s="247">
        <v>4472.15</v>
      </c>
      <c r="I222" s="248"/>
      <c r="J222" s="249">
        <f>ROUND(I222*H222,2)</f>
        <v>0</v>
      </c>
      <c r="K222" s="245" t="s">
        <v>1</v>
      </c>
      <c r="L222" s="42"/>
      <c r="M222" s="250" t="s">
        <v>1</v>
      </c>
      <c r="N222" s="251" t="s">
        <v>51</v>
      </c>
      <c r="O222" s="92"/>
      <c r="P222" s="252">
        <f>O222*H222</f>
        <v>0</v>
      </c>
      <c r="Q222" s="252">
        <v>0</v>
      </c>
      <c r="R222" s="252">
        <f>Q222*H222</f>
        <v>0</v>
      </c>
      <c r="S222" s="252">
        <v>0</v>
      </c>
      <c r="T222" s="25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4" t="s">
        <v>164</v>
      </c>
      <c r="AT222" s="254" t="s">
        <v>159</v>
      </c>
      <c r="AU222" s="254" t="s">
        <v>95</v>
      </c>
      <c r="AY222" s="16" t="s">
        <v>157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6" t="s">
        <v>21</v>
      </c>
      <c r="BK222" s="144">
        <f>ROUND(I222*H222,2)</f>
        <v>0</v>
      </c>
      <c r="BL222" s="16" t="s">
        <v>164</v>
      </c>
      <c r="BM222" s="254" t="s">
        <v>570</v>
      </c>
    </row>
    <row r="223" spans="1:47" s="2" customFormat="1" ht="12">
      <c r="A223" s="39"/>
      <c r="B223" s="40"/>
      <c r="C223" s="41"/>
      <c r="D223" s="255" t="s">
        <v>166</v>
      </c>
      <c r="E223" s="41"/>
      <c r="F223" s="256" t="s">
        <v>265</v>
      </c>
      <c r="G223" s="41"/>
      <c r="H223" s="41"/>
      <c r="I223" s="213"/>
      <c r="J223" s="41"/>
      <c r="K223" s="41"/>
      <c r="L223" s="42"/>
      <c r="M223" s="257"/>
      <c r="N223" s="258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6" t="s">
        <v>166</v>
      </c>
      <c r="AU223" s="16" t="s">
        <v>95</v>
      </c>
    </row>
    <row r="224" spans="1:51" s="14" customFormat="1" ht="12">
      <c r="A224" s="14"/>
      <c r="B224" s="270"/>
      <c r="C224" s="271"/>
      <c r="D224" s="255" t="s">
        <v>183</v>
      </c>
      <c r="E224" s="272" t="s">
        <v>1</v>
      </c>
      <c r="F224" s="273" t="s">
        <v>266</v>
      </c>
      <c r="G224" s="271"/>
      <c r="H224" s="272" t="s">
        <v>1</v>
      </c>
      <c r="I224" s="274"/>
      <c r="J224" s="271"/>
      <c r="K224" s="271"/>
      <c r="L224" s="275"/>
      <c r="M224" s="276"/>
      <c r="N224" s="277"/>
      <c r="O224" s="277"/>
      <c r="P224" s="277"/>
      <c r="Q224" s="277"/>
      <c r="R224" s="277"/>
      <c r="S224" s="277"/>
      <c r="T224" s="27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9" t="s">
        <v>183</v>
      </c>
      <c r="AU224" s="279" t="s">
        <v>95</v>
      </c>
      <c r="AV224" s="14" t="s">
        <v>21</v>
      </c>
      <c r="AW224" s="14" t="s">
        <v>40</v>
      </c>
      <c r="AX224" s="14" t="s">
        <v>86</v>
      </c>
      <c r="AY224" s="279" t="s">
        <v>157</v>
      </c>
    </row>
    <row r="225" spans="1:51" s="13" customFormat="1" ht="12">
      <c r="A225" s="13"/>
      <c r="B225" s="259"/>
      <c r="C225" s="260"/>
      <c r="D225" s="255" t="s">
        <v>183</v>
      </c>
      <c r="E225" s="261" t="s">
        <v>1</v>
      </c>
      <c r="F225" s="262" t="s">
        <v>568</v>
      </c>
      <c r="G225" s="260"/>
      <c r="H225" s="263">
        <v>4472.15</v>
      </c>
      <c r="I225" s="264"/>
      <c r="J225" s="260"/>
      <c r="K225" s="260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183</v>
      </c>
      <c r="AU225" s="269" t="s">
        <v>95</v>
      </c>
      <c r="AV225" s="13" t="s">
        <v>95</v>
      </c>
      <c r="AW225" s="13" t="s">
        <v>40</v>
      </c>
      <c r="AX225" s="13" t="s">
        <v>21</v>
      </c>
      <c r="AY225" s="269" t="s">
        <v>157</v>
      </c>
    </row>
    <row r="226" spans="1:65" s="2" customFormat="1" ht="12">
      <c r="A226" s="39"/>
      <c r="B226" s="40"/>
      <c r="C226" s="243" t="s">
        <v>373</v>
      </c>
      <c r="D226" s="243" t="s">
        <v>159</v>
      </c>
      <c r="E226" s="244" t="s">
        <v>300</v>
      </c>
      <c r="F226" s="245" t="s">
        <v>571</v>
      </c>
      <c r="G226" s="246" t="s">
        <v>162</v>
      </c>
      <c r="H226" s="247">
        <v>2385.5</v>
      </c>
      <c r="I226" s="248"/>
      <c r="J226" s="249">
        <f>ROUND(I226*H226,2)</f>
        <v>0</v>
      </c>
      <c r="K226" s="245" t="s">
        <v>176</v>
      </c>
      <c r="L226" s="42"/>
      <c r="M226" s="250" t="s">
        <v>1</v>
      </c>
      <c r="N226" s="251" t="s">
        <v>51</v>
      </c>
      <c r="O226" s="92"/>
      <c r="P226" s="252">
        <f>O226*H226</f>
        <v>0</v>
      </c>
      <c r="Q226" s="252">
        <v>0</v>
      </c>
      <c r="R226" s="252">
        <f>Q226*H226</f>
        <v>0</v>
      </c>
      <c r="S226" s="252">
        <v>0</v>
      </c>
      <c r="T226" s="25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4" t="s">
        <v>164</v>
      </c>
      <c r="AT226" s="254" t="s">
        <v>159</v>
      </c>
      <c r="AU226" s="254" t="s">
        <v>95</v>
      </c>
      <c r="AY226" s="16" t="s">
        <v>157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6" t="s">
        <v>21</v>
      </c>
      <c r="BK226" s="144">
        <f>ROUND(I226*H226,2)</f>
        <v>0</v>
      </c>
      <c r="BL226" s="16" t="s">
        <v>164</v>
      </c>
      <c r="BM226" s="254" t="s">
        <v>572</v>
      </c>
    </row>
    <row r="227" spans="1:47" s="2" customFormat="1" ht="12">
      <c r="A227" s="39"/>
      <c r="B227" s="40"/>
      <c r="C227" s="41"/>
      <c r="D227" s="255" t="s">
        <v>166</v>
      </c>
      <c r="E227" s="41"/>
      <c r="F227" s="256" t="s">
        <v>303</v>
      </c>
      <c r="G227" s="41"/>
      <c r="H227" s="41"/>
      <c r="I227" s="213"/>
      <c r="J227" s="41"/>
      <c r="K227" s="41"/>
      <c r="L227" s="42"/>
      <c r="M227" s="257"/>
      <c r="N227" s="258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6" t="s">
        <v>166</v>
      </c>
      <c r="AU227" s="16" t="s">
        <v>95</v>
      </c>
    </row>
    <row r="228" spans="1:51" s="14" customFormat="1" ht="12">
      <c r="A228" s="14"/>
      <c r="B228" s="270"/>
      <c r="C228" s="271"/>
      <c r="D228" s="255" t="s">
        <v>183</v>
      </c>
      <c r="E228" s="272" t="s">
        <v>1</v>
      </c>
      <c r="F228" s="273" t="s">
        <v>573</v>
      </c>
      <c r="G228" s="271"/>
      <c r="H228" s="272" t="s">
        <v>1</v>
      </c>
      <c r="I228" s="274"/>
      <c r="J228" s="271"/>
      <c r="K228" s="271"/>
      <c r="L228" s="275"/>
      <c r="M228" s="276"/>
      <c r="N228" s="277"/>
      <c r="O228" s="277"/>
      <c r="P228" s="277"/>
      <c r="Q228" s="277"/>
      <c r="R228" s="277"/>
      <c r="S228" s="277"/>
      <c r="T228" s="27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9" t="s">
        <v>183</v>
      </c>
      <c r="AU228" s="279" t="s">
        <v>95</v>
      </c>
      <c r="AV228" s="14" t="s">
        <v>21</v>
      </c>
      <c r="AW228" s="14" t="s">
        <v>40</v>
      </c>
      <c r="AX228" s="14" t="s">
        <v>86</v>
      </c>
      <c r="AY228" s="279" t="s">
        <v>157</v>
      </c>
    </row>
    <row r="229" spans="1:51" s="13" customFormat="1" ht="12">
      <c r="A229" s="13"/>
      <c r="B229" s="259"/>
      <c r="C229" s="260"/>
      <c r="D229" s="255" t="s">
        <v>183</v>
      </c>
      <c r="E229" s="261" t="s">
        <v>1</v>
      </c>
      <c r="F229" s="262" t="s">
        <v>574</v>
      </c>
      <c r="G229" s="260"/>
      <c r="H229" s="263">
        <v>2385.5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183</v>
      </c>
      <c r="AU229" s="269" t="s">
        <v>95</v>
      </c>
      <c r="AV229" s="13" t="s">
        <v>95</v>
      </c>
      <c r="AW229" s="13" t="s">
        <v>40</v>
      </c>
      <c r="AX229" s="13" t="s">
        <v>21</v>
      </c>
      <c r="AY229" s="269" t="s">
        <v>157</v>
      </c>
    </row>
    <row r="230" spans="1:65" s="2" customFormat="1" ht="16.5" customHeight="1">
      <c r="A230" s="39"/>
      <c r="B230" s="40"/>
      <c r="C230" s="243" t="s">
        <v>575</v>
      </c>
      <c r="D230" s="243" t="s">
        <v>159</v>
      </c>
      <c r="E230" s="244" t="s">
        <v>576</v>
      </c>
      <c r="F230" s="245" t="s">
        <v>577</v>
      </c>
      <c r="G230" s="246" t="s">
        <v>162</v>
      </c>
      <c r="H230" s="247">
        <v>2546.25</v>
      </c>
      <c r="I230" s="248"/>
      <c r="J230" s="249">
        <f>ROUND(I230*H230,2)</f>
        <v>0</v>
      </c>
      <c r="K230" s="245" t="s">
        <v>1</v>
      </c>
      <c r="L230" s="42"/>
      <c r="M230" s="250" t="s">
        <v>1</v>
      </c>
      <c r="N230" s="251" t="s">
        <v>51</v>
      </c>
      <c r="O230" s="92"/>
      <c r="P230" s="252">
        <f>O230*H230</f>
        <v>0</v>
      </c>
      <c r="Q230" s="252">
        <v>0</v>
      </c>
      <c r="R230" s="252">
        <f>Q230*H230</f>
        <v>0</v>
      </c>
      <c r="S230" s="252">
        <v>0</v>
      </c>
      <c r="T230" s="25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4" t="s">
        <v>164</v>
      </c>
      <c r="AT230" s="254" t="s">
        <v>159</v>
      </c>
      <c r="AU230" s="254" t="s">
        <v>95</v>
      </c>
      <c r="AY230" s="16" t="s">
        <v>157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6" t="s">
        <v>21</v>
      </c>
      <c r="BK230" s="144">
        <f>ROUND(I230*H230,2)</f>
        <v>0</v>
      </c>
      <c r="BL230" s="16" t="s">
        <v>164</v>
      </c>
      <c r="BM230" s="254" t="s">
        <v>578</v>
      </c>
    </row>
    <row r="231" spans="1:47" s="2" customFormat="1" ht="12">
      <c r="A231" s="39"/>
      <c r="B231" s="40"/>
      <c r="C231" s="41"/>
      <c r="D231" s="255" t="s">
        <v>166</v>
      </c>
      <c r="E231" s="41"/>
      <c r="F231" s="256" t="s">
        <v>296</v>
      </c>
      <c r="G231" s="41"/>
      <c r="H231" s="41"/>
      <c r="I231" s="213"/>
      <c r="J231" s="41"/>
      <c r="K231" s="41"/>
      <c r="L231" s="42"/>
      <c r="M231" s="257"/>
      <c r="N231" s="258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6" t="s">
        <v>166</v>
      </c>
      <c r="AU231" s="16" t="s">
        <v>95</v>
      </c>
    </row>
    <row r="232" spans="1:51" s="14" customFormat="1" ht="12">
      <c r="A232" s="14"/>
      <c r="B232" s="270"/>
      <c r="C232" s="271"/>
      <c r="D232" s="255" t="s">
        <v>183</v>
      </c>
      <c r="E232" s="272" t="s">
        <v>1</v>
      </c>
      <c r="F232" s="273" t="s">
        <v>579</v>
      </c>
      <c r="G232" s="271"/>
      <c r="H232" s="272" t="s">
        <v>1</v>
      </c>
      <c r="I232" s="274"/>
      <c r="J232" s="271"/>
      <c r="K232" s="271"/>
      <c r="L232" s="275"/>
      <c r="M232" s="276"/>
      <c r="N232" s="277"/>
      <c r="O232" s="277"/>
      <c r="P232" s="277"/>
      <c r="Q232" s="277"/>
      <c r="R232" s="277"/>
      <c r="S232" s="277"/>
      <c r="T232" s="27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9" t="s">
        <v>183</v>
      </c>
      <c r="AU232" s="279" t="s">
        <v>95</v>
      </c>
      <c r="AV232" s="14" t="s">
        <v>21</v>
      </c>
      <c r="AW232" s="14" t="s">
        <v>40</v>
      </c>
      <c r="AX232" s="14" t="s">
        <v>86</v>
      </c>
      <c r="AY232" s="279" t="s">
        <v>157</v>
      </c>
    </row>
    <row r="233" spans="1:51" s="13" customFormat="1" ht="12">
      <c r="A233" s="13"/>
      <c r="B233" s="259"/>
      <c r="C233" s="260"/>
      <c r="D233" s="255" t="s">
        <v>183</v>
      </c>
      <c r="E233" s="261" t="s">
        <v>1</v>
      </c>
      <c r="F233" s="262" t="s">
        <v>580</v>
      </c>
      <c r="G233" s="260"/>
      <c r="H233" s="263">
        <v>2546.25</v>
      </c>
      <c r="I233" s="264"/>
      <c r="J233" s="260"/>
      <c r="K233" s="260"/>
      <c r="L233" s="265"/>
      <c r="M233" s="266"/>
      <c r="N233" s="267"/>
      <c r="O233" s="267"/>
      <c r="P233" s="267"/>
      <c r="Q233" s="267"/>
      <c r="R233" s="267"/>
      <c r="S233" s="267"/>
      <c r="T233" s="26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9" t="s">
        <v>183</v>
      </c>
      <c r="AU233" s="269" t="s">
        <v>95</v>
      </c>
      <c r="AV233" s="13" t="s">
        <v>95</v>
      </c>
      <c r="AW233" s="13" t="s">
        <v>40</v>
      </c>
      <c r="AX233" s="13" t="s">
        <v>21</v>
      </c>
      <c r="AY233" s="269" t="s">
        <v>157</v>
      </c>
    </row>
    <row r="234" spans="1:65" s="2" customFormat="1" ht="16.5" customHeight="1">
      <c r="A234" s="39"/>
      <c r="B234" s="40"/>
      <c r="C234" s="243" t="s">
        <v>379</v>
      </c>
      <c r="D234" s="243" t="s">
        <v>159</v>
      </c>
      <c r="E234" s="244" t="s">
        <v>293</v>
      </c>
      <c r="F234" s="245" t="s">
        <v>577</v>
      </c>
      <c r="G234" s="246" t="s">
        <v>162</v>
      </c>
      <c r="H234" s="247">
        <v>1925.9</v>
      </c>
      <c r="I234" s="248"/>
      <c r="J234" s="249">
        <f>ROUND(I234*H234,2)</f>
        <v>0</v>
      </c>
      <c r="K234" s="245" t="s">
        <v>176</v>
      </c>
      <c r="L234" s="42"/>
      <c r="M234" s="250" t="s">
        <v>1</v>
      </c>
      <c r="N234" s="251" t="s">
        <v>51</v>
      </c>
      <c r="O234" s="92"/>
      <c r="P234" s="252">
        <f>O234*H234</f>
        <v>0</v>
      </c>
      <c r="Q234" s="252">
        <v>0</v>
      </c>
      <c r="R234" s="252">
        <f>Q234*H234</f>
        <v>0</v>
      </c>
      <c r="S234" s="252">
        <v>0</v>
      </c>
      <c r="T234" s="25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4" t="s">
        <v>164</v>
      </c>
      <c r="AT234" s="254" t="s">
        <v>159</v>
      </c>
      <c r="AU234" s="254" t="s">
        <v>95</v>
      </c>
      <c r="AY234" s="16" t="s">
        <v>157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6" t="s">
        <v>21</v>
      </c>
      <c r="BK234" s="144">
        <f>ROUND(I234*H234,2)</f>
        <v>0</v>
      </c>
      <c r="BL234" s="16" t="s">
        <v>164</v>
      </c>
      <c r="BM234" s="254" t="s">
        <v>581</v>
      </c>
    </row>
    <row r="235" spans="1:47" s="2" customFormat="1" ht="12">
      <c r="A235" s="39"/>
      <c r="B235" s="40"/>
      <c r="C235" s="41"/>
      <c r="D235" s="255" t="s">
        <v>166</v>
      </c>
      <c r="E235" s="41"/>
      <c r="F235" s="256" t="s">
        <v>296</v>
      </c>
      <c r="G235" s="41"/>
      <c r="H235" s="41"/>
      <c r="I235" s="213"/>
      <c r="J235" s="41"/>
      <c r="K235" s="41"/>
      <c r="L235" s="42"/>
      <c r="M235" s="257"/>
      <c r="N235" s="258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6" t="s">
        <v>166</v>
      </c>
      <c r="AU235" s="16" t="s">
        <v>95</v>
      </c>
    </row>
    <row r="236" spans="1:51" s="14" customFormat="1" ht="12">
      <c r="A236" s="14"/>
      <c r="B236" s="270"/>
      <c r="C236" s="271"/>
      <c r="D236" s="255" t="s">
        <v>183</v>
      </c>
      <c r="E236" s="272" t="s">
        <v>1</v>
      </c>
      <c r="F236" s="273" t="s">
        <v>582</v>
      </c>
      <c r="G236" s="271"/>
      <c r="H236" s="272" t="s">
        <v>1</v>
      </c>
      <c r="I236" s="274"/>
      <c r="J236" s="271"/>
      <c r="K236" s="271"/>
      <c r="L236" s="275"/>
      <c r="M236" s="276"/>
      <c r="N236" s="277"/>
      <c r="O236" s="277"/>
      <c r="P236" s="277"/>
      <c r="Q236" s="277"/>
      <c r="R236" s="277"/>
      <c r="S236" s="277"/>
      <c r="T236" s="27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9" t="s">
        <v>183</v>
      </c>
      <c r="AU236" s="279" t="s">
        <v>95</v>
      </c>
      <c r="AV236" s="14" t="s">
        <v>21</v>
      </c>
      <c r="AW236" s="14" t="s">
        <v>40</v>
      </c>
      <c r="AX236" s="14" t="s">
        <v>86</v>
      </c>
      <c r="AY236" s="279" t="s">
        <v>157</v>
      </c>
    </row>
    <row r="237" spans="1:51" s="13" customFormat="1" ht="12">
      <c r="A237" s="13"/>
      <c r="B237" s="259"/>
      <c r="C237" s="260"/>
      <c r="D237" s="255" t="s">
        <v>183</v>
      </c>
      <c r="E237" s="261" t="s">
        <v>1</v>
      </c>
      <c r="F237" s="262" t="s">
        <v>583</v>
      </c>
      <c r="G237" s="260"/>
      <c r="H237" s="263">
        <v>1925.9</v>
      </c>
      <c r="I237" s="264"/>
      <c r="J237" s="260"/>
      <c r="K237" s="260"/>
      <c r="L237" s="265"/>
      <c r="M237" s="266"/>
      <c r="N237" s="267"/>
      <c r="O237" s="267"/>
      <c r="P237" s="267"/>
      <c r="Q237" s="267"/>
      <c r="R237" s="267"/>
      <c r="S237" s="267"/>
      <c r="T237" s="26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9" t="s">
        <v>183</v>
      </c>
      <c r="AU237" s="269" t="s">
        <v>95</v>
      </c>
      <c r="AV237" s="13" t="s">
        <v>95</v>
      </c>
      <c r="AW237" s="13" t="s">
        <v>40</v>
      </c>
      <c r="AX237" s="13" t="s">
        <v>21</v>
      </c>
      <c r="AY237" s="269" t="s">
        <v>157</v>
      </c>
    </row>
    <row r="238" spans="1:65" s="2" customFormat="1" ht="21.75" customHeight="1">
      <c r="A238" s="39"/>
      <c r="B238" s="40"/>
      <c r="C238" s="243" t="s">
        <v>384</v>
      </c>
      <c r="D238" s="243" t="s">
        <v>159</v>
      </c>
      <c r="E238" s="244" t="s">
        <v>584</v>
      </c>
      <c r="F238" s="245" t="s">
        <v>585</v>
      </c>
      <c r="G238" s="246" t="s">
        <v>162</v>
      </c>
      <c r="H238" s="247">
        <v>1783.5</v>
      </c>
      <c r="I238" s="248"/>
      <c r="J238" s="249">
        <f>ROUND(I238*H238,2)</f>
        <v>0</v>
      </c>
      <c r="K238" s="245" t="s">
        <v>176</v>
      </c>
      <c r="L238" s="42"/>
      <c r="M238" s="250" t="s">
        <v>1</v>
      </c>
      <c r="N238" s="251" t="s">
        <v>51</v>
      </c>
      <c r="O238" s="92"/>
      <c r="P238" s="252">
        <f>O238*H238</f>
        <v>0</v>
      </c>
      <c r="Q238" s="252">
        <v>0</v>
      </c>
      <c r="R238" s="252">
        <f>Q238*H238</f>
        <v>0</v>
      </c>
      <c r="S238" s="252">
        <v>0</v>
      </c>
      <c r="T238" s="25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4" t="s">
        <v>164</v>
      </c>
      <c r="AT238" s="254" t="s">
        <v>159</v>
      </c>
      <c r="AU238" s="254" t="s">
        <v>95</v>
      </c>
      <c r="AY238" s="16" t="s">
        <v>157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6" t="s">
        <v>21</v>
      </c>
      <c r="BK238" s="144">
        <f>ROUND(I238*H238,2)</f>
        <v>0</v>
      </c>
      <c r="BL238" s="16" t="s">
        <v>164</v>
      </c>
      <c r="BM238" s="254" t="s">
        <v>586</v>
      </c>
    </row>
    <row r="239" spans="1:47" s="2" customFormat="1" ht="12">
      <c r="A239" s="39"/>
      <c r="B239" s="40"/>
      <c r="C239" s="41"/>
      <c r="D239" s="255" t="s">
        <v>166</v>
      </c>
      <c r="E239" s="41"/>
      <c r="F239" s="256" t="s">
        <v>587</v>
      </c>
      <c r="G239" s="41"/>
      <c r="H239" s="41"/>
      <c r="I239" s="213"/>
      <c r="J239" s="41"/>
      <c r="K239" s="41"/>
      <c r="L239" s="42"/>
      <c r="M239" s="257"/>
      <c r="N239" s="25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6" t="s">
        <v>166</v>
      </c>
      <c r="AU239" s="16" t="s">
        <v>95</v>
      </c>
    </row>
    <row r="240" spans="1:51" s="14" customFormat="1" ht="12">
      <c r="A240" s="14"/>
      <c r="B240" s="270"/>
      <c r="C240" s="271"/>
      <c r="D240" s="255" t="s">
        <v>183</v>
      </c>
      <c r="E240" s="272" t="s">
        <v>1</v>
      </c>
      <c r="F240" s="273" t="s">
        <v>582</v>
      </c>
      <c r="G240" s="271"/>
      <c r="H240" s="272" t="s">
        <v>1</v>
      </c>
      <c r="I240" s="274"/>
      <c r="J240" s="271"/>
      <c r="K240" s="271"/>
      <c r="L240" s="275"/>
      <c r="M240" s="276"/>
      <c r="N240" s="277"/>
      <c r="O240" s="277"/>
      <c r="P240" s="277"/>
      <c r="Q240" s="277"/>
      <c r="R240" s="277"/>
      <c r="S240" s="277"/>
      <c r="T240" s="27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9" t="s">
        <v>183</v>
      </c>
      <c r="AU240" s="279" t="s">
        <v>95</v>
      </c>
      <c r="AV240" s="14" t="s">
        <v>21</v>
      </c>
      <c r="AW240" s="14" t="s">
        <v>40</v>
      </c>
      <c r="AX240" s="14" t="s">
        <v>86</v>
      </c>
      <c r="AY240" s="279" t="s">
        <v>157</v>
      </c>
    </row>
    <row r="241" spans="1:51" s="13" customFormat="1" ht="12">
      <c r="A241" s="13"/>
      <c r="B241" s="259"/>
      <c r="C241" s="260"/>
      <c r="D241" s="255" t="s">
        <v>183</v>
      </c>
      <c r="E241" s="261" t="s">
        <v>1</v>
      </c>
      <c r="F241" s="262" t="s">
        <v>588</v>
      </c>
      <c r="G241" s="260"/>
      <c r="H241" s="263">
        <v>1783.5</v>
      </c>
      <c r="I241" s="264"/>
      <c r="J241" s="260"/>
      <c r="K241" s="260"/>
      <c r="L241" s="265"/>
      <c r="M241" s="266"/>
      <c r="N241" s="267"/>
      <c r="O241" s="267"/>
      <c r="P241" s="267"/>
      <c r="Q241" s="267"/>
      <c r="R241" s="267"/>
      <c r="S241" s="267"/>
      <c r="T241" s="26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9" t="s">
        <v>183</v>
      </c>
      <c r="AU241" s="269" t="s">
        <v>95</v>
      </c>
      <c r="AV241" s="13" t="s">
        <v>95</v>
      </c>
      <c r="AW241" s="13" t="s">
        <v>40</v>
      </c>
      <c r="AX241" s="13" t="s">
        <v>21</v>
      </c>
      <c r="AY241" s="269" t="s">
        <v>157</v>
      </c>
    </row>
    <row r="242" spans="1:65" s="2" customFormat="1" ht="33" customHeight="1">
      <c r="A242" s="39"/>
      <c r="B242" s="40"/>
      <c r="C242" s="243" t="s">
        <v>389</v>
      </c>
      <c r="D242" s="243" t="s">
        <v>159</v>
      </c>
      <c r="E242" s="244" t="s">
        <v>589</v>
      </c>
      <c r="F242" s="245" t="s">
        <v>590</v>
      </c>
      <c r="G242" s="246" t="s">
        <v>162</v>
      </c>
      <c r="H242" s="247">
        <v>1676.7</v>
      </c>
      <c r="I242" s="248"/>
      <c r="J242" s="249">
        <f>ROUND(I242*H242,2)</f>
        <v>0</v>
      </c>
      <c r="K242" s="245" t="s">
        <v>1</v>
      </c>
      <c r="L242" s="42"/>
      <c r="M242" s="250" t="s">
        <v>1</v>
      </c>
      <c r="N242" s="251" t="s">
        <v>51</v>
      </c>
      <c r="O242" s="92"/>
      <c r="P242" s="252">
        <f>O242*H242</f>
        <v>0</v>
      </c>
      <c r="Q242" s="252">
        <v>0</v>
      </c>
      <c r="R242" s="252">
        <f>Q242*H242</f>
        <v>0</v>
      </c>
      <c r="S242" s="252">
        <v>0</v>
      </c>
      <c r="T242" s="25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4" t="s">
        <v>164</v>
      </c>
      <c r="AT242" s="254" t="s">
        <v>159</v>
      </c>
      <c r="AU242" s="254" t="s">
        <v>95</v>
      </c>
      <c r="AY242" s="16" t="s">
        <v>157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6" t="s">
        <v>21</v>
      </c>
      <c r="BK242" s="144">
        <f>ROUND(I242*H242,2)</f>
        <v>0</v>
      </c>
      <c r="BL242" s="16" t="s">
        <v>164</v>
      </c>
      <c r="BM242" s="254" t="s">
        <v>591</v>
      </c>
    </row>
    <row r="243" spans="1:47" s="2" customFormat="1" ht="12">
      <c r="A243" s="39"/>
      <c r="B243" s="40"/>
      <c r="C243" s="41"/>
      <c r="D243" s="255" t="s">
        <v>166</v>
      </c>
      <c r="E243" s="41"/>
      <c r="F243" s="256" t="s">
        <v>592</v>
      </c>
      <c r="G243" s="41"/>
      <c r="H243" s="41"/>
      <c r="I243" s="213"/>
      <c r="J243" s="41"/>
      <c r="K243" s="41"/>
      <c r="L243" s="42"/>
      <c r="M243" s="257"/>
      <c r="N243" s="258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6" t="s">
        <v>166</v>
      </c>
      <c r="AU243" s="16" t="s">
        <v>95</v>
      </c>
    </row>
    <row r="244" spans="1:51" s="14" customFormat="1" ht="12">
      <c r="A244" s="14"/>
      <c r="B244" s="270"/>
      <c r="C244" s="271"/>
      <c r="D244" s="255" t="s">
        <v>183</v>
      </c>
      <c r="E244" s="272" t="s">
        <v>1</v>
      </c>
      <c r="F244" s="273" t="s">
        <v>593</v>
      </c>
      <c r="G244" s="271"/>
      <c r="H244" s="272" t="s">
        <v>1</v>
      </c>
      <c r="I244" s="274"/>
      <c r="J244" s="271"/>
      <c r="K244" s="271"/>
      <c r="L244" s="275"/>
      <c r="M244" s="276"/>
      <c r="N244" s="277"/>
      <c r="O244" s="277"/>
      <c r="P244" s="277"/>
      <c r="Q244" s="277"/>
      <c r="R244" s="277"/>
      <c r="S244" s="277"/>
      <c r="T244" s="27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9" t="s">
        <v>183</v>
      </c>
      <c r="AU244" s="279" t="s">
        <v>95</v>
      </c>
      <c r="AV244" s="14" t="s">
        <v>21</v>
      </c>
      <c r="AW244" s="14" t="s">
        <v>40</v>
      </c>
      <c r="AX244" s="14" t="s">
        <v>86</v>
      </c>
      <c r="AY244" s="279" t="s">
        <v>157</v>
      </c>
    </row>
    <row r="245" spans="1:51" s="13" customFormat="1" ht="12">
      <c r="A245" s="13"/>
      <c r="B245" s="259"/>
      <c r="C245" s="260"/>
      <c r="D245" s="255" t="s">
        <v>183</v>
      </c>
      <c r="E245" s="261" t="s">
        <v>1</v>
      </c>
      <c r="F245" s="262" t="s">
        <v>594</v>
      </c>
      <c r="G245" s="260"/>
      <c r="H245" s="263">
        <v>1676.7</v>
      </c>
      <c r="I245" s="264"/>
      <c r="J245" s="260"/>
      <c r="K245" s="260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183</v>
      </c>
      <c r="AU245" s="269" t="s">
        <v>95</v>
      </c>
      <c r="AV245" s="13" t="s">
        <v>95</v>
      </c>
      <c r="AW245" s="13" t="s">
        <v>40</v>
      </c>
      <c r="AX245" s="13" t="s">
        <v>21</v>
      </c>
      <c r="AY245" s="269" t="s">
        <v>157</v>
      </c>
    </row>
    <row r="246" spans="1:65" s="2" customFormat="1" ht="12">
      <c r="A246" s="39"/>
      <c r="B246" s="40"/>
      <c r="C246" s="243" t="s">
        <v>329</v>
      </c>
      <c r="D246" s="243" t="s">
        <v>159</v>
      </c>
      <c r="E246" s="244" t="s">
        <v>595</v>
      </c>
      <c r="F246" s="245" t="s">
        <v>596</v>
      </c>
      <c r="G246" s="246" t="s">
        <v>162</v>
      </c>
      <c r="H246" s="247">
        <v>1641.1</v>
      </c>
      <c r="I246" s="248"/>
      <c r="J246" s="249">
        <f>ROUND(I246*H246,2)</f>
        <v>0</v>
      </c>
      <c r="K246" s="245" t="s">
        <v>1</v>
      </c>
      <c r="L246" s="42"/>
      <c r="M246" s="250" t="s">
        <v>1</v>
      </c>
      <c r="N246" s="251" t="s">
        <v>51</v>
      </c>
      <c r="O246" s="92"/>
      <c r="P246" s="252">
        <f>O246*H246</f>
        <v>0</v>
      </c>
      <c r="Q246" s="252">
        <v>0.00061</v>
      </c>
      <c r="R246" s="252">
        <f>Q246*H246</f>
        <v>1.0010709999999998</v>
      </c>
      <c r="S246" s="252">
        <v>0</v>
      </c>
      <c r="T246" s="25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4" t="s">
        <v>164</v>
      </c>
      <c r="AT246" s="254" t="s">
        <v>159</v>
      </c>
      <c r="AU246" s="254" t="s">
        <v>95</v>
      </c>
      <c r="AY246" s="16" t="s">
        <v>157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6" t="s">
        <v>21</v>
      </c>
      <c r="BK246" s="144">
        <f>ROUND(I246*H246,2)</f>
        <v>0</v>
      </c>
      <c r="BL246" s="16" t="s">
        <v>164</v>
      </c>
      <c r="BM246" s="254" t="s">
        <v>597</v>
      </c>
    </row>
    <row r="247" spans="1:51" s="14" customFormat="1" ht="12">
      <c r="A247" s="14"/>
      <c r="B247" s="270"/>
      <c r="C247" s="271"/>
      <c r="D247" s="255" t="s">
        <v>183</v>
      </c>
      <c r="E247" s="272" t="s">
        <v>1</v>
      </c>
      <c r="F247" s="273" t="s">
        <v>598</v>
      </c>
      <c r="G247" s="271"/>
      <c r="H247" s="272" t="s">
        <v>1</v>
      </c>
      <c r="I247" s="274"/>
      <c r="J247" s="271"/>
      <c r="K247" s="271"/>
      <c r="L247" s="275"/>
      <c r="M247" s="276"/>
      <c r="N247" s="277"/>
      <c r="O247" s="277"/>
      <c r="P247" s="277"/>
      <c r="Q247" s="277"/>
      <c r="R247" s="277"/>
      <c r="S247" s="277"/>
      <c r="T247" s="27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9" t="s">
        <v>183</v>
      </c>
      <c r="AU247" s="279" t="s">
        <v>95</v>
      </c>
      <c r="AV247" s="14" t="s">
        <v>21</v>
      </c>
      <c r="AW247" s="14" t="s">
        <v>40</v>
      </c>
      <c r="AX247" s="14" t="s">
        <v>86</v>
      </c>
      <c r="AY247" s="279" t="s">
        <v>157</v>
      </c>
    </row>
    <row r="248" spans="1:51" s="13" customFormat="1" ht="12">
      <c r="A248" s="13"/>
      <c r="B248" s="259"/>
      <c r="C248" s="260"/>
      <c r="D248" s="255" t="s">
        <v>183</v>
      </c>
      <c r="E248" s="261" t="s">
        <v>1</v>
      </c>
      <c r="F248" s="262" t="s">
        <v>599</v>
      </c>
      <c r="G248" s="260"/>
      <c r="H248" s="263">
        <v>1641.1</v>
      </c>
      <c r="I248" s="264"/>
      <c r="J248" s="260"/>
      <c r="K248" s="260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183</v>
      </c>
      <c r="AU248" s="269" t="s">
        <v>95</v>
      </c>
      <c r="AV248" s="13" t="s">
        <v>95</v>
      </c>
      <c r="AW248" s="13" t="s">
        <v>40</v>
      </c>
      <c r="AX248" s="13" t="s">
        <v>21</v>
      </c>
      <c r="AY248" s="269" t="s">
        <v>157</v>
      </c>
    </row>
    <row r="249" spans="1:65" s="2" customFormat="1" ht="33" customHeight="1">
      <c r="A249" s="39"/>
      <c r="B249" s="40"/>
      <c r="C249" s="243" t="s">
        <v>407</v>
      </c>
      <c r="D249" s="243" t="s">
        <v>159</v>
      </c>
      <c r="E249" s="244" t="s">
        <v>600</v>
      </c>
      <c r="F249" s="245" t="s">
        <v>601</v>
      </c>
      <c r="G249" s="246" t="s">
        <v>162</v>
      </c>
      <c r="H249" s="247">
        <v>1641.1</v>
      </c>
      <c r="I249" s="248"/>
      <c r="J249" s="249">
        <f>ROUND(I249*H249,2)</f>
        <v>0</v>
      </c>
      <c r="K249" s="245" t="s">
        <v>1</v>
      </c>
      <c r="L249" s="42"/>
      <c r="M249" s="250" t="s">
        <v>1</v>
      </c>
      <c r="N249" s="251" t="s">
        <v>51</v>
      </c>
      <c r="O249" s="92"/>
      <c r="P249" s="252">
        <f>O249*H249</f>
        <v>0</v>
      </c>
      <c r="Q249" s="252">
        <v>0</v>
      </c>
      <c r="R249" s="252">
        <f>Q249*H249</f>
        <v>0</v>
      </c>
      <c r="S249" s="252">
        <v>0</v>
      </c>
      <c r="T249" s="25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4" t="s">
        <v>164</v>
      </c>
      <c r="AT249" s="254" t="s">
        <v>159</v>
      </c>
      <c r="AU249" s="254" t="s">
        <v>95</v>
      </c>
      <c r="AY249" s="16" t="s">
        <v>157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6" t="s">
        <v>21</v>
      </c>
      <c r="BK249" s="144">
        <f>ROUND(I249*H249,2)</f>
        <v>0</v>
      </c>
      <c r="BL249" s="16" t="s">
        <v>164</v>
      </c>
      <c r="BM249" s="254" t="s">
        <v>602</v>
      </c>
    </row>
    <row r="250" spans="1:47" s="2" customFormat="1" ht="12">
      <c r="A250" s="39"/>
      <c r="B250" s="40"/>
      <c r="C250" s="41"/>
      <c r="D250" s="255" t="s">
        <v>166</v>
      </c>
      <c r="E250" s="41"/>
      <c r="F250" s="256" t="s">
        <v>290</v>
      </c>
      <c r="G250" s="41"/>
      <c r="H250" s="41"/>
      <c r="I250" s="213"/>
      <c r="J250" s="41"/>
      <c r="K250" s="41"/>
      <c r="L250" s="42"/>
      <c r="M250" s="257"/>
      <c r="N250" s="258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6" t="s">
        <v>166</v>
      </c>
      <c r="AU250" s="16" t="s">
        <v>95</v>
      </c>
    </row>
    <row r="251" spans="1:51" s="14" customFormat="1" ht="12">
      <c r="A251" s="14"/>
      <c r="B251" s="270"/>
      <c r="C251" s="271"/>
      <c r="D251" s="255" t="s">
        <v>183</v>
      </c>
      <c r="E251" s="272" t="s">
        <v>1</v>
      </c>
      <c r="F251" s="273" t="s">
        <v>603</v>
      </c>
      <c r="G251" s="271"/>
      <c r="H251" s="272" t="s">
        <v>1</v>
      </c>
      <c r="I251" s="274"/>
      <c r="J251" s="271"/>
      <c r="K251" s="271"/>
      <c r="L251" s="275"/>
      <c r="M251" s="276"/>
      <c r="N251" s="277"/>
      <c r="O251" s="277"/>
      <c r="P251" s="277"/>
      <c r="Q251" s="277"/>
      <c r="R251" s="277"/>
      <c r="S251" s="277"/>
      <c r="T251" s="27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9" t="s">
        <v>183</v>
      </c>
      <c r="AU251" s="279" t="s">
        <v>95</v>
      </c>
      <c r="AV251" s="14" t="s">
        <v>21</v>
      </c>
      <c r="AW251" s="14" t="s">
        <v>40</v>
      </c>
      <c r="AX251" s="14" t="s">
        <v>86</v>
      </c>
      <c r="AY251" s="279" t="s">
        <v>157</v>
      </c>
    </row>
    <row r="252" spans="1:51" s="13" customFormat="1" ht="12">
      <c r="A252" s="13"/>
      <c r="B252" s="259"/>
      <c r="C252" s="260"/>
      <c r="D252" s="255" t="s">
        <v>183</v>
      </c>
      <c r="E252" s="261" t="s">
        <v>1</v>
      </c>
      <c r="F252" s="262" t="s">
        <v>599</v>
      </c>
      <c r="G252" s="260"/>
      <c r="H252" s="263">
        <v>1641.1</v>
      </c>
      <c r="I252" s="264"/>
      <c r="J252" s="260"/>
      <c r="K252" s="260"/>
      <c r="L252" s="265"/>
      <c r="M252" s="266"/>
      <c r="N252" s="267"/>
      <c r="O252" s="267"/>
      <c r="P252" s="267"/>
      <c r="Q252" s="267"/>
      <c r="R252" s="267"/>
      <c r="S252" s="267"/>
      <c r="T252" s="26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9" t="s">
        <v>183</v>
      </c>
      <c r="AU252" s="269" t="s">
        <v>95</v>
      </c>
      <c r="AV252" s="13" t="s">
        <v>95</v>
      </c>
      <c r="AW252" s="13" t="s">
        <v>40</v>
      </c>
      <c r="AX252" s="13" t="s">
        <v>21</v>
      </c>
      <c r="AY252" s="269" t="s">
        <v>157</v>
      </c>
    </row>
    <row r="253" spans="1:63" s="12" customFormat="1" ht="22.8" customHeight="1">
      <c r="A253" s="12"/>
      <c r="B253" s="227"/>
      <c r="C253" s="228"/>
      <c r="D253" s="229" t="s">
        <v>85</v>
      </c>
      <c r="E253" s="241" t="s">
        <v>99</v>
      </c>
      <c r="F253" s="241" t="s">
        <v>306</v>
      </c>
      <c r="G253" s="228"/>
      <c r="H253" s="228"/>
      <c r="I253" s="231"/>
      <c r="J253" s="242">
        <f>BK253</f>
        <v>0</v>
      </c>
      <c r="K253" s="228"/>
      <c r="L253" s="233"/>
      <c r="M253" s="234"/>
      <c r="N253" s="235"/>
      <c r="O253" s="235"/>
      <c r="P253" s="236">
        <f>SUM(P254:P288)</f>
        <v>0</v>
      </c>
      <c r="Q253" s="235"/>
      <c r="R253" s="236">
        <f>SUM(R254:R288)</f>
        <v>0.11031</v>
      </c>
      <c r="S253" s="235"/>
      <c r="T253" s="237">
        <f>SUM(T254:T288)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38" t="s">
        <v>21</v>
      </c>
      <c r="AT253" s="239" t="s">
        <v>85</v>
      </c>
      <c r="AU253" s="239" t="s">
        <v>21</v>
      </c>
      <c r="AY253" s="238" t="s">
        <v>157</v>
      </c>
      <c r="BK253" s="240">
        <f>SUM(BK254:BK288)</f>
        <v>0</v>
      </c>
    </row>
    <row r="254" spans="1:65" s="2" customFormat="1" ht="21.75" customHeight="1">
      <c r="A254" s="39"/>
      <c r="B254" s="40"/>
      <c r="C254" s="243" t="s">
        <v>412</v>
      </c>
      <c r="D254" s="243" t="s">
        <v>159</v>
      </c>
      <c r="E254" s="244" t="s">
        <v>308</v>
      </c>
      <c r="F254" s="245" t="s">
        <v>309</v>
      </c>
      <c r="G254" s="246" t="s">
        <v>198</v>
      </c>
      <c r="H254" s="247">
        <v>73.4</v>
      </c>
      <c r="I254" s="248"/>
      <c r="J254" s="249">
        <f>ROUND(I254*H254,2)</f>
        <v>0</v>
      </c>
      <c r="K254" s="245" t="s">
        <v>163</v>
      </c>
      <c r="L254" s="42"/>
      <c r="M254" s="250" t="s">
        <v>1</v>
      </c>
      <c r="N254" s="251" t="s">
        <v>51</v>
      </c>
      <c r="O254" s="92"/>
      <c r="P254" s="252">
        <f>O254*H254</f>
        <v>0</v>
      </c>
      <c r="Q254" s="252">
        <v>0</v>
      </c>
      <c r="R254" s="252">
        <f>Q254*H254</f>
        <v>0</v>
      </c>
      <c r="S254" s="252">
        <v>0</v>
      </c>
      <c r="T254" s="25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54" t="s">
        <v>164</v>
      </c>
      <c r="AT254" s="254" t="s">
        <v>159</v>
      </c>
      <c r="AU254" s="254" t="s">
        <v>95</v>
      </c>
      <c r="AY254" s="16" t="s">
        <v>157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16" t="s">
        <v>21</v>
      </c>
      <c r="BK254" s="144">
        <f>ROUND(I254*H254,2)</f>
        <v>0</v>
      </c>
      <c r="BL254" s="16" t="s">
        <v>164</v>
      </c>
      <c r="BM254" s="254" t="s">
        <v>604</v>
      </c>
    </row>
    <row r="255" spans="1:47" s="2" customFormat="1" ht="12">
      <c r="A255" s="39"/>
      <c r="B255" s="40"/>
      <c r="C255" s="41"/>
      <c r="D255" s="255" t="s">
        <v>166</v>
      </c>
      <c r="E255" s="41"/>
      <c r="F255" s="256" t="s">
        <v>311</v>
      </c>
      <c r="G255" s="41"/>
      <c r="H255" s="41"/>
      <c r="I255" s="213"/>
      <c r="J255" s="41"/>
      <c r="K255" s="41"/>
      <c r="L255" s="42"/>
      <c r="M255" s="257"/>
      <c r="N255" s="258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6" t="s">
        <v>166</v>
      </c>
      <c r="AU255" s="16" t="s">
        <v>95</v>
      </c>
    </row>
    <row r="256" spans="1:51" s="14" customFormat="1" ht="12">
      <c r="A256" s="14"/>
      <c r="B256" s="270"/>
      <c r="C256" s="271"/>
      <c r="D256" s="255" t="s">
        <v>183</v>
      </c>
      <c r="E256" s="272" t="s">
        <v>1</v>
      </c>
      <c r="F256" s="273" t="s">
        <v>312</v>
      </c>
      <c r="G256" s="271"/>
      <c r="H256" s="272" t="s">
        <v>1</v>
      </c>
      <c r="I256" s="274"/>
      <c r="J256" s="271"/>
      <c r="K256" s="271"/>
      <c r="L256" s="275"/>
      <c r="M256" s="276"/>
      <c r="N256" s="277"/>
      <c r="O256" s="277"/>
      <c r="P256" s="277"/>
      <c r="Q256" s="277"/>
      <c r="R256" s="277"/>
      <c r="S256" s="277"/>
      <c r="T256" s="27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9" t="s">
        <v>183</v>
      </c>
      <c r="AU256" s="279" t="s">
        <v>95</v>
      </c>
      <c r="AV256" s="14" t="s">
        <v>21</v>
      </c>
      <c r="AW256" s="14" t="s">
        <v>40</v>
      </c>
      <c r="AX256" s="14" t="s">
        <v>86</v>
      </c>
      <c r="AY256" s="279" t="s">
        <v>157</v>
      </c>
    </row>
    <row r="257" spans="1:51" s="13" customFormat="1" ht="12">
      <c r="A257" s="13"/>
      <c r="B257" s="259"/>
      <c r="C257" s="260"/>
      <c r="D257" s="255" t="s">
        <v>183</v>
      </c>
      <c r="E257" s="261" t="s">
        <v>1</v>
      </c>
      <c r="F257" s="262" t="s">
        <v>605</v>
      </c>
      <c r="G257" s="260"/>
      <c r="H257" s="263">
        <v>73.4</v>
      </c>
      <c r="I257" s="264"/>
      <c r="J257" s="260"/>
      <c r="K257" s="260"/>
      <c r="L257" s="265"/>
      <c r="M257" s="266"/>
      <c r="N257" s="267"/>
      <c r="O257" s="267"/>
      <c r="P257" s="267"/>
      <c r="Q257" s="267"/>
      <c r="R257" s="267"/>
      <c r="S257" s="267"/>
      <c r="T257" s="26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9" t="s">
        <v>183</v>
      </c>
      <c r="AU257" s="269" t="s">
        <v>95</v>
      </c>
      <c r="AV257" s="13" t="s">
        <v>95</v>
      </c>
      <c r="AW257" s="13" t="s">
        <v>40</v>
      </c>
      <c r="AX257" s="13" t="s">
        <v>21</v>
      </c>
      <c r="AY257" s="269" t="s">
        <v>157</v>
      </c>
    </row>
    <row r="258" spans="1:65" s="2" customFormat="1" ht="12">
      <c r="A258" s="39"/>
      <c r="B258" s="40"/>
      <c r="C258" s="243" t="s">
        <v>419</v>
      </c>
      <c r="D258" s="243" t="s">
        <v>159</v>
      </c>
      <c r="E258" s="244" t="s">
        <v>315</v>
      </c>
      <c r="F258" s="245" t="s">
        <v>316</v>
      </c>
      <c r="G258" s="246" t="s">
        <v>198</v>
      </c>
      <c r="H258" s="247">
        <v>89.548</v>
      </c>
      <c r="I258" s="248"/>
      <c r="J258" s="249">
        <f>ROUND(I258*H258,2)</f>
        <v>0</v>
      </c>
      <c r="K258" s="245" t="s">
        <v>163</v>
      </c>
      <c r="L258" s="42"/>
      <c r="M258" s="250" t="s">
        <v>1</v>
      </c>
      <c r="N258" s="251" t="s">
        <v>51</v>
      </c>
      <c r="O258" s="92"/>
      <c r="P258" s="252">
        <f>O258*H258</f>
        <v>0</v>
      </c>
      <c r="Q258" s="252">
        <v>0</v>
      </c>
      <c r="R258" s="252">
        <f>Q258*H258</f>
        <v>0</v>
      </c>
      <c r="S258" s="252">
        <v>0</v>
      </c>
      <c r="T258" s="25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4" t="s">
        <v>164</v>
      </c>
      <c r="AT258" s="254" t="s">
        <v>159</v>
      </c>
      <c r="AU258" s="254" t="s">
        <v>95</v>
      </c>
      <c r="AY258" s="16" t="s">
        <v>157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6" t="s">
        <v>21</v>
      </c>
      <c r="BK258" s="144">
        <f>ROUND(I258*H258,2)</f>
        <v>0</v>
      </c>
      <c r="BL258" s="16" t="s">
        <v>164</v>
      </c>
      <c r="BM258" s="254" t="s">
        <v>606</v>
      </c>
    </row>
    <row r="259" spans="1:47" s="2" customFormat="1" ht="12">
      <c r="A259" s="39"/>
      <c r="B259" s="40"/>
      <c r="C259" s="41"/>
      <c r="D259" s="255" t="s">
        <v>166</v>
      </c>
      <c r="E259" s="41"/>
      <c r="F259" s="256" t="s">
        <v>318</v>
      </c>
      <c r="G259" s="41"/>
      <c r="H259" s="41"/>
      <c r="I259" s="213"/>
      <c r="J259" s="41"/>
      <c r="K259" s="41"/>
      <c r="L259" s="42"/>
      <c r="M259" s="257"/>
      <c r="N259" s="258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6" t="s">
        <v>166</v>
      </c>
      <c r="AU259" s="16" t="s">
        <v>95</v>
      </c>
    </row>
    <row r="260" spans="1:51" s="14" customFormat="1" ht="12">
      <c r="A260" s="14"/>
      <c r="B260" s="270"/>
      <c r="C260" s="271"/>
      <c r="D260" s="255" t="s">
        <v>183</v>
      </c>
      <c r="E260" s="272" t="s">
        <v>1</v>
      </c>
      <c r="F260" s="273" t="s">
        <v>312</v>
      </c>
      <c r="G260" s="271"/>
      <c r="H260" s="272" t="s">
        <v>1</v>
      </c>
      <c r="I260" s="274"/>
      <c r="J260" s="271"/>
      <c r="K260" s="271"/>
      <c r="L260" s="275"/>
      <c r="M260" s="276"/>
      <c r="N260" s="277"/>
      <c r="O260" s="277"/>
      <c r="P260" s="277"/>
      <c r="Q260" s="277"/>
      <c r="R260" s="277"/>
      <c r="S260" s="277"/>
      <c r="T260" s="27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9" t="s">
        <v>183</v>
      </c>
      <c r="AU260" s="279" t="s">
        <v>95</v>
      </c>
      <c r="AV260" s="14" t="s">
        <v>21</v>
      </c>
      <c r="AW260" s="14" t="s">
        <v>40</v>
      </c>
      <c r="AX260" s="14" t="s">
        <v>86</v>
      </c>
      <c r="AY260" s="279" t="s">
        <v>157</v>
      </c>
    </row>
    <row r="261" spans="1:51" s="13" customFormat="1" ht="12">
      <c r="A261" s="13"/>
      <c r="B261" s="259"/>
      <c r="C261" s="260"/>
      <c r="D261" s="255" t="s">
        <v>183</v>
      </c>
      <c r="E261" s="261" t="s">
        <v>1</v>
      </c>
      <c r="F261" s="262" t="s">
        <v>607</v>
      </c>
      <c r="G261" s="260"/>
      <c r="H261" s="263">
        <v>89.548</v>
      </c>
      <c r="I261" s="264"/>
      <c r="J261" s="260"/>
      <c r="K261" s="260"/>
      <c r="L261" s="265"/>
      <c r="M261" s="266"/>
      <c r="N261" s="267"/>
      <c r="O261" s="267"/>
      <c r="P261" s="267"/>
      <c r="Q261" s="267"/>
      <c r="R261" s="267"/>
      <c r="S261" s="267"/>
      <c r="T261" s="26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9" t="s">
        <v>183</v>
      </c>
      <c r="AU261" s="269" t="s">
        <v>95</v>
      </c>
      <c r="AV261" s="13" t="s">
        <v>95</v>
      </c>
      <c r="AW261" s="13" t="s">
        <v>40</v>
      </c>
      <c r="AX261" s="13" t="s">
        <v>21</v>
      </c>
      <c r="AY261" s="269" t="s">
        <v>157</v>
      </c>
    </row>
    <row r="262" spans="1:65" s="2" customFormat="1" ht="12">
      <c r="A262" s="39"/>
      <c r="B262" s="40"/>
      <c r="C262" s="243" t="s">
        <v>426</v>
      </c>
      <c r="D262" s="243" t="s">
        <v>159</v>
      </c>
      <c r="E262" s="244" t="s">
        <v>321</v>
      </c>
      <c r="F262" s="245" t="s">
        <v>322</v>
      </c>
      <c r="G262" s="246" t="s">
        <v>198</v>
      </c>
      <c r="H262" s="247">
        <v>73.4</v>
      </c>
      <c r="I262" s="248"/>
      <c r="J262" s="249">
        <f>ROUND(I262*H262,2)</f>
        <v>0</v>
      </c>
      <c r="K262" s="245" t="s">
        <v>163</v>
      </c>
      <c r="L262" s="42"/>
      <c r="M262" s="250" t="s">
        <v>1</v>
      </c>
      <c r="N262" s="251" t="s">
        <v>51</v>
      </c>
      <c r="O262" s="92"/>
      <c r="P262" s="252">
        <f>O262*H262</f>
        <v>0</v>
      </c>
      <c r="Q262" s="252">
        <v>0</v>
      </c>
      <c r="R262" s="252">
        <f>Q262*H262</f>
        <v>0</v>
      </c>
      <c r="S262" s="252">
        <v>0</v>
      </c>
      <c r="T262" s="25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4" t="s">
        <v>164</v>
      </c>
      <c r="AT262" s="254" t="s">
        <v>159</v>
      </c>
      <c r="AU262" s="254" t="s">
        <v>95</v>
      </c>
      <c r="AY262" s="16" t="s">
        <v>157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6" t="s">
        <v>21</v>
      </c>
      <c r="BK262" s="144">
        <f>ROUND(I262*H262,2)</f>
        <v>0</v>
      </c>
      <c r="BL262" s="16" t="s">
        <v>164</v>
      </c>
      <c r="BM262" s="254" t="s">
        <v>608</v>
      </c>
    </row>
    <row r="263" spans="1:47" s="2" customFormat="1" ht="12">
      <c r="A263" s="39"/>
      <c r="B263" s="40"/>
      <c r="C263" s="41"/>
      <c r="D263" s="255" t="s">
        <v>166</v>
      </c>
      <c r="E263" s="41"/>
      <c r="F263" s="256" t="s">
        <v>324</v>
      </c>
      <c r="G263" s="41"/>
      <c r="H263" s="41"/>
      <c r="I263" s="213"/>
      <c r="J263" s="41"/>
      <c r="K263" s="41"/>
      <c r="L263" s="42"/>
      <c r="M263" s="257"/>
      <c r="N263" s="258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6" t="s">
        <v>166</v>
      </c>
      <c r="AU263" s="16" t="s">
        <v>95</v>
      </c>
    </row>
    <row r="264" spans="1:51" s="14" customFormat="1" ht="12">
      <c r="A264" s="14"/>
      <c r="B264" s="270"/>
      <c r="C264" s="271"/>
      <c r="D264" s="255" t="s">
        <v>183</v>
      </c>
      <c r="E264" s="272" t="s">
        <v>1</v>
      </c>
      <c r="F264" s="273" t="s">
        <v>325</v>
      </c>
      <c r="G264" s="271"/>
      <c r="H264" s="272" t="s">
        <v>1</v>
      </c>
      <c r="I264" s="274"/>
      <c r="J264" s="271"/>
      <c r="K264" s="271"/>
      <c r="L264" s="275"/>
      <c r="M264" s="276"/>
      <c r="N264" s="277"/>
      <c r="O264" s="277"/>
      <c r="P264" s="277"/>
      <c r="Q264" s="277"/>
      <c r="R264" s="277"/>
      <c r="S264" s="277"/>
      <c r="T264" s="27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9" t="s">
        <v>183</v>
      </c>
      <c r="AU264" s="279" t="s">
        <v>95</v>
      </c>
      <c r="AV264" s="14" t="s">
        <v>21</v>
      </c>
      <c r="AW264" s="14" t="s">
        <v>40</v>
      </c>
      <c r="AX264" s="14" t="s">
        <v>86</v>
      </c>
      <c r="AY264" s="279" t="s">
        <v>157</v>
      </c>
    </row>
    <row r="265" spans="1:51" s="13" customFormat="1" ht="12">
      <c r="A265" s="13"/>
      <c r="B265" s="259"/>
      <c r="C265" s="260"/>
      <c r="D265" s="255" t="s">
        <v>183</v>
      </c>
      <c r="E265" s="261" t="s">
        <v>1</v>
      </c>
      <c r="F265" s="262" t="s">
        <v>605</v>
      </c>
      <c r="G265" s="260"/>
      <c r="H265" s="263">
        <v>73.4</v>
      </c>
      <c r="I265" s="264"/>
      <c r="J265" s="260"/>
      <c r="K265" s="260"/>
      <c r="L265" s="265"/>
      <c r="M265" s="266"/>
      <c r="N265" s="267"/>
      <c r="O265" s="267"/>
      <c r="P265" s="267"/>
      <c r="Q265" s="267"/>
      <c r="R265" s="267"/>
      <c r="S265" s="267"/>
      <c r="T265" s="26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9" t="s">
        <v>183</v>
      </c>
      <c r="AU265" s="269" t="s">
        <v>95</v>
      </c>
      <c r="AV265" s="13" t="s">
        <v>95</v>
      </c>
      <c r="AW265" s="13" t="s">
        <v>40</v>
      </c>
      <c r="AX265" s="13" t="s">
        <v>21</v>
      </c>
      <c r="AY265" s="269" t="s">
        <v>157</v>
      </c>
    </row>
    <row r="266" spans="1:65" s="2" customFormat="1" ht="12">
      <c r="A266" s="39"/>
      <c r="B266" s="40"/>
      <c r="C266" s="243" t="s">
        <v>433</v>
      </c>
      <c r="D266" s="243" t="s">
        <v>159</v>
      </c>
      <c r="E266" s="244" t="s">
        <v>256</v>
      </c>
      <c r="F266" s="245" t="s">
        <v>257</v>
      </c>
      <c r="G266" s="246" t="s">
        <v>162</v>
      </c>
      <c r="H266" s="247">
        <v>175</v>
      </c>
      <c r="I266" s="248"/>
      <c r="J266" s="249">
        <f>ROUND(I266*H266,2)</f>
        <v>0</v>
      </c>
      <c r="K266" s="245" t="s">
        <v>176</v>
      </c>
      <c r="L266" s="42"/>
      <c r="M266" s="250" t="s">
        <v>1</v>
      </c>
      <c r="N266" s="251" t="s">
        <v>51</v>
      </c>
      <c r="O266" s="92"/>
      <c r="P266" s="252">
        <f>O266*H266</f>
        <v>0</v>
      </c>
      <c r="Q266" s="252">
        <v>0.00047</v>
      </c>
      <c r="R266" s="252">
        <f>Q266*H266</f>
        <v>0.08225</v>
      </c>
      <c r="S266" s="252">
        <v>0</v>
      </c>
      <c r="T266" s="25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54" t="s">
        <v>164</v>
      </c>
      <c r="AT266" s="254" t="s">
        <v>159</v>
      </c>
      <c r="AU266" s="254" t="s">
        <v>95</v>
      </c>
      <c r="AY266" s="16" t="s">
        <v>157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6" t="s">
        <v>21</v>
      </c>
      <c r="BK266" s="144">
        <f>ROUND(I266*H266,2)</f>
        <v>0</v>
      </c>
      <c r="BL266" s="16" t="s">
        <v>164</v>
      </c>
      <c r="BM266" s="254" t="s">
        <v>609</v>
      </c>
    </row>
    <row r="267" spans="1:47" s="2" customFormat="1" ht="12">
      <c r="A267" s="39"/>
      <c r="B267" s="40"/>
      <c r="C267" s="41"/>
      <c r="D267" s="255" t="s">
        <v>166</v>
      </c>
      <c r="E267" s="41"/>
      <c r="F267" s="256" t="s">
        <v>259</v>
      </c>
      <c r="G267" s="41"/>
      <c r="H267" s="41"/>
      <c r="I267" s="213"/>
      <c r="J267" s="41"/>
      <c r="K267" s="41"/>
      <c r="L267" s="42"/>
      <c r="M267" s="257"/>
      <c r="N267" s="258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6" t="s">
        <v>166</v>
      </c>
      <c r="AU267" s="16" t="s">
        <v>95</v>
      </c>
    </row>
    <row r="268" spans="1:51" s="14" customFormat="1" ht="12">
      <c r="A268" s="14"/>
      <c r="B268" s="270"/>
      <c r="C268" s="271"/>
      <c r="D268" s="255" t="s">
        <v>183</v>
      </c>
      <c r="E268" s="272" t="s">
        <v>1</v>
      </c>
      <c r="F268" s="273" t="s">
        <v>328</v>
      </c>
      <c r="G268" s="271"/>
      <c r="H268" s="272" t="s">
        <v>1</v>
      </c>
      <c r="I268" s="274"/>
      <c r="J268" s="271"/>
      <c r="K268" s="271"/>
      <c r="L268" s="275"/>
      <c r="M268" s="276"/>
      <c r="N268" s="277"/>
      <c r="O268" s="277"/>
      <c r="P268" s="277"/>
      <c r="Q268" s="277"/>
      <c r="R268" s="277"/>
      <c r="S268" s="277"/>
      <c r="T268" s="27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9" t="s">
        <v>183</v>
      </c>
      <c r="AU268" s="279" t="s">
        <v>95</v>
      </c>
      <c r="AV268" s="14" t="s">
        <v>21</v>
      </c>
      <c r="AW268" s="14" t="s">
        <v>40</v>
      </c>
      <c r="AX268" s="14" t="s">
        <v>86</v>
      </c>
      <c r="AY268" s="279" t="s">
        <v>157</v>
      </c>
    </row>
    <row r="269" spans="1:51" s="13" customFormat="1" ht="12">
      <c r="A269" s="13"/>
      <c r="B269" s="259"/>
      <c r="C269" s="260"/>
      <c r="D269" s="255" t="s">
        <v>183</v>
      </c>
      <c r="E269" s="261" t="s">
        <v>1</v>
      </c>
      <c r="F269" s="262" t="s">
        <v>610</v>
      </c>
      <c r="G269" s="260"/>
      <c r="H269" s="263">
        <v>175</v>
      </c>
      <c r="I269" s="264"/>
      <c r="J269" s="260"/>
      <c r="K269" s="260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183</v>
      </c>
      <c r="AU269" s="269" t="s">
        <v>95</v>
      </c>
      <c r="AV269" s="13" t="s">
        <v>95</v>
      </c>
      <c r="AW269" s="13" t="s">
        <v>40</v>
      </c>
      <c r="AX269" s="13" t="s">
        <v>21</v>
      </c>
      <c r="AY269" s="269" t="s">
        <v>157</v>
      </c>
    </row>
    <row r="270" spans="1:65" s="2" customFormat="1" ht="12">
      <c r="A270" s="39"/>
      <c r="B270" s="40"/>
      <c r="C270" s="243" t="s">
        <v>440</v>
      </c>
      <c r="D270" s="243" t="s">
        <v>159</v>
      </c>
      <c r="E270" s="244" t="s">
        <v>262</v>
      </c>
      <c r="F270" s="245" t="s">
        <v>569</v>
      </c>
      <c r="G270" s="246" t="s">
        <v>162</v>
      </c>
      <c r="H270" s="247">
        <v>175</v>
      </c>
      <c r="I270" s="248"/>
      <c r="J270" s="249">
        <f>ROUND(I270*H270,2)</f>
        <v>0</v>
      </c>
      <c r="K270" s="245" t="s">
        <v>1</v>
      </c>
      <c r="L270" s="42"/>
      <c r="M270" s="250" t="s">
        <v>1</v>
      </c>
      <c r="N270" s="251" t="s">
        <v>51</v>
      </c>
      <c r="O270" s="92"/>
      <c r="P270" s="252">
        <f>O270*H270</f>
        <v>0</v>
      </c>
      <c r="Q270" s="252">
        <v>0</v>
      </c>
      <c r="R270" s="252">
        <f>Q270*H270</f>
        <v>0</v>
      </c>
      <c r="S270" s="252">
        <v>0</v>
      </c>
      <c r="T270" s="25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4" t="s">
        <v>164</v>
      </c>
      <c r="AT270" s="254" t="s">
        <v>159</v>
      </c>
      <c r="AU270" s="254" t="s">
        <v>95</v>
      </c>
      <c r="AY270" s="16" t="s">
        <v>157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6" t="s">
        <v>21</v>
      </c>
      <c r="BK270" s="144">
        <f>ROUND(I270*H270,2)</f>
        <v>0</v>
      </c>
      <c r="BL270" s="16" t="s">
        <v>164</v>
      </c>
      <c r="BM270" s="254" t="s">
        <v>611</v>
      </c>
    </row>
    <row r="271" spans="1:47" s="2" customFormat="1" ht="12">
      <c r="A271" s="39"/>
      <c r="B271" s="40"/>
      <c r="C271" s="41"/>
      <c r="D271" s="255" t="s">
        <v>166</v>
      </c>
      <c r="E271" s="41"/>
      <c r="F271" s="256" t="s">
        <v>265</v>
      </c>
      <c r="G271" s="41"/>
      <c r="H271" s="41"/>
      <c r="I271" s="213"/>
      <c r="J271" s="41"/>
      <c r="K271" s="41"/>
      <c r="L271" s="42"/>
      <c r="M271" s="257"/>
      <c r="N271" s="258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6" t="s">
        <v>166</v>
      </c>
      <c r="AU271" s="16" t="s">
        <v>95</v>
      </c>
    </row>
    <row r="272" spans="1:51" s="14" customFormat="1" ht="12">
      <c r="A272" s="14"/>
      <c r="B272" s="270"/>
      <c r="C272" s="271"/>
      <c r="D272" s="255" t="s">
        <v>183</v>
      </c>
      <c r="E272" s="272" t="s">
        <v>1</v>
      </c>
      <c r="F272" s="273" t="s">
        <v>612</v>
      </c>
      <c r="G272" s="271"/>
      <c r="H272" s="272" t="s">
        <v>1</v>
      </c>
      <c r="I272" s="274"/>
      <c r="J272" s="271"/>
      <c r="K272" s="271"/>
      <c r="L272" s="275"/>
      <c r="M272" s="276"/>
      <c r="N272" s="277"/>
      <c r="O272" s="277"/>
      <c r="P272" s="277"/>
      <c r="Q272" s="277"/>
      <c r="R272" s="277"/>
      <c r="S272" s="277"/>
      <c r="T272" s="27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9" t="s">
        <v>183</v>
      </c>
      <c r="AU272" s="279" t="s">
        <v>95</v>
      </c>
      <c r="AV272" s="14" t="s">
        <v>21</v>
      </c>
      <c r="AW272" s="14" t="s">
        <v>40</v>
      </c>
      <c r="AX272" s="14" t="s">
        <v>86</v>
      </c>
      <c r="AY272" s="279" t="s">
        <v>157</v>
      </c>
    </row>
    <row r="273" spans="1:51" s="13" customFormat="1" ht="12">
      <c r="A273" s="13"/>
      <c r="B273" s="259"/>
      <c r="C273" s="260"/>
      <c r="D273" s="255" t="s">
        <v>183</v>
      </c>
      <c r="E273" s="261" t="s">
        <v>1</v>
      </c>
      <c r="F273" s="262" t="s">
        <v>610</v>
      </c>
      <c r="G273" s="260"/>
      <c r="H273" s="263">
        <v>175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183</v>
      </c>
      <c r="AU273" s="269" t="s">
        <v>95</v>
      </c>
      <c r="AV273" s="13" t="s">
        <v>95</v>
      </c>
      <c r="AW273" s="13" t="s">
        <v>40</v>
      </c>
      <c r="AX273" s="13" t="s">
        <v>21</v>
      </c>
      <c r="AY273" s="269" t="s">
        <v>157</v>
      </c>
    </row>
    <row r="274" spans="1:65" s="2" customFormat="1" ht="12">
      <c r="A274" s="39"/>
      <c r="B274" s="40"/>
      <c r="C274" s="243" t="s">
        <v>448</v>
      </c>
      <c r="D274" s="243" t="s">
        <v>159</v>
      </c>
      <c r="E274" s="244" t="s">
        <v>300</v>
      </c>
      <c r="F274" s="245" t="s">
        <v>571</v>
      </c>
      <c r="G274" s="246" t="s">
        <v>162</v>
      </c>
      <c r="H274" s="247">
        <v>129</v>
      </c>
      <c r="I274" s="248"/>
      <c r="J274" s="249">
        <f>ROUND(I274*H274,2)</f>
        <v>0</v>
      </c>
      <c r="K274" s="245" t="s">
        <v>176</v>
      </c>
      <c r="L274" s="42"/>
      <c r="M274" s="250" t="s">
        <v>1</v>
      </c>
      <c r="N274" s="251" t="s">
        <v>51</v>
      </c>
      <c r="O274" s="92"/>
      <c r="P274" s="252">
        <f>O274*H274</f>
        <v>0</v>
      </c>
      <c r="Q274" s="252">
        <v>0</v>
      </c>
      <c r="R274" s="252">
        <f>Q274*H274</f>
        <v>0</v>
      </c>
      <c r="S274" s="252">
        <v>0</v>
      </c>
      <c r="T274" s="25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4" t="s">
        <v>164</v>
      </c>
      <c r="AT274" s="254" t="s">
        <v>159</v>
      </c>
      <c r="AU274" s="254" t="s">
        <v>95</v>
      </c>
      <c r="AY274" s="16" t="s">
        <v>157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6" t="s">
        <v>21</v>
      </c>
      <c r="BK274" s="144">
        <f>ROUND(I274*H274,2)</f>
        <v>0</v>
      </c>
      <c r="BL274" s="16" t="s">
        <v>164</v>
      </c>
      <c r="BM274" s="254" t="s">
        <v>613</v>
      </c>
    </row>
    <row r="275" spans="1:47" s="2" customFormat="1" ht="12">
      <c r="A275" s="39"/>
      <c r="B275" s="40"/>
      <c r="C275" s="41"/>
      <c r="D275" s="255" t="s">
        <v>166</v>
      </c>
      <c r="E275" s="41"/>
      <c r="F275" s="256" t="s">
        <v>303</v>
      </c>
      <c r="G275" s="41"/>
      <c r="H275" s="41"/>
      <c r="I275" s="213"/>
      <c r="J275" s="41"/>
      <c r="K275" s="41"/>
      <c r="L275" s="42"/>
      <c r="M275" s="257"/>
      <c r="N275" s="258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6" t="s">
        <v>166</v>
      </c>
      <c r="AU275" s="16" t="s">
        <v>95</v>
      </c>
    </row>
    <row r="276" spans="1:65" s="2" customFormat="1" ht="16.5" customHeight="1">
      <c r="A276" s="39"/>
      <c r="B276" s="40"/>
      <c r="C276" s="243" t="s">
        <v>614</v>
      </c>
      <c r="D276" s="243" t="s">
        <v>159</v>
      </c>
      <c r="E276" s="244" t="s">
        <v>615</v>
      </c>
      <c r="F276" s="245" t="s">
        <v>577</v>
      </c>
      <c r="G276" s="246" t="s">
        <v>162</v>
      </c>
      <c r="H276" s="247">
        <v>129</v>
      </c>
      <c r="I276" s="248"/>
      <c r="J276" s="249">
        <f>ROUND(I276*H276,2)</f>
        <v>0</v>
      </c>
      <c r="K276" s="245" t="s">
        <v>1</v>
      </c>
      <c r="L276" s="42"/>
      <c r="M276" s="250" t="s">
        <v>1</v>
      </c>
      <c r="N276" s="251" t="s">
        <v>51</v>
      </c>
      <c r="O276" s="92"/>
      <c r="P276" s="252">
        <f>O276*H276</f>
        <v>0</v>
      </c>
      <c r="Q276" s="252">
        <v>0</v>
      </c>
      <c r="R276" s="252">
        <f>Q276*H276</f>
        <v>0</v>
      </c>
      <c r="S276" s="252">
        <v>0</v>
      </c>
      <c r="T276" s="25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4" t="s">
        <v>164</v>
      </c>
      <c r="AT276" s="254" t="s">
        <v>159</v>
      </c>
      <c r="AU276" s="254" t="s">
        <v>95</v>
      </c>
      <c r="AY276" s="16" t="s">
        <v>157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16" t="s">
        <v>21</v>
      </c>
      <c r="BK276" s="144">
        <f>ROUND(I276*H276,2)</f>
        <v>0</v>
      </c>
      <c r="BL276" s="16" t="s">
        <v>164</v>
      </c>
      <c r="BM276" s="254" t="s">
        <v>616</v>
      </c>
    </row>
    <row r="277" spans="1:47" s="2" customFormat="1" ht="12">
      <c r="A277" s="39"/>
      <c r="B277" s="40"/>
      <c r="C277" s="41"/>
      <c r="D277" s="255" t="s">
        <v>166</v>
      </c>
      <c r="E277" s="41"/>
      <c r="F277" s="256" t="s">
        <v>296</v>
      </c>
      <c r="G277" s="41"/>
      <c r="H277" s="41"/>
      <c r="I277" s="213"/>
      <c r="J277" s="41"/>
      <c r="K277" s="41"/>
      <c r="L277" s="42"/>
      <c r="M277" s="257"/>
      <c r="N277" s="258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6" t="s">
        <v>166</v>
      </c>
      <c r="AU277" s="16" t="s">
        <v>95</v>
      </c>
    </row>
    <row r="278" spans="1:51" s="14" customFormat="1" ht="12">
      <c r="A278" s="14"/>
      <c r="B278" s="270"/>
      <c r="C278" s="271"/>
      <c r="D278" s="255" t="s">
        <v>183</v>
      </c>
      <c r="E278" s="272" t="s">
        <v>1</v>
      </c>
      <c r="F278" s="273" t="s">
        <v>617</v>
      </c>
      <c r="G278" s="271"/>
      <c r="H278" s="272" t="s">
        <v>1</v>
      </c>
      <c r="I278" s="274"/>
      <c r="J278" s="271"/>
      <c r="K278" s="271"/>
      <c r="L278" s="275"/>
      <c r="M278" s="276"/>
      <c r="N278" s="277"/>
      <c r="O278" s="277"/>
      <c r="P278" s="277"/>
      <c r="Q278" s="277"/>
      <c r="R278" s="277"/>
      <c r="S278" s="277"/>
      <c r="T278" s="27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9" t="s">
        <v>183</v>
      </c>
      <c r="AU278" s="279" t="s">
        <v>95</v>
      </c>
      <c r="AV278" s="14" t="s">
        <v>21</v>
      </c>
      <c r="AW278" s="14" t="s">
        <v>40</v>
      </c>
      <c r="AX278" s="14" t="s">
        <v>86</v>
      </c>
      <c r="AY278" s="279" t="s">
        <v>157</v>
      </c>
    </row>
    <row r="279" spans="1:51" s="13" customFormat="1" ht="12">
      <c r="A279" s="13"/>
      <c r="B279" s="259"/>
      <c r="C279" s="260"/>
      <c r="D279" s="255" t="s">
        <v>183</v>
      </c>
      <c r="E279" s="261" t="s">
        <v>1</v>
      </c>
      <c r="F279" s="262" t="s">
        <v>618</v>
      </c>
      <c r="G279" s="260"/>
      <c r="H279" s="263">
        <v>129</v>
      </c>
      <c r="I279" s="264"/>
      <c r="J279" s="260"/>
      <c r="K279" s="260"/>
      <c r="L279" s="265"/>
      <c r="M279" s="266"/>
      <c r="N279" s="267"/>
      <c r="O279" s="267"/>
      <c r="P279" s="267"/>
      <c r="Q279" s="267"/>
      <c r="R279" s="267"/>
      <c r="S279" s="267"/>
      <c r="T279" s="26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9" t="s">
        <v>183</v>
      </c>
      <c r="AU279" s="269" t="s">
        <v>95</v>
      </c>
      <c r="AV279" s="13" t="s">
        <v>95</v>
      </c>
      <c r="AW279" s="13" t="s">
        <v>40</v>
      </c>
      <c r="AX279" s="13" t="s">
        <v>21</v>
      </c>
      <c r="AY279" s="269" t="s">
        <v>157</v>
      </c>
    </row>
    <row r="280" spans="1:65" s="2" customFormat="1" ht="16.5" customHeight="1">
      <c r="A280" s="39"/>
      <c r="B280" s="40"/>
      <c r="C280" s="243" t="s">
        <v>453</v>
      </c>
      <c r="D280" s="243" t="s">
        <v>159</v>
      </c>
      <c r="E280" s="244" t="s">
        <v>293</v>
      </c>
      <c r="F280" s="245" t="s">
        <v>577</v>
      </c>
      <c r="G280" s="246" t="s">
        <v>162</v>
      </c>
      <c r="H280" s="247">
        <v>46</v>
      </c>
      <c r="I280" s="248"/>
      <c r="J280" s="249">
        <f>ROUND(I280*H280,2)</f>
        <v>0</v>
      </c>
      <c r="K280" s="245" t="s">
        <v>176</v>
      </c>
      <c r="L280" s="42"/>
      <c r="M280" s="250" t="s">
        <v>1</v>
      </c>
      <c r="N280" s="251" t="s">
        <v>51</v>
      </c>
      <c r="O280" s="92"/>
      <c r="P280" s="252">
        <f>O280*H280</f>
        <v>0</v>
      </c>
      <c r="Q280" s="252">
        <v>0</v>
      </c>
      <c r="R280" s="252">
        <f>Q280*H280</f>
        <v>0</v>
      </c>
      <c r="S280" s="252">
        <v>0</v>
      </c>
      <c r="T280" s="25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54" t="s">
        <v>164</v>
      </c>
      <c r="AT280" s="254" t="s">
        <v>159</v>
      </c>
      <c r="AU280" s="254" t="s">
        <v>95</v>
      </c>
      <c r="AY280" s="16" t="s">
        <v>157</v>
      </c>
      <c r="BE280" s="144">
        <f>IF(N280="základní",J280,0)</f>
        <v>0</v>
      </c>
      <c r="BF280" s="144">
        <f>IF(N280="snížená",J280,0)</f>
        <v>0</v>
      </c>
      <c r="BG280" s="144">
        <f>IF(N280="zákl. přenesená",J280,0)</f>
        <v>0</v>
      </c>
      <c r="BH280" s="144">
        <f>IF(N280="sníž. přenesená",J280,0)</f>
        <v>0</v>
      </c>
      <c r="BI280" s="144">
        <f>IF(N280="nulová",J280,0)</f>
        <v>0</v>
      </c>
      <c r="BJ280" s="16" t="s">
        <v>21</v>
      </c>
      <c r="BK280" s="144">
        <f>ROUND(I280*H280,2)</f>
        <v>0</v>
      </c>
      <c r="BL280" s="16" t="s">
        <v>164</v>
      </c>
      <c r="BM280" s="254" t="s">
        <v>619</v>
      </c>
    </row>
    <row r="281" spans="1:47" s="2" customFormat="1" ht="12">
      <c r="A281" s="39"/>
      <c r="B281" s="40"/>
      <c r="C281" s="41"/>
      <c r="D281" s="255" t="s">
        <v>166</v>
      </c>
      <c r="E281" s="41"/>
      <c r="F281" s="256" t="s">
        <v>296</v>
      </c>
      <c r="G281" s="41"/>
      <c r="H281" s="41"/>
      <c r="I281" s="213"/>
      <c r="J281" s="41"/>
      <c r="K281" s="41"/>
      <c r="L281" s="42"/>
      <c r="M281" s="257"/>
      <c r="N281" s="258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6" t="s">
        <v>166</v>
      </c>
      <c r="AU281" s="16" t="s">
        <v>95</v>
      </c>
    </row>
    <row r="282" spans="1:65" s="2" customFormat="1" ht="21.75" customHeight="1">
      <c r="A282" s="39"/>
      <c r="B282" s="40"/>
      <c r="C282" s="243" t="s">
        <v>460</v>
      </c>
      <c r="D282" s="243" t="s">
        <v>159</v>
      </c>
      <c r="E282" s="244" t="s">
        <v>584</v>
      </c>
      <c r="F282" s="245" t="s">
        <v>585</v>
      </c>
      <c r="G282" s="246" t="s">
        <v>162</v>
      </c>
      <c r="H282" s="247">
        <v>46</v>
      </c>
      <c r="I282" s="248"/>
      <c r="J282" s="249">
        <f>ROUND(I282*H282,2)</f>
        <v>0</v>
      </c>
      <c r="K282" s="245" t="s">
        <v>176</v>
      </c>
      <c r="L282" s="42"/>
      <c r="M282" s="250" t="s">
        <v>1</v>
      </c>
      <c r="N282" s="251" t="s">
        <v>51</v>
      </c>
      <c r="O282" s="92"/>
      <c r="P282" s="252">
        <f>O282*H282</f>
        <v>0</v>
      </c>
      <c r="Q282" s="252">
        <v>0</v>
      </c>
      <c r="R282" s="252">
        <f>Q282*H282</f>
        <v>0</v>
      </c>
      <c r="S282" s="252">
        <v>0</v>
      </c>
      <c r="T282" s="25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54" t="s">
        <v>164</v>
      </c>
      <c r="AT282" s="254" t="s">
        <v>159</v>
      </c>
      <c r="AU282" s="254" t="s">
        <v>95</v>
      </c>
      <c r="AY282" s="16" t="s">
        <v>157</v>
      </c>
      <c r="BE282" s="144">
        <f>IF(N282="základní",J282,0)</f>
        <v>0</v>
      </c>
      <c r="BF282" s="144">
        <f>IF(N282="snížená",J282,0)</f>
        <v>0</v>
      </c>
      <c r="BG282" s="144">
        <f>IF(N282="zákl. přenesená",J282,0)</f>
        <v>0</v>
      </c>
      <c r="BH282" s="144">
        <f>IF(N282="sníž. přenesená",J282,0)</f>
        <v>0</v>
      </c>
      <c r="BI282" s="144">
        <f>IF(N282="nulová",J282,0)</f>
        <v>0</v>
      </c>
      <c r="BJ282" s="16" t="s">
        <v>21</v>
      </c>
      <c r="BK282" s="144">
        <f>ROUND(I282*H282,2)</f>
        <v>0</v>
      </c>
      <c r="BL282" s="16" t="s">
        <v>164</v>
      </c>
      <c r="BM282" s="254" t="s">
        <v>620</v>
      </c>
    </row>
    <row r="283" spans="1:47" s="2" customFormat="1" ht="12">
      <c r="A283" s="39"/>
      <c r="B283" s="40"/>
      <c r="C283" s="41"/>
      <c r="D283" s="255" t="s">
        <v>166</v>
      </c>
      <c r="E283" s="41"/>
      <c r="F283" s="256" t="s">
        <v>587</v>
      </c>
      <c r="G283" s="41"/>
      <c r="H283" s="41"/>
      <c r="I283" s="213"/>
      <c r="J283" s="41"/>
      <c r="K283" s="41"/>
      <c r="L283" s="42"/>
      <c r="M283" s="257"/>
      <c r="N283" s="258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6" t="s">
        <v>166</v>
      </c>
      <c r="AU283" s="16" t="s">
        <v>95</v>
      </c>
    </row>
    <row r="284" spans="1:65" s="2" customFormat="1" ht="33" customHeight="1">
      <c r="A284" s="39"/>
      <c r="B284" s="40"/>
      <c r="C284" s="243" t="s">
        <v>621</v>
      </c>
      <c r="D284" s="243" t="s">
        <v>159</v>
      </c>
      <c r="E284" s="244" t="s">
        <v>622</v>
      </c>
      <c r="F284" s="245" t="s">
        <v>590</v>
      </c>
      <c r="G284" s="246" t="s">
        <v>162</v>
      </c>
      <c r="H284" s="247">
        <v>46</v>
      </c>
      <c r="I284" s="248"/>
      <c r="J284" s="249">
        <f>ROUND(I284*H284,2)</f>
        <v>0</v>
      </c>
      <c r="K284" s="245" t="s">
        <v>163</v>
      </c>
      <c r="L284" s="42"/>
      <c r="M284" s="250" t="s">
        <v>1</v>
      </c>
      <c r="N284" s="251" t="s">
        <v>51</v>
      </c>
      <c r="O284" s="92"/>
      <c r="P284" s="252">
        <f>O284*H284</f>
        <v>0</v>
      </c>
      <c r="Q284" s="252">
        <v>0</v>
      </c>
      <c r="R284" s="252">
        <f>Q284*H284</f>
        <v>0</v>
      </c>
      <c r="S284" s="252">
        <v>0</v>
      </c>
      <c r="T284" s="25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4" t="s">
        <v>164</v>
      </c>
      <c r="AT284" s="254" t="s">
        <v>159</v>
      </c>
      <c r="AU284" s="254" t="s">
        <v>95</v>
      </c>
      <c r="AY284" s="16" t="s">
        <v>157</v>
      </c>
      <c r="BE284" s="144">
        <f>IF(N284="základní",J284,0)</f>
        <v>0</v>
      </c>
      <c r="BF284" s="144">
        <f>IF(N284="snížená",J284,0)</f>
        <v>0</v>
      </c>
      <c r="BG284" s="144">
        <f>IF(N284="zákl. přenesená",J284,0)</f>
        <v>0</v>
      </c>
      <c r="BH284" s="144">
        <f>IF(N284="sníž. přenesená",J284,0)</f>
        <v>0</v>
      </c>
      <c r="BI284" s="144">
        <f>IF(N284="nulová",J284,0)</f>
        <v>0</v>
      </c>
      <c r="BJ284" s="16" t="s">
        <v>21</v>
      </c>
      <c r="BK284" s="144">
        <f>ROUND(I284*H284,2)</f>
        <v>0</v>
      </c>
      <c r="BL284" s="16" t="s">
        <v>164</v>
      </c>
      <c r="BM284" s="254" t="s">
        <v>623</v>
      </c>
    </row>
    <row r="285" spans="1:47" s="2" customFormat="1" ht="12">
      <c r="A285" s="39"/>
      <c r="B285" s="40"/>
      <c r="C285" s="41"/>
      <c r="D285" s="255" t="s">
        <v>166</v>
      </c>
      <c r="E285" s="41"/>
      <c r="F285" s="256" t="s">
        <v>592</v>
      </c>
      <c r="G285" s="41"/>
      <c r="H285" s="41"/>
      <c r="I285" s="213"/>
      <c r="J285" s="41"/>
      <c r="K285" s="41"/>
      <c r="L285" s="42"/>
      <c r="M285" s="257"/>
      <c r="N285" s="258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6" t="s">
        <v>166</v>
      </c>
      <c r="AU285" s="16" t="s">
        <v>95</v>
      </c>
    </row>
    <row r="286" spans="1:65" s="2" customFormat="1" ht="12">
      <c r="A286" s="39"/>
      <c r="B286" s="40"/>
      <c r="C286" s="243" t="s">
        <v>267</v>
      </c>
      <c r="D286" s="243" t="s">
        <v>159</v>
      </c>
      <c r="E286" s="244" t="s">
        <v>595</v>
      </c>
      <c r="F286" s="245" t="s">
        <v>596</v>
      </c>
      <c r="G286" s="246" t="s">
        <v>162</v>
      </c>
      <c r="H286" s="247">
        <v>46</v>
      </c>
      <c r="I286" s="248"/>
      <c r="J286" s="249">
        <f>ROUND(I286*H286,2)</f>
        <v>0</v>
      </c>
      <c r="K286" s="245" t="s">
        <v>1</v>
      </c>
      <c r="L286" s="42"/>
      <c r="M286" s="250" t="s">
        <v>1</v>
      </c>
      <c r="N286" s="251" t="s">
        <v>51</v>
      </c>
      <c r="O286" s="92"/>
      <c r="P286" s="252">
        <f>O286*H286</f>
        <v>0</v>
      </c>
      <c r="Q286" s="252">
        <v>0.00061</v>
      </c>
      <c r="R286" s="252">
        <f>Q286*H286</f>
        <v>0.028059999999999998</v>
      </c>
      <c r="S286" s="252">
        <v>0</v>
      </c>
      <c r="T286" s="25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54" t="s">
        <v>164</v>
      </c>
      <c r="AT286" s="254" t="s">
        <v>159</v>
      </c>
      <c r="AU286" s="254" t="s">
        <v>95</v>
      </c>
      <c r="AY286" s="16" t="s">
        <v>157</v>
      </c>
      <c r="BE286" s="144">
        <f>IF(N286="základní",J286,0)</f>
        <v>0</v>
      </c>
      <c r="BF286" s="144">
        <f>IF(N286="snížená",J286,0)</f>
        <v>0</v>
      </c>
      <c r="BG286" s="144">
        <f>IF(N286="zákl. přenesená",J286,0)</f>
        <v>0</v>
      </c>
      <c r="BH286" s="144">
        <f>IF(N286="sníž. přenesená",J286,0)</f>
        <v>0</v>
      </c>
      <c r="BI286" s="144">
        <f>IF(N286="nulová",J286,0)</f>
        <v>0</v>
      </c>
      <c r="BJ286" s="16" t="s">
        <v>21</v>
      </c>
      <c r="BK286" s="144">
        <f>ROUND(I286*H286,2)</f>
        <v>0</v>
      </c>
      <c r="BL286" s="16" t="s">
        <v>164</v>
      </c>
      <c r="BM286" s="254" t="s">
        <v>624</v>
      </c>
    </row>
    <row r="287" spans="1:65" s="2" customFormat="1" ht="33" customHeight="1">
      <c r="A287" s="39"/>
      <c r="B287" s="40"/>
      <c r="C287" s="243" t="s">
        <v>313</v>
      </c>
      <c r="D287" s="243" t="s">
        <v>159</v>
      </c>
      <c r="E287" s="244" t="s">
        <v>600</v>
      </c>
      <c r="F287" s="245" t="s">
        <v>601</v>
      </c>
      <c r="G287" s="246" t="s">
        <v>162</v>
      </c>
      <c r="H287" s="247">
        <v>46</v>
      </c>
      <c r="I287" s="248"/>
      <c r="J287" s="249">
        <f>ROUND(I287*H287,2)</f>
        <v>0</v>
      </c>
      <c r="K287" s="245" t="s">
        <v>1</v>
      </c>
      <c r="L287" s="42"/>
      <c r="M287" s="250" t="s">
        <v>1</v>
      </c>
      <c r="N287" s="251" t="s">
        <v>51</v>
      </c>
      <c r="O287" s="92"/>
      <c r="P287" s="252">
        <f>O287*H287</f>
        <v>0</v>
      </c>
      <c r="Q287" s="252">
        <v>0</v>
      </c>
      <c r="R287" s="252">
        <f>Q287*H287</f>
        <v>0</v>
      </c>
      <c r="S287" s="252">
        <v>0</v>
      </c>
      <c r="T287" s="25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54" t="s">
        <v>164</v>
      </c>
      <c r="AT287" s="254" t="s">
        <v>159</v>
      </c>
      <c r="AU287" s="254" t="s">
        <v>95</v>
      </c>
      <c r="AY287" s="16" t="s">
        <v>157</v>
      </c>
      <c r="BE287" s="144">
        <f>IF(N287="základní",J287,0)</f>
        <v>0</v>
      </c>
      <c r="BF287" s="144">
        <f>IF(N287="snížená",J287,0)</f>
        <v>0</v>
      </c>
      <c r="BG287" s="144">
        <f>IF(N287="zákl. přenesená",J287,0)</f>
        <v>0</v>
      </c>
      <c r="BH287" s="144">
        <f>IF(N287="sníž. přenesená",J287,0)</f>
        <v>0</v>
      </c>
      <c r="BI287" s="144">
        <f>IF(N287="nulová",J287,0)</f>
        <v>0</v>
      </c>
      <c r="BJ287" s="16" t="s">
        <v>21</v>
      </c>
      <c r="BK287" s="144">
        <f>ROUND(I287*H287,2)</f>
        <v>0</v>
      </c>
      <c r="BL287" s="16" t="s">
        <v>164</v>
      </c>
      <c r="BM287" s="254" t="s">
        <v>625</v>
      </c>
    </row>
    <row r="288" spans="1:47" s="2" customFormat="1" ht="12">
      <c r="A288" s="39"/>
      <c r="B288" s="40"/>
      <c r="C288" s="41"/>
      <c r="D288" s="255" t="s">
        <v>166</v>
      </c>
      <c r="E288" s="41"/>
      <c r="F288" s="256" t="s">
        <v>290</v>
      </c>
      <c r="G288" s="41"/>
      <c r="H288" s="41"/>
      <c r="I288" s="213"/>
      <c r="J288" s="41"/>
      <c r="K288" s="41"/>
      <c r="L288" s="42"/>
      <c r="M288" s="257"/>
      <c r="N288" s="258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6" t="s">
        <v>166</v>
      </c>
      <c r="AU288" s="16" t="s">
        <v>95</v>
      </c>
    </row>
    <row r="289" spans="1:63" s="12" customFormat="1" ht="22.8" customHeight="1">
      <c r="A289" s="12"/>
      <c r="B289" s="227"/>
      <c r="C289" s="228"/>
      <c r="D289" s="229" t="s">
        <v>85</v>
      </c>
      <c r="E289" s="241" t="s">
        <v>354</v>
      </c>
      <c r="F289" s="241" t="s">
        <v>355</v>
      </c>
      <c r="G289" s="228"/>
      <c r="H289" s="228"/>
      <c r="I289" s="231"/>
      <c r="J289" s="242">
        <f>BK289</f>
        <v>0</v>
      </c>
      <c r="K289" s="228"/>
      <c r="L289" s="233"/>
      <c r="M289" s="234"/>
      <c r="N289" s="235"/>
      <c r="O289" s="235"/>
      <c r="P289" s="236">
        <f>SUM(P290:P341)</f>
        <v>0</v>
      </c>
      <c r="Q289" s="235"/>
      <c r="R289" s="236">
        <f>SUM(R290:R341)</f>
        <v>88.55696865</v>
      </c>
      <c r="S289" s="235"/>
      <c r="T289" s="237">
        <f>SUM(T290:T341)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38" t="s">
        <v>21</v>
      </c>
      <c r="AT289" s="239" t="s">
        <v>85</v>
      </c>
      <c r="AU289" s="239" t="s">
        <v>21</v>
      </c>
      <c r="AY289" s="238" t="s">
        <v>157</v>
      </c>
      <c r="BK289" s="240">
        <f>SUM(BK290:BK341)</f>
        <v>0</v>
      </c>
    </row>
    <row r="290" spans="1:65" s="2" customFormat="1" ht="12">
      <c r="A290" s="39"/>
      <c r="B290" s="40"/>
      <c r="C290" s="243" t="s">
        <v>395</v>
      </c>
      <c r="D290" s="243" t="s">
        <v>159</v>
      </c>
      <c r="E290" s="244" t="s">
        <v>256</v>
      </c>
      <c r="F290" s="245" t="s">
        <v>257</v>
      </c>
      <c r="G290" s="246" t="s">
        <v>162</v>
      </c>
      <c r="H290" s="247">
        <v>631.2</v>
      </c>
      <c r="I290" s="248"/>
      <c r="J290" s="249">
        <f>ROUND(I290*H290,2)</f>
        <v>0</v>
      </c>
      <c r="K290" s="245" t="s">
        <v>176</v>
      </c>
      <c r="L290" s="42"/>
      <c r="M290" s="250" t="s">
        <v>1</v>
      </c>
      <c r="N290" s="251" t="s">
        <v>51</v>
      </c>
      <c r="O290" s="92"/>
      <c r="P290" s="252">
        <f>O290*H290</f>
        <v>0</v>
      </c>
      <c r="Q290" s="252">
        <v>0.00047</v>
      </c>
      <c r="R290" s="252">
        <f>Q290*H290</f>
        <v>0.29666400000000004</v>
      </c>
      <c r="S290" s="252">
        <v>0</v>
      </c>
      <c r="T290" s="25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54" t="s">
        <v>164</v>
      </c>
      <c r="AT290" s="254" t="s">
        <v>159</v>
      </c>
      <c r="AU290" s="254" t="s">
        <v>95</v>
      </c>
      <c r="AY290" s="16" t="s">
        <v>157</v>
      </c>
      <c r="BE290" s="144">
        <f>IF(N290="základní",J290,0)</f>
        <v>0</v>
      </c>
      <c r="BF290" s="144">
        <f>IF(N290="snížená",J290,0)</f>
        <v>0</v>
      </c>
      <c r="BG290" s="144">
        <f>IF(N290="zákl. přenesená",J290,0)</f>
        <v>0</v>
      </c>
      <c r="BH290" s="144">
        <f>IF(N290="sníž. přenesená",J290,0)</f>
        <v>0</v>
      </c>
      <c r="BI290" s="144">
        <f>IF(N290="nulová",J290,0)</f>
        <v>0</v>
      </c>
      <c r="BJ290" s="16" t="s">
        <v>21</v>
      </c>
      <c r="BK290" s="144">
        <f>ROUND(I290*H290,2)</f>
        <v>0</v>
      </c>
      <c r="BL290" s="16" t="s">
        <v>164</v>
      </c>
      <c r="BM290" s="254" t="s">
        <v>626</v>
      </c>
    </row>
    <row r="291" spans="1:47" s="2" customFormat="1" ht="12">
      <c r="A291" s="39"/>
      <c r="B291" s="40"/>
      <c r="C291" s="41"/>
      <c r="D291" s="255" t="s">
        <v>166</v>
      </c>
      <c r="E291" s="41"/>
      <c r="F291" s="256" t="s">
        <v>259</v>
      </c>
      <c r="G291" s="41"/>
      <c r="H291" s="41"/>
      <c r="I291" s="213"/>
      <c r="J291" s="41"/>
      <c r="K291" s="41"/>
      <c r="L291" s="42"/>
      <c r="M291" s="257"/>
      <c r="N291" s="258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6" t="s">
        <v>166</v>
      </c>
      <c r="AU291" s="16" t="s">
        <v>95</v>
      </c>
    </row>
    <row r="292" spans="1:65" s="2" customFormat="1" ht="16.5" customHeight="1">
      <c r="A292" s="39"/>
      <c r="B292" s="40"/>
      <c r="C292" s="243" t="s">
        <v>403</v>
      </c>
      <c r="D292" s="243" t="s">
        <v>159</v>
      </c>
      <c r="E292" s="244" t="s">
        <v>408</v>
      </c>
      <c r="F292" s="245" t="s">
        <v>627</v>
      </c>
      <c r="G292" s="246" t="s">
        <v>368</v>
      </c>
      <c r="H292" s="247">
        <v>78</v>
      </c>
      <c r="I292" s="248"/>
      <c r="J292" s="249">
        <f>ROUND(I292*H292,2)</f>
        <v>0</v>
      </c>
      <c r="K292" s="245" t="s">
        <v>163</v>
      </c>
      <c r="L292" s="42"/>
      <c r="M292" s="250" t="s">
        <v>1</v>
      </c>
      <c r="N292" s="251" t="s">
        <v>51</v>
      </c>
      <c r="O292" s="92"/>
      <c r="P292" s="252">
        <f>O292*H292</f>
        <v>0</v>
      </c>
      <c r="Q292" s="252">
        <v>0.0565</v>
      </c>
      <c r="R292" s="252">
        <f>Q292*H292</f>
        <v>4.407</v>
      </c>
      <c r="S292" s="252">
        <v>0</v>
      </c>
      <c r="T292" s="25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4" t="s">
        <v>164</v>
      </c>
      <c r="AT292" s="254" t="s">
        <v>159</v>
      </c>
      <c r="AU292" s="254" t="s">
        <v>95</v>
      </c>
      <c r="AY292" s="16" t="s">
        <v>157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6" t="s">
        <v>21</v>
      </c>
      <c r="BK292" s="144">
        <f>ROUND(I292*H292,2)</f>
        <v>0</v>
      </c>
      <c r="BL292" s="16" t="s">
        <v>164</v>
      </c>
      <c r="BM292" s="254" t="s">
        <v>628</v>
      </c>
    </row>
    <row r="293" spans="1:47" s="2" customFormat="1" ht="12">
      <c r="A293" s="39"/>
      <c r="B293" s="40"/>
      <c r="C293" s="41"/>
      <c r="D293" s="255" t="s">
        <v>166</v>
      </c>
      <c r="E293" s="41"/>
      <c r="F293" s="256" t="s">
        <v>411</v>
      </c>
      <c r="G293" s="41"/>
      <c r="H293" s="41"/>
      <c r="I293" s="213"/>
      <c r="J293" s="41"/>
      <c r="K293" s="41"/>
      <c r="L293" s="42"/>
      <c r="M293" s="257"/>
      <c r="N293" s="258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6" t="s">
        <v>166</v>
      </c>
      <c r="AU293" s="16" t="s">
        <v>95</v>
      </c>
    </row>
    <row r="294" spans="1:65" s="2" customFormat="1" ht="16.5" customHeight="1">
      <c r="A294" s="39"/>
      <c r="B294" s="40"/>
      <c r="C294" s="243" t="s">
        <v>342</v>
      </c>
      <c r="D294" s="243" t="s">
        <v>159</v>
      </c>
      <c r="E294" s="244" t="s">
        <v>413</v>
      </c>
      <c r="F294" s="245" t="s">
        <v>629</v>
      </c>
      <c r="G294" s="246" t="s">
        <v>368</v>
      </c>
      <c r="H294" s="247">
        <v>58.5</v>
      </c>
      <c r="I294" s="248"/>
      <c r="J294" s="249">
        <f>ROUND(I294*H294,2)</f>
        <v>0</v>
      </c>
      <c r="K294" s="245" t="s">
        <v>163</v>
      </c>
      <c r="L294" s="42"/>
      <c r="M294" s="250" t="s">
        <v>1</v>
      </c>
      <c r="N294" s="251" t="s">
        <v>51</v>
      </c>
      <c r="O294" s="92"/>
      <c r="P294" s="252">
        <f>O294*H294</f>
        <v>0</v>
      </c>
      <c r="Q294" s="252">
        <v>0.10956</v>
      </c>
      <c r="R294" s="252">
        <f>Q294*H294</f>
        <v>6.409260000000001</v>
      </c>
      <c r="S294" s="252">
        <v>0</v>
      </c>
      <c r="T294" s="25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54" t="s">
        <v>164</v>
      </c>
      <c r="AT294" s="254" t="s">
        <v>159</v>
      </c>
      <c r="AU294" s="254" t="s">
        <v>95</v>
      </c>
      <c r="AY294" s="16" t="s">
        <v>157</v>
      </c>
      <c r="BE294" s="144">
        <f>IF(N294="základní",J294,0)</f>
        <v>0</v>
      </c>
      <c r="BF294" s="144">
        <f>IF(N294="snížená",J294,0)</f>
        <v>0</v>
      </c>
      <c r="BG294" s="144">
        <f>IF(N294="zákl. přenesená",J294,0)</f>
        <v>0</v>
      </c>
      <c r="BH294" s="144">
        <f>IF(N294="sníž. přenesená",J294,0)</f>
        <v>0</v>
      </c>
      <c r="BI294" s="144">
        <f>IF(N294="nulová",J294,0)</f>
        <v>0</v>
      </c>
      <c r="BJ294" s="16" t="s">
        <v>21</v>
      </c>
      <c r="BK294" s="144">
        <f>ROUND(I294*H294,2)</f>
        <v>0</v>
      </c>
      <c r="BL294" s="16" t="s">
        <v>164</v>
      </c>
      <c r="BM294" s="254" t="s">
        <v>630</v>
      </c>
    </row>
    <row r="295" spans="1:47" s="2" customFormat="1" ht="12">
      <c r="A295" s="39"/>
      <c r="B295" s="40"/>
      <c r="C295" s="41"/>
      <c r="D295" s="255" t="s">
        <v>166</v>
      </c>
      <c r="E295" s="41"/>
      <c r="F295" s="256" t="s">
        <v>416</v>
      </c>
      <c r="G295" s="41"/>
      <c r="H295" s="41"/>
      <c r="I295" s="213"/>
      <c r="J295" s="41"/>
      <c r="K295" s="41"/>
      <c r="L295" s="42"/>
      <c r="M295" s="257"/>
      <c r="N295" s="258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6" t="s">
        <v>166</v>
      </c>
      <c r="AU295" s="16" t="s">
        <v>95</v>
      </c>
    </row>
    <row r="296" spans="1:65" s="2" customFormat="1" ht="33" customHeight="1">
      <c r="A296" s="39"/>
      <c r="B296" s="40"/>
      <c r="C296" s="243" t="s">
        <v>631</v>
      </c>
      <c r="D296" s="243" t="s">
        <v>159</v>
      </c>
      <c r="E296" s="244" t="s">
        <v>366</v>
      </c>
      <c r="F296" s="245" t="s">
        <v>367</v>
      </c>
      <c r="G296" s="246" t="s">
        <v>368</v>
      </c>
      <c r="H296" s="247">
        <v>263</v>
      </c>
      <c r="I296" s="248"/>
      <c r="J296" s="249">
        <f>ROUND(I296*H296,2)</f>
        <v>0</v>
      </c>
      <c r="K296" s="245" t="s">
        <v>163</v>
      </c>
      <c r="L296" s="42"/>
      <c r="M296" s="250" t="s">
        <v>1</v>
      </c>
      <c r="N296" s="251" t="s">
        <v>51</v>
      </c>
      <c r="O296" s="92"/>
      <c r="P296" s="252">
        <f>O296*H296</f>
        <v>0</v>
      </c>
      <c r="Q296" s="252">
        <v>0.22657</v>
      </c>
      <c r="R296" s="252">
        <f>Q296*H296</f>
        <v>59.58791</v>
      </c>
      <c r="S296" s="252">
        <v>0</v>
      </c>
      <c r="T296" s="25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4" t="s">
        <v>164</v>
      </c>
      <c r="AT296" s="254" t="s">
        <v>159</v>
      </c>
      <c r="AU296" s="254" t="s">
        <v>95</v>
      </c>
      <c r="AY296" s="16" t="s">
        <v>157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6" t="s">
        <v>21</v>
      </c>
      <c r="BK296" s="144">
        <f>ROUND(I296*H296,2)</f>
        <v>0</v>
      </c>
      <c r="BL296" s="16" t="s">
        <v>164</v>
      </c>
      <c r="BM296" s="254" t="s">
        <v>632</v>
      </c>
    </row>
    <row r="297" spans="1:47" s="2" customFormat="1" ht="12">
      <c r="A297" s="39"/>
      <c r="B297" s="40"/>
      <c r="C297" s="41"/>
      <c r="D297" s="255" t="s">
        <v>166</v>
      </c>
      <c r="E297" s="41"/>
      <c r="F297" s="256" t="s">
        <v>370</v>
      </c>
      <c r="G297" s="41"/>
      <c r="H297" s="41"/>
      <c r="I297" s="213"/>
      <c r="J297" s="41"/>
      <c r="K297" s="41"/>
      <c r="L297" s="42"/>
      <c r="M297" s="257"/>
      <c r="N297" s="258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6" t="s">
        <v>166</v>
      </c>
      <c r="AU297" s="16" t="s">
        <v>95</v>
      </c>
    </row>
    <row r="298" spans="1:51" s="14" customFormat="1" ht="12">
      <c r="A298" s="14"/>
      <c r="B298" s="270"/>
      <c r="C298" s="271"/>
      <c r="D298" s="255" t="s">
        <v>183</v>
      </c>
      <c r="E298" s="272" t="s">
        <v>1</v>
      </c>
      <c r="F298" s="273" t="s">
        <v>633</v>
      </c>
      <c r="G298" s="271"/>
      <c r="H298" s="272" t="s">
        <v>1</v>
      </c>
      <c r="I298" s="274"/>
      <c r="J298" s="271"/>
      <c r="K298" s="271"/>
      <c r="L298" s="275"/>
      <c r="M298" s="276"/>
      <c r="N298" s="277"/>
      <c r="O298" s="277"/>
      <c r="P298" s="277"/>
      <c r="Q298" s="277"/>
      <c r="R298" s="277"/>
      <c r="S298" s="277"/>
      <c r="T298" s="27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9" t="s">
        <v>183</v>
      </c>
      <c r="AU298" s="279" t="s">
        <v>95</v>
      </c>
      <c r="AV298" s="14" t="s">
        <v>21</v>
      </c>
      <c r="AW298" s="14" t="s">
        <v>40</v>
      </c>
      <c r="AX298" s="14" t="s">
        <v>86</v>
      </c>
      <c r="AY298" s="279" t="s">
        <v>157</v>
      </c>
    </row>
    <row r="299" spans="1:51" s="13" customFormat="1" ht="12">
      <c r="A299" s="13"/>
      <c r="B299" s="259"/>
      <c r="C299" s="260"/>
      <c r="D299" s="255" t="s">
        <v>183</v>
      </c>
      <c r="E299" s="261" t="s">
        <v>1</v>
      </c>
      <c r="F299" s="262" t="s">
        <v>634</v>
      </c>
      <c r="G299" s="260"/>
      <c r="H299" s="263">
        <v>263</v>
      </c>
      <c r="I299" s="264"/>
      <c r="J299" s="260"/>
      <c r="K299" s="260"/>
      <c r="L299" s="265"/>
      <c r="M299" s="266"/>
      <c r="N299" s="267"/>
      <c r="O299" s="267"/>
      <c r="P299" s="267"/>
      <c r="Q299" s="267"/>
      <c r="R299" s="267"/>
      <c r="S299" s="267"/>
      <c r="T299" s="26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9" t="s">
        <v>183</v>
      </c>
      <c r="AU299" s="269" t="s">
        <v>95</v>
      </c>
      <c r="AV299" s="13" t="s">
        <v>95</v>
      </c>
      <c r="AW299" s="13" t="s">
        <v>40</v>
      </c>
      <c r="AX299" s="13" t="s">
        <v>21</v>
      </c>
      <c r="AY299" s="269" t="s">
        <v>157</v>
      </c>
    </row>
    <row r="300" spans="1:65" s="2" customFormat="1" ht="12">
      <c r="A300" s="39"/>
      <c r="B300" s="40"/>
      <c r="C300" s="243" t="s">
        <v>274</v>
      </c>
      <c r="D300" s="243" t="s">
        <v>159</v>
      </c>
      <c r="E300" s="244" t="s">
        <v>635</v>
      </c>
      <c r="F300" s="245" t="s">
        <v>636</v>
      </c>
      <c r="G300" s="246" t="s">
        <v>198</v>
      </c>
      <c r="H300" s="247">
        <v>80</v>
      </c>
      <c r="I300" s="248"/>
      <c r="J300" s="249">
        <f>ROUND(I300*H300,2)</f>
        <v>0</v>
      </c>
      <c r="K300" s="245" t="s">
        <v>176</v>
      </c>
      <c r="L300" s="42"/>
      <c r="M300" s="250" t="s">
        <v>1</v>
      </c>
      <c r="N300" s="251" t="s">
        <v>51</v>
      </c>
      <c r="O300" s="92"/>
      <c r="P300" s="252">
        <f>O300*H300</f>
        <v>0</v>
      </c>
      <c r="Q300" s="252">
        <v>0</v>
      </c>
      <c r="R300" s="252">
        <f>Q300*H300</f>
        <v>0</v>
      </c>
      <c r="S300" s="252">
        <v>0</v>
      </c>
      <c r="T300" s="25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54" t="s">
        <v>164</v>
      </c>
      <c r="AT300" s="254" t="s">
        <v>159</v>
      </c>
      <c r="AU300" s="254" t="s">
        <v>95</v>
      </c>
      <c r="AY300" s="16" t="s">
        <v>157</v>
      </c>
      <c r="BE300" s="144">
        <f>IF(N300="základní",J300,0)</f>
        <v>0</v>
      </c>
      <c r="BF300" s="144">
        <f>IF(N300="snížená",J300,0)</f>
        <v>0</v>
      </c>
      <c r="BG300" s="144">
        <f>IF(N300="zákl. přenesená",J300,0)</f>
        <v>0</v>
      </c>
      <c r="BH300" s="144">
        <f>IF(N300="sníž. přenesená",J300,0)</f>
        <v>0</v>
      </c>
      <c r="BI300" s="144">
        <f>IF(N300="nulová",J300,0)</f>
        <v>0</v>
      </c>
      <c r="BJ300" s="16" t="s">
        <v>21</v>
      </c>
      <c r="BK300" s="144">
        <f>ROUND(I300*H300,2)</f>
        <v>0</v>
      </c>
      <c r="BL300" s="16" t="s">
        <v>164</v>
      </c>
      <c r="BM300" s="254" t="s">
        <v>637</v>
      </c>
    </row>
    <row r="301" spans="1:47" s="2" customFormat="1" ht="12">
      <c r="A301" s="39"/>
      <c r="B301" s="40"/>
      <c r="C301" s="41"/>
      <c r="D301" s="255" t="s">
        <v>166</v>
      </c>
      <c r="E301" s="41"/>
      <c r="F301" s="256" t="s">
        <v>362</v>
      </c>
      <c r="G301" s="41"/>
      <c r="H301" s="41"/>
      <c r="I301" s="213"/>
      <c r="J301" s="41"/>
      <c r="K301" s="41"/>
      <c r="L301" s="42"/>
      <c r="M301" s="257"/>
      <c r="N301" s="258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6" t="s">
        <v>166</v>
      </c>
      <c r="AU301" s="16" t="s">
        <v>95</v>
      </c>
    </row>
    <row r="302" spans="1:51" s="14" customFormat="1" ht="12">
      <c r="A302" s="14"/>
      <c r="B302" s="270"/>
      <c r="C302" s="271"/>
      <c r="D302" s="255" t="s">
        <v>183</v>
      </c>
      <c r="E302" s="272" t="s">
        <v>1</v>
      </c>
      <c r="F302" s="273" t="s">
        <v>638</v>
      </c>
      <c r="G302" s="271"/>
      <c r="H302" s="272" t="s">
        <v>1</v>
      </c>
      <c r="I302" s="274"/>
      <c r="J302" s="271"/>
      <c r="K302" s="271"/>
      <c r="L302" s="275"/>
      <c r="M302" s="276"/>
      <c r="N302" s="277"/>
      <c r="O302" s="277"/>
      <c r="P302" s="277"/>
      <c r="Q302" s="277"/>
      <c r="R302" s="277"/>
      <c r="S302" s="277"/>
      <c r="T302" s="27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9" t="s">
        <v>183</v>
      </c>
      <c r="AU302" s="279" t="s">
        <v>95</v>
      </c>
      <c r="AV302" s="14" t="s">
        <v>21</v>
      </c>
      <c r="AW302" s="14" t="s">
        <v>40</v>
      </c>
      <c r="AX302" s="14" t="s">
        <v>86</v>
      </c>
      <c r="AY302" s="279" t="s">
        <v>157</v>
      </c>
    </row>
    <row r="303" spans="1:51" s="13" customFormat="1" ht="12">
      <c r="A303" s="13"/>
      <c r="B303" s="259"/>
      <c r="C303" s="260"/>
      <c r="D303" s="255" t="s">
        <v>183</v>
      </c>
      <c r="E303" s="261" t="s">
        <v>1</v>
      </c>
      <c r="F303" s="262" t="s">
        <v>639</v>
      </c>
      <c r="G303" s="260"/>
      <c r="H303" s="263">
        <v>80</v>
      </c>
      <c r="I303" s="264"/>
      <c r="J303" s="260"/>
      <c r="K303" s="260"/>
      <c r="L303" s="265"/>
      <c r="M303" s="266"/>
      <c r="N303" s="267"/>
      <c r="O303" s="267"/>
      <c r="P303" s="267"/>
      <c r="Q303" s="267"/>
      <c r="R303" s="267"/>
      <c r="S303" s="267"/>
      <c r="T303" s="26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9" t="s">
        <v>183</v>
      </c>
      <c r="AU303" s="269" t="s">
        <v>95</v>
      </c>
      <c r="AV303" s="13" t="s">
        <v>95</v>
      </c>
      <c r="AW303" s="13" t="s">
        <v>40</v>
      </c>
      <c r="AX303" s="13" t="s">
        <v>21</v>
      </c>
      <c r="AY303" s="269" t="s">
        <v>157</v>
      </c>
    </row>
    <row r="304" spans="1:65" s="2" customFormat="1" ht="12">
      <c r="A304" s="39"/>
      <c r="B304" s="40"/>
      <c r="C304" s="243" t="s">
        <v>640</v>
      </c>
      <c r="D304" s="243" t="s">
        <v>159</v>
      </c>
      <c r="E304" s="244" t="s">
        <v>641</v>
      </c>
      <c r="F304" s="245" t="s">
        <v>642</v>
      </c>
      <c r="G304" s="246" t="s">
        <v>368</v>
      </c>
      <c r="H304" s="247">
        <v>6</v>
      </c>
      <c r="I304" s="248"/>
      <c r="J304" s="249">
        <f>ROUND(I304*H304,2)</f>
        <v>0</v>
      </c>
      <c r="K304" s="245" t="s">
        <v>163</v>
      </c>
      <c r="L304" s="42"/>
      <c r="M304" s="250" t="s">
        <v>1</v>
      </c>
      <c r="N304" s="251" t="s">
        <v>51</v>
      </c>
      <c r="O304" s="92"/>
      <c r="P304" s="252">
        <f>O304*H304</f>
        <v>0</v>
      </c>
      <c r="Q304" s="252">
        <v>0.2898</v>
      </c>
      <c r="R304" s="252">
        <f>Q304*H304</f>
        <v>1.7388</v>
      </c>
      <c r="S304" s="252">
        <v>0</v>
      </c>
      <c r="T304" s="25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54" t="s">
        <v>164</v>
      </c>
      <c r="AT304" s="254" t="s">
        <v>159</v>
      </c>
      <c r="AU304" s="254" t="s">
        <v>95</v>
      </c>
      <c r="AY304" s="16" t="s">
        <v>157</v>
      </c>
      <c r="BE304" s="144">
        <f>IF(N304="základní",J304,0)</f>
        <v>0</v>
      </c>
      <c r="BF304" s="144">
        <f>IF(N304="snížená",J304,0)</f>
        <v>0</v>
      </c>
      <c r="BG304" s="144">
        <f>IF(N304="zákl. přenesená",J304,0)</f>
        <v>0</v>
      </c>
      <c r="BH304" s="144">
        <f>IF(N304="sníž. přenesená",J304,0)</f>
        <v>0</v>
      </c>
      <c r="BI304" s="144">
        <f>IF(N304="nulová",J304,0)</f>
        <v>0</v>
      </c>
      <c r="BJ304" s="16" t="s">
        <v>21</v>
      </c>
      <c r="BK304" s="144">
        <f>ROUND(I304*H304,2)</f>
        <v>0</v>
      </c>
      <c r="BL304" s="16" t="s">
        <v>164</v>
      </c>
      <c r="BM304" s="254" t="s">
        <v>643</v>
      </c>
    </row>
    <row r="305" spans="1:47" s="2" customFormat="1" ht="12">
      <c r="A305" s="39"/>
      <c r="B305" s="40"/>
      <c r="C305" s="41"/>
      <c r="D305" s="255" t="s">
        <v>166</v>
      </c>
      <c r="E305" s="41"/>
      <c r="F305" s="256" t="s">
        <v>644</v>
      </c>
      <c r="G305" s="41"/>
      <c r="H305" s="41"/>
      <c r="I305" s="213"/>
      <c r="J305" s="41"/>
      <c r="K305" s="41"/>
      <c r="L305" s="42"/>
      <c r="M305" s="257"/>
      <c r="N305" s="258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6" t="s">
        <v>166</v>
      </c>
      <c r="AU305" s="16" t="s">
        <v>95</v>
      </c>
    </row>
    <row r="306" spans="1:51" s="14" customFormat="1" ht="12">
      <c r="A306" s="14"/>
      <c r="B306" s="270"/>
      <c r="C306" s="271"/>
      <c r="D306" s="255" t="s">
        <v>183</v>
      </c>
      <c r="E306" s="272" t="s">
        <v>1</v>
      </c>
      <c r="F306" s="273" t="s">
        <v>645</v>
      </c>
      <c r="G306" s="271"/>
      <c r="H306" s="272" t="s">
        <v>1</v>
      </c>
      <c r="I306" s="274"/>
      <c r="J306" s="271"/>
      <c r="K306" s="271"/>
      <c r="L306" s="275"/>
      <c r="M306" s="276"/>
      <c r="N306" s="277"/>
      <c r="O306" s="277"/>
      <c r="P306" s="277"/>
      <c r="Q306" s="277"/>
      <c r="R306" s="277"/>
      <c r="S306" s="277"/>
      <c r="T306" s="27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9" t="s">
        <v>183</v>
      </c>
      <c r="AU306" s="279" t="s">
        <v>95</v>
      </c>
      <c r="AV306" s="14" t="s">
        <v>21</v>
      </c>
      <c r="AW306" s="14" t="s">
        <v>40</v>
      </c>
      <c r="AX306" s="14" t="s">
        <v>86</v>
      </c>
      <c r="AY306" s="279" t="s">
        <v>157</v>
      </c>
    </row>
    <row r="307" spans="1:51" s="13" customFormat="1" ht="12">
      <c r="A307" s="13"/>
      <c r="B307" s="259"/>
      <c r="C307" s="260"/>
      <c r="D307" s="255" t="s">
        <v>183</v>
      </c>
      <c r="E307" s="261" t="s">
        <v>1</v>
      </c>
      <c r="F307" s="262" t="s">
        <v>190</v>
      </c>
      <c r="G307" s="260"/>
      <c r="H307" s="263">
        <v>6</v>
      </c>
      <c r="I307" s="264"/>
      <c r="J307" s="260"/>
      <c r="K307" s="260"/>
      <c r="L307" s="265"/>
      <c r="M307" s="266"/>
      <c r="N307" s="267"/>
      <c r="O307" s="267"/>
      <c r="P307" s="267"/>
      <c r="Q307" s="267"/>
      <c r="R307" s="267"/>
      <c r="S307" s="267"/>
      <c r="T307" s="26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9" t="s">
        <v>183</v>
      </c>
      <c r="AU307" s="269" t="s">
        <v>95</v>
      </c>
      <c r="AV307" s="13" t="s">
        <v>95</v>
      </c>
      <c r="AW307" s="13" t="s">
        <v>40</v>
      </c>
      <c r="AX307" s="13" t="s">
        <v>21</v>
      </c>
      <c r="AY307" s="269" t="s">
        <v>157</v>
      </c>
    </row>
    <row r="308" spans="1:65" s="2" customFormat="1" ht="12">
      <c r="A308" s="39"/>
      <c r="B308" s="40"/>
      <c r="C308" s="243" t="s">
        <v>646</v>
      </c>
      <c r="D308" s="243" t="s">
        <v>159</v>
      </c>
      <c r="E308" s="244" t="s">
        <v>647</v>
      </c>
      <c r="F308" s="245" t="s">
        <v>648</v>
      </c>
      <c r="G308" s="246" t="s">
        <v>368</v>
      </c>
      <c r="H308" s="247">
        <v>10.73</v>
      </c>
      <c r="I308" s="248"/>
      <c r="J308" s="249">
        <f>ROUND(I308*H308,2)</f>
        <v>0</v>
      </c>
      <c r="K308" s="245" t="s">
        <v>163</v>
      </c>
      <c r="L308" s="42"/>
      <c r="M308" s="250" t="s">
        <v>1</v>
      </c>
      <c r="N308" s="251" t="s">
        <v>51</v>
      </c>
      <c r="O308" s="92"/>
      <c r="P308" s="252">
        <f>O308*H308</f>
        <v>0</v>
      </c>
      <c r="Q308" s="252">
        <v>0.34145</v>
      </c>
      <c r="R308" s="252">
        <f>Q308*H308</f>
        <v>3.6637584999999997</v>
      </c>
      <c r="S308" s="252">
        <v>0</v>
      </c>
      <c r="T308" s="25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4" t="s">
        <v>164</v>
      </c>
      <c r="AT308" s="254" t="s">
        <v>159</v>
      </c>
      <c r="AU308" s="254" t="s">
        <v>95</v>
      </c>
      <c r="AY308" s="16" t="s">
        <v>157</v>
      </c>
      <c r="BE308" s="144">
        <f>IF(N308="základní",J308,0)</f>
        <v>0</v>
      </c>
      <c r="BF308" s="144">
        <f>IF(N308="snížená",J308,0)</f>
        <v>0</v>
      </c>
      <c r="BG308" s="144">
        <f>IF(N308="zákl. přenesená",J308,0)</f>
        <v>0</v>
      </c>
      <c r="BH308" s="144">
        <f>IF(N308="sníž. přenesená",J308,0)</f>
        <v>0</v>
      </c>
      <c r="BI308" s="144">
        <f>IF(N308="nulová",J308,0)</f>
        <v>0</v>
      </c>
      <c r="BJ308" s="16" t="s">
        <v>21</v>
      </c>
      <c r="BK308" s="144">
        <f>ROUND(I308*H308,2)</f>
        <v>0</v>
      </c>
      <c r="BL308" s="16" t="s">
        <v>164</v>
      </c>
      <c r="BM308" s="254" t="s">
        <v>649</v>
      </c>
    </row>
    <row r="309" spans="1:47" s="2" customFormat="1" ht="12">
      <c r="A309" s="39"/>
      <c r="B309" s="40"/>
      <c r="C309" s="41"/>
      <c r="D309" s="255" t="s">
        <v>166</v>
      </c>
      <c r="E309" s="41"/>
      <c r="F309" s="256" t="s">
        <v>650</v>
      </c>
      <c r="G309" s="41"/>
      <c r="H309" s="41"/>
      <c r="I309" s="213"/>
      <c r="J309" s="41"/>
      <c r="K309" s="41"/>
      <c r="L309" s="42"/>
      <c r="M309" s="257"/>
      <c r="N309" s="258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6" t="s">
        <v>166</v>
      </c>
      <c r="AU309" s="16" t="s">
        <v>95</v>
      </c>
    </row>
    <row r="310" spans="1:51" s="14" customFormat="1" ht="12">
      <c r="A310" s="14"/>
      <c r="B310" s="270"/>
      <c r="C310" s="271"/>
      <c r="D310" s="255" t="s">
        <v>183</v>
      </c>
      <c r="E310" s="272" t="s">
        <v>1</v>
      </c>
      <c r="F310" s="273" t="s">
        <v>651</v>
      </c>
      <c r="G310" s="271"/>
      <c r="H310" s="272" t="s">
        <v>1</v>
      </c>
      <c r="I310" s="274"/>
      <c r="J310" s="271"/>
      <c r="K310" s="271"/>
      <c r="L310" s="275"/>
      <c r="M310" s="276"/>
      <c r="N310" s="277"/>
      <c r="O310" s="277"/>
      <c r="P310" s="277"/>
      <c r="Q310" s="277"/>
      <c r="R310" s="277"/>
      <c r="S310" s="277"/>
      <c r="T310" s="27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9" t="s">
        <v>183</v>
      </c>
      <c r="AU310" s="279" t="s">
        <v>95</v>
      </c>
      <c r="AV310" s="14" t="s">
        <v>21</v>
      </c>
      <c r="AW310" s="14" t="s">
        <v>40</v>
      </c>
      <c r="AX310" s="14" t="s">
        <v>86</v>
      </c>
      <c r="AY310" s="279" t="s">
        <v>157</v>
      </c>
    </row>
    <row r="311" spans="1:51" s="13" customFormat="1" ht="12">
      <c r="A311" s="13"/>
      <c r="B311" s="259"/>
      <c r="C311" s="260"/>
      <c r="D311" s="255" t="s">
        <v>183</v>
      </c>
      <c r="E311" s="261" t="s">
        <v>1</v>
      </c>
      <c r="F311" s="262" t="s">
        <v>652</v>
      </c>
      <c r="G311" s="260"/>
      <c r="H311" s="263">
        <v>10.73</v>
      </c>
      <c r="I311" s="264"/>
      <c r="J311" s="260"/>
      <c r="K311" s="260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183</v>
      </c>
      <c r="AU311" s="269" t="s">
        <v>95</v>
      </c>
      <c r="AV311" s="13" t="s">
        <v>95</v>
      </c>
      <c r="AW311" s="13" t="s">
        <v>40</v>
      </c>
      <c r="AX311" s="13" t="s">
        <v>21</v>
      </c>
      <c r="AY311" s="269" t="s">
        <v>157</v>
      </c>
    </row>
    <row r="312" spans="1:65" s="2" customFormat="1" ht="16.5" customHeight="1">
      <c r="A312" s="39"/>
      <c r="B312" s="40"/>
      <c r="C312" s="243" t="s">
        <v>653</v>
      </c>
      <c r="D312" s="243" t="s">
        <v>159</v>
      </c>
      <c r="E312" s="244" t="s">
        <v>654</v>
      </c>
      <c r="F312" s="245" t="s">
        <v>655</v>
      </c>
      <c r="G312" s="246" t="s">
        <v>198</v>
      </c>
      <c r="H312" s="247">
        <v>0.481</v>
      </c>
      <c r="I312" s="248"/>
      <c r="J312" s="249">
        <f>ROUND(I312*H312,2)</f>
        <v>0</v>
      </c>
      <c r="K312" s="245" t="s">
        <v>176</v>
      </c>
      <c r="L312" s="42"/>
      <c r="M312" s="250" t="s">
        <v>1</v>
      </c>
      <c r="N312" s="251" t="s">
        <v>51</v>
      </c>
      <c r="O312" s="92"/>
      <c r="P312" s="252">
        <f>O312*H312</f>
        <v>0</v>
      </c>
      <c r="Q312" s="252">
        <v>0</v>
      </c>
      <c r="R312" s="252">
        <f>Q312*H312</f>
        <v>0</v>
      </c>
      <c r="S312" s="252">
        <v>0</v>
      </c>
      <c r="T312" s="25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54" t="s">
        <v>164</v>
      </c>
      <c r="AT312" s="254" t="s">
        <v>159</v>
      </c>
      <c r="AU312" s="254" t="s">
        <v>95</v>
      </c>
      <c r="AY312" s="16" t="s">
        <v>157</v>
      </c>
      <c r="BE312" s="144">
        <f>IF(N312="základní",J312,0)</f>
        <v>0</v>
      </c>
      <c r="BF312" s="144">
        <f>IF(N312="snížená",J312,0)</f>
        <v>0</v>
      </c>
      <c r="BG312" s="144">
        <f>IF(N312="zákl. přenesená",J312,0)</f>
        <v>0</v>
      </c>
      <c r="BH312" s="144">
        <f>IF(N312="sníž. přenesená",J312,0)</f>
        <v>0</v>
      </c>
      <c r="BI312" s="144">
        <f>IF(N312="nulová",J312,0)</f>
        <v>0</v>
      </c>
      <c r="BJ312" s="16" t="s">
        <v>21</v>
      </c>
      <c r="BK312" s="144">
        <f>ROUND(I312*H312,2)</f>
        <v>0</v>
      </c>
      <c r="BL312" s="16" t="s">
        <v>164</v>
      </c>
      <c r="BM312" s="254" t="s">
        <v>656</v>
      </c>
    </row>
    <row r="313" spans="1:47" s="2" customFormat="1" ht="12">
      <c r="A313" s="39"/>
      <c r="B313" s="40"/>
      <c r="C313" s="41"/>
      <c r="D313" s="255" t="s">
        <v>166</v>
      </c>
      <c r="E313" s="41"/>
      <c r="F313" s="256" t="s">
        <v>657</v>
      </c>
      <c r="G313" s="41"/>
      <c r="H313" s="41"/>
      <c r="I313" s="213"/>
      <c r="J313" s="41"/>
      <c r="K313" s="41"/>
      <c r="L313" s="42"/>
      <c r="M313" s="257"/>
      <c r="N313" s="258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6" t="s">
        <v>166</v>
      </c>
      <c r="AU313" s="16" t="s">
        <v>95</v>
      </c>
    </row>
    <row r="314" spans="1:51" s="14" customFormat="1" ht="12">
      <c r="A314" s="14"/>
      <c r="B314" s="270"/>
      <c r="C314" s="271"/>
      <c r="D314" s="255" t="s">
        <v>183</v>
      </c>
      <c r="E314" s="272" t="s">
        <v>1</v>
      </c>
      <c r="F314" s="273" t="s">
        <v>658</v>
      </c>
      <c r="G314" s="271"/>
      <c r="H314" s="272" t="s">
        <v>1</v>
      </c>
      <c r="I314" s="274"/>
      <c r="J314" s="271"/>
      <c r="K314" s="271"/>
      <c r="L314" s="275"/>
      <c r="M314" s="276"/>
      <c r="N314" s="277"/>
      <c r="O314" s="277"/>
      <c r="P314" s="277"/>
      <c r="Q314" s="277"/>
      <c r="R314" s="277"/>
      <c r="S314" s="277"/>
      <c r="T314" s="278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9" t="s">
        <v>183</v>
      </c>
      <c r="AU314" s="279" t="s">
        <v>95</v>
      </c>
      <c r="AV314" s="14" t="s">
        <v>21</v>
      </c>
      <c r="AW314" s="14" t="s">
        <v>40</v>
      </c>
      <c r="AX314" s="14" t="s">
        <v>86</v>
      </c>
      <c r="AY314" s="279" t="s">
        <v>157</v>
      </c>
    </row>
    <row r="315" spans="1:51" s="13" customFormat="1" ht="12">
      <c r="A315" s="13"/>
      <c r="B315" s="259"/>
      <c r="C315" s="260"/>
      <c r="D315" s="255" t="s">
        <v>183</v>
      </c>
      <c r="E315" s="261" t="s">
        <v>1</v>
      </c>
      <c r="F315" s="262" t="s">
        <v>659</v>
      </c>
      <c r="G315" s="260"/>
      <c r="H315" s="263">
        <v>0.481</v>
      </c>
      <c r="I315" s="264"/>
      <c r="J315" s="260"/>
      <c r="K315" s="260"/>
      <c r="L315" s="265"/>
      <c r="M315" s="266"/>
      <c r="N315" s="267"/>
      <c r="O315" s="267"/>
      <c r="P315" s="267"/>
      <c r="Q315" s="267"/>
      <c r="R315" s="267"/>
      <c r="S315" s="267"/>
      <c r="T315" s="26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9" t="s">
        <v>183</v>
      </c>
      <c r="AU315" s="269" t="s">
        <v>95</v>
      </c>
      <c r="AV315" s="13" t="s">
        <v>95</v>
      </c>
      <c r="AW315" s="13" t="s">
        <v>40</v>
      </c>
      <c r="AX315" s="13" t="s">
        <v>21</v>
      </c>
      <c r="AY315" s="269" t="s">
        <v>157</v>
      </c>
    </row>
    <row r="316" spans="1:65" s="2" customFormat="1" ht="12">
      <c r="A316" s="39"/>
      <c r="B316" s="40"/>
      <c r="C316" s="243" t="s">
        <v>345</v>
      </c>
      <c r="D316" s="243" t="s">
        <v>159</v>
      </c>
      <c r="E316" s="244" t="s">
        <v>660</v>
      </c>
      <c r="F316" s="245" t="s">
        <v>661</v>
      </c>
      <c r="G316" s="246" t="s">
        <v>198</v>
      </c>
      <c r="H316" s="247">
        <v>0.481</v>
      </c>
      <c r="I316" s="248"/>
      <c r="J316" s="249">
        <f>ROUND(I316*H316,2)</f>
        <v>0</v>
      </c>
      <c r="K316" s="245" t="s">
        <v>176</v>
      </c>
      <c r="L316" s="42"/>
      <c r="M316" s="250" t="s">
        <v>1</v>
      </c>
      <c r="N316" s="251" t="s">
        <v>51</v>
      </c>
      <c r="O316" s="92"/>
      <c r="P316" s="252">
        <f>O316*H316</f>
        <v>0</v>
      </c>
      <c r="Q316" s="252">
        <v>0</v>
      </c>
      <c r="R316" s="252">
        <f>Q316*H316</f>
        <v>0</v>
      </c>
      <c r="S316" s="252">
        <v>0</v>
      </c>
      <c r="T316" s="253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54" t="s">
        <v>164</v>
      </c>
      <c r="AT316" s="254" t="s">
        <v>159</v>
      </c>
      <c r="AU316" s="254" t="s">
        <v>95</v>
      </c>
      <c r="AY316" s="16" t="s">
        <v>157</v>
      </c>
      <c r="BE316" s="144">
        <f>IF(N316="základní",J316,0)</f>
        <v>0</v>
      </c>
      <c r="BF316" s="144">
        <f>IF(N316="snížená",J316,0)</f>
        <v>0</v>
      </c>
      <c r="BG316" s="144">
        <f>IF(N316="zákl. přenesená",J316,0)</f>
        <v>0</v>
      </c>
      <c r="BH316" s="144">
        <f>IF(N316="sníž. přenesená",J316,0)</f>
        <v>0</v>
      </c>
      <c r="BI316" s="144">
        <f>IF(N316="nulová",J316,0)</f>
        <v>0</v>
      </c>
      <c r="BJ316" s="16" t="s">
        <v>21</v>
      </c>
      <c r="BK316" s="144">
        <f>ROUND(I316*H316,2)</f>
        <v>0</v>
      </c>
      <c r="BL316" s="16" t="s">
        <v>164</v>
      </c>
      <c r="BM316" s="254" t="s">
        <v>662</v>
      </c>
    </row>
    <row r="317" spans="1:47" s="2" customFormat="1" ht="12">
      <c r="A317" s="39"/>
      <c r="B317" s="40"/>
      <c r="C317" s="41"/>
      <c r="D317" s="255" t="s">
        <v>166</v>
      </c>
      <c r="E317" s="41"/>
      <c r="F317" s="256" t="s">
        <v>663</v>
      </c>
      <c r="G317" s="41"/>
      <c r="H317" s="41"/>
      <c r="I317" s="213"/>
      <c r="J317" s="41"/>
      <c r="K317" s="41"/>
      <c r="L317" s="42"/>
      <c r="M317" s="257"/>
      <c r="N317" s="258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6" t="s">
        <v>166</v>
      </c>
      <c r="AU317" s="16" t="s">
        <v>95</v>
      </c>
    </row>
    <row r="318" spans="1:51" s="14" customFormat="1" ht="12">
      <c r="A318" s="14"/>
      <c r="B318" s="270"/>
      <c r="C318" s="271"/>
      <c r="D318" s="255" t="s">
        <v>183</v>
      </c>
      <c r="E318" s="272" t="s">
        <v>1</v>
      </c>
      <c r="F318" s="273" t="s">
        <v>664</v>
      </c>
      <c r="G318" s="271"/>
      <c r="H318" s="272" t="s">
        <v>1</v>
      </c>
      <c r="I318" s="274"/>
      <c r="J318" s="271"/>
      <c r="K318" s="271"/>
      <c r="L318" s="275"/>
      <c r="M318" s="276"/>
      <c r="N318" s="277"/>
      <c r="O318" s="277"/>
      <c r="P318" s="277"/>
      <c r="Q318" s="277"/>
      <c r="R318" s="277"/>
      <c r="S318" s="277"/>
      <c r="T318" s="278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9" t="s">
        <v>183</v>
      </c>
      <c r="AU318" s="279" t="s">
        <v>95</v>
      </c>
      <c r="AV318" s="14" t="s">
        <v>21</v>
      </c>
      <c r="AW318" s="14" t="s">
        <v>40</v>
      </c>
      <c r="AX318" s="14" t="s">
        <v>86</v>
      </c>
      <c r="AY318" s="279" t="s">
        <v>157</v>
      </c>
    </row>
    <row r="319" spans="1:51" s="13" customFormat="1" ht="12">
      <c r="A319" s="13"/>
      <c r="B319" s="259"/>
      <c r="C319" s="260"/>
      <c r="D319" s="255" t="s">
        <v>183</v>
      </c>
      <c r="E319" s="261" t="s">
        <v>1</v>
      </c>
      <c r="F319" s="262" t="s">
        <v>659</v>
      </c>
      <c r="G319" s="260"/>
      <c r="H319" s="263">
        <v>0.481</v>
      </c>
      <c r="I319" s="264"/>
      <c r="J319" s="260"/>
      <c r="K319" s="260"/>
      <c r="L319" s="265"/>
      <c r="M319" s="266"/>
      <c r="N319" s="267"/>
      <c r="O319" s="267"/>
      <c r="P319" s="267"/>
      <c r="Q319" s="267"/>
      <c r="R319" s="267"/>
      <c r="S319" s="267"/>
      <c r="T319" s="26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9" t="s">
        <v>183</v>
      </c>
      <c r="AU319" s="269" t="s">
        <v>95</v>
      </c>
      <c r="AV319" s="13" t="s">
        <v>95</v>
      </c>
      <c r="AW319" s="13" t="s">
        <v>40</v>
      </c>
      <c r="AX319" s="13" t="s">
        <v>21</v>
      </c>
      <c r="AY319" s="269" t="s">
        <v>157</v>
      </c>
    </row>
    <row r="320" spans="1:65" s="2" customFormat="1" ht="21.75" customHeight="1">
      <c r="A320" s="39"/>
      <c r="B320" s="40"/>
      <c r="C320" s="243" t="s">
        <v>665</v>
      </c>
      <c r="D320" s="243" t="s">
        <v>159</v>
      </c>
      <c r="E320" s="244" t="s">
        <v>666</v>
      </c>
      <c r="F320" s="245" t="s">
        <v>667</v>
      </c>
      <c r="G320" s="246" t="s">
        <v>198</v>
      </c>
      <c r="H320" s="247">
        <v>2</v>
      </c>
      <c r="I320" s="248"/>
      <c r="J320" s="249">
        <f>ROUND(I320*H320,2)</f>
        <v>0</v>
      </c>
      <c r="K320" s="245" t="s">
        <v>163</v>
      </c>
      <c r="L320" s="42"/>
      <c r="M320" s="250" t="s">
        <v>1</v>
      </c>
      <c r="N320" s="251" t="s">
        <v>51</v>
      </c>
      <c r="O320" s="92"/>
      <c r="P320" s="252">
        <f>O320*H320</f>
        <v>0</v>
      </c>
      <c r="Q320" s="252">
        <v>2.46367</v>
      </c>
      <c r="R320" s="252">
        <f>Q320*H320</f>
        <v>4.92734</v>
      </c>
      <c r="S320" s="252">
        <v>0</v>
      </c>
      <c r="T320" s="253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54" t="s">
        <v>164</v>
      </c>
      <c r="AT320" s="254" t="s">
        <v>159</v>
      </c>
      <c r="AU320" s="254" t="s">
        <v>95</v>
      </c>
      <c r="AY320" s="16" t="s">
        <v>157</v>
      </c>
      <c r="BE320" s="144">
        <f>IF(N320="základní",J320,0)</f>
        <v>0</v>
      </c>
      <c r="BF320" s="144">
        <f>IF(N320="snížená",J320,0)</f>
        <v>0</v>
      </c>
      <c r="BG320" s="144">
        <f>IF(N320="zákl. přenesená",J320,0)</f>
        <v>0</v>
      </c>
      <c r="BH320" s="144">
        <f>IF(N320="sníž. přenesená",J320,0)</f>
        <v>0</v>
      </c>
      <c r="BI320" s="144">
        <f>IF(N320="nulová",J320,0)</f>
        <v>0</v>
      </c>
      <c r="BJ320" s="16" t="s">
        <v>21</v>
      </c>
      <c r="BK320" s="144">
        <f>ROUND(I320*H320,2)</f>
        <v>0</v>
      </c>
      <c r="BL320" s="16" t="s">
        <v>164</v>
      </c>
      <c r="BM320" s="254" t="s">
        <v>668</v>
      </c>
    </row>
    <row r="321" spans="1:47" s="2" customFormat="1" ht="12">
      <c r="A321" s="39"/>
      <c r="B321" s="40"/>
      <c r="C321" s="41"/>
      <c r="D321" s="255" t="s">
        <v>166</v>
      </c>
      <c r="E321" s="41"/>
      <c r="F321" s="256" t="s">
        <v>669</v>
      </c>
      <c r="G321" s="41"/>
      <c r="H321" s="41"/>
      <c r="I321" s="213"/>
      <c r="J321" s="41"/>
      <c r="K321" s="41"/>
      <c r="L321" s="42"/>
      <c r="M321" s="257"/>
      <c r="N321" s="258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6" t="s">
        <v>166</v>
      </c>
      <c r="AU321" s="16" t="s">
        <v>95</v>
      </c>
    </row>
    <row r="322" spans="1:51" s="14" customFormat="1" ht="12">
      <c r="A322" s="14"/>
      <c r="B322" s="270"/>
      <c r="C322" s="271"/>
      <c r="D322" s="255" t="s">
        <v>183</v>
      </c>
      <c r="E322" s="272" t="s">
        <v>1</v>
      </c>
      <c r="F322" s="273" t="s">
        <v>670</v>
      </c>
      <c r="G322" s="271"/>
      <c r="H322" s="272" t="s">
        <v>1</v>
      </c>
      <c r="I322" s="274"/>
      <c r="J322" s="271"/>
      <c r="K322" s="271"/>
      <c r="L322" s="275"/>
      <c r="M322" s="276"/>
      <c r="N322" s="277"/>
      <c r="O322" s="277"/>
      <c r="P322" s="277"/>
      <c r="Q322" s="277"/>
      <c r="R322" s="277"/>
      <c r="S322" s="277"/>
      <c r="T322" s="27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9" t="s">
        <v>183</v>
      </c>
      <c r="AU322" s="279" t="s">
        <v>95</v>
      </c>
      <c r="AV322" s="14" t="s">
        <v>21</v>
      </c>
      <c r="AW322" s="14" t="s">
        <v>40</v>
      </c>
      <c r="AX322" s="14" t="s">
        <v>86</v>
      </c>
      <c r="AY322" s="279" t="s">
        <v>157</v>
      </c>
    </row>
    <row r="323" spans="1:51" s="13" customFormat="1" ht="12">
      <c r="A323" s="13"/>
      <c r="B323" s="259"/>
      <c r="C323" s="260"/>
      <c r="D323" s="255" t="s">
        <v>183</v>
      </c>
      <c r="E323" s="261" t="s">
        <v>1</v>
      </c>
      <c r="F323" s="262" t="s">
        <v>95</v>
      </c>
      <c r="G323" s="260"/>
      <c r="H323" s="263">
        <v>2</v>
      </c>
      <c r="I323" s="264"/>
      <c r="J323" s="260"/>
      <c r="K323" s="260"/>
      <c r="L323" s="265"/>
      <c r="M323" s="266"/>
      <c r="N323" s="267"/>
      <c r="O323" s="267"/>
      <c r="P323" s="267"/>
      <c r="Q323" s="267"/>
      <c r="R323" s="267"/>
      <c r="S323" s="267"/>
      <c r="T323" s="26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9" t="s">
        <v>183</v>
      </c>
      <c r="AU323" s="269" t="s">
        <v>95</v>
      </c>
      <c r="AV323" s="13" t="s">
        <v>95</v>
      </c>
      <c r="AW323" s="13" t="s">
        <v>40</v>
      </c>
      <c r="AX323" s="13" t="s">
        <v>21</v>
      </c>
      <c r="AY323" s="269" t="s">
        <v>157</v>
      </c>
    </row>
    <row r="324" spans="1:65" s="2" customFormat="1" ht="12">
      <c r="A324" s="39"/>
      <c r="B324" s="40"/>
      <c r="C324" s="243" t="s">
        <v>671</v>
      </c>
      <c r="D324" s="243" t="s">
        <v>159</v>
      </c>
      <c r="E324" s="244" t="s">
        <v>672</v>
      </c>
      <c r="F324" s="245" t="s">
        <v>673</v>
      </c>
      <c r="G324" s="246" t="s">
        <v>198</v>
      </c>
      <c r="H324" s="247">
        <v>1.053</v>
      </c>
      <c r="I324" s="248"/>
      <c r="J324" s="249">
        <f>ROUND(I324*H324,2)</f>
        <v>0</v>
      </c>
      <c r="K324" s="245" t="s">
        <v>176</v>
      </c>
      <c r="L324" s="42"/>
      <c r="M324" s="250" t="s">
        <v>1</v>
      </c>
      <c r="N324" s="251" t="s">
        <v>51</v>
      </c>
      <c r="O324" s="92"/>
      <c r="P324" s="252">
        <f>O324*H324</f>
        <v>0</v>
      </c>
      <c r="Q324" s="252">
        <v>0.07955</v>
      </c>
      <c r="R324" s="252">
        <f>Q324*H324</f>
        <v>0.08376614999999998</v>
      </c>
      <c r="S324" s="252">
        <v>0</v>
      </c>
      <c r="T324" s="25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54" t="s">
        <v>164</v>
      </c>
      <c r="AT324" s="254" t="s">
        <v>159</v>
      </c>
      <c r="AU324" s="254" t="s">
        <v>95</v>
      </c>
      <c r="AY324" s="16" t="s">
        <v>157</v>
      </c>
      <c r="BE324" s="144">
        <f>IF(N324="základní",J324,0)</f>
        <v>0</v>
      </c>
      <c r="BF324" s="144">
        <f>IF(N324="snížená",J324,0)</f>
        <v>0</v>
      </c>
      <c r="BG324" s="144">
        <f>IF(N324="zákl. přenesená",J324,0)</f>
        <v>0</v>
      </c>
      <c r="BH324" s="144">
        <f>IF(N324="sníž. přenesená",J324,0)</f>
        <v>0</v>
      </c>
      <c r="BI324" s="144">
        <f>IF(N324="nulová",J324,0)</f>
        <v>0</v>
      </c>
      <c r="BJ324" s="16" t="s">
        <v>21</v>
      </c>
      <c r="BK324" s="144">
        <f>ROUND(I324*H324,2)</f>
        <v>0</v>
      </c>
      <c r="BL324" s="16" t="s">
        <v>164</v>
      </c>
      <c r="BM324" s="254" t="s">
        <v>674</v>
      </c>
    </row>
    <row r="325" spans="1:47" s="2" customFormat="1" ht="12">
      <c r="A325" s="39"/>
      <c r="B325" s="40"/>
      <c r="C325" s="41"/>
      <c r="D325" s="255" t="s">
        <v>166</v>
      </c>
      <c r="E325" s="41"/>
      <c r="F325" s="256" t="s">
        <v>675</v>
      </c>
      <c r="G325" s="41"/>
      <c r="H325" s="41"/>
      <c r="I325" s="213"/>
      <c r="J325" s="41"/>
      <c r="K325" s="41"/>
      <c r="L325" s="42"/>
      <c r="M325" s="257"/>
      <c r="N325" s="258"/>
      <c r="O325" s="92"/>
      <c r="P325" s="92"/>
      <c r="Q325" s="92"/>
      <c r="R325" s="92"/>
      <c r="S325" s="92"/>
      <c r="T325" s="9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6" t="s">
        <v>166</v>
      </c>
      <c r="AU325" s="16" t="s">
        <v>95</v>
      </c>
    </row>
    <row r="326" spans="1:51" s="14" customFormat="1" ht="12">
      <c r="A326" s="14"/>
      <c r="B326" s="270"/>
      <c r="C326" s="271"/>
      <c r="D326" s="255" t="s">
        <v>183</v>
      </c>
      <c r="E326" s="272" t="s">
        <v>1</v>
      </c>
      <c r="F326" s="273" t="s">
        <v>676</v>
      </c>
      <c r="G326" s="271"/>
      <c r="H326" s="272" t="s">
        <v>1</v>
      </c>
      <c r="I326" s="274"/>
      <c r="J326" s="271"/>
      <c r="K326" s="271"/>
      <c r="L326" s="275"/>
      <c r="M326" s="276"/>
      <c r="N326" s="277"/>
      <c r="O326" s="277"/>
      <c r="P326" s="277"/>
      <c r="Q326" s="277"/>
      <c r="R326" s="277"/>
      <c r="S326" s="277"/>
      <c r="T326" s="27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9" t="s">
        <v>183</v>
      </c>
      <c r="AU326" s="279" t="s">
        <v>95</v>
      </c>
      <c r="AV326" s="14" t="s">
        <v>21</v>
      </c>
      <c r="AW326" s="14" t="s">
        <v>40</v>
      </c>
      <c r="AX326" s="14" t="s">
        <v>86</v>
      </c>
      <c r="AY326" s="279" t="s">
        <v>157</v>
      </c>
    </row>
    <row r="327" spans="1:51" s="13" customFormat="1" ht="12">
      <c r="A327" s="13"/>
      <c r="B327" s="259"/>
      <c r="C327" s="260"/>
      <c r="D327" s="255" t="s">
        <v>183</v>
      </c>
      <c r="E327" s="261" t="s">
        <v>1</v>
      </c>
      <c r="F327" s="262" t="s">
        <v>677</v>
      </c>
      <c r="G327" s="260"/>
      <c r="H327" s="263">
        <v>1.053</v>
      </c>
      <c r="I327" s="264"/>
      <c r="J327" s="260"/>
      <c r="K327" s="260"/>
      <c r="L327" s="265"/>
      <c r="M327" s="266"/>
      <c r="N327" s="267"/>
      <c r="O327" s="267"/>
      <c r="P327" s="267"/>
      <c r="Q327" s="267"/>
      <c r="R327" s="267"/>
      <c r="S327" s="267"/>
      <c r="T327" s="26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9" t="s">
        <v>183</v>
      </c>
      <c r="AU327" s="269" t="s">
        <v>95</v>
      </c>
      <c r="AV327" s="13" t="s">
        <v>95</v>
      </c>
      <c r="AW327" s="13" t="s">
        <v>40</v>
      </c>
      <c r="AX327" s="13" t="s">
        <v>21</v>
      </c>
      <c r="AY327" s="269" t="s">
        <v>157</v>
      </c>
    </row>
    <row r="328" spans="1:65" s="2" customFormat="1" ht="16.5" customHeight="1">
      <c r="A328" s="39"/>
      <c r="B328" s="40"/>
      <c r="C328" s="280" t="s">
        <v>678</v>
      </c>
      <c r="D328" s="280" t="s">
        <v>385</v>
      </c>
      <c r="E328" s="281" t="s">
        <v>679</v>
      </c>
      <c r="F328" s="282" t="s">
        <v>680</v>
      </c>
      <c r="G328" s="283" t="s">
        <v>392</v>
      </c>
      <c r="H328" s="284">
        <v>1</v>
      </c>
      <c r="I328" s="285"/>
      <c r="J328" s="286">
        <f>ROUND(I328*H328,2)</f>
        <v>0</v>
      </c>
      <c r="K328" s="282" t="s">
        <v>1</v>
      </c>
      <c r="L328" s="287"/>
      <c r="M328" s="288" t="s">
        <v>1</v>
      </c>
      <c r="N328" s="289" t="s">
        <v>51</v>
      </c>
      <c r="O328" s="92"/>
      <c r="P328" s="252">
        <f>O328*H328</f>
        <v>0</v>
      </c>
      <c r="Q328" s="252">
        <v>0</v>
      </c>
      <c r="R328" s="252">
        <f>Q328*H328</f>
        <v>0</v>
      </c>
      <c r="S328" s="252">
        <v>0</v>
      </c>
      <c r="T328" s="253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54" t="s">
        <v>203</v>
      </c>
      <c r="AT328" s="254" t="s">
        <v>385</v>
      </c>
      <c r="AU328" s="254" t="s">
        <v>95</v>
      </c>
      <c r="AY328" s="16" t="s">
        <v>157</v>
      </c>
      <c r="BE328" s="144">
        <f>IF(N328="základní",J328,0)</f>
        <v>0</v>
      </c>
      <c r="BF328" s="144">
        <f>IF(N328="snížená",J328,0)</f>
        <v>0</v>
      </c>
      <c r="BG328" s="144">
        <f>IF(N328="zákl. přenesená",J328,0)</f>
        <v>0</v>
      </c>
      <c r="BH328" s="144">
        <f>IF(N328="sníž. přenesená",J328,0)</f>
        <v>0</v>
      </c>
      <c r="BI328" s="144">
        <f>IF(N328="nulová",J328,0)</f>
        <v>0</v>
      </c>
      <c r="BJ328" s="16" t="s">
        <v>21</v>
      </c>
      <c r="BK328" s="144">
        <f>ROUND(I328*H328,2)</f>
        <v>0</v>
      </c>
      <c r="BL328" s="16" t="s">
        <v>164</v>
      </c>
      <c r="BM328" s="254" t="s">
        <v>681</v>
      </c>
    </row>
    <row r="329" spans="1:65" s="2" customFormat="1" ht="16.5" customHeight="1">
      <c r="A329" s="39"/>
      <c r="B329" s="40"/>
      <c r="C329" s="280" t="s">
        <v>682</v>
      </c>
      <c r="D329" s="280" t="s">
        <v>385</v>
      </c>
      <c r="E329" s="281" t="s">
        <v>683</v>
      </c>
      <c r="F329" s="282" t="s">
        <v>684</v>
      </c>
      <c r="G329" s="283" t="s">
        <v>392</v>
      </c>
      <c r="H329" s="284">
        <v>1</v>
      </c>
      <c r="I329" s="285"/>
      <c r="J329" s="286">
        <f>ROUND(I329*H329,2)</f>
        <v>0</v>
      </c>
      <c r="K329" s="282" t="s">
        <v>1</v>
      </c>
      <c r="L329" s="287"/>
      <c r="M329" s="288" t="s">
        <v>1</v>
      </c>
      <c r="N329" s="289" t="s">
        <v>51</v>
      </c>
      <c r="O329" s="92"/>
      <c r="P329" s="252">
        <f>O329*H329</f>
        <v>0</v>
      </c>
      <c r="Q329" s="252">
        <v>0</v>
      </c>
      <c r="R329" s="252">
        <f>Q329*H329</f>
        <v>0</v>
      </c>
      <c r="S329" s="252">
        <v>0</v>
      </c>
      <c r="T329" s="25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54" t="s">
        <v>203</v>
      </c>
      <c r="AT329" s="254" t="s">
        <v>385</v>
      </c>
      <c r="AU329" s="254" t="s">
        <v>95</v>
      </c>
      <c r="AY329" s="16" t="s">
        <v>157</v>
      </c>
      <c r="BE329" s="144">
        <f>IF(N329="základní",J329,0)</f>
        <v>0</v>
      </c>
      <c r="BF329" s="144">
        <f>IF(N329="snížená",J329,0)</f>
        <v>0</v>
      </c>
      <c r="BG329" s="144">
        <f>IF(N329="zákl. přenesená",J329,0)</f>
        <v>0</v>
      </c>
      <c r="BH329" s="144">
        <f>IF(N329="sníž. přenesená",J329,0)</f>
        <v>0</v>
      </c>
      <c r="BI329" s="144">
        <f>IF(N329="nulová",J329,0)</f>
        <v>0</v>
      </c>
      <c r="BJ329" s="16" t="s">
        <v>21</v>
      </c>
      <c r="BK329" s="144">
        <f>ROUND(I329*H329,2)</f>
        <v>0</v>
      </c>
      <c r="BL329" s="16" t="s">
        <v>164</v>
      </c>
      <c r="BM329" s="254" t="s">
        <v>685</v>
      </c>
    </row>
    <row r="330" spans="1:65" s="2" customFormat="1" ht="12">
      <c r="A330" s="39"/>
      <c r="B330" s="40"/>
      <c r="C330" s="243" t="s">
        <v>686</v>
      </c>
      <c r="D330" s="243" t="s">
        <v>159</v>
      </c>
      <c r="E330" s="244" t="s">
        <v>687</v>
      </c>
      <c r="F330" s="245" t="s">
        <v>688</v>
      </c>
      <c r="G330" s="246" t="s">
        <v>392</v>
      </c>
      <c r="H330" s="247">
        <v>1</v>
      </c>
      <c r="I330" s="248"/>
      <c r="J330" s="249">
        <f>ROUND(I330*H330,2)</f>
        <v>0</v>
      </c>
      <c r="K330" s="245" t="s">
        <v>163</v>
      </c>
      <c r="L330" s="42"/>
      <c r="M330" s="250" t="s">
        <v>1</v>
      </c>
      <c r="N330" s="251" t="s">
        <v>51</v>
      </c>
      <c r="O330" s="92"/>
      <c r="P330" s="252">
        <f>O330*H330</f>
        <v>0</v>
      </c>
      <c r="Q330" s="252">
        <v>0.01395</v>
      </c>
      <c r="R330" s="252">
        <f>Q330*H330</f>
        <v>0.01395</v>
      </c>
      <c r="S330" s="252">
        <v>0</v>
      </c>
      <c r="T330" s="25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54" t="s">
        <v>164</v>
      </c>
      <c r="AT330" s="254" t="s">
        <v>159</v>
      </c>
      <c r="AU330" s="254" t="s">
        <v>95</v>
      </c>
      <c r="AY330" s="16" t="s">
        <v>157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16" t="s">
        <v>21</v>
      </c>
      <c r="BK330" s="144">
        <f>ROUND(I330*H330,2)</f>
        <v>0</v>
      </c>
      <c r="BL330" s="16" t="s">
        <v>164</v>
      </c>
      <c r="BM330" s="254" t="s">
        <v>689</v>
      </c>
    </row>
    <row r="331" spans="1:47" s="2" customFormat="1" ht="12">
      <c r="A331" s="39"/>
      <c r="B331" s="40"/>
      <c r="C331" s="41"/>
      <c r="D331" s="255" t="s">
        <v>166</v>
      </c>
      <c r="E331" s="41"/>
      <c r="F331" s="256" t="s">
        <v>690</v>
      </c>
      <c r="G331" s="41"/>
      <c r="H331" s="41"/>
      <c r="I331" s="213"/>
      <c r="J331" s="41"/>
      <c r="K331" s="41"/>
      <c r="L331" s="42"/>
      <c r="M331" s="257"/>
      <c r="N331" s="258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6" t="s">
        <v>166</v>
      </c>
      <c r="AU331" s="16" t="s">
        <v>95</v>
      </c>
    </row>
    <row r="332" spans="1:65" s="2" customFormat="1" ht="33" customHeight="1">
      <c r="A332" s="39"/>
      <c r="B332" s="40"/>
      <c r="C332" s="243" t="s">
        <v>691</v>
      </c>
      <c r="D332" s="243" t="s">
        <v>159</v>
      </c>
      <c r="E332" s="244" t="s">
        <v>692</v>
      </c>
      <c r="F332" s="245" t="s">
        <v>693</v>
      </c>
      <c r="G332" s="246" t="s">
        <v>392</v>
      </c>
      <c r="H332" s="247">
        <v>1</v>
      </c>
      <c r="I332" s="248"/>
      <c r="J332" s="249">
        <f>ROUND(I332*H332,2)</f>
        <v>0</v>
      </c>
      <c r="K332" s="245" t="s">
        <v>1</v>
      </c>
      <c r="L332" s="42"/>
      <c r="M332" s="250" t="s">
        <v>1</v>
      </c>
      <c r="N332" s="251" t="s">
        <v>51</v>
      </c>
      <c r="O332" s="92"/>
      <c r="P332" s="252">
        <f>O332*H332</f>
        <v>0</v>
      </c>
      <c r="Q332" s="252">
        <v>0.01323</v>
      </c>
      <c r="R332" s="252">
        <f>Q332*H332</f>
        <v>0.01323</v>
      </c>
      <c r="S332" s="252">
        <v>0</v>
      </c>
      <c r="T332" s="25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54" t="s">
        <v>164</v>
      </c>
      <c r="AT332" s="254" t="s">
        <v>159</v>
      </c>
      <c r="AU332" s="254" t="s">
        <v>95</v>
      </c>
      <c r="AY332" s="16" t="s">
        <v>157</v>
      </c>
      <c r="BE332" s="144">
        <f>IF(N332="základní",J332,0)</f>
        <v>0</v>
      </c>
      <c r="BF332" s="144">
        <f>IF(N332="snížená",J332,0)</f>
        <v>0</v>
      </c>
      <c r="BG332" s="144">
        <f>IF(N332="zákl. přenesená",J332,0)</f>
        <v>0</v>
      </c>
      <c r="BH332" s="144">
        <f>IF(N332="sníž. přenesená",J332,0)</f>
        <v>0</v>
      </c>
      <c r="BI332" s="144">
        <f>IF(N332="nulová",J332,0)</f>
        <v>0</v>
      </c>
      <c r="BJ332" s="16" t="s">
        <v>21</v>
      </c>
      <c r="BK332" s="144">
        <f>ROUND(I332*H332,2)</f>
        <v>0</v>
      </c>
      <c r="BL332" s="16" t="s">
        <v>164</v>
      </c>
      <c r="BM332" s="254" t="s">
        <v>694</v>
      </c>
    </row>
    <row r="333" spans="1:47" s="2" customFormat="1" ht="12">
      <c r="A333" s="39"/>
      <c r="B333" s="40"/>
      <c r="C333" s="41"/>
      <c r="D333" s="255" t="s">
        <v>166</v>
      </c>
      <c r="E333" s="41"/>
      <c r="F333" s="256" t="s">
        <v>695</v>
      </c>
      <c r="G333" s="41"/>
      <c r="H333" s="41"/>
      <c r="I333" s="213"/>
      <c r="J333" s="41"/>
      <c r="K333" s="41"/>
      <c r="L333" s="42"/>
      <c r="M333" s="257"/>
      <c r="N333" s="258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6" t="s">
        <v>166</v>
      </c>
      <c r="AU333" s="16" t="s">
        <v>95</v>
      </c>
    </row>
    <row r="334" spans="1:65" s="2" customFormat="1" ht="33" customHeight="1">
      <c r="A334" s="39"/>
      <c r="B334" s="40"/>
      <c r="C334" s="243" t="s">
        <v>696</v>
      </c>
      <c r="D334" s="243" t="s">
        <v>159</v>
      </c>
      <c r="E334" s="244" t="s">
        <v>697</v>
      </c>
      <c r="F334" s="245" t="s">
        <v>698</v>
      </c>
      <c r="G334" s="246" t="s">
        <v>392</v>
      </c>
      <c r="H334" s="247">
        <v>1</v>
      </c>
      <c r="I334" s="248"/>
      <c r="J334" s="249">
        <f>ROUND(I334*H334,2)</f>
        <v>0</v>
      </c>
      <c r="K334" s="245" t="s">
        <v>1</v>
      </c>
      <c r="L334" s="42"/>
      <c r="M334" s="250" t="s">
        <v>1</v>
      </c>
      <c r="N334" s="251" t="s">
        <v>51</v>
      </c>
      <c r="O334" s="92"/>
      <c r="P334" s="252">
        <f>O334*H334</f>
        <v>0</v>
      </c>
      <c r="Q334" s="252">
        <v>0.02353</v>
      </c>
      <c r="R334" s="252">
        <f>Q334*H334</f>
        <v>0.02353</v>
      </c>
      <c r="S334" s="252">
        <v>0</v>
      </c>
      <c r="T334" s="25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54" t="s">
        <v>164</v>
      </c>
      <c r="AT334" s="254" t="s">
        <v>159</v>
      </c>
      <c r="AU334" s="254" t="s">
        <v>95</v>
      </c>
      <c r="AY334" s="16" t="s">
        <v>157</v>
      </c>
      <c r="BE334" s="144">
        <f>IF(N334="základní",J334,0)</f>
        <v>0</v>
      </c>
      <c r="BF334" s="144">
        <f>IF(N334="snížená",J334,0)</f>
        <v>0</v>
      </c>
      <c r="BG334" s="144">
        <f>IF(N334="zákl. přenesená",J334,0)</f>
        <v>0</v>
      </c>
      <c r="BH334" s="144">
        <f>IF(N334="sníž. přenesená",J334,0)</f>
        <v>0</v>
      </c>
      <c r="BI334" s="144">
        <f>IF(N334="nulová",J334,0)</f>
        <v>0</v>
      </c>
      <c r="BJ334" s="16" t="s">
        <v>21</v>
      </c>
      <c r="BK334" s="144">
        <f>ROUND(I334*H334,2)</f>
        <v>0</v>
      </c>
      <c r="BL334" s="16" t="s">
        <v>164</v>
      </c>
      <c r="BM334" s="254" t="s">
        <v>699</v>
      </c>
    </row>
    <row r="335" spans="1:47" s="2" customFormat="1" ht="12">
      <c r="A335" s="39"/>
      <c r="B335" s="40"/>
      <c r="C335" s="41"/>
      <c r="D335" s="255" t="s">
        <v>166</v>
      </c>
      <c r="E335" s="41"/>
      <c r="F335" s="256" t="s">
        <v>402</v>
      </c>
      <c r="G335" s="41"/>
      <c r="H335" s="41"/>
      <c r="I335" s="213"/>
      <c r="J335" s="41"/>
      <c r="K335" s="41"/>
      <c r="L335" s="42"/>
      <c r="M335" s="257"/>
      <c r="N335" s="258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6" t="s">
        <v>166</v>
      </c>
      <c r="AU335" s="16" t="s">
        <v>95</v>
      </c>
    </row>
    <row r="336" spans="1:65" s="2" customFormat="1" ht="12">
      <c r="A336" s="39"/>
      <c r="B336" s="40"/>
      <c r="C336" s="243" t="s">
        <v>700</v>
      </c>
      <c r="D336" s="243" t="s">
        <v>159</v>
      </c>
      <c r="E336" s="244" t="s">
        <v>701</v>
      </c>
      <c r="F336" s="245" t="s">
        <v>702</v>
      </c>
      <c r="G336" s="246" t="s">
        <v>368</v>
      </c>
      <c r="H336" s="247">
        <v>8</v>
      </c>
      <c r="I336" s="248"/>
      <c r="J336" s="249">
        <f>ROUND(I336*H336,2)</f>
        <v>0</v>
      </c>
      <c r="K336" s="245" t="s">
        <v>176</v>
      </c>
      <c r="L336" s="42"/>
      <c r="M336" s="250" t="s">
        <v>1</v>
      </c>
      <c r="N336" s="251" t="s">
        <v>51</v>
      </c>
      <c r="O336" s="92"/>
      <c r="P336" s="252">
        <f>O336*H336</f>
        <v>0</v>
      </c>
      <c r="Q336" s="252">
        <v>0.58897</v>
      </c>
      <c r="R336" s="252">
        <f>Q336*H336</f>
        <v>4.71176</v>
      </c>
      <c r="S336" s="252">
        <v>0</v>
      </c>
      <c r="T336" s="25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54" t="s">
        <v>164</v>
      </c>
      <c r="AT336" s="254" t="s">
        <v>159</v>
      </c>
      <c r="AU336" s="254" t="s">
        <v>95</v>
      </c>
      <c r="AY336" s="16" t="s">
        <v>157</v>
      </c>
      <c r="BE336" s="144">
        <f>IF(N336="základní",J336,0)</f>
        <v>0</v>
      </c>
      <c r="BF336" s="144">
        <f>IF(N336="snížená",J336,0)</f>
        <v>0</v>
      </c>
      <c r="BG336" s="144">
        <f>IF(N336="zákl. přenesená",J336,0)</f>
        <v>0</v>
      </c>
      <c r="BH336" s="144">
        <f>IF(N336="sníž. přenesená",J336,0)</f>
        <v>0</v>
      </c>
      <c r="BI336" s="144">
        <f>IF(N336="nulová",J336,0)</f>
        <v>0</v>
      </c>
      <c r="BJ336" s="16" t="s">
        <v>21</v>
      </c>
      <c r="BK336" s="144">
        <f>ROUND(I336*H336,2)</f>
        <v>0</v>
      </c>
      <c r="BL336" s="16" t="s">
        <v>164</v>
      </c>
      <c r="BM336" s="254" t="s">
        <v>703</v>
      </c>
    </row>
    <row r="337" spans="1:47" s="2" customFormat="1" ht="12">
      <c r="A337" s="39"/>
      <c r="B337" s="40"/>
      <c r="C337" s="41"/>
      <c r="D337" s="255" t="s">
        <v>166</v>
      </c>
      <c r="E337" s="41"/>
      <c r="F337" s="256" t="s">
        <v>704</v>
      </c>
      <c r="G337" s="41"/>
      <c r="H337" s="41"/>
      <c r="I337" s="213"/>
      <c r="J337" s="41"/>
      <c r="K337" s="41"/>
      <c r="L337" s="42"/>
      <c r="M337" s="257"/>
      <c r="N337" s="258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6" t="s">
        <v>166</v>
      </c>
      <c r="AU337" s="16" t="s">
        <v>95</v>
      </c>
    </row>
    <row r="338" spans="1:51" s="14" customFormat="1" ht="12">
      <c r="A338" s="14"/>
      <c r="B338" s="270"/>
      <c r="C338" s="271"/>
      <c r="D338" s="255" t="s">
        <v>183</v>
      </c>
      <c r="E338" s="272" t="s">
        <v>1</v>
      </c>
      <c r="F338" s="273" t="s">
        <v>705</v>
      </c>
      <c r="G338" s="271"/>
      <c r="H338" s="272" t="s">
        <v>1</v>
      </c>
      <c r="I338" s="274"/>
      <c r="J338" s="271"/>
      <c r="K338" s="271"/>
      <c r="L338" s="275"/>
      <c r="M338" s="276"/>
      <c r="N338" s="277"/>
      <c r="O338" s="277"/>
      <c r="P338" s="277"/>
      <c r="Q338" s="277"/>
      <c r="R338" s="277"/>
      <c r="S338" s="277"/>
      <c r="T338" s="27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9" t="s">
        <v>183</v>
      </c>
      <c r="AU338" s="279" t="s">
        <v>95</v>
      </c>
      <c r="AV338" s="14" t="s">
        <v>21</v>
      </c>
      <c r="AW338" s="14" t="s">
        <v>40</v>
      </c>
      <c r="AX338" s="14" t="s">
        <v>86</v>
      </c>
      <c r="AY338" s="279" t="s">
        <v>157</v>
      </c>
    </row>
    <row r="339" spans="1:51" s="13" customFormat="1" ht="12">
      <c r="A339" s="13"/>
      <c r="B339" s="259"/>
      <c r="C339" s="260"/>
      <c r="D339" s="255" t="s">
        <v>183</v>
      </c>
      <c r="E339" s="261" t="s">
        <v>1</v>
      </c>
      <c r="F339" s="262" t="s">
        <v>203</v>
      </c>
      <c r="G339" s="260"/>
      <c r="H339" s="263">
        <v>8</v>
      </c>
      <c r="I339" s="264"/>
      <c r="J339" s="260"/>
      <c r="K339" s="260"/>
      <c r="L339" s="265"/>
      <c r="M339" s="266"/>
      <c r="N339" s="267"/>
      <c r="O339" s="267"/>
      <c r="P339" s="267"/>
      <c r="Q339" s="267"/>
      <c r="R339" s="267"/>
      <c r="S339" s="267"/>
      <c r="T339" s="26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9" t="s">
        <v>183</v>
      </c>
      <c r="AU339" s="269" t="s">
        <v>95</v>
      </c>
      <c r="AV339" s="13" t="s">
        <v>95</v>
      </c>
      <c r="AW339" s="13" t="s">
        <v>40</v>
      </c>
      <c r="AX339" s="13" t="s">
        <v>21</v>
      </c>
      <c r="AY339" s="269" t="s">
        <v>157</v>
      </c>
    </row>
    <row r="340" spans="1:65" s="2" customFormat="1" ht="16.5" customHeight="1">
      <c r="A340" s="39"/>
      <c r="B340" s="40"/>
      <c r="C340" s="280" t="s">
        <v>706</v>
      </c>
      <c r="D340" s="280" t="s">
        <v>385</v>
      </c>
      <c r="E340" s="281" t="s">
        <v>707</v>
      </c>
      <c r="F340" s="282" t="s">
        <v>708</v>
      </c>
      <c r="G340" s="283" t="s">
        <v>392</v>
      </c>
      <c r="H340" s="284">
        <v>8</v>
      </c>
      <c r="I340" s="285"/>
      <c r="J340" s="286">
        <f>ROUND(I340*H340,2)</f>
        <v>0</v>
      </c>
      <c r="K340" s="282" t="s">
        <v>163</v>
      </c>
      <c r="L340" s="287"/>
      <c r="M340" s="288" t="s">
        <v>1</v>
      </c>
      <c r="N340" s="289" t="s">
        <v>51</v>
      </c>
      <c r="O340" s="92"/>
      <c r="P340" s="252">
        <f>O340*H340</f>
        <v>0</v>
      </c>
      <c r="Q340" s="252">
        <v>0.335</v>
      </c>
      <c r="R340" s="252">
        <f>Q340*H340</f>
        <v>2.68</v>
      </c>
      <c r="S340" s="252">
        <v>0</v>
      </c>
      <c r="T340" s="253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54" t="s">
        <v>203</v>
      </c>
      <c r="AT340" s="254" t="s">
        <v>385</v>
      </c>
      <c r="AU340" s="254" t="s">
        <v>95</v>
      </c>
      <c r="AY340" s="16" t="s">
        <v>157</v>
      </c>
      <c r="BE340" s="144">
        <f>IF(N340="základní",J340,0)</f>
        <v>0</v>
      </c>
      <c r="BF340" s="144">
        <f>IF(N340="snížená",J340,0)</f>
        <v>0</v>
      </c>
      <c r="BG340" s="144">
        <f>IF(N340="zákl. přenesená",J340,0)</f>
        <v>0</v>
      </c>
      <c r="BH340" s="144">
        <f>IF(N340="sníž. přenesená",J340,0)</f>
        <v>0</v>
      </c>
      <c r="BI340" s="144">
        <f>IF(N340="nulová",J340,0)</f>
        <v>0</v>
      </c>
      <c r="BJ340" s="16" t="s">
        <v>21</v>
      </c>
      <c r="BK340" s="144">
        <f>ROUND(I340*H340,2)</f>
        <v>0</v>
      </c>
      <c r="BL340" s="16" t="s">
        <v>164</v>
      </c>
      <c r="BM340" s="254" t="s">
        <v>709</v>
      </c>
    </row>
    <row r="341" spans="1:47" s="2" customFormat="1" ht="12">
      <c r="A341" s="39"/>
      <c r="B341" s="40"/>
      <c r="C341" s="41"/>
      <c r="D341" s="255" t="s">
        <v>166</v>
      </c>
      <c r="E341" s="41"/>
      <c r="F341" s="256" t="s">
        <v>710</v>
      </c>
      <c r="G341" s="41"/>
      <c r="H341" s="41"/>
      <c r="I341" s="213"/>
      <c r="J341" s="41"/>
      <c r="K341" s="41"/>
      <c r="L341" s="42"/>
      <c r="M341" s="257"/>
      <c r="N341" s="258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6" t="s">
        <v>166</v>
      </c>
      <c r="AU341" s="16" t="s">
        <v>95</v>
      </c>
    </row>
    <row r="342" spans="1:63" s="12" customFormat="1" ht="22.8" customHeight="1">
      <c r="A342" s="12"/>
      <c r="B342" s="227"/>
      <c r="C342" s="228"/>
      <c r="D342" s="229" t="s">
        <v>85</v>
      </c>
      <c r="E342" s="241" t="s">
        <v>417</v>
      </c>
      <c r="F342" s="241" t="s">
        <v>418</v>
      </c>
      <c r="G342" s="228"/>
      <c r="H342" s="228"/>
      <c r="I342" s="231"/>
      <c r="J342" s="242">
        <f>BK342</f>
        <v>0</v>
      </c>
      <c r="K342" s="228"/>
      <c r="L342" s="233"/>
      <c r="M342" s="234"/>
      <c r="N342" s="235"/>
      <c r="O342" s="235"/>
      <c r="P342" s="236">
        <f>SUM(P343:P360)</f>
        <v>0</v>
      </c>
      <c r="Q342" s="235"/>
      <c r="R342" s="236">
        <f>SUM(R343:R360)</f>
        <v>0</v>
      </c>
      <c r="S342" s="235"/>
      <c r="T342" s="237">
        <f>SUM(T343:T360)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38" t="s">
        <v>21</v>
      </c>
      <c r="AT342" s="239" t="s">
        <v>85</v>
      </c>
      <c r="AU342" s="239" t="s">
        <v>21</v>
      </c>
      <c r="AY342" s="238" t="s">
        <v>157</v>
      </c>
      <c r="BK342" s="240">
        <f>SUM(BK343:BK360)</f>
        <v>0</v>
      </c>
    </row>
    <row r="343" spans="1:65" s="2" customFormat="1" ht="12">
      <c r="A343" s="39"/>
      <c r="B343" s="40"/>
      <c r="C343" s="243" t="s">
        <v>711</v>
      </c>
      <c r="D343" s="243" t="s">
        <v>159</v>
      </c>
      <c r="E343" s="244" t="s">
        <v>420</v>
      </c>
      <c r="F343" s="245" t="s">
        <v>421</v>
      </c>
      <c r="G343" s="246" t="s">
        <v>198</v>
      </c>
      <c r="H343" s="247">
        <v>6.77</v>
      </c>
      <c r="I343" s="248"/>
      <c r="J343" s="249">
        <f>ROUND(I343*H343,2)</f>
        <v>0</v>
      </c>
      <c r="K343" s="245" t="s">
        <v>176</v>
      </c>
      <c r="L343" s="42"/>
      <c r="M343" s="250" t="s">
        <v>1</v>
      </c>
      <c r="N343" s="251" t="s">
        <v>51</v>
      </c>
      <c r="O343" s="92"/>
      <c r="P343" s="252">
        <f>O343*H343</f>
        <v>0</v>
      </c>
      <c r="Q343" s="252">
        <v>0</v>
      </c>
      <c r="R343" s="252">
        <f>Q343*H343</f>
        <v>0</v>
      </c>
      <c r="S343" s="252">
        <v>0</v>
      </c>
      <c r="T343" s="253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54" t="s">
        <v>164</v>
      </c>
      <c r="AT343" s="254" t="s">
        <v>159</v>
      </c>
      <c r="AU343" s="254" t="s">
        <v>95</v>
      </c>
      <c r="AY343" s="16" t="s">
        <v>157</v>
      </c>
      <c r="BE343" s="144">
        <f>IF(N343="základní",J343,0)</f>
        <v>0</v>
      </c>
      <c r="BF343" s="144">
        <f>IF(N343="snížená",J343,0)</f>
        <v>0</v>
      </c>
      <c r="BG343" s="144">
        <f>IF(N343="zákl. přenesená",J343,0)</f>
        <v>0</v>
      </c>
      <c r="BH343" s="144">
        <f>IF(N343="sníž. přenesená",J343,0)</f>
        <v>0</v>
      </c>
      <c r="BI343" s="144">
        <f>IF(N343="nulová",J343,0)</f>
        <v>0</v>
      </c>
      <c r="BJ343" s="16" t="s">
        <v>21</v>
      </c>
      <c r="BK343" s="144">
        <f>ROUND(I343*H343,2)</f>
        <v>0</v>
      </c>
      <c r="BL343" s="16" t="s">
        <v>164</v>
      </c>
      <c r="BM343" s="254" t="s">
        <v>712</v>
      </c>
    </row>
    <row r="344" spans="1:47" s="2" customFormat="1" ht="12">
      <c r="A344" s="39"/>
      <c r="B344" s="40"/>
      <c r="C344" s="41"/>
      <c r="D344" s="255" t="s">
        <v>166</v>
      </c>
      <c r="E344" s="41"/>
      <c r="F344" s="256" t="s">
        <v>423</v>
      </c>
      <c r="G344" s="41"/>
      <c r="H344" s="41"/>
      <c r="I344" s="213"/>
      <c r="J344" s="41"/>
      <c r="K344" s="41"/>
      <c r="L344" s="42"/>
      <c r="M344" s="257"/>
      <c r="N344" s="258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6" t="s">
        <v>166</v>
      </c>
      <c r="AU344" s="16" t="s">
        <v>95</v>
      </c>
    </row>
    <row r="345" spans="1:51" s="14" customFormat="1" ht="12">
      <c r="A345" s="14"/>
      <c r="B345" s="270"/>
      <c r="C345" s="271"/>
      <c r="D345" s="255" t="s">
        <v>183</v>
      </c>
      <c r="E345" s="272" t="s">
        <v>1</v>
      </c>
      <c r="F345" s="273" t="s">
        <v>713</v>
      </c>
      <c r="G345" s="271"/>
      <c r="H345" s="272" t="s">
        <v>1</v>
      </c>
      <c r="I345" s="274"/>
      <c r="J345" s="271"/>
      <c r="K345" s="271"/>
      <c r="L345" s="275"/>
      <c r="M345" s="276"/>
      <c r="N345" s="277"/>
      <c r="O345" s="277"/>
      <c r="P345" s="277"/>
      <c r="Q345" s="277"/>
      <c r="R345" s="277"/>
      <c r="S345" s="277"/>
      <c r="T345" s="27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9" t="s">
        <v>183</v>
      </c>
      <c r="AU345" s="279" t="s">
        <v>95</v>
      </c>
      <c r="AV345" s="14" t="s">
        <v>21</v>
      </c>
      <c r="AW345" s="14" t="s">
        <v>40</v>
      </c>
      <c r="AX345" s="14" t="s">
        <v>86</v>
      </c>
      <c r="AY345" s="279" t="s">
        <v>157</v>
      </c>
    </row>
    <row r="346" spans="1:51" s="13" customFormat="1" ht="12">
      <c r="A346" s="13"/>
      <c r="B346" s="259"/>
      <c r="C346" s="260"/>
      <c r="D346" s="255" t="s">
        <v>183</v>
      </c>
      <c r="E346" s="261" t="s">
        <v>1</v>
      </c>
      <c r="F346" s="262" t="s">
        <v>714</v>
      </c>
      <c r="G346" s="260"/>
      <c r="H346" s="263">
        <v>6.77</v>
      </c>
      <c r="I346" s="264"/>
      <c r="J346" s="260"/>
      <c r="K346" s="260"/>
      <c r="L346" s="265"/>
      <c r="M346" s="266"/>
      <c r="N346" s="267"/>
      <c r="O346" s="267"/>
      <c r="P346" s="267"/>
      <c r="Q346" s="267"/>
      <c r="R346" s="267"/>
      <c r="S346" s="267"/>
      <c r="T346" s="26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9" t="s">
        <v>183</v>
      </c>
      <c r="AU346" s="269" t="s">
        <v>95</v>
      </c>
      <c r="AV346" s="13" t="s">
        <v>95</v>
      </c>
      <c r="AW346" s="13" t="s">
        <v>40</v>
      </c>
      <c r="AX346" s="13" t="s">
        <v>21</v>
      </c>
      <c r="AY346" s="269" t="s">
        <v>157</v>
      </c>
    </row>
    <row r="347" spans="1:65" s="2" customFormat="1" ht="21.75" customHeight="1">
      <c r="A347" s="39"/>
      <c r="B347" s="40"/>
      <c r="C347" s="243" t="s">
        <v>715</v>
      </c>
      <c r="D347" s="243" t="s">
        <v>159</v>
      </c>
      <c r="E347" s="244" t="s">
        <v>427</v>
      </c>
      <c r="F347" s="245" t="s">
        <v>428</v>
      </c>
      <c r="G347" s="246" t="s">
        <v>198</v>
      </c>
      <c r="H347" s="247">
        <v>141</v>
      </c>
      <c r="I347" s="248"/>
      <c r="J347" s="249">
        <f>ROUND(I347*H347,2)</f>
        <v>0</v>
      </c>
      <c r="K347" s="245" t="s">
        <v>163</v>
      </c>
      <c r="L347" s="42"/>
      <c r="M347" s="250" t="s">
        <v>1</v>
      </c>
      <c r="N347" s="251" t="s">
        <v>51</v>
      </c>
      <c r="O347" s="92"/>
      <c r="P347" s="252">
        <f>O347*H347</f>
        <v>0</v>
      </c>
      <c r="Q347" s="252">
        <v>0</v>
      </c>
      <c r="R347" s="252">
        <f>Q347*H347</f>
        <v>0</v>
      </c>
      <c r="S347" s="252">
        <v>0</v>
      </c>
      <c r="T347" s="25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54" t="s">
        <v>164</v>
      </c>
      <c r="AT347" s="254" t="s">
        <v>159</v>
      </c>
      <c r="AU347" s="254" t="s">
        <v>95</v>
      </c>
      <c r="AY347" s="16" t="s">
        <v>157</v>
      </c>
      <c r="BE347" s="144">
        <f>IF(N347="základní",J347,0)</f>
        <v>0</v>
      </c>
      <c r="BF347" s="144">
        <f>IF(N347="snížená",J347,0)</f>
        <v>0</v>
      </c>
      <c r="BG347" s="144">
        <f>IF(N347="zákl. přenesená",J347,0)</f>
        <v>0</v>
      </c>
      <c r="BH347" s="144">
        <f>IF(N347="sníž. přenesená",J347,0)</f>
        <v>0</v>
      </c>
      <c r="BI347" s="144">
        <f>IF(N347="nulová",J347,0)</f>
        <v>0</v>
      </c>
      <c r="BJ347" s="16" t="s">
        <v>21</v>
      </c>
      <c r="BK347" s="144">
        <f>ROUND(I347*H347,2)</f>
        <v>0</v>
      </c>
      <c r="BL347" s="16" t="s">
        <v>164</v>
      </c>
      <c r="BM347" s="254" t="s">
        <v>716</v>
      </c>
    </row>
    <row r="348" spans="1:47" s="2" customFormat="1" ht="12">
      <c r="A348" s="39"/>
      <c r="B348" s="40"/>
      <c r="C348" s="41"/>
      <c r="D348" s="255" t="s">
        <v>166</v>
      </c>
      <c r="E348" s="41"/>
      <c r="F348" s="256" t="s">
        <v>430</v>
      </c>
      <c r="G348" s="41"/>
      <c r="H348" s="41"/>
      <c r="I348" s="213"/>
      <c r="J348" s="41"/>
      <c r="K348" s="41"/>
      <c r="L348" s="42"/>
      <c r="M348" s="257"/>
      <c r="N348" s="258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6" t="s">
        <v>166</v>
      </c>
      <c r="AU348" s="16" t="s">
        <v>95</v>
      </c>
    </row>
    <row r="349" spans="1:51" s="14" customFormat="1" ht="12">
      <c r="A349" s="14"/>
      <c r="B349" s="270"/>
      <c r="C349" s="271"/>
      <c r="D349" s="255" t="s">
        <v>183</v>
      </c>
      <c r="E349" s="272" t="s">
        <v>1</v>
      </c>
      <c r="F349" s="273" t="s">
        <v>431</v>
      </c>
      <c r="G349" s="271"/>
      <c r="H349" s="272" t="s">
        <v>1</v>
      </c>
      <c r="I349" s="274"/>
      <c r="J349" s="271"/>
      <c r="K349" s="271"/>
      <c r="L349" s="275"/>
      <c r="M349" s="276"/>
      <c r="N349" s="277"/>
      <c r="O349" s="277"/>
      <c r="P349" s="277"/>
      <c r="Q349" s="277"/>
      <c r="R349" s="277"/>
      <c r="S349" s="277"/>
      <c r="T349" s="27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9" t="s">
        <v>183</v>
      </c>
      <c r="AU349" s="279" t="s">
        <v>95</v>
      </c>
      <c r="AV349" s="14" t="s">
        <v>21</v>
      </c>
      <c r="AW349" s="14" t="s">
        <v>40</v>
      </c>
      <c r="AX349" s="14" t="s">
        <v>86</v>
      </c>
      <c r="AY349" s="279" t="s">
        <v>157</v>
      </c>
    </row>
    <row r="350" spans="1:51" s="13" customFormat="1" ht="12">
      <c r="A350" s="13"/>
      <c r="B350" s="259"/>
      <c r="C350" s="260"/>
      <c r="D350" s="255" t="s">
        <v>183</v>
      </c>
      <c r="E350" s="261" t="s">
        <v>1</v>
      </c>
      <c r="F350" s="262" t="s">
        <v>717</v>
      </c>
      <c r="G350" s="260"/>
      <c r="H350" s="263">
        <v>141</v>
      </c>
      <c r="I350" s="264"/>
      <c r="J350" s="260"/>
      <c r="K350" s="260"/>
      <c r="L350" s="265"/>
      <c r="M350" s="266"/>
      <c r="N350" s="267"/>
      <c r="O350" s="267"/>
      <c r="P350" s="267"/>
      <c r="Q350" s="267"/>
      <c r="R350" s="267"/>
      <c r="S350" s="267"/>
      <c r="T350" s="26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9" t="s">
        <v>183</v>
      </c>
      <c r="AU350" s="269" t="s">
        <v>95</v>
      </c>
      <c r="AV350" s="13" t="s">
        <v>95</v>
      </c>
      <c r="AW350" s="13" t="s">
        <v>40</v>
      </c>
      <c r="AX350" s="13" t="s">
        <v>21</v>
      </c>
      <c r="AY350" s="269" t="s">
        <v>157</v>
      </c>
    </row>
    <row r="351" spans="1:65" s="2" customFormat="1" ht="12">
      <c r="A351" s="39"/>
      <c r="B351" s="40"/>
      <c r="C351" s="243" t="s">
        <v>718</v>
      </c>
      <c r="D351" s="243" t="s">
        <v>159</v>
      </c>
      <c r="E351" s="244" t="s">
        <v>434</v>
      </c>
      <c r="F351" s="245" t="s">
        <v>435</v>
      </c>
      <c r="G351" s="246" t="s">
        <v>198</v>
      </c>
      <c r="H351" s="247">
        <v>172.02</v>
      </c>
      <c r="I351" s="248"/>
      <c r="J351" s="249">
        <f>ROUND(I351*H351,2)</f>
        <v>0</v>
      </c>
      <c r="K351" s="245" t="s">
        <v>176</v>
      </c>
      <c r="L351" s="42"/>
      <c r="M351" s="250" t="s">
        <v>1</v>
      </c>
      <c r="N351" s="251" t="s">
        <v>51</v>
      </c>
      <c r="O351" s="92"/>
      <c r="P351" s="252">
        <f>O351*H351</f>
        <v>0</v>
      </c>
      <c r="Q351" s="252">
        <v>0</v>
      </c>
      <c r="R351" s="252">
        <f>Q351*H351</f>
        <v>0</v>
      </c>
      <c r="S351" s="252">
        <v>0</v>
      </c>
      <c r="T351" s="253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54" t="s">
        <v>164</v>
      </c>
      <c r="AT351" s="254" t="s">
        <v>159</v>
      </c>
      <c r="AU351" s="254" t="s">
        <v>95</v>
      </c>
      <c r="AY351" s="16" t="s">
        <v>157</v>
      </c>
      <c r="BE351" s="144">
        <f>IF(N351="základní",J351,0)</f>
        <v>0</v>
      </c>
      <c r="BF351" s="144">
        <f>IF(N351="snížená",J351,0)</f>
        <v>0</v>
      </c>
      <c r="BG351" s="144">
        <f>IF(N351="zákl. přenesená",J351,0)</f>
        <v>0</v>
      </c>
      <c r="BH351" s="144">
        <f>IF(N351="sníž. přenesená",J351,0)</f>
        <v>0</v>
      </c>
      <c r="BI351" s="144">
        <f>IF(N351="nulová",J351,0)</f>
        <v>0</v>
      </c>
      <c r="BJ351" s="16" t="s">
        <v>21</v>
      </c>
      <c r="BK351" s="144">
        <f>ROUND(I351*H351,2)</f>
        <v>0</v>
      </c>
      <c r="BL351" s="16" t="s">
        <v>164</v>
      </c>
      <c r="BM351" s="254" t="s">
        <v>719</v>
      </c>
    </row>
    <row r="352" spans="1:47" s="2" customFormat="1" ht="12">
      <c r="A352" s="39"/>
      <c r="B352" s="40"/>
      <c r="C352" s="41"/>
      <c r="D352" s="255" t="s">
        <v>166</v>
      </c>
      <c r="E352" s="41"/>
      <c r="F352" s="256" t="s">
        <v>437</v>
      </c>
      <c r="G352" s="41"/>
      <c r="H352" s="41"/>
      <c r="I352" s="213"/>
      <c r="J352" s="41"/>
      <c r="K352" s="41"/>
      <c r="L352" s="42"/>
      <c r="M352" s="257"/>
      <c r="N352" s="258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6" t="s">
        <v>166</v>
      </c>
      <c r="AU352" s="16" t="s">
        <v>95</v>
      </c>
    </row>
    <row r="353" spans="1:51" s="14" customFormat="1" ht="12">
      <c r="A353" s="14"/>
      <c r="B353" s="270"/>
      <c r="C353" s="271"/>
      <c r="D353" s="255" t="s">
        <v>183</v>
      </c>
      <c r="E353" s="272" t="s">
        <v>1</v>
      </c>
      <c r="F353" s="273" t="s">
        <v>438</v>
      </c>
      <c r="G353" s="271"/>
      <c r="H353" s="272" t="s">
        <v>1</v>
      </c>
      <c r="I353" s="274"/>
      <c r="J353" s="271"/>
      <c r="K353" s="271"/>
      <c r="L353" s="275"/>
      <c r="M353" s="276"/>
      <c r="N353" s="277"/>
      <c r="O353" s="277"/>
      <c r="P353" s="277"/>
      <c r="Q353" s="277"/>
      <c r="R353" s="277"/>
      <c r="S353" s="277"/>
      <c r="T353" s="27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9" t="s">
        <v>183</v>
      </c>
      <c r="AU353" s="279" t="s">
        <v>95</v>
      </c>
      <c r="AV353" s="14" t="s">
        <v>21</v>
      </c>
      <c r="AW353" s="14" t="s">
        <v>40</v>
      </c>
      <c r="AX353" s="14" t="s">
        <v>86</v>
      </c>
      <c r="AY353" s="279" t="s">
        <v>157</v>
      </c>
    </row>
    <row r="354" spans="1:51" s="13" customFormat="1" ht="12">
      <c r="A354" s="13"/>
      <c r="B354" s="259"/>
      <c r="C354" s="260"/>
      <c r="D354" s="255" t="s">
        <v>183</v>
      </c>
      <c r="E354" s="261" t="s">
        <v>1</v>
      </c>
      <c r="F354" s="262" t="s">
        <v>720</v>
      </c>
      <c r="G354" s="260"/>
      <c r="H354" s="263">
        <v>172.02</v>
      </c>
      <c r="I354" s="264"/>
      <c r="J354" s="260"/>
      <c r="K354" s="260"/>
      <c r="L354" s="265"/>
      <c r="M354" s="266"/>
      <c r="N354" s="267"/>
      <c r="O354" s="267"/>
      <c r="P354" s="267"/>
      <c r="Q354" s="267"/>
      <c r="R354" s="267"/>
      <c r="S354" s="267"/>
      <c r="T354" s="26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9" t="s">
        <v>183</v>
      </c>
      <c r="AU354" s="269" t="s">
        <v>95</v>
      </c>
      <c r="AV354" s="13" t="s">
        <v>95</v>
      </c>
      <c r="AW354" s="13" t="s">
        <v>40</v>
      </c>
      <c r="AX354" s="13" t="s">
        <v>21</v>
      </c>
      <c r="AY354" s="269" t="s">
        <v>157</v>
      </c>
    </row>
    <row r="355" spans="1:65" s="2" customFormat="1" ht="12">
      <c r="A355" s="39"/>
      <c r="B355" s="40"/>
      <c r="C355" s="243" t="s">
        <v>721</v>
      </c>
      <c r="D355" s="243" t="s">
        <v>159</v>
      </c>
      <c r="E355" s="244" t="s">
        <v>441</v>
      </c>
      <c r="F355" s="245" t="s">
        <v>442</v>
      </c>
      <c r="G355" s="246" t="s">
        <v>162</v>
      </c>
      <c r="H355" s="247">
        <v>938</v>
      </c>
      <c r="I355" s="248"/>
      <c r="J355" s="249">
        <f>ROUND(I355*H355,2)</f>
        <v>0</v>
      </c>
      <c r="K355" s="245" t="s">
        <v>163</v>
      </c>
      <c r="L355" s="42"/>
      <c r="M355" s="250" t="s">
        <v>1</v>
      </c>
      <c r="N355" s="251" t="s">
        <v>51</v>
      </c>
      <c r="O355" s="92"/>
      <c r="P355" s="252">
        <f>O355*H355</f>
        <v>0</v>
      </c>
      <c r="Q355" s="252">
        <v>0</v>
      </c>
      <c r="R355" s="252">
        <f>Q355*H355</f>
        <v>0</v>
      </c>
      <c r="S355" s="252">
        <v>0</v>
      </c>
      <c r="T355" s="253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54" t="s">
        <v>164</v>
      </c>
      <c r="AT355" s="254" t="s">
        <v>159</v>
      </c>
      <c r="AU355" s="254" t="s">
        <v>95</v>
      </c>
      <c r="AY355" s="16" t="s">
        <v>157</v>
      </c>
      <c r="BE355" s="144">
        <f>IF(N355="základní",J355,0)</f>
        <v>0</v>
      </c>
      <c r="BF355" s="144">
        <f>IF(N355="snížená",J355,0)</f>
        <v>0</v>
      </c>
      <c r="BG355" s="144">
        <f>IF(N355="zákl. přenesená",J355,0)</f>
        <v>0</v>
      </c>
      <c r="BH355" s="144">
        <f>IF(N355="sníž. přenesená",J355,0)</f>
        <v>0</v>
      </c>
      <c r="BI355" s="144">
        <f>IF(N355="nulová",J355,0)</f>
        <v>0</v>
      </c>
      <c r="BJ355" s="16" t="s">
        <v>21</v>
      </c>
      <c r="BK355" s="144">
        <f>ROUND(I355*H355,2)</f>
        <v>0</v>
      </c>
      <c r="BL355" s="16" t="s">
        <v>164</v>
      </c>
      <c r="BM355" s="254" t="s">
        <v>722</v>
      </c>
    </row>
    <row r="356" spans="1:47" s="2" customFormat="1" ht="12">
      <c r="A356" s="39"/>
      <c r="B356" s="40"/>
      <c r="C356" s="41"/>
      <c r="D356" s="255" t="s">
        <v>166</v>
      </c>
      <c r="E356" s="41"/>
      <c r="F356" s="256" t="s">
        <v>444</v>
      </c>
      <c r="G356" s="41"/>
      <c r="H356" s="41"/>
      <c r="I356" s="213"/>
      <c r="J356" s="41"/>
      <c r="K356" s="41"/>
      <c r="L356" s="42"/>
      <c r="M356" s="257"/>
      <c r="N356" s="258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6" t="s">
        <v>166</v>
      </c>
      <c r="AU356" s="16" t="s">
        <v>95</v>
      </c>
    </row>
    <row r="357" spans="1:51" s="14" customFormat="1" ht="12">
      <c r="A357" s="14"/>
      <c r="B357" s="270"/>
      <c r="C357" s="271"/>
      <c r="D357" s="255" t="s">
        <v>183</v>
      </c>
      <c r="E357" s="272" t="s">
        <v>1</v>
      </c>
      <c r="F357" s="273" t="s">
        <v>445</v>
      </c>
      <c r="G357" s="271"/>
      <c r="H357" s="272" t="s">
        <v>1</v>
      </c>
      <c r="I357" s="274"/>
      <c r="J357" s="271"/>
      <c r="K357" s="271"/>
      <c r="L357" s="275"/>
      <c r="M357" s="276"/>
      <c r="N357" s="277"/>
      <c r="O357" s="277"/>
      <c r="P357" s="277"/>
      <c r="Q357" s="277"/>
      <c r="R357" s="277"/>
      <c r="S357" s="277"/>
      <c r="T357" s="278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9" t="s">
        <v>183</v>
      </c>
      <c r="AU357" s="279" t="s">
        <v>95</v>
      </c>
      <c r="AV357" s="14" t="s">
        <v>21</v>
      </c>
      <c r="AW357" s="14" t="s">
        <v>40</v>
      </c>
      <c r="AX357" s="14" t="s">
        <v>86</v>
      </c>
      <c r="AY357" s="279" t="s">
        <v>157</v>
      </c>
    </row>
    <row r="358" spans="1:51" s="13" customFormat="1" ht="12">
      <c r="A358" s="13"/>
      <c r="B358" s="259"/>
      <c r="C358" s="260"/>
      <c r="D358" s="255" t="s">
        <v>183</v>
      </c>
      <c r="E358" s="261" t="s">
        <v>1</v>
      </c>
      <c r="F358" s="262" t="s">
        <v>723</v>
      </c>
      <c r="G358" s="260"/>
      <c r="H358" s="263">
        <v>938</v>
      </c>
      <c r="I358" s="264"/>
      <c r="J358" s="260"/>
      <c r="K358" s="260"/>
      <c r="L358" s="265"/>
      <c r="M358" s="266"/>
      <c r="N358" s="267"/>
      <c r="O358" s="267"/>
      <c r="P358" s="267"/>
      <c r="Q358" s="267"/>
      <c r="R358" s="267"/>
      <c r="S358" s="267"/>
      <c r="T358" s="26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9" t="s">
        <v>183</v>
      </c>
      <c r="AU358" s="269" t="s">
        <v>95</v>
      </c>
      <c r="AV358" s="13" t="s">
        <v>95</v>
      </c>
      <c r="AW358" s="13" t="s">
        <v>40</v>
      </c>
      <c r="AX358" s="13" t="s">
        <v>21</v>
      </c>
      <c r="AY358" s="269" t="s">
        <v>157</v>
      </c>
    </row>
    <row r="359" spans="1:65" s="2" customFormat="1" ht="16.5" customHeight="1">
      <c r="A359" s="39"/>
      <c r="B359" s="40"/>
      <c r="C359" s="243" t="s">
        <v>724</v>
      </c>
      <c r="D359" s="243" t="s">
        <v>159</v>
      </c>
      <c r="E359" s="244" t="s">
        <v>725</v>
      </c>
      <c r="F359" s="245" t="s">
        <v>726</v>
      </c>
      <c r="G359" s="246" t="s">
        <v>727</v>
      </c>
      <c r="H359" s="247">
        <v>1</v>
      </c>
      <c r="I359" s="248"/>
      <c r="J359" s="249">
        <f>ROUND(I359*H359,2)</f>
        <v>0</v>
      </c>
      <c r="K359" s="245" t="s">
        <v>1</v>
      </c>
      <c r="L359" s="42"/>
      <c r="M359" s="250" t="s">
        <v>1</v>
      </c>
      <c r="N359" s="251" t="s">
        <v>51</v>
      </c>
      <c r="O359" s="92"/>
      <c r="P359" s="252">
        <f>O359*H359</f>
        <v>0</v>
      </c>
      <c r="Q359" s="252">
        <v>0</v>
      </c>
      <c r="R359" s="252">
        <f>Q359*H359</f>
        <v>0</v>
      </c>
      <c r="S359" s="252">
        <v>0</v>
      </c>
      <c r="T359" s="253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54" t="s">
        <v>164</v>
      </c>
      <c r="AT359" s="254" t="s">
        <v>159</v>
      </c>
      <c r="AU359" s="254" t="s">
        <v>95</v>
      </c>
      <c r="AY359" s="16" t="s">
        <v>157</v>
      </c>
      <c r="BE359" s="144">
        <f>IF(N359="základní",J359,0)</f>
        <v>0</v>
      </c>
      <c r="BF359" s="144">
        <f>IF(N359="snížená",J359,0)</f>
        <v>0</v>
      </c>
      <c r="BG359" s="144">
        <f>IF(N359="zákl. přenesená",J359,0)</f>
        <v>0</v>
      </c>
      <c r="BH359" s="144">
        <f>IF(N359="sníž. přenesená",J359,0)</f>
        <v>0</v>
      </c>
      <c r="BI359" s="144">
        <f>IF(N359="nulová",J359,0)</f>
        <v>0</v>
      </c>
      <c r="BJ359" s="16" t="s">
        <v>21</v>
      </c>
      <c r="BK359" s="144">
        <f>ROUND(I359*H359,2)</f>
        <v>0</v>
      </c>
      <c r="BL359" s="16" t="s">
        <v>164</v>
      </c>
      <c r="BM359" s="254" t="s">
        <v>728</v>
      </c>
    </row>
    <row r="360" spans="1:47" s="2" customFormat="1" ht="12">
      <c r="A360" s="39"/>
      <c r="B360" s="40"/>
      <c r="C360" s="41"/>
      <c r="D360" s="255" t="s">
        <v>166</v>
      </c>
      <c r="E360" s="41"/>
      <c r="F360" s="256" t="s">
        <v>729</v>
      </c>
      <c r="G360" s="41"/>
      <c r="H360" s="41"/>
      <c r="I360" s="213"/>
      <c r="J360" s="41"/>
      <c r="K360" s="41"/>
      <c r="L360" s="42"/>
      <c r="M360" s="257"/>
      <c r="N360" s="258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6" t="s">
        <v>166</v>
      </c>
      <c r="AU360" s="16" t="s">
        <v>95</v>
      </c>
    </row>
    <row r="361" spans="1:63" s="12" customFormat="1" ht="22.8" customHeight="1">
      <c r="A361" s="12"/>
      <c r="B361" s="227"/>
      <c r="C361" s="228"/>
      <c r="D361" s="229" t="s">
        <v>85</v>
      </c>
      <c r="E361" s="241" t="s">
        <v>102</v>
      </c>
      <c r="F361" s="241" t="s">
        <v>447</v>
      </c>
      <c r="G361" s="228"/>
      <c r="H361" s="228"/>
      <c r="I361" s="231"/>
      <c r="J361" s="242">
        <f>BK361</f>
        <v>0</v>
      </c>
      <c r="K361" s="228"/>
      <c r="L361" s="233"/>
      <c r="M361" s="234"/>
      <c r="N361" s="235"/>
      <c r="O361" s="235"/>
      <c r="P361" s="236">
        <f>SUM(P362:P370)</f>
        <v>0</v>
      </c>
      <c r="Q361" s="235"/>
      <c r="R361" s="236">
        <f>SUM(R362:R370)</f>
        <v>0.028140000000000002</v>
      </c>
      <c r="S361" s="235"/>
      <c r="T361" s="237">
        <f>SUM(T362:T370)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38" t="s">
        <v>21</v>
      </c>
      <c r="AT361" s="239" t="s">
        <v>85</v>
      </c>
      <c r="AU361" s="239" t="s">
        <v>21</v>
      </c>
      <c r="AY361" s="238" t="s">
        <v>157</v>
      </c>
      <c r="BK361" s="240">
        <f>SUM(BK362:BK370)</f>
        <v>0</v>
      </c>
    </row>
    <row r="362" spans="1:65" s="2" customFormat="1" ht="12">
      <c r="A362" s="39"/>
      <c r="B362" s="40"/>
      <c r="C362" s="243" t="s">
        <v>730</v>
      </c>
      <c r="D362" s="243" t="s">
        <v>159</v>
      </c>
      <c r="E362" s="244" t="s">
        <v>449</v>
      </c>
      <c r="F362" s="245" t="s">
        <v>450</v>
      </c>
      <c r="G362" s="246" t="s">
        <v>162</v>
      </c>
      <c r="H362" s="247">
        <v>938</v>
      </c>
      <c r="I362" s="248"/>
      <c r="J362" s="249">
        <f>ROUND(I362*H362,2)</f>
        <v>0</v>
      </c>
      <c r="K362" s="245" t="s">
        <v>176</v>
      </c>
      <c r="L362" s="42"/>
      <c r="M362" s="250" t="s">
        <v>1</v>
      </c>
      <c r="N362" s="251" t="s">
        <v>51</v>
      </c>
      <c r="O362" s="92"/>
      <c r="P362" s="252">
        <f>O362*H362</f>
        <v>0</v>
      </c>
      <c r="Q362" s="252">
        <v>0</v>
      </c>
      <c r="R362" s="252">
        <f>Q362*H362</f>
        <v>0</v>
      </c>
      <c r="S362" s="252">
        <v>0</v>
      </c>
      <c r="T362" s="253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54" t="s">
        <v>164</v>
      </c>
      <c r="AT362" s="254" t="s">
        <v>159</v>
      </c>
      <c r="AU362" s="254" t="s">
        <v>95</v>
      </c>
      <c r="AY362" s="16" t="s">
        <v>157</v>
      </c>
      <c r="BE362" s="144">
        <f>IF(N362="základní",J362,0)</f>
        <v>0</v>
      </c>
      <c r="BF362" s="144">
        <f>IF(N362="snížená",J362,0)</f>
        <v>0</v>
      </c>
      <c r="BG362" s="144">
        <f>IF(N362="zákl. přenesená",J362,0)</f>
        <v>0</v>
      </c>
      <c r="BH362" s="144">
        <f>IF(N362="sníž. přenesená",J362,0)</f>
        <v>0</v>
      </c>
      <c r="BI362" s="144">
        <f>IF(N362="nulová",J362,0)</f>
        <v>0</v>
      </c>
      <c r="BJ362" s="16" t="s">
        <v>21</v>
      </c>
      <c r="BK362" s="144">
        <f>ROUND(I362*H362,2)</f>
        <v>0</v>
      </c>
      <c r="BL362" s="16" t="s">
        <v>164</v>
      </c>
      <c r="BM362" s="254" t="s">
        <v>731</v>
      </c>
    </row>
    <row r="363" spans="1:47" s="2" customFormat="1" ht="12">
      <c r="A363" s="39"/>
      <c r="B363" s="40"/>
      <c r="C363" s="41"/>
      <c r="D363" s="255" t="s">
        <v>166</v>
      </c>
      <c r="E363" s="41"/>
      <c r="F363" s="256" t="s">
        <v>452</v>
      </c>
      <c r="G363" s="41"/>
      <c r="H363" s="41"/>
      <c r="I363" s="213"/>
      <c r="J363" s="41"/>
      <c r="K363" s="41"/>
      <c r="L363" s="42"/>
      <c r="M363" s="257"/>
      <c r="N363" s="258"/>
      <c r="O363" s="92"/>
      <c r="P363" s="92"/>
      <c r="Q363" s="92"/>
      <c r="R363" s="92"/>
      <c r="S363" s="92"/>
      <c r="T363" s="93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6" t="s">
        <v>166</v>
      </c>
      <c r="AU363" s="16" t="s">
        <v>95</v>
      </c>
    </row>
    <row r="364" spans="1:65" s="2" customFormat="1" ht="16.5" customHeight="1">
      <c r="A364" s="39"/>
      <c r="B364" s="40"/>
      <c r="C364" s="280" t="s">
        <v>732</v>
      </c>
      <c r="D364" s="280" t="s">
        <v>385</v>
      </c>
      <c r="E364" s="281" t="s">
        <v>454</v>
      </c>
      <c r="F364" s="282" t="s">
        <v>455</v>
      </c>
      <c r="G364" s="283" t="s">
        <v>456</v>
      </c>
      <c r="H364" s="284">
        <v>28.14</v>
      </c>
      <c r="I364" s="285"/>
      <c r="J364" s="286">
        <f>ROUND(I364*H364,2)</f>
        <v>0</v>
      </c>
      <c r="K364" s="282" t="s">
        <v>163</v>
      </c>
      <c r="L364" s="287"/>
      <c r="M364" s="288" t="s">
        <v>1</v>
      </c>
      <c r="N364" s="289" t="s">
        <v>51</v>
      </c>
      <c r="O364" s="92"/>
      <c r="P364" s="252">
        <f>O364*H364</f>
        <v>0</v>
      </c>
      <c r="Q364" s="252">
        <v>0.001</v>
      </c>
      <c r="R364" s="252">
        <f>Q364*H364</f>
        <v>0.028140000000000002</v>
      </c>
      <c r="S364" s="252">
        <v>0</v>
      </c>
      <c r="T364" s="253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54" t="s">
        <v>203</v>
      </c>
      <c r="AT364" s="254" t="s">
        <v>385</v>
      </c>
      <c r="AU364" s="254" t="s">
        <v>95</v>
      </c>
      <c r="AY364" s="16" t="s">
        <v>157</v>
      </c>
      <c r="BE364" s="144">
        <f>IF(N364="základní",J364,0)</f>
        <v>0</v>
      </c>
      <c r="BF364" s="144">
        <f>IF(N364="snížená",J364,0)</f>
        <v>0</v>
      </c>
      <c r="BG364" s="144">
        <f>IF(N364="zákl. přenesená",J364,0)</f>
        <v>0</v>
      </c>
      <c r="BH364" s="144">
        <f>IF(N364="sníž. přenesená",J364,0)</f>
        <v>0</v>
      </c>
      <c r="BI364" s="144">
        <f>IF(N364="nulová",J364,0)</f>
        <v>0</v>
      </c>
      <c r="BJ364" s="16" t="s">
        <v>21</v>
      </c>
      <c r="BK364" s="144">
        <f>ROUND(I364*H364,2)</f>
        <v>0</v>
      </c>
      <c r="BL364" s="16" t="s">
        <v>164</v>
      </c>
      <c r="BM364" s="254" t="s">
        <v>733</v>
      </c>
    </row>
    <row r="365" spans="1:47" s="2" customFormat="1" ht="12">
      <c r="A365" s="39"/>
      <c r="B365" s="40"/>
      <c r="C365" s="41"/>
      <c r="D365" s="255" t="s">
        <v>166</v>
      </c>
      <c r="E365" s="41"/>
      <c r="F365" s="256" t="s">
        <v>458</v>
      </c>
      <c r="G365" s="41"/>
      <c r="H365" s="41"/>
      <c r="I365" s="213"/>
      <c r="J365" s="41"/>
      <c r="K365" s="41"/>
      <c r="L365" s="42"/>
      <c r="M365" s="257"/>
      <c r="N365" s="258"/>
      <c r="O365" s="92"/>
      <c r="P365" s="92"/>
      <c r="Q365" s="92"/>
      <c r="R365" s="92"/>
      <c r="S365" s="92"/>
      <c r="T365" s="93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6" t="s">
        <v>166</v>
      </c>
      <c r="AU365" s="16" t="s">
        <v>95</v>
      </c>
    </row>
    <row r="366" spans="1:51" s="13" customFormat="1" ht="12">
      <c r="A366" s="13"/>
      <c r="B366" s="259"/>
      <c r="C366" s="260"/>
      <c r="D366" s="255" t="s">
        <v>183</v>
      </c>
      <c r="E366" s="260"/>
      <c r="F366" s="262" t="s">
        <v>734</v>
      </c>
      <c r="G366" s="260"/>
      <c r="H366" s="263">
        <v>28.14</v>
      </c>
      <c r="I366" s="264"/>
      <c r="J366" s="260"/>
      <c r="K366" s="260"/>
      <c r="L366" s="265"/>
      <c r="M366" s="266"/>
      <c r="N366" s="267"/>
      <c r="O366" s="267"/>
      <c r="P366" s="267"/>
      <c r="Q366" s="267"/>
      <c r="R366" s="267"/>
      <c r="S366" s="267"/>
      <c r="T366" s="26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9" t="s">
        <v>183</v>
      </c>
      <c r="AU366" s="269" t="s">
        <v>95</v>
      </c>
      <c r="AV366" s="13" t="s">
        <v>95</v>
      </c>
      <c r="AW366" s="13" t="s">
        <v>4</v>
      </c>
      <c r="AX366" s="13" t="s">
        <v>21</v>
      </c>
      <c r="AY366" s="269" t="s">
        <v>157</v>
      </c>
    </row>
    <row r="367" spans="1:65" s="2" customFormat="1" ht="12">
      <c r="A367" s="39"/>
      <c r="B367" s="40"/>
      <c r="C367" s="243" t="s">
        <v>735</v>
      </c>
      <c r="D367" s="243" t="s">
        <v>159</v>
      </c>
      <c r="E367" s="244" t="s">
        <v>461</v>
      </c>
      <c r="F367" s="245" t="s">
        <v>462</v>
      </c>
      <c r="G367" s="246" t="s">
        <v>463</v>
      </c>
      <c r="H367" s="247">
        <v>0.188</v>
      </c>
      <c r="I367" s="248"/>
      <c r="J367" s="249">
        <f>ROUND(I367*H367,2)</f>
        <v>0</v>
      </c>
      <c r="K367" s="245" t="s">
        <v>176</v>
      </c>
      <c r="L367" s="42"/>
      <c r="M367" s="250" t="s">
        <v>1</v>
      </c>
      <c r="N367" s="251" t="s">
        <v>51</v>
      </c>
      <c r="O367" s="92"/>
      <c r="P367" s="252">
        <f>O367*H367</f>
        <v>0</v>
      </c>
      <c r="Q367" s="252">
        <v>0</v>
      </c>
      <c r="R367" s="252">
        <f>Q367*H367</f>
        <v>0</v>
      </c>
      <c r="S367" s="252">
        <v>0</v>
      </c>
      <c r="T367" s="253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54" t="s">
        <v>164</v>
      </c>
      <c r="AT367" s="254" t="s">
        <v>159</v>
      </c>
      <c r="AU367" s="254" t="s">
        <v>95</v>
      </c>
      <c r="AY367" s="16" t="s">
        <v>157</v>
      </c>
      <c r="BE367" s="144">
        <f>IF(N367="základní",J367,0)</f>
        <v>0</v>
      </c>
      <c r="BF367" s="144">
        <f>IF(N367="snížená",J367,0)</f>
        <v>0</v>
      </c>
      <c r="BG367" s="144">
        <f>IF(N367="zákl. přenesená",J367,0)</f>
        <v>0</v>
      </c>
      <c r="BH367" s="144">
        <f>IF(N367="sníž. přenesená",J367,0)</f>
        <v>0</v>
      </c>
      <c r="BI367" s="144">
        <f>IF(N367="nulová",J367,0)</f>
        <v>0</v>
      </c>
      <c r="BJ367" s="16" t="s">
        <v>21</v>
      </c>
      <c r="BK367" s="144">
        <f>ROUND(I367*H367,2)</f>
        <v>0</v>
      </c>
      <c r="BL367" s="16" t="s">
        <v>164</v>
      </c>
      <c r="BM367" s="254" t="s">
        <v>736</v>
      </c>
    </row>
    <row r="368" spans="1:47" s="2" customFormat="1" ht="12">
      <c r="A368" s="39"/>
      <c r="B368" s="40"/>
      <c r="C368" s="41"/>
      <c r="D368" s="255" t="s">
        <v>166</v>
      </c>
      <c r="E368" s="41"/>
      <c r="F368" s="256" t="s">
        <v>465</v>
      </c>
      <c r="G368" s="41"/>
      <c r="H368" s="41"/>
      <c r="I368" s="213"/>
      <c r="J368" s="41"/>
      <c r="K368" s="41"/>
      <c r="L368" s="42"/>
      <c r="M368" s="257"/>
      <c r="N368" s="258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6" t="s">
        <v>166</v>
      </c>
      <c r="AU368" s="16" t="s">
        <v>95</v>
      </c>
    </row>
    <row r="369" spans="1:51" s="14" customFormat="1" ht="12">
      <c r="A369" s="14"/>
      <c r="B369" s="270"/>
      <c r="C369" s="271"/>
      <c r="D369" s="255" t="s">
        <v>183</v>
      </c>
      <c r="E369" s="272" t="s">
        <v>1</v>
      </c>
      <c r="F369" s="273" t="s">
        <v>737</v>
      </c>
      <c r="G369" s="271"/>
      <c r="H369" s="272" t="s">
        <v>1</v>
      </c>
      <c r="I369" s="274"/>
      <c r="J369" s="271"/>
      <c r="K369" s="271"/>
      <c r="L369" s="275"/>
      <c r="M369" s="276"/>
      <c r="N369" s="277"/>
      <c r="O369" s="277"/>
      <c r="P369" s="277"/>
      <c r="Q369" s="277"/>
      <c r="R369" s="277"/>
      <c r="S369" s="277"/>
      <c r="T369" s="27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9" t="s">
        <v>183</v>
      </c>
      <c r="AU369" s="279" t="s">
        <v>95</v>
      </c>
      <c r="AV369" s="14" t="s">
        <v>21</v>
      </c>
      <c r="AW369" s="14" t="s">
        <v>40</v>
      </c>
      <c r="AX369" s="14" t="s">
        <v>86</v>
      </c>
      <c r="AY369" s="279" t="s">
        <v>157</v>
      </c>
    </row>
    <row r="370" spans="1:51" s="13" customFormat="1" ht="12">
      <c r="A370" s="13"/>
      <c r="B370" s="259"/>
      <c r="C370" s="260"/>
      <c r="D370" s="255" t="s">
        <v>183</v>
      </c>
      <c r="E370" s="261" t="s">
        <v>1</v>
      </c>
      <c r="F370" s="262" t="s">
        <v>738</v>
      </c>
      <c r="G370" s="260"/>
      <c r="H370" s="263">
        <v>0.188</v>
      </c>
      <c r="I370" s="264"/>
      <c r="J370" s="260"/>
      <c r="K370" s="260"/>
      <c r="L370" s="265"/>
      <c r="M370" s="290"/>
      <c r="N370" s="291"/>
      <c r="O370" s="291"/>
      <c r="P370" s="291"/>
      <c r="Q370" s="291"/>
      <c r="R370" s="291"/>
      <c r="S370" s="291"/>
      <c r="T370" s="29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9" t="s">
        <v>183</v>
      </c>
      <c r="AU370" s="269" t="s">
        <v>95</v>
      </c>
      <c r="AV370" s="13" t="s">
        <v>95</v>
      </c>
      <c r="AW370" s="13" t="s">
        <v>40</v>
      </c>
      <c r="AX370" s="13" t="s">
        <v>21</v>
      </c>
      <c r="AY370" s="269" t="s">
        <v>157</v>
      </c>
    </row>
    <row r="371" spans="1:31" s="2" customFormat="1" ht="6.95" customHeight="1">
      <c r="A371" s="39"/>
      <c r="B371" s="67"/>
      <c r="C371" s="68"/>
      <c r="D371" s="68"/>
      <c r="E371" s="68"/>
      <c r="F371" s="68"/>
      <c r="G371" s="68"/>
      <c r="H371" s="68"/>
      <c r="I371" s="68"/>
      <c r="J371" s="68"/>
      <c r="K371" s="68"/>
      <c r="L371" s="42"/>
      <c r="M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</row>
  </sheetData>
  <sheetProtection password="CC35" sheet="1" objects="1" scenarios="1" formatColumns="0" formatRows="0" autoFilter="0"/>
  <autoFilter ref="C132:K370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117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16.5" customHeight="1">
      <c r="B7" s="19"/>
      <c r="E7" s="157" t="str">
        <f>'Rekapitulace stavby'!K6</f>
        <v>Polní cesty C1, C2, C3 a VHO -21-03-16_DI-02_databaze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739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120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111</v>
      </c>
      <c r="E31" s="39"/>
      <c r="F31" s="39"/>
      <c r="G31" s="39"/>
      <c r="H31" s="39"/>
      <c r="I31" s="39"/>
      <c r="J31" s="166">
        <f>J106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ROUND((SUM(BE106:BE113)+SUM(BE133:BE309)),2)</f>
        <v>0</v>
      </c>
      <c r="G35" s="39"/>
      <c r="H35" s="39"/>
      <c r="I35" s="173">
        <v>0.21</v>
      </c>
      <c r="J35" s="172">
        <f>ROUND(((SUM(BE106:BE113)+SUM(BE133:BE309))*I35),2)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ROUND((SUM(BF106:BF113)+SUM(BF133:BF309)),2)</f>
        <v>0</v>
      </c>
      <c r="G36" s="39"/>
      <c r="H36" s="39"/>
      <c r="I36" s="173">
        <v>0.15</v>
      </c>
      <c r="J36" s="172">
        <f>ROUND(((SUM(BF106:BF113)+SUM(BF133:BF309))*I36),2)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ROUND((SUM(BG106:BG113)+SUM(BG133:BG309)),2)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ROUND((SUM(BH106:BH113)+SUM(BH133:BH309)),2)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ROUND((SUM(BI106:BI113)+SUM(BI133:BI309)),2)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2" t="str">
        <f>E7</f>
        <v>Polní cesty C1, C2, C3 a VHO -21-03-16_DI-02_databaze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03 - SO 03 Polní cesta C3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122</v>
      </c>
      <c r="D94" s="150"/>
      <c r="E94" s="150"/>
      <c r="F94" s="150"/>
      <c r="G94" s="150"/>
      <c r="H94" s="150"/>
      <c r="I94" s="150"/>
      <c r="J94" s="194" t="s">
        <v>123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124</v>
      </c>
      <c r="D96" s="41"/>
      <c r="E96" s="41"/>
      <c r="F96" s="41"/>
      <c r="G96" s="41"/>
      <c r="H96" s="41"/>
      <c r="I96" s="41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125</v>
      </c>
    </row>
    <row r="97" spans="1:31" s="9" customFormat="1" ht="24.95" customHeight="1">
      <c r="A97" s="9"/>
      <c r="B97" s="196"/>
      <c r="C97" s="197"/>
      <c r="D97" s="198" t="s">
        <v>126</v>
      </c>
      <c r="E97" s="199"/>
      <c r="F97" s="199"/>
      <c r="G97" s="199"/>
      <c r="H97" s="199"/>
      <c r="I97" s="199"/>
      <c r="J97" s="200">
        <f>J134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127</v>
      </c>
      <c r="E98" s="205"/>
      <c r="F98" s="205"/>
      <c r="G98" s="205"/>
      <c r="H98" s="205"/>
      <c r="I98" s="205"/>
      <c r="J98" s="206">
        <f>J135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128</v>
      </c>
      <c r="E99" s="205"/>
      <c r="F99" s="205"/>
      <c r="G99" s="205"/>
      <c r="H99" s="205"/>
      <c r="I99" s="205"/>
      <c r="J99" s="206">
        <f>J195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129</v>
      </c>
      <c r="E100" s="205"/>
      <c r="F100" s="205"/>
      <c r="G100" s="205"/>
      <c r="H100" s="205"/>
      <c r="I100" s="205"/>
      <c r="J100" s="206">
        <f>J208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130</v>
      </c>
      <c r="E101" s="205"/>
      <c r="F101" s="205"/>
      <c r="G101" s="205"/>
      <c r="H101" s="205"/>
      <c r="I101" s="205"/>
      <c r="J101" s="206">
        <f>J236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2"/>
      <c r="C102" s="203"/>
      <c r="D102" s="204" t="s">
        <v>131</v>
      </c>
      <c r="E102" s="205"/>
      <c r="F102" s="205"/>
      <c r="G102" s="205"/>
      <c r="H102" s="205"/>
      <c r="I102" s="205"/>
      <c r="J102" s="206">
        <f>J287</f>
        <v>0</v>
      </c>
      <c r="K102" s="203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2"/>
      <c r="C103" s="203"/>
      <c r="D103" s="204" t="s">
        <v>132</v>
      </c>
      <c r="E103" s="205"/>
      <c r="F103" s="205"/>
      <c r="G103" s="205"/>
      <c r="H103" s="205"/>
      <c r="I103" s="205"/>
      <c r="J103" s="206">
        <f>J300</f>
        <v>0</v>
      </c>
      <c r="K103" s="203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9.25" customHeight="1">
      <c r="A106" s="39"/>
      <c r="B106" s="40"/>
      <c r="C106" s="195" t="s">
        <v>133</v>
      </c>
      <c r="D106" s="41"/>
      <c r="E106" s="41"/>
      <c r="F106" s="41"/>
      <c r="G106" s="41"/>
      <c r="H106" s="41"/>
      <c r="I106" s="41"/>
      <c r="J106" s="208">
        <f>ROUND(J107+J108+J109+J110+J111+J112,2)</f>
        <v>0</v>
      </c>
      <c r="K106" s="41"/>
      <c r="L106" s="64"/>
      <c r="N106" s="209" t="s">
        <v>50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65" s="2" customFormat="1" ht="18" customHeight="1">
      <c r="A107" s="39"/>
      <c r="B107" s="40"/>
      <c r="C107" s="41"/>
      <c r="D107" s="145" t="s">
        <v>134</v>
      </c>
      <c r="E107" s="138"/>
      <c r="F107" s="138"/>
      <c r="G107" s="41"/>
      <c r="H107" s="41"/>
      <c r="I107" s="41"/>
      <c r="J107" s="139">
        <v>0</v>
      </c>
      <c r="K107" s="41"/>
      <c r="L107" s="210"/>
      <c r="M107" s="211"/>
      <c r="N107" s="212" t="s">
        <v>51</v>
      </c>
      <c r="O107" s="211"/>
      <c r="P107" s="211"/>
      <c r="Q107" s="211"/>
      <c r="R107" s="211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4" t="s">
        <v>135</v>
      </c>
      <c r="AZ107" s="211"/>
      <c r="BA107" s="211"/>
      <c r="BB107" s="211"/>
      <c r="BC107" s="211"/>
      <c r="BD107" s="211"/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14" t="s">
        <v>21</v>
      </c>
      <c r="BK107" s="211"/>
      <c r="BL107" s="211"/>
      <c r="BM107" s="211"/>
    </row>
    <row r="108" spans="1:65" s="2" customFormat="1" ht="18" customHeight="1">
      <c r="A108" s="39"/>
      <c r="B108" s="40"/>
      <c r="C108" s="41"/>
      <c r="D108" s="145" t="s">
        <v>136</v>
      </c>
      <c r="E108" s="138"/>
      <c r="F108" s="138"/>
      <c r="G108" s="41"/>
      <c r="H108" s="41"/>
      <c r="I108" s="41"/>
      <c r="J108" s="139">
        <v>0</v>
      </c>
      <c r="K108" s="41"/>
      <c r="L108" s="210"/>
      <c r="M108" s="211"/>
      <c r="N108" s="212" t="s">
        <v>51</v>
      </c>
      <c r="O108" s="211"/>
      <c r="P108" s="211"/>
      <c r="Q108" s="211"/>
      <c r="R108" s="211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4" t="s">
        <v>135</v>
      </c>
      <c r="AZ108" s="211"/>
      <c r="BA108" s="211"/>
      <c r="BB108" s="211"/>
      <c r="BC108" s="211"/>
      <c r="BD108" s="211"/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14" t="s">
        <v>21</v>
      </c>
      <c r="BK108" s="211"/>
      <c r="BL108" s="211"/>
      <c r="BM108" s="211"/>
    </row>
    <row r="109" spans="1:65" s="2" customFormat="1" ht="18" customHeight="1">
      <c r="A109" s="39"/>
      <c r="B109" s="40"/>
      <c r="C109" s="41"/>
      <c r="D109" s="145" t="s">
        <v>137</v>
      </c>
      <c r="E109" s="138"/>
      <c r="F109" s="138"/>
      <c r="G109" s="41"/>
      <c r="H109" s="41"/>
      <c r="I109" s="41"/>
      <c r="J109" s="139">
        <v>0</v>
      </c>
      <c r="K109" s="41"/>
      <c r="L109" s="210"/>
      <c r="M109" s="211"/>
      <c r="N109" s="212" t="s">
        <v>51</v>
      </c>
      <c r="O109" s="211"/>
      <c r="P109" s="211"/>
      <c r="Q109" s="211"/>
      <c r="R109" s="211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4" t="s">
        <v>135</v>
      </c>
      <c r="AZ109" s="211"/>
      <c r="BA109" s="211"/>
      <c r="BB109" s="211"/>
      <c r="BC109" s="211"/>
      <c r="BD109" s="211"/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14" t="s">
        <v>21</v>
      </c>
      <c r="BK109" s="211"/>
      <c r="BL109" s="211"/>
      <c r="BM109" s="211"/>
    </row>
    <row r="110" spans="1:65" s="2" customFormat="1" ht="18" customHeight="1">
      <c r="A110" s="39"/>
      <c r="B110" s="40"/>
      <c r="C110" s="41"/>
      <c r="D110" s="145" t="s">
        <v>138</v>
      </c>
      <c r="E110" s="138"/>
      <c r="F110" s="138"/>
      <c r="G110" s="41"/>
      <c r="H110" s="41"/>
      <c r="I110" s="41"/>
      <c r="J110" s="139">
        <v>0</v>
      </c>
      <c r="K110" s="41"/>
      <c r="L110" s="210"/>
      <c r="M110" s="211"/>
      <c r="N110" s="212" t="s">
        <v>51</v>
      </c>
      <c r="O110" s="211"/>
      <c r="P110" s="211"/>
      <c r="Q110" s="211"/>
      <c r="R110" s="211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4" t="s">
        <v>135</v>
      </c>
      <c r="AZ110" s="211"/>
      <c r="BA110" s="211"/>
      <c r="BB110" s="211"/>
      <c r="BC110" s="211"/>
      <c r="BD110" s="211"/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14" t="s">
        <v>21</v>
      </c>
      <c r="BK110" s="211"/>
      <c r="BL110" s="211"/>
      <c r="BM110" s="211"/>
    </row>
    <row r="111" spans="1:65" s="2" customFormat="1" ht="18" customHeight="1">
      <c r="A111" s="39"/>
      <c r="B111" s="40"/>
      <c r="C111" s="41"/>
      <c r="D111" s="145" t="s">
        <v>139</v>
      </c>
      <c r="E111" s="138"/>
      <c r="F111" s="138"/>
      <c r="G111" s="41"/>
      <c r="H111" s="41"/>
      <c r="I111" s="41"/>
      <c r="J111" s="139">
        <v>0</v>
      </c>
      <c r="K111" s="41"/>
      <c r="L111" s="210"/>
      <c r="M111" s="211"/>
      <c r="N111" s="212" t="s">
        <v>51</v>
      </c>
      <c r="O111" s="211"/>
      <c r="P111" s="211"/>
      <c r="Q111" s="211"/>
      <c r="R111" s="211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4" t="s">
        <v>135</v>
      </c>
      <c r="AZ111" s="211"/>
      <c r="BA111" s="211"/>
      <c r="BB111" s="211"/>
      <c r="BC111" s="211"/>
      <c r="BD111" s="211"/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14" t="s">
        <v>21</v>
      </c>
      <c r="BK111" s="211"/>
      <c r="BL111" s="211"/>
      <c r="BM111" s="211"/>
    </row>
    <row r="112" spans="1:65" s="2" customFormat="1" ht="18" customHeight="1">
      <c r="A112" s="39"/>
      <c r="B112" s="40"/>
      <c r="C112" s="41"/>
      <c r="D112" s="138" t="s">
        <v>140</v>
      </c>
      <c r="E112" s="41"/>
      <c r="F112" s="41"/>
      <c r="G112" s="41"/>
      <c r="H112" s="41"/>
      <c r="I112" s="41"/>
      <c r="J112" s="139">
        <f>ROUND(J30*T112,2)</f>
        <v>0</v>
      </c>
      <c r="K112" s="41"/>
      <c r="L112" s="210"/>
      <c r="M112" s="211"/>
      <c r="N112" s="212" t="s">
        <v>51</v>
      </c>
      <c r="O112" s="211"/>
      <c r="P112" s="211"/>
      <c r="Q112" s="211"/>
      <c r="R112" s="211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4" t="s">
        <v>141</v>
      </c>
      <c r="AZ112" s="211"/>
      <c r="BA112" s="211"/>
      <c r="BB112" s="211"/>
      <c r="BC112" s="211"/>
      <c r="BD112" s="211"/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14" t="s">
        <v>21</v>
      </c>
      <c r="BK112" s="211"/>
      <c r="BL112" s="211"/>
      <c r="BM112" s="211"/>
    </row>
    <row r="113" spans="1:31" s="2" customFormat="1" ht="12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9.25" customHeight="1">
      <c r="A114" s="39"/>
      <c r="B114" s="40"/>
      <c r="C114" s="149" t="s">
        <v>116</v>
      </c>
      <c r="D114" s="150"/>
      <c r="E114" s="150"/>
      <c r="F114" s="150"/>
      <c r="G114" s="150"/>
      <c r="H114" s="150"/>
      <c r="I114" s="150"/>
      <c r="J114" s="151">
        <f>ROUND(J96+J106,2)</f>
        <v>0</v>
      </c>
      <c r="K114" s="15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2" t="s">
        <v>142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92" t="str">
        <f>E7</f>
        <v>Polní cesty C1, C2, C3 a VHO -21-03-16_DI-02_databaze 2020</v>
      </c>
      <c r="F123" s="31"/>
      <c r="G123" s="31"/>
      <c r="H123" s="3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1" t="s">
        <v>118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>03 - SO 03 Polní cesta C3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1" t="s">
        <v>22</v>
      </c>
      <c r="D127" s="41"/>
      <c r="E127" s="41"/>
      <c r="F127" s="26" t="str">
        <f>F12</f>
        <v>Bocanovice</v>
      </c>
      <c r="G127" s="41"/>
      <c r="H127" s="41"/>
      <c r="I127" s="31" t="s">
        <v>24</v>
      </c>
      <c r="J127" s="80" t="str">
        <f>IF(J12="","",J12)</f>
        <v>30. 12. 2020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1" t="s">
        <v>28</v>
      </c>
      <c r="D129" s="41"/>
      <c r="E129" s="41"/>
      <c r="F129" s="26" t="str">
        <f>E15</f>
        <v>ČR SPÚ, KPÚ pro MSK</v>
      </c>
      <c r="G129" s="41"/>
      <c r="H129" s="41"/>
      <c r="I129" s="31" t="s">
        <v>36</v>
      </c>
      <c r="J129" s="35" t="str">
        <f>E21</f>
        <v>AWT Rekultivace a.s.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1" t="s">
        <v>34</v>
      </c>
      <c r="D130" s="41"/>
      <c r="E130" s="41"/>
      <c r="F130" s="26" t="str">
        <f>IF(E18="","",E18)</f>
        <v>Vyplň údaj</v>
      </c>
      <c r="G130" s="41"/>
      <c r="H130" s="41"/>
      <c r="I130" s="31" t="s">
        <v>41</v>
      </c>
      <c r="J130" s="35" t="str">
        <f>E24</f>
        <v>V.Krč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16"/>
      <c r="B132" s="217"/>
      <c r="C132" s="218" t="s">
        <v>143</v>
      </c>
      <c r="D132" s="219" t="s">
        <v>71</v>
      </c>
      <c r="E132" s="219" t="s">
        <v>67</v>
      </c>
      <c r="F132" s="219" t="s">
        <v>68</v>
      </c>
      <c r="G132" s="219" t="s">
        <v>144</v>
      </c>
      <c r="H132" s="219" t="s">
        <v>145</v>
      </c>
      <c r="I132" s="219" t="s">
        <v>146</v>
      </c>
      <c r="J132" s="219" t="s">
        <v>123</v>
      </c>
      <c r="K132" s="220" t="s">
        <v>147</v>
      </c>
      <c r="L132" s="221"/>
      <c r="M132" s="101" t="s">
        <v>1</v>
      </c>
      <c r="N132" s="102" t="s">
        <v>50</v>
      </c>
      <c r="O132" s="102" t="s">
        <v>148</v>
      </c>
      <c r="P132" s="102" t="s">
        <v>149</v>
      </c>
      <c r="Q132" s="102" t="s">
        <v>150</v>
      </c>
      <c r="R132" s="102" t="s">
        <v>151</v>
      </c>
      <c r="S132" s="102" t="s">
        <v>152</v>
      </c>
      <c r="T132" s="103" t="s">
        <v>153</v>
      </c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63" s="2" customFormat="1" ht="22.8" customHeight="1">
      <c r="A133" s="39"/>
      <c r="B133" s="40"/>
      <c r="C133" s="108" t="s">
        <v>154</v>
      </c>
      <c r="D133" s="41"/>
      <c r="E133" s="41"/>
      <c r="F133" s="41"/>
      <c r="G133" s="41"/>
      <c r="H133" s="41"/>
      <c r="I133" s="41"/>
      <c r="J133" s="222">
        <f>BK133</f>
        <v>0</v>
      </c>
      <c r="K133" s="41"/>
      <c r="L133" s="42"/>
      <c r="M133" s="104"/>
      <c r="N133" s="223"/>
      <c r="O133" s="105"/>
      <c r="P133" s="224">
        <f>P134</f>
        <v>0</v>
      </c>
      <c r="Q133" s="105"/>
      <c r="R133" s="224">
        <f>R134</f>
        <v>153.14472869999997</v>
      </c>
      <c r="S133" s="105"/>
      <c r="T133" s="225">
        <f>T134</f>
        <v>342.09200000000004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6" t="s">
        <v>85</v>
      </c>
      <c r="AU133" s="16" t="s">
        <v>125</v>
      </c>
      <c r="BK133" s="226">
        <f>BK134</f>
        <v>0</v>
      </c>
    </row>
    <row r="134" spans="1:63" s="12" customFormat="1" ht="25.9" customHeight="1">
      <c r="A134" s="12"/>
      <c r="B134" s="227"/>
      <c r="C134" s="228"/>
      <c r="D134" s="229" t="s">
        <v>85</v>
      </c>
      <c r="E134" s="230" t="s">
        <v>155</v>
      </c>
      <c r="F134" s="230" t="s">
        <v>156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P135+P195+P208+P236+P287+P300</f>
        <v>0</v>
      </c>
      <c r="Q134" s="235"/>
      <c r="R134" s="236">
        <f>R135+R195+R208+R236+R287+R300</f>
        <v>153.14472869999997</v>
      </c>
      <c r="S134" s="235"/>
      <c r="T134" s="237">
        <f>T135+T195+T208+T236+T287+T300</f>
        <v>342.09200000000004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21</v>
      </c>
      <c r="AT134" s="239" t="s">
        <v>85</v>
      </c>
      <c r="AU134" s="239" t="s">
        <v>86</v>
      </c>
      <c r="AY134" s="238" t="s">
        <v>157</v>
      </c>
      <c r="BK134" s="240">
        <f>BK135+BK195+BK208+BK236+BK287+BK300</f>
        <v>0</v>
      </c>
    </row>
    <row r="135" spans="1:63" s="12" customFormat="1" ht="22.8" customHeight="1">
      <c r="A135" s="12"/>
      <c r="B135" s="227"/>
      <c r="C135" s="228"/>
      <c r="D135" s="229" t="s">
        <v>85</v>
      </c>
      <c r="E135" s="241" t="s">
        <v>91</v>
      </c>
      <c r="F135" s="241" t="s">
        <v>158</v>
      </c>
      <c r="G135" s="228"/>
      <c r="H135" s="228"/>
      <c r="I135" s="231"/>
      <c r="J135" s="242">
        <f>BK135</f>
        <v>0</v>
      </c>
      <c r="K135" s="228"/>
      <c r="L135" s="233"/>
      <c r="M135" s="234"/>
      <c r="N135" s="235"/>
      <c r="O135" s="235"/>
      <c r="P135" s="236">
        <f>SUM(P136:P194)</f>
        <v>0</v>
      </c>
      <c r="Q135" s="235"/>
      <c r="R135" s="236">
        <f>SUM(R136:R194)</f>
        <v>0</v>
      </c>
      <c r="S135" s="235"/>
      <c r="T135" s="237">
        <f>SUM(T136:T194)</f>
        <v>342.09200000000004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21</v>
      </c>
      <c r="AT135" s="239" t="s">
        <v>85</v>
      </c>
      <c r="AU135" s="239" t="s">
        <v>21</v>
      </c>
      <c r="AY135" s="238" t="s">
        <v>157</v>
      </c>
      <c r="BK135" s="240">
        <f>SUM(BK136:BK194)</f>
        <v>0</v>
      </c>
    </row>
    <row r="136" spans="1:65" s="2" customFormat="1" ht="21.75" customHeight="1">
      <c r="A136" s="39"/>
      <c r="B136" s="40"/>
      <c r="C136" s="243" t="s">
        <v>21</v>
      </c>
      <c r="D136" s="243" t="s">
        <v>159</v>
      </c>
      <c r="E136" s="244" t="s">
        <v>740</v>
      </c>
      <c r="F136" s="245" t="s">
        <v>741</v>
      </c>
      <c r="G136" s="246" t="s">
        <v>392</v>
      </c>
      <c r="H136" s="247">
        <v>3</v>
      </c>
      <c r="I136" s="248"/>
      <c r="J136" s="249">
        <f>ROUND(I136*H136,2)</f>
        <v>0</v>
      </c>
      <c r="K136" s="245" t="s">
        <v>163</v>
      </c>
      <c r="L136" s="42"/>
      <c r="M136" s="250" t="s">
        <v>1</v>
      </c>
      <c r="N136" s="251" t="s">
        <v>51</v>
      </c>
      <c r="O136" s="92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4" t="s">
        <v>164</v>
      </c>
      <c r="AT136" s="254" t="s">
        <v>159</v>
      </c>
      <c r="AU136" s="254" t="s">
        <v>95</v>
      </c>
      <c r="AY136" s="16" t="s">
        <v>157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21</v>
      </c>
      <c r="BK136" s="144">
        <f>ROUND(I136*H136,2)</f>
        <v>0</v>
      </c>
      <c r="BL136" s="16" t="s">
        <v>164</v>
      </c>
      <c r="BM136" s="254" t="s">
        <v>742</v>
      </c>
    </row>
    <row r="137" spans="1:47" s="2" customFormat="1" ht="12">
      <c r="A137" s="39"/>
      <c r="B137" s="40"/>
      <c r="C137" s="41"/>
      <c r="D137" s="255" t="s">
        <v>166</v>
      </c>
      <c r="E137" s="41"/>
      <c r="F137" s="256" t="s">
        <v>743</v>
      </c>
      <c r="G137" s="41"/>
      <c r="H137" s="41"/>
      <c r="I137" s="213"/>
      <c r="J137" s="41"/>
      <c r="K137" s="41"/>
      <c r="L137" s="42"/>
      <c r="M137" s="257"/>
      <c r="N137" s="25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6" t="s">
        <v>166</v>
      </c>
      <c r="AU137" s="16" t="s">
        <v>95</v>
      </c>
    </row>
    <row r="138" spans="1:65" s="2" customFormat="1" ht="12">
      <c r="A138" s="39"/>
      <c r="B138" s="40"/>
      <c r="C138" s="243" t="s">
        <v>95</v>
      </c>
      <c r="D138" s="243" t="s">
        <v>159</v>
      </c>
      <c r="E138" s="244" t="s">
        <v>744</v>
      </c>
      <c r="F138" s="245" t="s">
        <v>745</v>
      </c>
      <c r="G138" s="246" t="s">
        <v>392</v>
      </c>
      <c r="H138" s="247">
        <v>3</v>
      </c>
      <c r="I138" s="248"/>
      <c r="J138" s="249">
        <f>ROUND(I138*H138,2)</f>
        <v>0</v>
      </c>
      <c r="K138" s="245" t="s">
        <v>163</v>
      </c>
      <c r="L138" s="42"/>
      <c r="M138" s="250" t="s">
        <v>1</v>
      </c>
      <c r="N138" s="251" t="s">
        <v>51</v>
      </c>
      <c r="O138" s="92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4" t="s">
        <v>164</v>
      </c>
      <c r="AT138" s="254" t="s">
        <v>159</v>
      </c>
      <c r="AU138" s="254" t="s">
        <v>95</v>
      </c>
      <c r="AY138" s="16" t="s">
        <v>157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21</v>
      </c>
      <c r="BK138" s="144">
        <f>ROUND(I138*H138,2)</f>
        <v>0</v>
      </c>
      <c r="BL138" s="16" t="s">
        <v>164</v>
      </c>
      <c r="BM138" s="254" t="s">
        <v>746</v>
      </c>
    </row>
    <row r="139" spans="1:47" s="2" customFormat="1" ht="12">
      <c r="A139" s="39"/>
      <c r="B139" s="40"/>
      <c r="C139" s="41"/>
      <c r="D139" s="255" t="s">
        <v>166</v>
      </c>
      <c r="E139" s="41"/>
      <c r="F139" s="256" t="s">
        <v>747</v>
      </c>
      <c r="G139" s="41"/>
      <c r="H139" s="41"/>
      <c r="I139" s="213"/>
      <c r="J139" s="41"/>
      <c r="K139" s="41"/>
      <c r="L139" s="42"/>
      <c r="M139" s="257"/>
      <c r="N139" s="25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6" t="s">
        <v>166</v>
      </c>
      <c r="AU139" s="16" t="s">
        <v>95</v>
      </c>
    </row>
    <row r="140" spans="1:65" s="2" customFormat="1" ht="33" customHeight="1">
      <c r="A140" s="39"/>
      <c r="B140" s="40"/>
      <c r="C140" s="243" t="s">
        <v>172</v>
      </c>
      <c r="D140" s="243" t="s">
        <v>159</v>
      </c>
      <c r="E140" s="244" t="s">
        <v>748</v>
      </c>
      <c r="F140" s="245" t="s">
        <v>749</v>
      </c>
      <c r="G140" s="246" t="s">
        <v>392</v>
      </c>
      <c r="H140" s="247">
        <v>9</v>
      </c>
      <c r="I140" s="248"/>
      <c r="J140" s="249">
        <f>ROUND(I140*H140,2)</f>
        <v>0</v>
      </c>
      <c r="K140" s="245" t="s">
        <v>163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164</v>
      </c>
      <c r="AT140" s="254" t="s">
        <v>159</v>
      </c>
      <c r="AU140" s="254" t="s">
        <v>95</v>
      </c>
      <c r="AY140" s="16" t="s">
        <v>157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164</v>
      </c>
      <c r="BM140" s="254" t="s">
        <v>750</v>
      </c>
    </row>
    <row r="141" spans="1:47" s="2" customFormat="1" ht="12">
      <c r="A141" s="39"/>
      <c r="B141" s="40"/>
      <c r="C141" s="41"/>
      <c r="D141" s="255" t="s">
        <v>166</v>
      </c>
      <c r="E141" s="41"/>
      <c r="F141" s="256" t="s">
        <v>751</v>
      </c>
      <c r="G141" s="41"/>
      <c r="H141" s="41"/>
      <c r="I141" s="213"/>
      <c r="J141" s="41"/>
      <c r="K141" s="41"/>
      <c r="L141" s="42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6" t="s">
        <v>166</v>
      </c>
      <c r="AU141" s="16" t="s">
        <v>95</v>
      </c>
    </row>
    <row r="142" spans="1:51" s="13" customFormat="1" ht="12">
      <c r="A142" s="13"/>
      <c r="B142" s="259"/>
      <c r="C142" s="260"/>
      <c r="D142" s="255" t="s">
        <v>183</v>
      </c>
      <c r="E142" s="261" t="s">
        <v>1</v>
      </c>
      <c r="F142" s="262" t="s">
        <v>752</v>
      </c>
      <c r="G142" s="260"/>
      <c r="H142" s="263">
        <v>9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183</v>
      </c>
      <c r="AU142" s="269" t="s">
        <v>95</v>
      </c>
      <c r="AV142" s="13" t="s">
        <v>95</v>
      </c>
      <c r="AW142" s="13" t="s">
        <v>40</v>
      </c>
      <c r="AX142" s="13" t="s">
        <v>21</v>
      </c>
      <c r="AY142" s="269" t="s">
        <v>157</v>
      </c>
    </row>
    <row r="143" spans="1:65" s="2" customFormat="1" ht="12">
      <c r="A143" s="39"/>
      <c r="B143" s="40"/>
      <c r="C143" s="243" t="s">
        <v>164</v>
      </c>
      <c r="D143" s="243" t="s">
        <v>159</v>
      </c>
      <c r="E143" s="244" t="s">
        <v>477</v>
      </c>
      <c r="F143" s="245" t="s">
        <v>478</v>
      </c>
      <c r="G143" s="246" t="s">
        <v>198</v>
      </c>
      <c r="H143" s="247">
        <v>0.3</v>
      </c>
      <c r="I143" s="248"/>
      <c r="J143" s="249">
        <f>ROUND(I143*H143,2)</f>
        <v>0</v>
      </c>
      <c r="K143" s="245" t="s">
        <v>176</v>
      </c>
      <c r="L143" s="42"/>
      <c r="M143" s="250" t="s">
        <v>1</v>
      </c>
      <c r="N143" s="251" t="s">
        <v>51</v>
      </c>
      <c r="O143" s="92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4" t="s">
        <v>164</v>
      </c>
      <c r="AT143" s="254" t="s">
        <v>159</v>
      </c>
      <c r="AU143" s="254" t="s">
        <v>95</v>
      </c>
      <c r="AY143" s="16" t="s">
        <v>157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21</v>
      </c>
      <c r="BK143" s="144">
        <f>ROUND(I143*H143,2)</f>
        <v>0</v>
      </c>
      <c r="BL143" s="16" t="s">
        <v>164</v>
      </c>
      <c r="BM143" s="254" t="s">
        <v>753</v>
      </c>
    </row>
    <row r="144" spans="1:47" s="2" customFormat="1" ht="12">
      <c r="A144" s="39"/>
      <c r="B144" s="40"/>
      <c r="C144" s="41"/>
      <c r="D144" s="255" t="s">
        <v>166</v>
      </c>
      <c r="E144" s="41"/>
      <c r="F144" s="256" t="s">
        <v>480</v>
      </c>
      <c r="G144" s="41"/>
      <c r="H144" s="41"/>
      <c r="I144" s="213"/>
      <c r="J144" s="41"/>
      <c r="K144" s="41"/>
      <c r="L144" s="42"/>
      <c r="M144" s="257"/>
      <c r="N144" s="25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6" t="s">
        <v>166</v>
      </c>
      <c r="AU144" s="16" t="s">
        <v>95</v>
      </c>
    </row>
    <row r="145" spans="1:65" s="2" customFormat="1" ht="16.5" customHeight="1">
      <c r="A145" s="39"/>
      <c r="B145" s="40"/>
      <c r="C145" s="243" t="s">
        <v>185</v>
      </c>
      <c r="D145" s="243" t="s">
        <v>159</v>
      </c>
      <c r="E145" s="244" t="s">
        <v>485</v>
      </c>
      <c r="F145" s="245" t="s">
        <v>486</v>
      </c>
      <c r="G145" s="246" t="s">
        <v>392</v>
      </c>
      <c r="H145" s="247">
        <v>3</v>
      </c>
      <c r="I145" s="248"/>
      <c r="J145" s="249">
        <f>ROUND(I145*H145,2)</f>
        <v>0</v>
      </c>
      <c r="K145" s="245" t="s">
        <v>176</v>
      </c>
      <c r="L145" s="42"/>
      <c r="M145" s="250" t="s">
        <v>1</v>
      </c>
      <c r="N145" s="251" t="s">
        <v>51</v>
      </c>
      <c r="O145" s="92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4" t="s">
        <v>164</v>
      </c>
      <c r="AT145" s="254" t="s">
        <v>159</v>
      </c>
      <c r="AU145" s="254" t="s">
        <v>95</v>
      </c>
      <c r="AY145" s="16" t="s">
        <v>157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21</v>
      </c>
      <c r="BK145" s="144">
        <f>ROUND(I145*H145,2)</f>
        <v>0</v>
      </c>
      <c r="BL145" s="16" t="s">
        <v>164</v>
      </c>
      <c r="BM145" s="254" t="s">
        <v>754</v>
      </c>
    </row>
    <row r="146" spans="1:47" s="2" customFormat="1" ht="12">
      <c r="A146" s="39"/>
      <c r="B146" s="40"/>
      <c r="C146" s="41"/>
      <c r="D146" s="255" t="s">
        <v>166</v>
      </c>
      <c r="E146" s="41"/>
      <c r="F146" s="256" t="s">
        <v>488</v>
      </c>
      <c r="G146" s="41"/>
      <c r="H146" s="41"/>
      <c r="I146" s="213"/>
      <c r="J146" s="41"/>
      <c r="K146" s="41"/>
      <c r="L146" s="42"/>
      <c r="M146" s="257"/>
      <c r="N146" s="25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6" t="s">
        <v>166</v>
      </c>
      <c r="AU146" s="16" t="s">
        <v>95</v>
      </c>
    </row>
    <row r="147" spans="1:65" s="2" customFormat="1" ht="21.75" customHeight="1">
      <c r="A147" s="39"/>
      <c r="B147" s="40"/>
      <c r="C147" s="243" t="s">
        <v>190</v>
      </c>
      <c r="D147" s="243" t="s">
        <v>159</v>
      </c>
      <c r="E147" s="244" t="s">
        <v>511</v>
      </c>
      <c r="F147" s="245" t="s">
        <v>512</v>
      </c>
      <c r="G147" s="246" t="s">
        <v>392</v>
      </c>
      <c r="H147" s="247">
        <v>3</v>
      </c>
      <c r="I147" s="248"/>
      <c r="J147" s="249">
        <f>ROUND(I147*H147,2)</f>
        <v>0</v>
      </c>
      <c r="K147" s="245" t="s">
        <v>163</v>
      </c>
      <c r="L147" s="42"/>
      <c r="M147" s="250" t="s">
        <v>1</v>
      </c>
      <c r="N147" s="251" t="s">
        <v>51</v>
      </c>
      <c r="O147" s="92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4" t="s">
        <v>164</v>
      </c>
      <c r="AT147" s="254" t="s">
        <v>159</v>
      </c>
      <c r="AU147" s="254" t="s">
        <v>95</v>
      </c>
      <c r="AY147" s="16" t="s">
        <v>157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21</v>
      </c>
      <c r="BK147" s="144">
        <f>ROUND(I147*H147,2)</f>
        <v>0</v>
      </c>
      <c r="BL147" s="16" t="s">
        <v>164</v>
      </c>
      <c r="BM147" s="254" t="s">
        <v>755</v>
      </c>
    </row>
    <row r="148" spans="1:47" s="2" customFormat="1" ht="12">
      <c r="A148" s="39"/>
      <c r="B148" s="40"/>
      <c r="C148" s="41"/>
      <c r="D148" s="255" t="s">
        <v>166</v>
      </c>
      <c r="E148" s="41"/>
      <c r="F148" s="256" t="s">
        <v>514</v>
      </c>
      <c r="G148" s="41"/>
      <c r="H148" s="41"/>
      <c r="I148" s="213"/>
      <c r="J148" s="41"/>
      <c r="K148" s="41"/>
      <c r="L148" s="42"/>
      <c r="M148" s="257"/>
      <c r="N148" s="25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6" t="s">
        <v>166</v>
      </c>
      <c r="AU148" s="16" t="s">
        <v>95</v>
      </c>
    </row>
    <row r="149" spans="1:65" s="2" customFormat="1" ht="12">
      <c r="A149" s="39"/>
      <c r="B149" s="40"/>
      <c r="C149" s="243" t="s">
        <v>195</v>
      </c>
      <c r="D149" s="243" t="s">
        <v>159</v>
      </c>
      <c r="E149" s="244" t="s">
        <v>519</v>
      </c>
      <c r="F149" s="245" t="s">
        <v>520</v>
      </c>
      <c r="G149" s="246" t="s">
        <v>392</v>
      </c>
      <c r="H149" s="247">
        <v>9</v>
      </c>
      <c r="I149" s="248"/>
      <c r="J149" s="249">
        <f>ROUND(I149*H149,2)</f>
        <v>0</v>
      </c>
      <c r="K149" s="245" t="s">
        <v>163</v>
      </c>
      <c r="L149" s="42"/>
      <c r="M149" s="250" t="s">
        <v>1</v>
      </c>
      <c r="N149" s="251" t="s">
        <v>51</v>
      </c>
      <c r="O149" s="92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4" t="s">
        <v>164</v>
      </c>
      <c r="AT149" s="254" t="s">
        <v>159</v>
      </c>
      <c r="AU149" s="254" t="s">
        <v>95</v>
      </c>
      <c r="AY149" s="16" t="s">
        <v>157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21</v>
      </c>
      <c r="BK149" s="144">
        <f>ROUND(I149*H149,2)</f>
        <v>0</v>
      </c>
      <c r="BL149" s="16" t="s">
        <v>164</v>
      </c>
      <c r="BM149" s="254" t="s">
        <v>756</v>
      </c>
    </row>
    <row r="150" spans="1:47" s="2" customFormat="1" ht="12">
      <c r="A150" s="39"/>
      <c r="B150" s="40"/>
      <c r="C150" s="41"/>
      <c r="D150" s="255" t="s">
        <v>166</v>
      </c>
      <c r="E150" s="41"/>
      <c r="F150" s="256" t="s">
        <v>522</v>
      </c>
      <c r="G150" s="41"/>
      <c r="H150" s="41"/>
      <c r="I150" s="213"/>
      <c r="J150" s="41"/>
      <c r="K150" s="41"/>
      <c r="L150" s="42"/>
      <c r="M150" s="257"/>
      <c r="N150" s="25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6" t="s">
        <v>166</v>
      </c>
      <c r="AU150" s="16" t="s">
        <v>95</v>
      </c>
    </row>
    <row r="151" spans="1:51" s="13" customFormat="1" ht="12">
      <c r="A151" s="13"/>
      <c r="B151" s="259"/>
      <c r="C151" s="260"/>
      <c r="D151" s="255" t="s">
        <v>183</v>
      </c>
      <c r="E151" s="261" t="s">
        <v>1</v>
      </c>
      <c r="F151" s="262" t="s">
        <v>752</v>
      </c>
      <c r="G151" s="260"/>
      <c r="H151" s="263">
        <v>9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183</v>
      </c>
      <c r="AU151" s="269" t="s">
        <v>95</v>
      </c>
      <c r="AV151" s="13" t="s">
        <v>95</v>
      </c>
      <c r="AW151" s="13" t="s">
        <v>40</v>
      </c>
      <c r="AX151" s="13" t="s">
        <v>21</v>
      </c>
      <c r="AY151" s="269" t="s">
        <v>157</v>
      </c>
    </row>
    <row r="152" spans="1:65" s="2" customFormat="1" ht="16.5" customHeight="1">
      <c r="A152" s="39"/>
      <c r="B152" s="40"/>
      <c r="C152" s="243" t="s">
        <v>203</v>
      </c>
      <c r="D152" s="243" t="s">
        <v>159</v>
      </c>
      <c r="E152" s="244" t="s">
        <v>523</v>
      </c>
      <c r="F152" s="245" t="s">
        <v>524</v>
      </c>
      <c r="G152" s="246" t="s">
        <v>175</v>
      </c>
      <c r="H152" s="247">
        <v>1</v>
      </c>
      <c r="I152" s="248"/>
      <c r="J152" s="249">
        <f>ROUND(I152*H152,2)</f>
        <v>0</v>
      </c>
      <c r="K152" s="245" t="s">
        <v>1</v>
      </c>
      <c r="L152" s="42"/>
      <c r="M152" s="250" t="s">
        <v>1</v>
      </c>
      <c r="N152" s="251" t="s">
        <v>51</v>
      </c>
      <c r="O152" s="92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4" t="s">
        <v>164</v>
      </c>
      <c r="AT152" s="254" t="s">
        <v>159</v>
      </c>
      <c r="AU152" s="254" t="s">
        <v>95</v>
      </c>
      <c r="AY152" s="16" t="s">
        <v>157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21</v>
      </c>
      <c r="BK152" s="144">
        <f>ROUND(I152*H152,2)</f>
        <v>0</v>
      </c>
      <c r="BL152" s="16" t="s">
        <v>164</v>
      </c>
      <c r="BM152" s="254" t="s">
        <v>757</v>
      </c>
    </row>
    <row r="153" spans="1:47" s="2" customFormat="1" ht="12">
      <c r="A153" s="39"/>
      <c r="B153" s="40"/>
      <c r="C153" s="41"/>
      <c r="D153" s="255" t="s">
        <v>166</v>
      </c>
      <c r="E153" s="41"/>
      <c r="F153" s="256" t="s">
        <v>524</v>
      </c>
      <c r="G153" s="41"/>
      <c r="H153" s="41"/>
      <c r="I153" s="213"/>
      <c r="J153" s="41"/>
      <c r="K153" s="41"/>
      <c r="L153" s="42"/>
      <c r="M153" s="257"/>
      <c r="N153" s="25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6" t="s">
        <v>166</v>
      </c>
      <c r="AU153" s="16" t="s">
        <v>95</v>
      </c>
    </row>
    <row r="154" spans="1:65" s="2" customFormat="1" ht="12">
      <c r="A154" s="39"/>
      <c r="B154" s="40"/>
      <c r="C154" s="243" t="s">
        <v>210</v>
      </c>
      <c r="D154" s="243" t="s">
        <v>159</v>
      </c>
      <c r="E154" s="244" t="s">
        <v>168</v>
      </c>
      <c r="F154" s="245" t="s">
        <v>169</v>
      </c>
      <c r="G154" s="246" t="s">
        <v>162</v>
      </c>
      <c r="H154" s="247">
        <v>833</v>
      </c>
      <c r="I154" s="248"/>
      <c r="J154" s="249">
        <f>ROUND(I154*H154,2)</f>
        <v>0</v>
      </c>
      <c r="K154" s="245" t="s">
        <v>163</v>
      </c>
      <c r="L154" s="42"/>
      <c r="M154" s="250" t="s">
        <v>1</v>
      </c>
      <c r="N154" s="251" t="s">
        <v>51</v>
      </c>
      <c r="O154" s="92"/>
      <c r="P154" s="252">
        <f>O154*H154</f>
        <v>0</v>
      </c>
      <c r="Q154" s="252">
        <v>0</v>
      </c>
      <c r="R154" s="252">
        <f>Q154*H154</f>
        <v>0</v>
      </c>
      <c r="S154" s="252">
        <v>0.4</v>
      </c>
      <c r="T154" s="253">
        <f>S154*H154</f>
        <v>333.20000000000005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4" t="s">
        <v>164</v>
      </c>
      <c r="AT154" s="254" t="s">
        <v>159</v>
      </c>
      <c r="AU154" s="254" t="s">
        <v>95</v>
      </c>
      <c r="AY154" s="16" t="s">
        <v>157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6" t="s">
        <v>21</v>
      </c>
      <c r="BK154" s="144">
        <f>ROUND(I154*H154,2)</f>
        <v>0</v>
      </c>
      <c r="BL154" s="16" t="s">
        <v>164</v>
      </c>
      <c r="BM154" s="254" t="s">
        <v>758</v>
      </c>
    </row>
    <row r="155" spans="1:47" s="2" customFormat="1" ht="12">
      <c r="A155" s="39"/>
      <c r="B155" s="40"/>
      <c r="C155" s="41"/>
      <c r="D155" s="255" t="s">
        <v>166</v>
      </c>
      <c r="E155" s="41"/>
      <c r="F155" s="256" t="s">
        <v>171</v>
      </c>
      <c r="G155" s="41"/>
      <c r="H155" s="41"/>
      <c r="I155" s="213"/>
      <c r="J155" s="41"/>
      <c r="K155" s="41"/>
      <c r="L155" s="42"/>
      <c r="M155" s="257"/>
      <c r="N155" s="25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6" t="s">
        <v>166</v>
      </c>
      <c r="AU155" s="16" t="s">
        <v>95</v>
      </c>
    </row>
    <row r="156" spans="1:65" s="2" customFormat="1" ht="21.75" customHeight="1">
      <c r="A156" s="39"/>
      <c r="B156" s="40"/>
      <c r="C156" s="243" t="s">
        <v>26</v>
      </c>
      <c r="D156" s="243" t="s">
        <v>159</v>
      </c>
      <c r="E156" s="244" t="s">
        <v>196</v>
      </c>
      <c r="F156" s="245" t="s">
        <v>197</v>
      </c>
      <c r="G156" s="246" t="s">
        <v>198</v>
      </c>
      <c r="H156" s="247">
        <v>180.5</v>
      </c>
      <c r="I156" s="248"/>
      <c r="J156" s="249">
        <f>ROUND(I156*H156,2)</f>
        <v>0</v>
      </c>
      <c r="K156" s="245" t="s">
        <v>163</v>
      </c>
      <c r="L156" s="42"/>
      <c r="M156" s="250" t="s">
        <v>1</v>
      </c>
      <c r="N156" s="251" t="s">
        <v>51</v>
      </c>
      <c r="O156" s="92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4" t="s">
        <v>164</v>
      </c>
      <c r="AT156" s="254" t="s">
        <v>159</v>
      </c>
      <c r="AU156" s="254" t="s">
        <v>95</v>
      </c>
      <c r="AY156" s="16" t="s">
        <v>157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21</v>
      </c>
      <c r="BK156" s="144">
        <f>ROUND(I156*H156,2)</f>
        <v>0</v>
      </c>
      <c r="BL156" s="16" t="s">
        <v>164</v>
      </c>
      <c r="BM156" s="254" t="s">
        <v>759</v>
      </c>
    </row>
    <row r="157" spans="1:47" s="2" customFormat="1" ht="12">
      <c r="A157" s="39"/>
      <c r="B157" s="40"/>
      <c r="C157" s="41"/>
      <c r="D157" s="255" t="s">
        <v>166</v>
      </c>
      <c r="E157" s="41"/>
      <c r="F157" s="256" t="s">
        <v>200</v>
      </c>
      <c r="G157" s="41"/>
      <c r="H157" s="41"/>
      <c r="I157" s="213"/>
      <c r="J157" s="41"/>
      <c r="K157" s="41"/>
      <c r="L157" s="42"/>
      <c r="M157" s="257"/>
      <c r="N157" s="25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6" t="s">
        <v>166</v>
      </c>
      <c r="AU157" s="16" t="s">
        <v>95</v>
      </c>
    </row>
    <row r="158" spans="1:51" s="14" customFormat="1" ht="12">
      <c r="A158" s="14"/>
      <c r="B158" s="270"/>
      <c r="C158" s="271"/>
      <c r="D158" s="255" t="s">
        <v>183</v>
      </c>
      <c r="E158" s="272" t="s">
        <v>1</v>
      </c>
      <c r="F158" s="273" t="s">
        <v>201</v>
      </c>
      <c r="G158" s="271"/>
      <c r="H158" s="272" t="s">
        <v>1</v>
      </c>
      <c r="I158" s="274"/>
      <c r="J158" s="271"/>
      <c r="K158" s="271"/>
      <c r="L158" s="275"/>
      <c r="M158" s="276"/>
      <c r="N158" s="277"/>
      <c r="O158" s="277"/>
      <c r="P158" s="277"/>
      <c r="Q158" s="277"/>
      <c r="R158" s="277"/>
      <c r="S158" s="277"/>
      <c r="T158" s="27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9" t="s">
        <v>183</v>
      </c>
      <c r="AU158" s="279" t="s">
        <v>95</v>
      </c>
      <c r="AV158" s="14" t="s">
        <v>21</v>
      </c>
      <c r="AW158" s="14" t="s">
        <v>40</v>
      </c>
      <c r="AX158" s="14" t="s">
        <v>86</v>
      </c>
      <c r="AY158" s="279" t="s">
        <v>157</v>
      </c>
    </row>
    <row r="159" spans="1:51" s="13" customFormat="1" ht="12">
      <c r="A159" s="13"/>
      <c r="B159" s="259"/>
      <c r="C159" s="260"/>
      <c r="D159" s="255" t="s">
        <v>183</v>
      </c>
      <c r="E159" s="261" t="s">
        <v>1</v>
      </c>
      <c r="F159" s="262" t="s">
        <v>760</v>
      </c>
      <c r="G159" s="260"/>
      <c r="H159" s="263">
        <v>180.5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183</v>
      </c>
      <c r="AU159" s="269" t="s">
        <v>95</v>
      </c>
      <c r="AV159" s="13" t="s">
        <v>95</v>
      </c>
      <c r="AW159" s="13" t="s">
        <v>40</v>
      </c>
      <c r="AX159" s="13" t="s">
        <v>21</v>
      </c>
      <c r="AY159" s="269" t="s">
        <v>157</v>
      </c>
    </row>
    <row r="160" spans="1:65" s="2" customFormat="1" ht="12">
      <c r="A160" s="39"/>
      <c r="B160" s="40"/>
      <c r="C160" s="243" t="s">
        <v>221</v>
      </c>
      <c r="D160" s="243" t="s">
        <v>159</v>
      </c>
      <c r="E160" s="244" t="s">
        <v>761</v>
      </c>
      <c r="F160" s="245" t="s">
        <v>762</v>
      </c>
      <c r="G160" s="246" t="s">
        <v>198</v>
      </c>
      <c r="H160" s="247">
        <v>75.41</v>
      </c>
      <c r="I160" s="248"/>
      <c r="J160" s="249">
        <f>ROUND(I160*H160,2)</f>
        <v>0</v>
      </c>
      <c r="K160" s="245" t="s">
        <v>163</v>
      </c>
      <c r="L160" s="42"/>
      <c r="M160" s="250" t="s">
        <v>1</v>
      </c>
      <c r="N160" s="251" t="s">
        <v>51</v>
      </c>
      <c r="O160" s="92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4" t="s">
        <v>164</v>
      </c>
      <c r="AT160" s="254" t="s">
        <v>159</v>
      </c>
      <c r="AU160" s="254" t="s">
        <v>95</v>
      </c>
      <c r="AY160" s="16" t="s">
        <v>157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21</v>
      </c>
      <c r="BK160" s="144">
        <f>ROUND(I160*H160,2)</f>
        <v>0</v>
      </c>
      <c r="BL160" s="16" t="s">
        <v>164</v>
      </c>
      <c r="BM160" s="254" t="s">
        <v>763</v>
      </c>
    </row>
    <row r="161" spans="1:47" s="2" customFormat="1" ht="12">
      <c r="A161" s="39"/>
      <c r="B161" s="40"/>
      <c r="C161" s="41"/>
      <c r="D161" s="255" t="s">
        <v>166</v>
      </c>
      <c r="E161" s="41"/>
      <c r="F161" s="256" t="s">
        <v>764</v>
      </c>
      <c r="G161" s="41"/>
      <c r="H161" s="41"/>
      <c r="I161" s="213"/>
      <c r="J161" s="41"/>
      <c r="K161" s="41"/>
      <c r="L161" s="42"/>
      <c r="M161" s="257"/>
      <c r="N161" s="25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6" t="s">
        <v>166</v>
      </c>
      <c r="AU161" s="16" t="s">
        <v>95</v>
      </c>
    </row>
    <row r="162" spans="1:51" s="14" customFormat="1" ht="12">
      <c r="A162" s="14"/>
      <c r="B162" s="270"/>
      <c r="C162" s="271"/>
      <c r="D162" s="255" t="s">
        <v>183</v>
      </c>
      <c r="E162" s="272" t="s">
        <v>1</v>
      </c>
      <c r="F162" s="273" t="s">
        <v>765</v>
      </c>
      <c r="G162" s="271"/>
      <c r="H162" s="272" t="s">
        <v>1</v>
      </c>
      <c r="I162" s="274"/>
      <c r="J162" s="271"/>
      <c r="K162" s="271"/>
      <c r="L162" s="275"/>
      <c r="M162" s="276"/>
      <c r="N162" s="277"/>
      <c r="O162" s="277"/>
      <c r="P162" s="277"/>
      <c r="Q162" s="277"/>
      <c r="R162" s="277"/>
      <c r="S162" s="277"/>
      <c r="T162" s="27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9" t="s">
        <v>183</v>
      </c>
      <c r="AU162" s="279" t="s">
        <v>95</v>
      </c>
      <c r="AV162" s="14" t="s">
        <v>21</v>
      </c>
      <c r="AW162" s="14" t="s">
        <v>40</v>
      </c>
      <c r="AX162" s="14" t="s">
        <v>86</v>
      </c>
      <c r="AY162" s="279" t="s">
        <v>157</v>
      </c>
    </row>
    <row r="163" spans="1:51" s="13" customFormat="1" ht="12">
      <c r="A163" s="13"/>
      <c r="B163" s="259"/>
      <c r="C163" s="260"/>
      <c r="D163" s="255" t="s">
        <v>183</v>
      </c>
      <c r="E163" s="261" t="s">
        <v>1</v>
      </c>
      <c r="F163" s="262" t="s">
        <v>766</v>
      </c>
      <c r="G163" s="260"/>
      <c r="H163" s="263">
        <v>75.41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183</v>
      </c>
      <c r="AU163" s="269" t="s">
        <v>95</v>
      </c>
      <c r="AV163" s="13" t="s">
        <v>95</v>
      </c>
      <c r="AW163" s="13" t="s">
        <v>40</v>
      </c>
      <c r="AX163" s="13" t="s">
        <v>21</v>
      </c>
      <c r="AY163" s="269" t="s">
        <v>157</v>
      </c>
    </row>
    <row r="164" spans="1:65" s="2" customFormat="1" ht="12">
      <c r="A164" s="39"/>
      <c r="B164" s="40"/>
      <c r="C164" s="243" t="s">
        <v>226</v>
      </c>
      <c r="D164" s="243" t="s">
        <v>159</v>
      </c>
      <c r="E164" s="244" t="s">
        <v>211</v>
      </c>
      <c r="F164" s="245" t="s">
        <v>212</v>
      </c>
      <c r="G164" s="246" t="s">
        <v>198</v>
      </c>
      <c r="H164" s="247">
        <v>75.41</v>
      </c>
      <c r="I164" s="248"/>
      <c r="J164" s="249">
        <f>ROUND(I164*H164,2)</f>
        <v>0</v>
      </c>
      <c r="K164" s="245" t="s">
        <v>163</v>
      </c>
      <c r="L164" s="42"/>
      <c r="M164" s="250" t="s">
        <v>1</v>
      </c>
      <c r="N164" s="251" t="s">
        <v>51</v>
      </c>
      <c r="O164" s="92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4" t="s">
        <v>164</v>
      </c>
      <c r="AT164" s="254" t="s">
        <v>159</v>
      </c>
      <c r="AU164" s="254" t="s">
        <v>95</v>
      </c>
      <c r="AY164" s="16" t="s">
        <v>157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6" t="s">
        <v>21</v>
      </c>
      <c r="BK164" s="144">
        <f>ROUND(I164*H164,2)</f>
        <v>0</v>
      </c>
      <c r="BL164" s="16" t="s">
        <v>164</v>
      </c>
      <c r="BM164" s="254" t="s">
        <v>767</v>
      </c>
    </row>
    <row r="165" spans="1:47" s="2" customFormat="1" ht="12">
      <c r="A165" s="39"/>
      <c r="B165" s="40"/>
      <c r="C165" s="41"/>
      <c r="D165" s="255" t="s">
        <v>166</v>
      </c>
      <c r="E165" s="41"/>
      <c r="F165" s="256" t="s">
        <v>214</v>
      </c>
      <c r="G165" s="41"/>
      <c r="H165" s="41"/>
      <c r="I165" s="213"/>
      <c r="J165" s="41"/>
      <c r="K165" s="41"/>
      <c r="L165" s="42"/>
      <c r="M165" s="257"/>
      <c r="N165" s="25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6" t="s">
        <v>166</v>
      </c>
      <c r="AU165" s="16" t="s">
        <v>95</v>
      </c>
    </row>
    <row r="166" spans="1:65" s="2" customFormat="1" ht="12">
      <c r="A166" s="39"/>
      <c r="B166" s="40"/>
      <c r="C166" s="243" t="s">
        <v>232</v>
      </c>
      <c r="D166" s="243" t="s">
        <v>159</v>
      </c>
      <c r="E166" s="244" t="s">
        <v>238</v>
      </c>
      <c r="F166" s="245" t="s">
        <v>239</v>
      </c>
      <c r="G166" s="246" t="s">
        <v>198</v>
      </c>
      <c r="H166" s="247">
        <v>260.604</v>
      </c>
      <c r="I166" s="248"/>
      <c r="J166" s="249">
        <f>ROUND(I166*H166,2)</f>
        <v>0</v>
      </c>
      <c r="K166" s="245" t="s">
        <v>163</v>
      </c>
      <c r="L166" s="42"/>
      <c r="M166" s="250" t="s">
        <v>1</v>
      </c>
      <c r="N166" s="251" t="s">
        <v>51</v>
      </c>
      <c r="O166" s="92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4" t="s">
        <v>164</v>
      </c>
      <c r="AT166" s="254" t="s">
        <v>159</v>
      </c>
      <c r="AU166" s="254" t="s">
        <v>95</v>
      </c>
      <c r="AY166" s="16" t="s">
        <v>157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21</v>
      </c>
      <c r="BK166" s="144">
        <f>ROUND(I166*H166,2)</f>
        <v>0</v>
      </c>
      <c r="BL166" s="16" t="s">
        <v>164</v>
      </c>
      <c r="BM166" s="254" t="s">
        <v>768</v>
      </c>
    </row>
    <row r="167" spans="1:47" s="2" customFormat="1" ht="12">
      <c r="A167" s="39"/>
      <c r="B167" s="40"/>
      <c r="C167" s="41"/>
      <c r="D167" s="255" t="s">
        <v>166</v>
      </c>
      <c r="E167" s="41"/>
      <c r="F167" s="256" t="s">
        <v>241</v>
      </c>
      <c r="G167" s="41"/>
      <c r="H167" s="41"/>
      <c r="I167" s="213"/>
      <c r="J167" s="41"/>
      <c r="K167" s="41"/>
      <c r="L167" s="42"/>
      <c r="M167" s="257"/>
      <c r="N167" s="25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6" t="s">
        <v>166</v>
      </c>
      <c r="AU167" s="16" t="s">
        <v>95</v>
      </c>
    </row>
    <row r="168" spans="1:51" s="14" customFormat="1" ht="12">
      <c r="A168" s="14"/>
      <c r="B168" s="270"/>
      <c r="C168" s="271"/>
      <c r="D168" s="255" t="s">
        <v>183</v>
      </c>
      <c r="E168" s="272" t="s">
        <v>1</v>
      </c>
      <c r="F168" s="273" t="s">
        <v>242</v>
      </c>
      <c r="G168" s="271"/>
      <c r="H168" s="272" t="s">
        <v>1</v>
      </c>
      <c r="I168" s="274"/>
      <c r="J168" s="271"/>
      <c r="K168" s="271"/>
      <c r="L168" s="275"/>
      <c r="M168" s="276"/>
      <c r="N168" s="277"/>
      <c r="O168" s="277"/>
      <c r="P168" s="277"/>
      <c r="Q168" s="277"/>
      <c r="R168" s="277"/>
      <c r="S168" s="277"/>
      <c r="T168" s="27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9" t="s">
        <v>183</v>
      </c>
      <c r="AU168" s="279" t="s">
        <v>95</v>
      </c>
      <c r="AV168" s="14" t="s">
        <v>21</v>
      </c>
      <c r="AW168" s="14" t="s">
        <v>40</v>
      </c>
      <c r="AX168" s="14" t="s">
        <v>86</v>
      </c>
      <c r="AY168" s="279" t="s">
        <v>157</v>
      </c>
    </row>
    <row r="169" spans="1:51" s="13" customFormat="1" ht="12">
      <c r="A169" s="13"/>
      <c r="B169" s="259"/>
      <c r="C169" s="260"/>
      <c r="D169" s="255" t="s">
        <v>183</v>
      </c>
      <c r="E169" s="261" t="s">
        <v>1</v>
      </c>
      <c r="F169" s="262" t="s">
        <v>769</v>
      </c>
      <c r="G169" s="260"/>
      <c r="H169" s="263">
        <v>260.604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183</v>
      </c>
      <c r="AU169" s="269" t="s">
        <v>95</v>
      </c>
      <c r="AV169" s="13" t="s">
        <v>95</v>
      </c>
      <c r="AW169" s="13" t="s">
        <v>40</v>
      </c>
      <c r="AX169" s="13" t="s">
        <v>21</v>
      </c>
      <c r="AY169" s="269" t="s">
        <v>157</v>
      </c>
    </row>
    <row r="170" spans="1:65" s="2" customFormat="1" ht="33" customHeight="1">
      <c r="A170" s="39"/>
      <c r="B170" s="40"/>
      <c r="C170" s="243" t="s">
        <v>237</v>
      </c>
      <c r="D170" s="243" t="s">
        <v>159</v>
      </c>
      <c r="E170" s="244" t="s">
        <v>244</v>
      </c>
      <c r="F170" s="245" t="s">
        <v>245</v>
      </c>
      <c r="G170" s="246" t="s">
        <v>198</v>
      </c>
      <c r="H170" s="247">
        <v>2606.04</v>
      </c>
      <c r="I170" s="248"/>
      <c r="J170" s="249">
        <f>ROUND(I170*H170,2)</f>
        <v>0</v>
      </c>
      <c r="K170" s="245" t="s">
        <v>163</v>
      </c>
      <c r="L170" s="42"/>
      <c r="M170" s="250" t="s">
        <v>1</v>
      </c>
      <c r="N170" s="251" t="s">
        <v>51</v>
      </c>
      <c r="O170" s="92"/>
      <c r="P170" s="252">
        <f>O170*H170</f>
        <v>0</v>
      </c>
      <c r="Q170" s="252">
        <v>0</v>
      </c>
      <c r="R170" s="252">
        <f>Q170*H170</f>
        <v>0</v>
      </c>
      <c r="S170" s="252">
        <v>0</v>
      </c>
      <c r="T170" s="25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4" t="s">
        <v>164</v>
      </c>
      <c r="AT170" s="254" t="s">
        <v>159</v>
      </c>
      <c r="AU170" s="254" t="s">
        <v>95</v>
      </c>
      <c r="AY170" s="16" t="s">
        <v>157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6" t="s">
        <v>21</v>
      </c>
      <c r="BK170" s="144">
        <f>ROUND(I170*H170,2)</f>
        <v>0</v>
      </c>
      <c r="BL170" s="16" t="s">
        <v>164</v>
      </c>
      <c r="BM170" s="254" t="s">
        <v>770</v>
      </c>
    </row>
    <row r="171" spans="1:47" s="2" customFormat="1" ht="12">
      <c r="A171" s="39"/>
      <c r="B171" s="40"/>
      <c r="C171" s="41"/>
      <c r="D171" s="255" t="s">
        <v>166</v>
      </c>
      <c r="E171" s="41"/>
      <c r="F171" s="256" t="s">
        <v>247</v>
      </c>
      <c r="G171" s="41"/>
      <c r="H171" s="41"/>
      <c r="I171" s="213"/>
      <c r="J171" s="41"/>
      <c r="K171" s="41"/>
      <c r="L171" s="42"/>
      <c r="M171" s="257"/>
      <c r="N171" s="25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6" t="s">
        <v>166</v>
      </c>
      <c r="AU171" s="16" t="s">
        <v>95</v>
      </c>
    </row>
    <row r="172" spans="1:51" s="14" customFormat="1" ht="12">
      <c r="A172" s="14"/>
      <c r="B172" s="270"/>
      <c r="C172" s="271"/>
      <c r="D172" s="255" t="s">
        <v>183</v>
      </c>
      <c r="E172" s="272" t="s">
        <v>1</v>
      </c>
      <c r="F172" s="273" t="s">
        <v>242</v>
      </c>
      <c r="G172" s="271"/>
      <c r="H172" s="272" t="s">
        <v>1</v>
      </c>
      <c r="I172" s="274"/>
      <c r="J172" s="271"/>
      <c r="K172" s="271"/>
      <c r="L172" s="275"/>
      <c r="M172" s="276"/>
      <c r="N172" s="277"/>
      <c r="O172" s="277"/>
      <c r="P172" s="277"/>
      <c r="Q172" s="277"/>
      <c r="R172" s="277"/>
      <c r="S172" s="277"/>
      <c r="T172" s="27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9" t="s">
        <v>183</v>
      </c>
      <c r="AU172" s="279" t="s">
        <v>95</v>
      </c>
      <c r="AV172" s="14" t="s">
        <v>21</v>
      </c>
      <c r="AW172" s="14" t="s">
        <v>40</v>
      </c>
      <c r="AX172" s="14" t="s">
        <v>86</v>
      </c>
      <c r="AY172" s="279" t="s">
        <v>157</v>
      </c>
    </row>
    <row r="173" spans="1:51" s="13" customFormat="1" ht="12">
      <c r="A173" s="13"/>
      <c r="B173" s="259"/>
      <c r="C173" s="260"/>
      <c r="D173" s="255" t="s">
        <v>183</v>
      </c>
      <c r="E173" s="261" t="s">
        <v>1</v>
      </c>
      <c r="F173" s="262" t="s">
        <v>771</v>
      </c>
      <c r="G173" s="260"/>
      <c r="H173" s="263">
        <v>2606.04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183</v>
      </c>
      <c r="AU173" s="269" t="s">
        <v>95</v>
      </c>
      <c r="AV173" s="13" t="s">
        <v>95</v>
      </c>
      <c r="AW173" s="13" t="s">
        <v>40</v>
      </c>
      <c r="AX173" s="13" t="s">
        <v>21</v>
      </c>
      <c r="AY173" s="269" t="s">
        <v>157</v>
      </c>
    </row>
    <row r="174" spans="1:65" s="2" customFormat="1" ht="16.5" customHeight="1">
      <c r="A174" s="39"/>
      <c r="B174" s="40"/>
      <c r="C174" s="243" t="s">
        <v>8</v>
      </c>
      <c r="D174" s="243" t="s">
        <v>159</v>
      </c>
      <c r="E174" s="244" t="s">
        <v>530</v>
      </c>
      <c r="F174" s="245" t="s">
        <v>531</v>
      </c>
      <c r="G174" s="246" t="s">
        <v>368</v>
      </c>
      <c r="H174" s="247">
        <v>4</v>
      </c>
      <c r="I174" s="248"/>
      <c r="J174" s="249">
        <f>ROUND(I174*H174,2)</f>
        <v>0</v>
      </c>
      <c r="K174" s="245" t="s">
        <v>176</v>
      </c>
      <c r="L174" s="42"/>
      <c r="M174" s="250" t="s">
        <v>1</v>
      </c>
      <c r="N174" s="251" t="s">
        <v>51</v>
      </c>
      <c r="O174" s="92"/>
      <c r="P174" s="252">
        <f>O174*H174</f>
        <v>0</v>
      </c>
      <c r="Q174" s="252">
        <v>0</v>
      </c>
      <c r="R174" s="252">
        <f>Q174*H174</f>
        <v>0</v>
      </c>
      <c r="S174" s="252">
        <v>0.753</v>
      </c>
      <c r="T174" s="253">
        <f>S174*H174</f>
        <v>3.012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4" t="s">
        <v>164</v>
      </c>
      <c r="AT174" s="254" t="s">
        <v>159</v>
      </c>
      <c r="AU174" s="254" t="s">
        <v>95</v>
      </c>
      <c r="AY174" s="16" t="s">
        <v>157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6" t="s">
        <v>21</v>
      </c>
      <c r="BK174" s="144">
        <f>ROUND(I174*H174,2)</f>
        <v>0</v>
      </c>
      <c r="BL174" s="16" t="s">
        <v>164</v>
      </c>
      <c r="BM174" s="254" t="s">
        <v>772</v>
      </c>
    </row>
    <row r="175" spans="1:47" s="2" customFormat="1" ht="12">
      <c r="A175" s="39"/>
      <c r="B175" s="40"/>
      <c r="C175" s="41"/>
      <c r="D175" s="255" t="s">
        <v>166</v>
      </c>
      <c r="E175" s="41"/>
      <c r="F175" s="256" t="s">
        <v>533</v>
      </c>
      <c r="G175" s="41"/>
      <c r="H175" s="41"/>
      <c r="I175" s="213"/>
      <c r="J175" s="41"/>
      <c r="K175" s="41"/>
      <c r="L175" s="42"/>
      <c r="M175" s="257"/>
      <c r="N175" s="25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6" t="s">
        <v>166</v>
      </c>
      <c r="AU175" s="16" t="s">
        <v>95</v>
      </c>
    </row>
    <row r="176" spans="1:51" s="14" customFormat="1" ht="12">
      <c r="A176" s="14"/>
      <c r="B176" s="270"/>
      <c r="C176" s="271"/>
      <c r="D176" s="255" t="s">
        <v>183</v>
      </c>
      <c r="E176" s="272" t="s">
        <v>1</v>
      </c>
      <c r="F176" s="273" t="s">
        <v>773</v>
      </c>
      <c r="G176" s="271"/>
      <c r="H176" s="272" t="s">
        <v>1</v>
      </c>
      <c r="I176" s="274"/>
      <c r="J176" s="271"/>
      <c r="K176" s="271"/>
      <c r="L176" s="275"/>
      <c r="M176" s="276"/>
      <c r="N176" s="277"/>
      <c r="O176" s="277"/>
      <c r="P176" s="277"/>
      <c r="Q176" s="277"/>
      <c r="R176" s="277"/>
      <c r="S176" s="277"/>
      <c r="T176" s="27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9" t="s">
        <v>183</v>
      </c>
      <c r="AU176" s="279" t="s">
        <v>95</v>
      </c>
      <c r="AV176" s="14" t="s">
        <v>21</v>
      </c>
      <c r="AW176" s="14" t="s">
        <v>40</v>
      </c>
      <c r="AX176" s="14" t="s">
        <v>86</v>
      </c>
      <c r="AY176" s="279" t="s">
        <v>157</v>
      </c>
    </row>
    <row r="177" spans="1:51" s="13" customFormat="1" ht="12">
      <c r="A177" s="13"/>
      <c r="B177" s="259"/>
      <c r="C177" s="260"/>
      <c r="D177" s="255" t="s">
        <v>183</v>
      </c>
      <c r="E177" s="261" t="s">
        <v>1</v>
      </c>
      <c r="F177" s="262" t="s">
        <v>164</v>
      </c>
      <c r="G177" s="260"/>
      <c r="H177" s="263">
        <v>4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183</v>
      </c>
      <c r="AU177" s="269" t="s">
        <v>95</v>
      </c>
      <c r="AV177" s="13" t="s">
        <v>95</v>
      </c>
      <c r="AW177" s="13" t="s">
        <v>40</v>
      </c>
      <c r="AX177" s="13" t="s">
        <v>21</v>
      </c>
      <c r="AY177" s="269" t="s">
        <v>157</v>
      </c>
    </row>
    <row r="178" spans="1:65" s="2" customFormat="1" ht="16.5" customHeight="1">
      <c r="A178" s="39"/>
      <c r="B178" s="40"/>
      <c r="C178" s="243" t="s">
        <v>249</v>
      </c>
      <c r="D178" s="243" t="s">
        <v>159</v>
      </c>
      <c r="E178" s="244" t="s">
        <v>774</v>
      </c>
      <c r="F178" s="245" t="s">
        <v>775</v>
      </c>
      <c r="G178" s="246" t="s">
        <v>368</v>
      </c>
      <c r="H178" s="247">
        <v>6</v>
      </c>
      <c r="I178" s="248"/>
      <c r="J178" s="249">
        <f>ROUND(I178*H178,2)</f>
        <v>0</v>
      </c>
      <c r="K178" s="245" t="s">
        <v>176</v>
      </c>
      <c r="L178" s="42"/>
      <c r="M178" s="250" t="s">
        <v>1</v>
      </c>
      <c r="N178" s="251" t="s">
        <v>51</v>
      </c>
      <c r="O178" s="92"/>
      <c r="P178" s="252">
        <f>O178*H178</f>
        <v>0</v>
      </c>
      <c r="Q178" s="252">
        <v>0</v>
      </c>
      <c r="R178" s="252">
        <f>Q178*H178</f>
        <v>0</v>
      </c>
      <c r="S178" s="252">
        <v>0.98</v>
      </c>
      <c r="T178" s="253">
        <f>S178*H178</f>
        <v>5.88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4" t="s">
        <v>164</v>
      </c>
      <c r="AT178" s="254" t="s">
        <v>159</v>
      </c>
      <c r="AU178" s="254" t="s">
        <v>95</v>
      </c>
      <c r="AY178" s="16" t="s">
        <v>157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6" t="s">
        <v>21</v>
      </c>
      <c r="BK178" s="144">
        <f>ROUND(I178*H178,2)</f>
        <v>0</v>
      </c>
      <c r="BL178" s="16" t="s">
        <v>164</v>
      </c>
      <c r="BM178" s="254" t="s">
        <v>776</v>
      </c>
    </row>
    <row r="179" spans="1:47" s="2" customFormat="1" ht="12">
      <c r="A179" s="39"/>
      <c r="B179" s="40"/>
      <c r="C179" s="41"/>
      <c r="D179" s="255" t="s">
        <v>166</v>
      </c>
      <c r="E179" s="41"/>
      <c r="F179" s="256" t="s">
        <v>777</v>
      </c>
      <c r="G179" s="41"/>
      <c r="H179" s="41"/>
      <c r="I179" s="213"/>
      <c r="J179" s="41"/>
      <c r="K179" s="41"/>
      <c r="L179" s="42"/>
      <c r="M179" s="257"/>
      <c r="N179" s="258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6" t="s">
        <v>166</v>
      </c>
      <c r="AU179" s="16" t="s">
        <v>95</v>
      </c>
    </row>
    <row r="180" spans="1:51" s="14" customFormat="1" ht="12">
      <c r="A180" s="14"/>
      <c r="B180" s="270"/>
      <c r="C180" s="271"/>
      <c r="D180" s="255" t="s">
        <v>183</v>
      </c>
      <c r="E180" s="272" t="s">
        <v>1</v>
      </c>
      <c r="F180" s="273" t="s">
        <v>778</v>
      </c>
      <c r="G180" s="271"/>
      <c r="H180" s="272" t="s">
        <v>1</v>
      </c>
      <c r="I180" s="274"/>
      <c r="J180" s="271"/>
      <c r="K180" s="271"/>
      <c r="L180" s="275"/>
      <c r="M180" s="276"/>
      <c r="N180" s="277"/>
      <c r="O180" s="277"/>
      <c r="P180" s="277"/>
      <c r="Q180" s="277"/>
      <c r="R180" s="277"/>
      <c r="S180" s="277"/>
      <c r="T180" s="27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9" t="s">
        <v>183</v>
      </c>
      <c r="AU180" s="279" t="s">
        <v>95</v>
      </c>
      <c r="AV180" s="14" t="s">
        <v>21</v>
      </c>
      <c r="AW180" s="14" t="s">
        <v>40</v>
      </c>
      <c r="AX180" s="14" t="s">
        <v>86</v>
      </c>
      <c r="AY180" s="279" t="s">
        <v>157</v>
      </c>
    </row>
    <row r="181" spans="1:51" s="13" customFormat="1" ht="12">
      <c r="A181" s="13"/>
      <c r="B181" s="259"/>
      <c r="C181" s="260"/>
      <c r="D181" s="255" t="s">
        <v>183</v>
      </c>
      <c r="E181" s="261" t="s">
        <v>1</v>
      </c>
      <c r="F181" s="262" t="s">
        <v>190</v>
      </c>
      <c r="G181" s="260"/>
      <c r="H181" s="263">
        <v>6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183</v>
      </c>
      <c r="AU181" s="269" t="s">
        <v>95</v>
      </c>
      <c r="AV181" s="13" t="s">
        <v>95</v>
      </c>
      <c r="AW181" s="13" t="s">
        <v>40</v>
      </c>
      <c r="AX181" s="13" t="s">
        <v>21</v>
      </c>
      <c r="AY181" s="269" t="s">
        <v>157</v>
      </c>
    </row>
    <row r="182" spans="1:65" s="2" customFormat="1" ht="16.5" customHeight="1">
      <c r="A182" s="39"/>
      <c r="B182" s="40"/>
      <c r="C182" s="243" t="s">
        <v>255</v>
      </c>
      <c r="D182" s="243" t="s">
        <v>159</v>
      </c>
      <c r="E182" s="244" t="s">
        <v>173</v>
      </c>
      <c r="F182" s="245" t="s">
        <v>174</v>
      </c>
      <c r="G182" s="246" t="s">
        <v>175</v>
      </c>
      <c r="H182" s="247">
        <v>342.092</v>
      </c>
      <c r="I182" s="248"/>
      <c r="J182" s="249">
        <f>ROUND(I182*H182,2)</f>
        <v>0</v>
      </c>
      <c r="K182" s="245" t="s">
        <v>176</v>
      </c>
      <c r="L182" s="42"/>
      <c r="M182" s="250" t="s">
        <v>1</v>
      </c>
      <c r="N182" s="251" t="s">
        <v>51</v>
      </c>
      <c r="O182" s="92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4" t="s">
        <v>164</v>
      </c>
      <c r="AT182" s="254" t="s">
        <v>159</v>
      </c>
      <c r="AU182" s="254" t="s">
        <v>95</v>
      </c>
      <c r="AY182" s="16" t="s">
        <v>157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6" t="s">
        <v>21</v>
      </c>
      <c r="BK182" s="144">
        <f>ROUND(I182*H182,2)</f>
        <v>0</v>
      </c>
      <c r="BL182" s="16" t="s">
        <v>164</v>
      </c>
      <c r="BM182" s="254" t="s">
        <v>779</v>
      </c>
    </row>
    <row r="183" spans="1:47" s="2" customFormat="1" ht="12">
      <c r="A183" s="39"/>
      <c r="B183" s="40"/>
      <c r="C183" s="41"/>
      <c r="D183" s="255" t="s">
        <v>166</v>
      </c>
      <c r="E183" s="41"/>
      <c r="F183" s="256" t="s">
        <v>178</v>
      </c>
      <c r="G183" s="41"/>
      <c r="H183" s="41"/>
      <c r="I183" s="213"/>
      <c r="J183" s="41"/>
      <c r="K183" s="41"/>
      <c r="L183" s="42"/>
      <c r="M183" s="257"/>
      <c r="N183" s="25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6" t="s">
        <v>166</v>
      </c>
      <c r="AU183" s="16" t="s">
        <v>95</v>
      </c>
    </row>
    <row r="184" spans="1:65" s="2" customFormat="1" ht="12">
      <c r="A184" s="39"/>
      <c r="B184" s="40"/>
      <c r="C184" s="243" t="s">
        <v>261</v>
      </c>
      <c r="D184" s="243" t="s">
        <v>159</v>
      </c>
      <c r="E184" s="244" t="s">
        <v>179</v>
      </c>
      <c r="F184" s="245" t="s">
        <v>180</v>
      </c>
      <c r="G184" s="246" t="s">
        <v>175</v>
      </c>
      <c r="H184" s="247">
        <v>6499.748</v>
      </c>
      <c r="I184" s="248"/>
      <c r="J184" s="249">
        <f>ROUND(I184*H184,2)</f>
        <v>0</v>
      </c>
      <c r="K184" s="245" t="s">
        <v>176</v>
      </c>
      <c r="L184" s="42"/>
      <c r="M184" s="250" t="s">
        <v>1</v>
      </c>
      <c r="N184" s="251" t="s">
        <v>51</v>
      </c>
      <c r="O184" s="92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4" t="s">
        <v>164</v>
      </c>
      <c r="AT184" s="254" t="s">
        <v>159</v>
      </c>
      <c r="AU184" s="254" t="s">
        <v>95</v>
      </c>
      <c r="AY184" s="16" t="s">
        <v>157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6" t="s">
        <v>21</v>
      </c>
      <c r="BK184" s="144">
        <f>ROUND(I184*H184,2)</f>
        <v>0</v>
      </c>
      <c r="BL184" s="16" t="s">
        <v>164</v>
      </c>
      <c r="BM184" s="254" t="s">
        <v>780</v>
      </c>
    </row>
    <row r="185" spans="1:47" s="2" customFormat="1" ht="12">
      <c r="A185" s="39"/>
      <c r="B185" s="40"/>
      <c r="C185" s="41"/>
      <c r="D185" s="255" t="s">
        <v>166</v>
      </c>
      <c r="E185" s="41"/>
      <c r="F185" s="256" t="s">
        <v>182</v>
      </c>
      <c r="G185" s="41"/>
      <c r="H185" s="41"/>
      <c r="I185" s="213"/>
      <c r="J185" s="41"/>
      <c r="K185" s="41"/>
      <c r="L185" s="42"/>
      <c r="M185" s="257"/>
      <c r="N185" s="25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6" t="s">
        <v>166</v>
      </c>
      <c r="AU185" s="16" t="s">
        <v>95</v>
      </c>
    </row>
    <row r="186" spans="1:51" s="13" customFormat="1" ht="12">
      <c r="A186" s="13"/>
      <c r="B186" s="259"/>
      <c r="C186" s="260"/>
      <c r="D186" s="255" t="s">
        <v>183</v>
      </c>
      <c r="E186" s="261" t="s">
        <v>1</v>
      </c>
      <c r="F186" s="262" t="s">
        <v>781</v>
      </c>
      <c r="G186" s="260"/>
      <c r="H186" s="263">
        <v>6499.748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183</v>
      </c>
      <c r="AU186" s="269" t="s">
        <v>95</v>
      </c>
      <c r="AV186" s="13" t="s">
        <v>95</v>
      </c>
      <c r="AW186" s="13" t="s">
        <v>40</v>
      </c>
      <c r="AX186" s="13" t="s">
        <v>21</v>
      </c>
      <c r="AY186" s="269" t="s">
        <v>157</v>
      </c>
    </row>
    <row r="187" spans="1:65" s="2" customFormat="1" ht="12">
      <c r="A187" s="39"/>
      <c r="B187" s="40"/>
      <c r="C187" s="243" t="s">
        <v>279</v>
      </c>
      <c r="D187" s="243" t="s">
        <v>159</v>
      </c>
      <c r="E187" s="244" t="s">
        <v>191</v>
      </c>
      <c r="F187" s="245" t="s">
        <v>192</v>
      </c>
      <c r="G187" s="246" t="s">
        <v>175</v>
      </c>
      <c r="H187" s="247">
        <v>333.2</v>
      </c>
      <c r="I187" s="248"/>
      <c r="J187" s="249">
        <f>ROUND(I187*H187,2)</f>
        <v>0</v>
      </c>
      <c r="K187" s="245" t="s">
        <v>163</v>
      </c>
      <c r="L187" s="42"/>
      <c r="M187" s="250" t="s">
        <v>1</v>
      </c>
      <c r="N187" s="251" t="s">
        <v>51</v>
      </c>
      <c r="O187" s="92"/>
      <c r="P187" s="252">
        <f>O187*H187</f>
        <v>0</v>
      </c>
      <c r="Q187" s="252">
        <v>0</v>
      </c>
      <c r="R187" s="252">
        <f>Q187*H187</f>
        <v>0</v>
      </c>
      <c r="S187" s="252">
        <v>0</v>
      </c>
      <c r="T187" s="25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4" t="s">
        <v>164</v>
      </c>
      <c r="AT187" s="254" t="s">
        <v>159</v>
      </c>
      <c r="AU187" s="254" t="s">
        <v>95</v>
      </c>
      <c r="AY187" s="16" t="s">
        <v>157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6" t="s">
        <v>21</v>
      </c>
      <c r="BK187" s="144">
        <f>ROUND(I187*H187,2)</f>
        <v>0</v>
      </c>
      <c r="BL187" s="16" t="s">
        <v>164</v>
      </c>
      <c r="BM187" s="254" t="s">
        <v>782</v>
      </c>
    </row>
    <row r="188" spans="1:47" s="2" customFormat="1" ht="12">
      <c r="A188" s="39"/>
      <c r="B188" s="40"/>
      <c r="C188" s="41"/>
      <c r="D188" s="255" t="s">
        <v>166</v>
      </c>
      <c r="E188" s="41"/>
      <c r="F188" s="256" t="s">
        <v>194</v>
      </c>
      <c r="G188" s="41"/>
      <c r="H188" s="41"/>
      <c r="I188" s="213"/>
      <c r="J188" s="41"/>
      <c r="K188" s="41"/>
      <c r="L188" s="42"/>
      <c r="M188" s="257"/>
      <c r="N188" s="25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6" t="s">
        <v>166</v>
      </c>
      <c r="AU188" s="16" t="s">
        <v>95</v>
      </c>
    </row>
    <row r="189" spans="1:65" s="2" customFormat="1" ht="12">
      <c r="A189" s="39"/>
      <c r="B189" s="40"/>
      <c r="C189" s="243" t="s">
        <v>286</v>
      </c>
      <c r="D189" s="243" t="s">
        <v>159</v>
      </c>
      <c r="E189" s="244" t="s">
        <v>541</v>
      </c>
      <c r="F189" s="245" t="s">
        <v>542</v>
      </c>
      <c r="G189" s="246" t="s">
        <v>175</v>
      </c>
      <c r="H189" s="247">
        <v>8.892</v>
      </c>
      <c r="I189" s="248"/>
      <c r="J189" s="249">
        <f>ROUND(I189*H189,2)</f>
        <v>0</v>
      </c>
      <c r="K189" s="245" t="s">
        <v>163</v>
      </c>
      <c r="L189" s="42"/>
      <c r="M189" s="250" t="s">
        <v>1</v>
      </c>
      <c r="N189" s="251" t="s">
        <v>51</v>
      </c>
      <c r="O189" s="92"/>
      <c r="P189" s="252">
        <f>O189*H189</f>
        <v>0</v>
      </c>
      <c r="Q189" s="252">
        <v>0</v>
      </c>
      <c r="R189" s="252">
        <f>Q189*H189</f>
        <v>0</v>
      </c>
      <c r="S189" s="252">
        <v>0</v>
      </c>
      <c r="T189" s="25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4" t="s">
        <v>164</v>
      </c>
      <c r="AT189" s="254" t="s">
        <v>159</v>
      </c>
      <c r="AU189" s="254" t="s">
        <v>95</v>
      </c>
      <c r="AY189" s="16" t="s">
        <v>157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6" t="s">
        <v>21</v>
      </c>
      <c r="BK189" s="144">
        <f>ROUND(I189*H189,2)</f>
        <v>0</v>
      </c>
      <c r="BL189" s="16" t="s">
        <v>164</v>
      </c>
      <c r="BM189" s="254" t="s">
        <v>783</v>
      </c>
    </row>
    <row r="190" spans="1:47" s="2" customFormat="1" ht="12">
      <c r="A190" s="39"/>
      <c r="B190" s="40"/>
      <c r="C190" s="41"/>
      <c r="D190" s="255" t="s">
        <v>166</v>
      </c>
      <c r="E190" s="41"/>
      <c r="F190" s="256" t="s">
        <v>544</v>
      </c>
      <c r="G190" s="41"/>
      <c r="H190" s="41"/>
      <c r="I190" s="213"/>
      <c r="J190" s="41"/>
      <c r="K190" s="41"/>
      <c r="L190" s="42"/>
      <c r="M190" s="257"/>
      <c r="N190" s="25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6" t="s">
        <v>166</v>
      </c>
      <c r="AU190" s="16" t="s">
        <v>95</v>
      </c>
    </row>
    <row r="191" spans="1:51" s="14" customFormat="1" ht="12">
      <c r="A191" s="14"/>
      <c r="B191" s="270"/>
      <c r="C191" s="271"/>
      <c r="D191" s="255" t="s">
        <v>183</v>
      </c>
      <c r="E191" s="272" t="s">
        <v>1</v>
      </c>
      <c r="F191" s="273" t="s">
        <v>784</v>
      </c>
      <c r="G191" s="271"/>
      <c r="H191" s="272" t="s">
        <v>1</v>
      </c>
      <c r="I191" s="274"/>
      <c r="J191" s="271"/>
      <c r="K191" s="271"/>
      <c r="L191" s="275"/>
      <c r="M191" s="276"/>
      <c r="N191" s="277"/>
      <c r="O191" s="277"/>
      <c r="P191" s="277"/>
      <c r="Q191" s="277"/>
      <c r="R191" s="277"/>
      <c r="S191" s="277"/>
      <c r="T191" s="27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9" t="s">
        <v>183</v>
      </c>
      <c r="AU191" s="279" t="s">
        <v>95</v>
      </c>
      <c r="AV191" s="14" t="s">
        <v>21</v>
      </c>
      <c r="AW191" s="14" t="s">
        <v>40</v>
      </c>
      <c r="AX191" s="14" t="s">
        <v>86</v>
      </c>
      <c r="AY191" s="279" t="s">
        <v>157</v>
      </c>
    </row>
    <row r="192" spans="1:51" s="13" customFormat="1" ht="12">
      <c r="A192" s="13"/>
      <c r="B192" s="259"/>
      <c r="C192" s="260"/>
      <c r="D192" s="255" t="s">
        <v>183</v>
      </c>
      <c r="E192" s="261" t="s">
        <v>1</v>
      </c>
      <c r="F192" s="262" t="s">
        <v>785</v>
      </c>
      <c r="G192" s="260"/>
      <c r="H192" s="263">
        <v>8.892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183</v>
      </c>
      <c r="AU192" s="269" t="s">
        <v>95</v>
      </c>
      <c r="AV192" s="13" t="s">
        <v>95</v>
      </c>
      <c r="AW192" s="13" t="s">
        <v>40</v>
      </c>
      <c r="AX192" s="13" t="s">
        <v>21</v>
      </c>
      <c r="AY192" s="269" t="s">
        <v>157</v>
      </c>
    </row>
    <row r="193" spans="1:65" s="2" customFormat="1" ht="16.5" customHeight="1">
      <c r="A193" s="39"/>
      <c r="B193" s="40"/>
      <c r="C193" s="243" t="s">
        <v>7</v>
      </c>
      <c r="D193" s="243" t="s">
        <v>159</v>
      </c>
      <c r="E193" s="244" t="s">
        <v>250</v>
      </c>
      <c r="F193" s="245" t="s">
        <v>251</v>
      </c>
      <c r="G193" s="246" t="s">
        <v>162</v>
      </c>
      <c r="H193" s="247">
        <v>1193.3</v>
      </c>
      <c r="I193" s="248"/>
      <c r="J193" s="249">
        <f>ROUND(I193*H193,2)</f>
        <v>0</v>
      </c>
      <c r="K193" s="245" t="s">
        <v>163</v>
      </c>
      <c r="L193" s="42"/>
      <c r="M193" s="250" t="s">
        <v>1</v>
      </c>
      <c r="N193" s="251" t="s">
        <v>51</v>
      </c>
      <c r="O193" s="92"/>
      <c r="P193" s="252">
        <f>O193*H193</f>
        <v>0</v>
      </c>
      <c r="Q193" s="252">
        <v>0</v>
      </c>
      <c r="R193" s="252">
        <f>Q193*H193</f>
        <v>0</v>
      </c>
      <c r="S193" s="252">
        <v>0</v>
      </c>
      <c r="T193" s="25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4" t="s">
        <v>164</v>
      </c>
      <c r="AT193" s="254" t="s">
        <v>159</v>
      </c>
      <c r="AU193" s="254" t="s">
        <v>95</v>
      </c>
      <c r="AY193" s="16" t="s">
        <v>157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6" t="s">
        <v>21</v>
      </c>
      <c r="BK193" s="144">
        <f>ROUND(I193*H193,2)</f>
        <v>0</v>
      </c>
      <c r="BL193" s="16" t="s">
        <v>164</v>
      </c>
      <c r="BM193" s="254" t="s">
        <v>786</v>
      </c>
    </row>
    <row r="194" spans="1:47" s="2" customFormat="1" ht="12">
      <c r="A194" s="39"/>
      <c r="B194" s="40"/>
      <c r="C194" s="41"/>
      <c r="D194" s="255" t="s">
        <v>166</v>
      </c>
      <c r="E194" s="41"/>
      <c r="F194" s="256" t="s">
        <v>253</v>
      </c>
      <c r="G194" s="41"/>
      <c r="H194" s="41"/>
      <c r="I194" s="213"/>
      <c r="J194" s="41"/>
      <c r="K194" s="41"/>
      <c r="L194" s="42"/>
      <c r="M194" s="257"/>
      <c r="N194" s="25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6" t="s">
        <v>166</v>
      </c>
      <c r="AU194" s="16" t="s">
        <v>95</v>
      </c>
    </row>
    <row r="195" spans="1:63" s="12" customFormat="1" ht="22.8" customHeight="1">
      <c r="A195" s="12"/>
      <c r="B195" s="227"/>
      <c r="C195" s="228"/>
      <c r="D195" s="229" t="s">
        <v>85</v>
      </c>
      <c r="E195" s="241" t="s">
        <v>96</v>
      </c>
      <c r="F195" s="241" t="s">
        <v>254</v>
      </c>
      <c r="G195" s="228"/>
      <c r="H195" s="228"/>
      <c r="I195" s="231"/>
      <c r="J195" s="242">
        <f>BK195</f>
        <v>0</v>
      </c>
      <c r="K195" s="228"/>
      <c r="L195" s="233"/>
      <c r="M195" s="234"/>
      <c r="N195" s="235"/>
      <c r="O195" s="235"/>
      <c r="P195" s="236">
        <f>SUM(P196:P207)</f>
        <v>0</v>
      </c>
      <c r="Q195" s="235"/>
      <c r="R195" s="236">
        <f>SUM(R196:R207)</f>
        <v>0.58515</v>
      </c>
      <c r="S195" s="235"/>
      <c r="T195" s="237">
        <f>SUM(T196:T207)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8" t="s">
        <v>21</v>
      </c>
      <c r="AT195" s="239" t="s">
        <v>85</v>
      </c>
      <c r="AU195" s="239" t="s">
        <v>21</v>
      </c>
      <c r="AY195" s="238" t="s">
        <v>157</v>
      </c>
      <c r="BK195" s="240">
        <f>SUM(BK196:BK207)</f>
        <v>0</v>
      </c>
    </row>
    <row r="196" spans="1:65" s="2" customFormat="1" ht="12">
      <c r="A196" s="39"/>
      <c r="B196" s="40"/>
      <c r="C196" s="243" t="s">
        <v>299</v>
      </c>
      <c r="D196" s="243" t="s">
        <v>159</v>
      </c>
      <c r="E196" s="244" t="s">
        <v>256</v>
      </c>
      <c r="F196" s="245" t="s">
        <v>257</v>
      </c>
      <c r="G196" s="246" t="s">
        <v>162</v>
      </c>
      <c r="H196" s="247">
        <v>1245</v>
      </c>
      <c r="I196" s="248"/>
      <c r="J196" s="249">
        <f>ROUND(I196*H196,2)</f>
        <v>0</v>
      </c>
      <c r="K196" s="245" t="s">
        <v>176</v>
      </c>
      <c r="L196" s="42"/>
      <c r="M196" s="250" t="s">
        <v>1</v>
      </c>
      <c r="N196" s="251" t="s">
        <v>51</v>
      </c>
      <c r="O196" s="92"/>
      <c r="P196" s="252">
        <f>O196*H196</f>
        <v>0</v>
      </c>
      <c r="Q196" s="252">
        <v>0.00047</v>
      </c>
      <c r="R196" s="252">
        <f>Q196*H196</f>
        <v>0.58515</v>
      </c>
      <c r="S196" s="252">
        <v>0</v>
      </c>
      <c r="T196" s="25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4" t="s">
        <v>164</v>
      </c>
      <c r="AT196" s="254" t="s">
        <v>159</v>
      </c>
      <c r="AU196" s="254" t="s">
        <v>95</v>
      </c>
      <c r="AY196" s="16" t="s">
        <v>157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6" t="s">
        <v>21</v>
      </c>
      <c r="BK196" s="144">
        <f>ROUND(I196*H196,2)</f>
        <v>0</v>
      </c>
      <c r="BL196" s="16" t="s">
        <v>164</v>
      </c>
      <c r="BM196" s="254" t="s">
        <v>787</v>
      </c>
    </row>
    <row r="197" spans="1:47" s="2" customFormat="1" ht="12">
      <c r="A197" s="39"/>
      <c r="B197" s="40"/>
      <c r="C197" s="41"/>
      <c r="D197" s="255" t="s">
        <v>166</v>
      </c>
      <c r="E197" s="41"/>
      <c r="F197" s="256" t="s">
        <v>259</v>
      </c>
      <c r="G197" s="41"/>
      <c r="H197" s="41"/>
      <c r="I197" s="213"/>
      <c r="J197" s="41"/>
      <c r="K197" s="41"/>
      <c r="L197" s="42"/>
      <c r="M197" s="257"/>
      <c r="N197" s="258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6" t="s">
        <v>166</v>
      </c>
      <c r="AU197" s="16" t="s">
        <v>95</v>
      </c>
    </row>
    <row r="198" spans="1:51" s="13" customFormat="1" ht="12">
      <c r="A198" s="13"/>
      <c r="B198" s="259"/>
      <c r="C198" s="260"/>
      <c r="D198" s="255" t="s">
        <v>183</v>
      </c>
      <c r="E198" s="261" t="s">
        <v>1</v>
      </c>
      <c r="F198" s="262" t="s">
        <v>788</v>
      </c>
      <c r="G198" s="260"/>
      <c r="H198" s="263">
        <v>1245</v>
      </c>
      <c r="I198" s="264"/>
      <c r="J198" s="260"/>
      <c r="K198" s="260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183</v>
      </c>
      <c r="AU198" s="269" t="s">
        <v>95</v>
      </c>
      <c r="AV198" s="13" t="s">
        <v>95</v>
      </c>
      <c r="AW198" s="13" t="s">
        <v>40</v>
      </c>
      <c r="AX198" s="13" t="s">
        <v>21</v>
      </c>
      <c r="AY198" s="269" t="s">
        <v>157</v>
      </c>
    </row>
    <row r="199" spans="1:65" s="2" customFormat="1" ht="12">
      <c r="A199" s="39"/>
      <c r="B199" s="40"/>
      <c r="C199" s="243" t="s">
        <v>307</v>
      </c>
      <c r="D199" s="243" t="s">
        <v>159</v>
      </c>
      <c r="E199" s="244" t="s">
        <v>262</v>
      </c>
      <c r="F199" s="245" t="s">
        <v>263</v>
      </c>
      <c r="G199" s="246" t="s">
        <v>162</v>
      </c>
      <c r="H199" s="247">
        <v>1245</v>
      </c>
      <c r="I199" s="248"/>
      <c r="J199" s="249">
        <f>ROUND(I199*H199,2)</f>
        <v>0</v>
      </c>
      <c r="K199" s="245" t="s">
        <v>1</v>
      </c>
      <c r="L199" s="42"/>
      <c r="M199" s="250" t="s">
        <v>1</v>
      </c>
      <c r="N199" s="251" t="s">
        <v>51</v>
      </c>
      <c r="O199" s="92"/>
      <c r="P199" s="252">
        <f>O199*H199</f>
        <v>0</v>
      </c>
      <c r="Q199" s="252">
        <v>0</v>
      </c>
      <c r="R199" s="252">
        <f>Q199*H199</f>
        <v>0</v>
      </c>
      <c r="S199" s="252">
        <v>0</v>
      </c>
      <c r="T199" s="25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4" t="s">
        <v>164</v>
      </c>
      <c r="AT199" s="254" t="s">
        <v>159</v>
      </c>
      <c r="AU199" s="254" t="s">
        <v>95</v>
      </c>
      <c r="AY199" s="16" t="s">
        <v>157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6" t="s">
        <v>21</v>
      </c>
      <c r="BK199" s="144">
        <f>ROUND(I199*H199,2)</f>
        <v>0</v>
      </c>
      <c r="BL199" s="16" t="s">
        <v>164</v>
      </c>
      <c r="BM199" s="254" t="s">
        <v>789</v>
      </c>
    </row>
    <row r="200" spans="1:47" s="2" customFormat="1" ht="12">
      <c r="A200" s="39"/>
      <c r="B200" s="40"/>
      <c r="C200" s="41"/>
      <c r="D200" s="255" t="s">
        <v>166</v>
      </c>
      <c r="E200" s="41"/>
      <c r="F200" s="256" t="s">
        <v>265</v>
      </c>
      <c r="G200" s="41"/>
      <c r="H200" s="41"/>
      <c r="I200" s="213"/>
      <c r="J200" s="41"/>
      <c r="K200" s="41"/>
      <c r="L200" s="42"/>
      <c r="M200" s="257"/>
      <c r="N200" s="25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6" t="s">
        <v>166</v>
      </c>
      <c r="AU200" s="16" t="s">
        <v>95</v>
      </c>
    </row>
    <row r="201" spans="1:51" s="14" customFormat="1" ht="12">
      <c r="A201" s="14"/>
      <c r="B201" s="270"/>
      <c r="C201" s="271"/>
      <c r="D201" s="255" t="s">
        <v>183</v>
      </c>
      <c r="E201" s="272" t="s">
        <v>1</v>
      </c>
      <c r="F201" s="273" t="s">
        <v>790</v>
      </c>
      <c r="G201" s="271"/>
      <c r="H201" s="272" t="s">
        <v>1</v>
      </c>
      <c r="I201" s="274"/>
      <c r="J201" s="271"/>
      <c r="K201" s="271"/>
      <c r="L201" s="275"/>
      <c r="M201" s="276"/>
      <c r="N201" s="277"/>
      <c r="O201" s="277"/>
      <c r="P201" s="277"/>
      <c r="Q201" s="277"/>
      <c r="R201" s="277"/>
      <c r="S201" s="277"/>
      <c r="T201" s="27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9" t="s">
        <v>183</v>
      </c>
      <c r="AU201" s="279" t="s">
        <v>95</v>
      </c>
      <c r="AV201" s="14" t="s">
        <v>21</v>
      </c>
      <c r="AW201" s="14" t="s">
        <v>40</v>
      </c>
      <c r="AX201" s="14" t="s">
        <v>86</v>
      </c>
      <c r="AY201" s="279" t="s">
        <v>157</v>
      </c>
    </row>
    <row r="202" spans="1:51" s="13" customFormat="1" ht="12">
      <c r="A202" s="13"/>
      <c r="B202" s="259"/>
      <c r="C202" s="260"/>
      <c r="D202" s="255" t="s">
        <v>183</v>
      </c>
      <c r="E202" s="261" t="s">
        <v>1</v>
      </c>
      <c r="F202" s="262" t="s">
        <v>788</v>
      </c>
      <c r="G202" s="260"/>
      <c r="H202" s="263">
        <v>1245</v>
      </c>
      <c r="I202" s="264"/>
      <c r="J202" s="260"/>
      <c r="K202" s="260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183</v>
      </c>
      <c r="AU202" s="269" t="s">
        <v>95</v>
      </c>
      <c r="AV202" s="13" t="s">
        <v>95</v>
      </c>
      <c r="AW202" s="13" t="s">
        <v>40</v>
      </c>
      <c r="AX202" s="13" t="s">
        <v>21</v>
      </c>
      <c r="AY202" s="269" t="s">
        <v>157</v>
      </c>
    </row>
    <row r="203" spans="1:65" s="2" customFormat="1" ht="12">
      <c r="A203" s="39"/>
      <c r="B203" s="40"/>
      <c r="C203" s="243" t="s">
        <v>314</v>
      </c>
      <c r="D203" s="243" t="s">
        <v>159</v>
      </c>
      <c r="E203" s="244" t="s">
        <v>300</v>
      </c>
      <c r="F203" s="245" t="s">
        <v>301</v>
      </c>
      <c r="G203" s="246" t="s">
        <v>162</v>
      </c>
      <c r="H203" s="247">
        <v>1193.3</v>
      </c>
      <c r="I203" s="248"/>
      <c r="J203" s="249">
        <f>ROUND(I203*H203,2)</f>
        <v>0</v>
      </c>
      <c r="K203" s="245" t="s">
        <v>163</v>
      </c>
      <c r="L203" s="42"/>
      <c r="M203" s="250" t="s">
        <v>1</v>
      </c>
      <c r="N203" s="251" t="s">
        <v>51</v>
      </c>
      <c r="O203" s="92"/>
      <c r="P203" s="252">
        <f>O203*H203</f>
        <v>0</v>
      </c>
      <c r="Q203" s="252">
        <v>0</v>
      </c>
      <c r="R203" s="252">
        <f>Q203*H203</f>
        <v>0</v>
      </c>
      <c r="S203" s="252">
        <v>0</v>
      </c>
      <c r="T203" s="25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4" t="s">
        <v>164</v>
      </c>
      <c r="AT203" s="254" t="s">
        <v>159</v>
      </c>
      <c r="AU203" s="254" t="s">
        <v>95</v>
      </c>
      <c r="AY203" s="16" t="s">
        <v>157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6" t="s">
        <v>21</v>
      </c>
      <c r="BK203" s="144">
        <f>ROUND(I203*H203,2)</f>
        <v>0</v>
      </c>
      <c r="BL203" s="16" t="s">
        <v>164</v>
      </c>
      <c r="BM203" s="254" t="s">
        <v>791</v>
      </c>
    </row>
    <row r="204" spans="1:47" s="2" customFormat="1" ht="12">
      <c r="A204" s="39"/>
      <c r="B204" s="40"/>
      <c r="C204" s="41"/>
      <c r="D204" s="255" t="s">
        <v>166</v>
      </c>
      <c r="E204" s="41"/>
      <c r="F204" s="256" t="s">
        <v>303</v>
      </c>
      <c r="G204" s="41"/>
      <c r="H204" s="41"/>
      <c r="I204" s="213"/>
      <c r="J204" s="41"/>
      <c r="K204" s="41"/>
      <c r="L204" s="42"/>
      <c r="M204" s="257"/>
      <c r="N204" s="258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6" t="s">
        <v>166</v>
      </c>
      <c r="AU204" s="16" t="s">
        <v>95</v>
      </c>
    </row>
    <row r="205" spans="1:65" s="2" customFormat="1" ht="16.5" customHeight="1">
      <c r="A205" s="39"/>
      <c r="B205" s="40"/>
      <c r="C205" s="243" t="s">
        <v>313</v>
      </c>
      <c r="D205" s="243" t="s">
        <v>159</v>
      </c>
      <c r="E205" s="244" t="s">
        <v>576</v>
      </c>
      <c r="F205" s="245" t="s">
        <v>577</v>
      </c>
      <c r="G205" s="246" t="s">
        <v>162</v>
      </c>
      <c r="H205" s="247">
        <v>1245</v>
      </c>
      <c r="I205" s="248"/>
      <c r="J205" s="249">
        <f>ROUND(I205*H205,2)</f>
        <v>0</v>
      </c>
      <c r="K205" s="245" t="s">
        <v>1</v>
      </c>
      <c r="L205" s="42"/>
      <c r="M205" s="250" t="s">
        <v>1</v>
      </c>
      <c r="N205" s="251" t="s">
        <v>51</v>
      </c>
      <c r="O205" s="92"/>
      <c r="P205" s="252">
        <f>O205*H205</f>
        <v>0</v>
      </c>
      <c r="Q205" s="252">
        <v>0</v>
      </c>
      <c r="R205" s="252">
        <f>Q205*H205</f>
        <v>0</v>
      </c>
      <c r="S205" s="252">
        <v>0</v>
      </c>
      <c r="T205" s="25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4" t="s">
        <v>164</v>
      </c>
      <c r="AT205" s="254" t="s">
        <v>159</v>
      </c>
      <c r="AU205" s="254" t="s">
        <v>95</v>
      </c>
      <c r="AY205" s="16" t="s">
        <v>157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6" t="s">
        <v>21</v>
      </c>
      <c r="BK205" s="144">
        <f>ROUND(I205*H205,2)</f>
        <v>0</v>
      </c>
      <c r="BL205" s="16" t="s">
        <v>164</v>
      </c>
      <c r="BM205" s="254" t="s">
        <v>792</v>
      </c>
    </row>
    <row r="206" spans="1:47" s="2" customFormat="1" ht="12">
      <c r="A206" s="39"/>
      <c r="B206" s="40"/>
      <c r="C206" s="41"/>
      <c r="D206" s="255" t="s">
        <v>166</v>
      </c>
      <c r="E206" s="41"/>
      <c r="F206" s="256" t="s">
        <v>296</v>
      </c>
      <c r="G206" s="41"/>
      <c r="H206" s="41"/>
      <c r="I206" s="213"/>
      <c r="J206" s="41"/>
      <c r="K206" s="41"/>
      <c r="L206" s="42"/>
      <c r="M206" s="257"/>
      <c r="N206" s="25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6" t="s">
        <v>166</v>
      </c>
      <c r="AU206" s="16" t="s">
        <v>95</v>
      </c>
    </row>
    <row r="207" spans="1:51" s="13" customFormat="1" ht="12">
      <c r="A207" s="13"/>
      <c r="B207" s="259"/>
      <c r="C207" s="260"/>
      <c r="D207" s="255" t="s">
        <v>183</v>
      </c>
      <c r="E207" s="261" t="s">
        <v>1</v>
      </c>
      <c r="F207" s="262" t="s">
        <v>788</v>
      </c>
      <c r="G207" s="260"/>
      <c r="H207" s="263">
        <v>1245</v>
      </c>
      <c r="I207" s="264"/>
      <c r="J207" s="260"/>
      <c r="K207" s="260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183</v>
      </c>
      <c r="AU207" s="269" t="s">
        <v>95</v>
      </c>
      <c r="AV207" s="13" t="s">
        <v>95</v>
      </c>
      <c r="AW207" s="13" t="s">
        <v>40</v>
      </c>
      <c r="AX207" s="13" t="s">
        <v>21</v>
      </c>
      <c r="AY207" s="269" t="s">
        <v>157</v>
      </c>
    </row>
    <row r="208" spans="1:63" s="12" customFormat="1" ht="22.8" customHeight="1">
      <c r="A208" s="12"/>
      <c r="B208" s="227"/>
      <c r="C208" s="228"/>
      <c r="D208" s="229" t="s">
        <v>85</v>
      </c>
      <c r="E208" s="241" t="s">
        <v>99</v>
      </c>
      <c r="F208" s="241" t="s">
        <v>306</v>
      </c>
      <c r="G208" s="228"/>
      <c r="H208" s="228"/>
      <c r="I208" s="231"/>
      <c r="J208" s="242">
        <f>BK208</f>
        <v>0</v>
      </c>
      <c r="K208" s="228"/>
      <c r="L208" s="233"/>
      <c r="M208" s="234"/>
      <c r="N208" s="235"/>
      <c r="O208" s="235"/>
      <c r="P208" s="236">
        <f>SUM(P209:P235)</f>
        <v>0</v>
      </c>
      <c r="Q208" s="235"/>
      <c r="R208" s="236">
        <f>SUM(R209:R235)</f>
        <v>0.0032242</v>
      </c>
      <c r="S208" s="235"/>
      <c r="T208" s="237">
        <f>SUM(T209:T235)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38" t="s">
        <v>21</v>
      </c>
      <c r="AT208" s="239" t="s">
        <v>85</v>
      </c>
      <c r="AU208" s="239" t="s">
        <v>21</v>
      </c>
      <c r="AY208" s="238" t="s">
        <v>157</v>
      </c>
      <c r="BK208" s="240">
        <f>SUM(BK209:BK235)</f>
        <v>0</v>
      </c>
    </row>
    <row r="209" spans="1:65" s="2" customFormat="1" ht="21.75" customHeight="1">
      <c r="A209" s="39"/>
      <c r="B209" s="40"/>
      <c r="C209" s="243" t="s">
        <v>320</v>
      </c>
      <c r="D209" s="243" t="s">
        <v>159</v>
      </c>
      <c r="E209" s="244" t="s">
        <v>308</v>
      </c>
      <c r="F209" s="245" t="s">
        <v>309</v>
      </c>
      <c r="G209" s="246" t="s">
        <v>198</v>
      </c>
      <c r="H209" s="247">
        <v>4.8</v>
      </c>
      <c r="I209" s="248"/>
      <c r="J209" s="249">
        <f>ROUND(I209*H209,2)</f>
        <v>0</v>
      </c>
      <c r="K209" s="245" t="s">
        <v>163</v>
      </c>
      <c r="L209" s="42"/>
      <c r="M209" s="250" t="s">
        <v>1</v>
      </c>
      <c r="N209" s="251" t="s">
        <v>51</v>
      </c>
      <c r="O209" s="92"/>
      <c r="P209" s="252">
        <f>O209*H209</f>
        <v>0</v>
      </c>
      <c r="Q209" s="252">
        <v>0</v>
      </c>
      <c r="R209" s="252">
        <f>Q209*H209</f>
        <v>0</v>
      </c>
      <c r="S209" s="252">
        <v>0</v>
      </c>
      <c r="T209" s="25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4" t="s">
        <v>164</v>
      </c>
      <c r="AT209" s="254" t="s">
        <v>159</v>
      </c>
      <c r="AU209" s="254" t="s">
        <v>95</v>
      </c>
      <c r="AY209" s="16" t="s">
        <v>157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6" t="s">
        <v>21</v>
      </c>
      <c r="BK209" s="144">
        <f>ROUND(I209*H209,2)</f>
        <v>0</v>
      </c>
      <c r="BL209" s="16" t="s">
        <v>164</v>
      </c>
      <c r="BM209" s="254" t="s">
        <v>793</v>
      </c>
    </row>
    <row r="210" spans="1:47" s="2" customFormat="1" ht="12">
      <c r="A210" s="39"/>
      <c r="B210" s="40"/>
      <c r="C210" s="41"/>
      <c r="D210" s="255" t="s">
        <v>166</v>
      </c>
      <c r="E210" s="41"/>
      <c r="F210" s="256" t="s">
        <v>311</v>
      </c>
      <c r="G210" s="41"/>
      <c r="H210" s="41"/>
      <c r="I210" s="213"/>
      <c r="J210" s="41"/>
      <c r="K210" s="41"/>
      <c r="L210" s="42"/>
      <c r="M210" s="257"/>
      <c r="N210" s="25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6" t="s">
        <v>166</v>
      </c>
      <c r="AU210" s="16" t="s">
        <v>95</v>
      </c>
    </row>
    <row r="211" spans="1:51" s="14" customFormat="1" ht="12">
      <c r="A211" s="14"/>
      <c r="B211" s="270"/>
      <c r="C211" s="271"/>
      <c r="D211" s="255" t="s">
        <v>183</v>
      </c>
      <c r="E211" s="272" t="s">
        <v>1</v>
      </c>
      <c r="F211" s="273" t="s">
        <v>312</v>
      </c>
      <c r="G211" s="271"/>
      <c r="H211" s="272" t="s">
        <v>1</v>
      </c>
      <c r="I211" s="274"/>
      <c r="J211" s="271"/>
      <c r="K211" s="271"/>
      <c r="L211" s="275"/>
      <c r="M211" s="276"/>
      <c r="N211" s="277"/>
      <c r="O211" s="277"/>
      <c r="P211" s="277"/>
      <c r="Q211" s="277"/>
      <c r="R211" s="277"/>
      <c r="S211" s="277"/>
      <c r="T211" s="27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9" t="s">
        <v>183</v>
      </c>
      <c r="AU211" s="279" t="s">
        <v>95</v>
      </c>
      <c r="AV211" s="14" t="s">
        <v>21</v>
      </c>
      <c r="AW211" s="14" t="s">
        <v>40</v>
      </c>
      <c r="AX211" s="14" t="s">
        <v>86</v>
      </c>
      <c r="AY211" s="279" t="s">
        <v>157</v>
      </c>
    </row>
    <row r="212" spans="1:51" s="13" customFormat="1" ht="12">
      <c r="A212" s="13"/>
      <c r="B212" s="259"/>
      <c r="C212" s="260"/>
      <c r="D212" s="255" t="s">
        <v>183</v>
      </c>
      <c r="E212" s="261" t="s">
        <v>1</v>
      </c>
      <c r="F212" s="262" t="s">
        <v>794</v>
      </c>
      <c r="G212" s="260"/>
      <c r="H212" s="263">
        <v>4.8</v>
      </c>
      <c r="I212" s="264"/>
      <c r="J212" s="260"/>
      <c r="K212" s="260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183</v>
      </c>
      <c r="AU212" s="269" t="s">
        <v>95</v>
      </c>
      <c r="AV212" s="13" t="s">
        <v>95</v>
      </c>
      <c r="AW212" s="13" t="s">
        <v>40</v>
      </c>
      <c r="AX212" s="13" t="s">
        <v>21</v>
      </c>
      <c r="AY212" s="269" t="s">
        <v>157</v>
      </c>
    </row>
    <row r="213" spans="1:65" s="2" customFormat="1" ht="12">
      <c r="A213" s="39"/>
      <c r="B213" s="40"/>
      <c r="C213" s="243" t="s">
        <v>326</v>
      </c>
      <c r="D213" s="243" t="s">
        <v>159</v>
      </c>
      <c r="E213" s="244" t="s">
        <v>795</v>
      </c>
      <c r="F213" s="245" t="s">
        <v>796</v>
      </c>
      <c r="G213" s="246" t="s">
        <v>198</v>
      </c>
      <c r="H213" s="247">
        <v>5.856</v>
      </c>
      <c r="I213" s="248"/>
      <c r="J213" s="249">
        <f>ROUND(I213*H213,2)</f>
        <v>0</v>
      </c>
      <c r="K213" s="245" t="s">
        <v>163</v>
      </c>
      <c r="L213" s="42"/>
      <c r="M213" s="250" t="s">
        <v>1</v>
      </c>
      <c r="N213" s="251" t="s">
        <v>51</v>
      </c>
      <c r="O213" s="92"/>
      <c r="P213" s="252">
        <f>O213*H213</f>
        <v>0</v>
      </c>
      <c r="Q213" s="252">
        <v>0</v>
      </c>
      <c r="R213" s="252">
        <f>Q213*H213</f>
        <v>0</v>
      </c>
      <c r="S213" s="252">
        <v>0</v>
      </c>
      <c r="T213" s="25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4" t="s">
        <v>164</v>
      </c>
      <c r="AT213" s="254" t="s">
        <v>159</v>
      </c>
      <c r="AU213" s="254" t="s">
        <v>95</v>
      </c>
      <c r="AY213" s="16" t="s">
        <v>157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6" t="s">
        <v>21</v>
      </c>
      <c r="BK213" s="144">
        <f>ROUND(I213*H213,2)</f>
        <v>0</v>
      </c>
      <c r="BL213" s="16" t="s">
        <v>164</v>
      </c>
      <c r="BM213" s="254" t="s">
        <v>797</v>
      </c>
    </row>
    <row r="214" spans="1:47" s="2" customFormat="1" ht="12">
      <c r="A214" s="39"/>
      <c r="B214" s="40"/>
      <c r="C214" s="41"/>
      <c r="D214" s="255" t="s">
        <v>166</v>
      </c>
      <c r="E214" s="41"/>
      <c r="F214" s="256" t="s">
        <v>798</v>
      </c>
      <c r="G214" s="41"/>
      <c r="H214" s="41"/>
      <c r="I214" s="213"/>
      <c r="J214" s="41"/>
      <c r="K214" s="41"/>
      <c r="L214" s="42"/>
      <c r="M214" s="257"/>
      <c r="N214" s="25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6" t="s">
        <v>166</v>
      </c>
      <c r="AU214" s="16" t="s">
        <v>95</v>
      </c>
    </row>
    <row r="215" spans="1:51" s="14" customFormat="1" ht="12">
      <c r="A215" s="14"/>
      <c r="B215" s="270"/>
      <c r="C215" s="271"/>
      <c r="D215" s="255" t="s">
        <v>183</v>
      </c>
      <c r="E215" s="272" t="s">
        <v>1</v>
      </c>
      <c r="F215" s="273" t="s">
        <v>312</v>
      </c>
      <c r="G215" s="271"/>
      <c r="H215" s="272" t="s">
        <v>1</v>
      </c>
      <c r="I215" s="274"/>
      <c r="J215" s="271"/>
      <c r="K215" s="271"/>
      <c r="L215" s="275"/>
      <c r="M215" s="276"/>
      <c r="N215" s="277"/>
      <c r="O215" s="277"/>
      <c r="P215" s="277"/>
      <c r="Q215" s="277"/>
      <c r="R215" s="277"/>
      <c r="S215" s="277"/>
      <c r="T215" s="27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9" t="s">
        <v>183</v>
      </c>
      <c r="AU215" s="279" t="s">
        <v>95</v>
      </c>
      <c r="AV215" s="14" t="s">
        <v>21</v>
      </c>
      <c r="AW215" s="14" t="s">
        <v>40</v>
      </c>
      <c r="AX215" s="14" t="s">
        <v>86</v>
      </c>
      <c r="AY215" s="279" t="s">
        <v>157</v>
      </c>
    </row>
    <row r="216" spans="1:51" s="13" customFormat="1" ht="12">
      <c r="A216" s="13"/>
      <c r="B216" s="259"/>
      <c r="C216" s="260"/>
      <c r="D216" s="255" t="s">
        <v>183</v>
      </c>
      <c r="E216" s="261" t="s">
        <v>1</v>
      </c>
      <c r="F216" s="262" t="s">
        <v>799</v>
      </c>
      <c r="G216" s="260"/>
      <c r="H216" s="263">
        <v>5.856</v>
      </c>
      <c r="I216" s="264"/>
      <c r="J216" s="260"/>
      <c r="K216" s="260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183</v>
      </c>
      <c r="AU216" s="269" t="s">
        <v>95</v>
      </c>
      <c r="AV216" s="13" t="s">
        <v>95</v>
      </c>
      <c r="AW216" s="13" t="s">
        <v>40</v>
      </c>
      <c r="AX216" s="13" t="s">
        <v>21</v>
      </c>
      <c r="AY216" s="269" t="s">
        <v>157</v>
      </c>
    </row>
    <row r="217" spans="1:65" s="2" customFormat="1" ht="12">
      <c r="A217" s="39"/>
      <c r="B217" s="40"/>
      <c r="C217" s="243" t="s">
        <v>330</v>
      </c>
      <c r="D217" s="243" t="s">
        <v>159</v>
      </c>
      <c r="E217" s="244" t="s">
        <v>321</v>
      </c>
      <c r="F217" s="245" t="s">
        <v>322</v>
      </c>
      <c r="G217" s="246" t="s">
        <v>198</v>
      </c>
      <c r="H217" s="247">
        <v>4.8</v>
      </c>
      <c r="I217" s="248"/>
      <c r="J217" s="249">
        <f>ROUND(I217*H217,2)</f>
        <v>0</v>
      </c>
      <c r="K217" s="245" t="s">
        <v>163</v>
      </c>
      <c r="L217" s="42"/>
      <c r="M217" s="250" t="s">
        <v>1</v>
      </c>
      <c r="N217" s="251" t="s">
        <v>51</v>
      </c>
      <c r="O217" s="92"/>
      <c r="P217" s="252">
        <f>O217*H217</f>
        <v>0</v>
      </c>
      <c r="Q217" s="252">
        <v>0</v>
      </c>
      <c r="R217" s="252">
        <f>Q217*H217</f>
        <v>0</v>
      </c>
      <c r="S217" s="252">
        <v>0</v>
      </c>
      <c r="T217" s="25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4" t="s">
        <v>164</v>
      </c>
      <c r="AT217" s="254" t="s">
        <v>159</v>
      </c>
      <c r="AU217" s="254" t="s">
        <v>95</v>
      </c>
      <c r="AY217" s="16" t="s">
        <v>157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6" t="s">
        <v>21</v>
      </c>
      <c r="BK217" s="144">
        <f>ROUND(I217*H217,2)</f>
        <v>0</v>
      </c>
      <c r="BL217" s="16" t="s">
        <v>164</v>
      </c>
      <c r="BM217" s="254" t="s">
        <v>800</v>
      </c>
    </row>
    <row r="218" spans="1:47" s="2" customFormat="1" ht="12">
      <c r="A218" s="39"/>
      <c r="B218" s="40"/>
      <c r="C218" s="41"/>
      <c r="D218" s="255" t="s">
        <v>166</v>
      </c>
      <c r="E218" s="41"/>
      <c r="F218" s="256" t="s">
        <v>324</v>
      </c>
      <c r="G218" s="41"/>
      <c r="H218" s="41"/>
      <c r="I218" s="213"/>
      <c r="J218" s="41"/>
      <c r="K218" s="41"/>
      <c r="L218" s="42"/>
      <c r="M218" s="257"/>
      <c r="N218" s="258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6" t="s">
        <v>166</v>
      </c>
      <c r="AU218" s="16" t="s">
        <v>95</v>
      </c>
    </row>
    <row r="219" spans="1:51" s="14" customFormat="1" ht="12">
      <c r="A219" s="14"/>
      <c r="B219" s="270"/>
      <c r="C219" s="271"/>
      <c r="D219" s="255" t="s">
        <v>183</v>
      </c>
      <c r="E219" s="272" t="s">
        <v>1</v>
      </c>
      <c r="F219" s="273" t="s">
        <v>325</v>
      </c>
      <c r="G219" s="271"/>
      <c r="H219" s="272" t="s">
        <v>1</v>
      </c>
      <c r="I219" s="274"/>
      <c r="J219" s="271"/>
      <c r="K219" s="271"/>
      <c r="L219" s="275"/>
      <c r="M219" s="276"/>
      <c r="N219" s="277"/>
      <c r="O219" s="277"/>
      <c r="P219" s="277"/>
      <c r="Q219" s="277"/>
      <c r="R219" s="277"/>
      <c r="S219" s="277"/>
      <c r="T219" s="27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9" t="s">
        <v>183</v>
      </c>
      <c r="AU219" s="279" t="s">
        <v>95</v>
      </c>
      <c r="AV219" s="14" t="s">
        <v>21</v>
      </c>
      <c r="AW219" s="14" t="s">
        <v>40</v>
      </c>
      <c r="AX219" s="14" t="s">
        <v>86</v>
      </c>
      <c r="AY219" s="279" t="s">
        <v>157</v>
      </c>
    </row>
    <row r="220" spans="1:51" s="13" customFormat="1" ht="12">
      <c r="A220" s="13"/>
      <c r="B220" s="259"/>
      <c r="C220" s="260"/>
      <c r="D220" s="255" t="s">
        <v>183</v>
      </c>
      <c r="E220" s="261" t="s">
        <v>1</v>
      </c>
      <c r="F220" s="262" t="s">
        <v>794</v>
      </c>
      <c r="G220" s="260"/>
      <c r="H220" s="263">
        <v>4.8</v>
      </c>
      <c r="I220" s="264"/>
      <c r="J220" s="260"/>
      <c r="K220" s="260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183</v>
      </c>
      <c r="AU220" s="269" t="s">
        <v>95</v>
      </c>
      <c r="AV220" s="13" t="s">
        <v>95</v>
      </c>
      <c r="AW220" s="13" t="s">
        <v>40</v>
      </c>
      <c r="AX220" s="13" t="s">
        <v>21</v>
      </c>
      <c r="AY220" s="269" t="s">
        <v>157</v>
      </c>
    </row>
    <row r="221" spans="1:65" s="2" customFormat="1" ht="12">
      <c r="A221" s="39"/>
      <c r="B221" s="40"/>
      <c r="C221" s="243" t="s">
        <v>333</v>
      </c>
      <c r="D221" s="243" t="s">
        <v>159</v>
      </c>
      <c r="E221" s="244" t="s">
        <v>256</v>
      </c>
      <c r="F221" s="245" t="s">
        <v>257</v>
      </c>
      <c r="G221" s="246" t="s">
        <v>162</v>
      </c>
      <c r="H221" s="247">
        <v>6.86</v>
      </c>
      <c r="I221" s="248"/>
      <c r="J221" s="249">
        <f>ROUND(I221*H221,2)</f>
        <v>0</v>
      </c>
      <c r="K221" s="245" t="s">
        <v>176</v>
      </c>
      <c r="L221" s="42"/>
      <c r="M221" s="250" t="s">
        <v>1</v>
      </c>
      <c r="N221" s="251" t="s">
        <v>51</v>
      </c>
      <c r="O221" s="92"/>
      <c r="P221" s="252">
        <f>O221*H221</f>
        <v>0</v>
      </c>
      <c r="Q221" s="252">
        <v>0.00047</v>
      </c>
      <c r="R221" s="252">
        <f>Q221*H221</f>
        <v>0.0032242</v>
      </c>
      <c r="S221" s="252">
        <v>0</v>
      </c>
      <c r="T221" s="25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4" t="s">
        <v>164</v>
      </c>
      <c r="AT221" s="254" t="s">
        <v>159</v>
      </c>
      <c r="AU221" s="254" t="s">
        <v>95</v>
      </c>
      <c r="AY221" s="16" t="s">
        <v>157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6" t="s">
        <v>21</v>
      </c>
      <c r="BK221" s="144">
        <f>ROUND(I221*H221,2)</f>
        <v>0</v>
      </c>
      <c r="BL221" s="16" t="s">
        <v>164</v>
      </c>
      <c r="BM221" s="254" t="s">
        <v>801</v>
      </c>
    </row>
    <row r="222" spans="1:47" s="2" customFormat="1" ht="12">
      <c r="A222" s="39"/>
      <c r="B222" s="40"/>
      <c r="C222" s="41"/>
      <c r="D222" s="255" t="s">
        <v>166</v>
      </c>
      <c r="E222" s="41"/>
      <c r="F222" s="256" t="s">
        <v>259</v>
      </c>
      <c r="G222" s="41"/>
      <c r="H222" s="41"/>
      <c r="I222" s="213"/>
      <c r="J222" s="41"/>
      <c r="K222" s="41"/>
      <c r="L222" s="42"/>
      <c r="M222" s="257"/>
      <c r="N222" s="258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6" t="s">
        <v>166</v>
      </c>
      <c r="AU222" s="16" t="s">
        <v>95</v>
      </c>
    </row>
    <row r="223" spans="1:51" s="14" customFormat="1" ht="12">
      <c r="A223" s="14"/>
      <c r="B223" s="270"/>
      <c r="C223" s="271"/>
      <c r="D223" s="255" t="s">
        <v>183</v>
      </c>
      <c r="E223" s="272" t="s">
        <v>1</v>
      </c>
      <c r="F223" s="273" t="s">
        <v>328</v>
      </c>
      <c r="G223" s="271"/>
      <c r="H223" s="272" t="s">
        <v>1</v>
      </c>
      <c r="I223" s="274"/>
      <c r="J223" s="271"/>
      <c r="K223" s="271"/>
      <c r="L223" s="275"/>
      <c r="M223" s="276"/>
      <c r="N223" s="277"/>
      <c r="O223" s="277"/>
      <c r="P223" s="277"/>
      <c r="Q223" s="277"/>
      <c r="R223" s="277"/>
      <c r="S223" s="277"/>
      <c r="T223" s="27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9" t="s">
        <v>183</v>
      </c>
      <c r="AU223" s="279" t="s">
        <v>95</v>
      </c>
      <c r="AV223" s="14" t="s">
        <v>21</v>
      </c>
      <c r="AW223" s="14" t="s">
        <v>40</v>
      </c>
      <c r="AX223" s="14" t="s">
        <v>86</v>
      </c>
      <c r="AY223" s="279" t="s">
        <v>157</v>
      </c>
    </row>
    <row r="224" spans="1:51" s="13" customFormat="1" ht="12">
      <c r="A224" s="13"/>
      <c r="B224" s="259"/>
      <c r="C224" s="260"/>
      <c r="D224" s="255" t="s">
        <v>183</v>
      </c>
      <c r="E224" s="261" t="s">
        <v>1</v>
      </c>
      <c r="F224" s="262" t="s">
        <v>802</v>
      </c>
      <c r="G224" s="260"/>
      <c r="H224" s="263">
        <v>6.86</v>
      </c>
      <c r="I224" s="264"/>
      <c r="J224" s="260"/>
      <c r="K224" s="260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183</v>
      </c>
      <c r="AU224" s="269" t="s">
        <v>95</v>
      </c>
      <c r="AV224" s="13" t="s">
        <v>95</v>
      </c>
      <c r="AW224" s="13" t="s">
        <v>40</v>
      </c>
      <c r="AX224" s="13" t="s">
        <v>21</v>
      </c>
      <c r="AY224" s="269" t="s">
        <v>157</v>
      </c>
    </row>
    <row r="225" spans="1:65" s="2" customFormat="1" ht="12">
      <c r="A225" s="39"/>
      <c r="B225" s="40"/>
      <c r="C225" s="243" t="s">
        <v>338</v>
      </c>
      <c r="D225" s="243" t="s">
        <v>159</v>
      </c>
      <c r="E225" s="244" t="s">
        <v>262</v>
      </c>
      <c r="F225" s="245" t="s">
        <v>263</v>
      </c>
      <c r="G225" s="246" t="s">
        <v>162</v>
      </c>
      <c r="H225" s="247">
        <v>6.86</v>
      </c>
      <c r="I225" s="248"/>
      <c r="J225" s="249">
        <f>ROUND(I225*H225,2)</f>
        <v>0</v>
      </c>
      <c r="K225" s="245" t="s">
        <v>1</v>
      </c>
      <c r="L225" s="42"/>
      <c r="M225" s="250" t="s">
        <v>1</v>
      </c>
      <c r="N225" s="251" t="s">
        <v>51</v>
      </c>
      <c r="O225" s="92"/>
      <c r="P225" s="252">
        <f>O225*H225</f>
        <v>0</v>
      </c>
      <c r="Q225" s="252">
        <v>0</v>
      </c>
      <c r="R225" s="252">
        <f>Q225*H225</f>
        <v>0</v>
      </c>
      <c r="S225" s="252">
        <v>0</v>
      </c>
      <c r="T225" s="25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4" t="s">
        <v>164</v>
      </c>
      <c r="AT225" s="254" t="s">
        <v>159</v>
      </c>
      <c r="AU225" s="254" t="s">
        <v>95</v>
      </c>
      <c r="AY225" s="16" t="s">
        <v>157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6" t="s">
        <v>21</v>
      </c>
      <c r="BK225" s="144">
        <f>ROUND(I225*H225,2)</f>
        <v>0</v>
      </c>
      <c r="BL225" s="16" t="s">
        <v>164</v>
      </c>
      <c r="BM225" s="254" t="s">
        <v>803</v>
      </c>
    </row>
    <row r="226" spans="1:47" s="2" customFormat="1" ht="12">
      <c r="A226" s="39"/>
      <c r="B226" s="40"/>
      <c r="C226" s="41"/>
      <c r="D226" s="255" t="s">
        <v>166</v>
      </c>
      <c r="E226" s="41"/>
      <c r="F226" s="256" t="s">
        <v>265</v>
      </c>
      <c r="G226" s="41"/>
      <c r="H226" s="41"/>
      <c r="I226" s="213"/>
      <c r="J226" s="41"/>
      <c r="K226" s="41"/>
      <c r="L226" s="42"/>
      <c r="M226" s="257"/>
      <c r="N226" s="25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6" t="s">
        <v>166</v>
      </c>
      <c r="AU226" s="16" t="s">
        <v>95</v>
      </c>
    </row>
    <row r="227" spans="1:51" s="14" customFormat="1" ht="12">
      <c r="A227" s="14"/>
      <c r="B227" s="270"/>
      <c r="C227" s="271"/>
      <c r="D227" s="255" t="s">
        <v>183</v>
      </c>
      <c r="E227" s="272" t="s">
        <v>1</v>
      </c>
      <c r="F227" s="273" t="s">
        <v>790</v>
      </c>
      <c r="G227" s="271"/>
      <c r="H227" s="272" t="s">
        <v>1</v>
      </c>
      <c r="I227" s="274"/>
      <c r="J227" s="271"/>
      <c r="K227" s="271"/>
      <c r="L227" s="275"/>
      <c r="M227" s="276"/>
      <c r="N227" s="277"/>
      <c r="O227" s="277"/>
      <c r="P227" s="277"/>
      <c r="Q227" s="277"/>
      <c r="R227" s="277"/>
      <c r="S227" s="277"/>
      <c r="T227" s="27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9" t="s">
        <v>183</v>
      </c>
      <c r="AU227" s="279" t="s">
        <v>95</v>
      </c>
      <c r="AV227" s="14" t="s">
        <v>21</v>
      </c>
      <c r="AW227" s="14" t="s">
        <v>40</v>
      </c>
      <c r="AX227" s="14" t="s">
        <v>86</v>
      </c>
      <c r="AY227" s="279" t="s">
        <v>157</v>
      </c>
    </row>
    <row r="228" spans="1:51" s="13" customFormat="1" ht="12">
      <c r="A228" s="13"/>
      <c r="B228" s="259"/>
      <c r="C228" s="260"/>
      <c r="D228" s="255" t="s">
        <v>183</v>
      </c>
      <c r="E228" s="261" t="s">
        <v>1</v>
      </c>
      <c r="F228" s="262" t="s">
        <v>802</v>
      </c>
      <c r="G228" s="260"/>
      <c r="H228" s="263">
        <v>6.86</v>
      </c>
      <c r="I228" s="264"/>
      <c r="J228" s="260"/>
      <c r="K228" s="260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183</v>
      </c>
      <c r="AU228" s="269" t="s">
        <v>95</v>
      </c>
      <c r="AV228" s="13" t="s">
        <v>95</v>
      </c>
      <c r="AW228" s="13" t="s">
        <v>40</v>
      </c>
      <c r="AX228" s="13" t="s">
        <v>21</v>
      </c>
      <c r="AY228" s="269" t="s">
        <v>157</v>
      </c>
    </row>
    <row r="229" spans="1:65" s="2" customFormat="1" ht="12">
      <c r="A229" s="39"/>
      <c r="B229" s="40"/>
      <c r="C229" s="243" t="s">
        <v>348</v>
      </c>
      <c r="D229" s="243" t="s">
        <v>159</v>
      </c>
      <c r="E229" s="244" t="s">
        <v>300</v>
      </c>
      <c r="F229" s="245" t="s">
        <v>301</v>
      </c>
      <c r="G229" s="246" t="s">
        <v>162</v>
      </c>
      <c r="H229" s="247">
        <v>6.86</v>
      </c>
      <c r="I229" s="248"/>
      <c r="J229" s="249">
        <f>ROUND(I229*H229,2)</f>
        <v>0</v>
      </c>
      <c r="K229" s="245" t="s">
        <v>163</v>
      </c>
      <c r="L229" s="42"/>
      <c r="M229" s="250" t="s">
        <v>1</v>
      </c>
      <c r="N229" s="251" t="s">
        <v>51</v>
      </c>
      <c r="O229" s="92"/>
      <c r="P229" s="252">
        <f>O229*H229</f>
        <v>0</v>
      </c>
      <c r="Q229" s="252">
        <v>0</v>
      </c>
      <c r="R229" s="252">
        <f>Q229*H229</f>
        <v>0</v>
      </c>
      <c r="S229" s="252">
        <v>0</v>
      </c>
      <c r="T229" s="25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4" t="s">
        <v>164</v>
      </c>
      <c r="AT229" s="254" t="s">
        <v>159</v>
      </c>
      <c r="AU229" s="254" t="s">
        <v>95</v>
      </c>
      <c r="AY229" s="16" t="s">
        <v>157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6" t="s">
        <v>21</v>
      </c>
      <c r="BK229" s="144">
        <f>ROUND(I229*H229,2)</f>
        <v>0</v>
      </c>
      <c r="BL229" s="16" t="s">
        <v>164</v>
      </c>
      <c r="BM229" s="254" t="s">
        <v>804</v>
      </c>
    </row>
    <row r="230" spans="1:47" s="2" customFormat="1" ht="12">
      <c r="A230" s="39"/>
      <c r="B230" s="40"/>
      <c r="C230" s="41"/>
      <c r="D230" s="255" t="s">
        <v>166</v>
      </c>
      <c r="E230" s="41"/>
      <c r="F230" s="256" t="s">
        <v>303</v>
      </c>
      <c r="G230" s="41"/>
      <c r="H230" s="41"/>
      <c r="I230" s="213"/>
      <c r="J230" s="41"/>
      <c r="K230" s="41"/>
      <c r="L230" s="42"/>
      <c r="M230" s="257"/>
      <c r="N230" s="258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6" t="s">
        <v>166</v>
      </c>
      <c r="AU230" s="16" t="s">
        <v>95</v>
      </c>
    </row>
    <row r="231" spans="1:51" s="14" customFormat="1" ht="12">
      <c r="A231" s="14"/>
      <c r="B231" s="270"/>
      <c r="C231" s="271"/>
      <c r="D231" s="255" t="s">
        <v>183</v>
      </c>
      <c r="E231" s="272" t="s">
        <v>1</v>
      </c>
      <c r="F231" s="273" t="s">
        <v>353</v>
      </c>
      <c r="G231" s="271"/>
      <c r="H231" s="272" t="s">
        <v>1</v>
      </c>
      <c r="I231" s="274"/>
      <c r="J231" s="271"/>
      <c r="K231" s="271"/>
      <c r="L231" s="275"/>
      <c r="M231" s="276"/>
      <c r="N231" s="277"/>
      <c r="O231" s="277"/>
      <c r="P231" s="277"/>
      <c r="Q231" s="277"/>
      <c r="R231" s="277"/>
      <c r="S231" s="277"/>
      <c r="T231" s="27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9" t="s">
        <v>183</v>
      </c>
      <c r="AU231" s="279" t="s">
        <v>95</v>
      </c>
      <c r="AV231" s="14" t="s">
        <v>21</v>
      </c>
      <c r="AW231" s="14" t="s">
        <v>40</v>
      </c>
      <c r="AX231" s="14" t="s">
        <v>86</v>
      </c>
      <c r="AY231" s="279" t="s">
        <v>157</v>
      </c>
    </row>
    <row r="232" spans="1:51" s="13" customFormat="1" ht="12">
      <c r="A232" s="13"/>
      <c r="B232" s="259"/>
      <c r="C232" s="260"/>
      <c r="D232" s="255" t="s">
        <v>183</v>
      </c>
      <c r="E232" s="261" t="s">
        <v>1</v>
      </c>
      <c r="F232" s="262" t="s">
        <v>802</v>
      </c>
      <c r="G232" s="260"/>
      <c r="H232" s="263">
        <v>6.86</v>
      </c>
      <c r="I232" s="264"/>
      <c r="J232" s="260"/>
      <c r="K232" s="260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183</v>
      </c>
      <c r="AU232" s="269" t="s">
        <v>95</v>
      </c>
      <c r="AV232" s="13" t="s">
        <v>95</v>
      </c>
      <c r="AW232" s="13" t="s">
        <v>40</v>
      </c>
      <c r="AX232" s="13" t="s">
        <v>21</v>
      </c>
      <c r="AY232" s="269" t="s">
        <v>157</v>
      </c>
    </row>
    <row r="233" spans="1:65" s="2" customFormat="1" ht="16.5" customHeight="1">
      <c r="A233" s="39"/>
      <c r="B233" s="40"/>
      <c r="C233" s="243" t="s">
        <v>267</v>
      </c>
      <c r="D233" s="243" t="s">
        <v>159</v>
      </c>
      <c r="E233" s="244" t="s">
        <v>615</v>
      </c>
      <c r="F233" s="245" t="s">
        <v>577</v>
      </c>
      <c r="G233" s="246" t="s">
        <v>162</v>
      </c>
      <c r="H233" s="247">
        <v>6.86</v>
      </c>
      <c r="I233" s="248"/>
      <c r="J233" s="249">
        <f>ROUND(I233*H233,2)</f>
        <v>0</v>
      </c>
      <c r="K233" s="245" t="s">
        <v>1</v>
      </c>
      <c r="L233" s="42"/>
      <c r="M233" s="250" t="s">
        <v>1</v>
      </c>
      <c r="N233" s="251" t="s">
        <v>51</v>
      </c>
      <c r="O233" s="92"/>
      <c r="P233" s="252">
        <f>O233*H233</f>
        <v>0</v>
      </c>
      <c r="Q233" s="252">
        <v>0</v>
      </c>
      <c r="R233" s="252">
        <f>Q233*H233</f>
        <v>0</v>
      </c>
      <c r="S233" s="252">
        <v>0</v>
      </c>
      <c r="T233" s="25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4" t="s">
        <v>164</v>
      </c>
      <c r="AT233" s="254" t="s">
        <v>159</v>
      </c>
      <c r="AU233" s="254" t="s">
        <v>95</v>
      </c>
      <c r="AY233" s="16" t="s">
        <v>157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6" t="s">
        <v>21</v>
      </c>
      <c r="BK233" s="144">
        <f>ROUND(I233*H233,2)</f>
        <v>0</v>
      </c>
      <c r="BL233" s="16" t="s">
        <v>164</v>
      </c>
      <c r="BM233" s="254" t="s">
        <v>805</v>
      </c>
    </row>
    <row r="234" spans="1:47" s="2" customFormat="1" ht="12">
      <c r="A234" s="39"/>
      <c r="B234" s="40"/>
      <c r="C234" s="41"/>
      <c r="D234" s="255" t="s">
        <v>166</v>
      </c>
      <c r="E234" s="41"/>
      <c r="F234" s="256" t="s">
        <v>296</v>
      </c>
      <c r="G234" s="41"/>
      <c r="H234" s="41"/>
      <c r="I234" s="213"/>
      <c r="J234" s="41"/>
      <c r="K234" s="41"/>
      <c r="L234" s="42"/>
      <c r="M234" s="257"/>
      <c r="N234" s="25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6" t="s">
        <v>166</v>
      </c>
      <c r="AU234" s="16" t="s">
        <v>95</v>
      </c>
    </row>
    <row r="235" spans="1:51" s="13" customFormat="1" ht="12">
      <c r="A235" s="13"/>
      <c r="B235" s="259"/>
      <c r="C235" s="260"/>
      <c r="D235" s="255" t="s">
        <v>183</v>
      </c>
      <c r="E235" s="261" t="s">
        <v>1</v>
      </c>
      <c r="F235" s="262" t="s">
        <v>802</v>
      </c>
      <c r="G235" s="260"/>
      <c r="H235" s="263">
        <v>6.86</v>
      </c>
      <c r="I235" s="264"/>
      <c r="J235" s="260"/>
      <c r="K235" s="260"/>
      <c r="L235" s="265"/>
      <c r="M235" s="266"/>
      <c r="N235" s="267"/>
      <c r="O235" s="267"/>
      <c r="P235" s="267"/>
      <c r="Q235" s="267"/>
      <c r="R235" s="267"/>
      <c r="S235" s="267"/>
      <c r="T235" s="26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9" t="s">
        <v>183</v>
      </c>
      <c r="AU235" s="269" t="s">
        <v>95</v>
      </c>
      <c r="AV235" s="13" t="s">
        <v>95</v>
      </c>
      <c r="AW235" s="13" t="s">
        <v>40</v>
      </c>
      <c r="AX235" s="13" t="s">
        <v>21</v>
      </c>
      <c r="AY235" s="269" t="s">
        <v>157</v>
      </c>
    </row>
    <row r="236" spans="1:63" s="12" customFormat="1" ht="22.8" customHeight="1">
      <c r="A236" s="12"/>
      <c r="B236" s="227"/>
      <c r="C236" s="228"/>
      <c r="D236" s="229" t="s">
        <v>85</v>
      </c>
      <c r="E236" s="241" t="s">
        <v>354</v>
      </c>
      <c r="F236" s="241" t="s">
        <v>355</v>
      </c>
      <c r="G236" s="228"/>
      <c r="H236" s="228"/>
      <c r="I236" s="231"/>
      <c r="J236" s="242">
        <f>BK236</f>
        <v>0</v>
      </c>
      <c r="K236" s="228"/>
      <c r="L236" s="233"/>
      <c r="M236" s="234"/>
      <c r="N236" s="235"/>
      <c r="O236" s="235"/>
      <c r="P236" s="236">
        <f>SUM(P237:P286)</f>
        <v>0</v>
      </c>
      <c r="Q236" s="235"/>
      <c r="R236" s="236">
        <f>SUM(R237:R286)</f>
        <v>152.54886949999997</v>
      </c>
      <c r="S236" s="235"/>
      <c r="T236" s="237">
        <f>SUM(T237:T286)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38" t="s">
        <v>21</v>
      </c>
      <c r="AT236" s="239" t="s">
        <v>85</v>
      </c>
      <c r="AU236" s="239" t="s">
        <v>21</v>
      </c>
      <c r="AY236" s="238" t="s">
        <v>157</v>
      </c>
      <c r="BK236" s="240">
        <f>SUM(BK237:BK286)</f>
        <v>0</v>
      </c>
    </row>
    <row r="237" spans="1:65" s="2" customFormat="1" ht="12">
      <c r="A237" s="39"/>
      <c r="B237" s="40"/>
      <c r="C237" s="243" t="s">
        <v>351</v>
      </c>
      <c r="D237" s="243" t="s">
        <v>159</v>
      </c>
      <c r="E237" s="244" t="s">
        <v>806</v>
      </c>
      <c r="F237" s="245" t="s">
        <v>807</v>
      </c>
      <c r="G237" s="246" t="s">
        <v>368</v>
      </c>
      <c r="H237" s="247">
        <v>5.5</v>
      </c>
      <c r="I237" s="248"/>
      <c r="J237" s="249">
        <f>ROUND(I237*H237,2)</f>
        <v>0</v>
      </c>
      <c r="K237" s="245" t="s">
        <v>1</v>
      </c>
      <c r="L237" s="42"/>
      <c r="M237" s="250" t="s">
        <v>1</v>
      </c>
      <c r="N237" s="251" t="s">
        <v>51</v>
      </c>
      <c r="O237" s="92"/>
      <c r="P237" s="252">
        <f>O237*H237</f>
        <v>0</v>
      </c>
      <c r="Q237" s="252">
        <v>0.95352</v>
      </c>
      <c r="R237" s="252">
        <f>Q237*H237</f>
        <v>5.24436</v>
      </c>
      <c r="S237" s="252">
        <v>0</v>
      </c>
      <c r="T237" s="25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4" t="s">
        <v>164</v>
      </c>
      <c r="AT237" s="254" t="s">
        <v>159</v>
      </c>
      <c r="AU237" s="254" t="s">
        <v>95</v>
      </c>
      <c r="AY237" s="16" t="s">
        <v>157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6" t="s">
        <v>21</v>
      </c>
      <c r="BK237" s="144">
        <f>ROUND(I237*H237,2)</f>
        <v>0</v>
      </c>
      <c r="BL237" s="16" t="s">
        <v>164</v>
      </c>
      <c r="BM237" s="254" t="s">
        <v>808</v>
      </c>
    </row>
    <row r="238" spans="1:47" s="2" customFormat="1" ht="12">
      <c r="A238" s="39"/>
      <c r="B238" s="40"/>
      <c r="C238" s="41"/>
      <c r="D238" s="255" t="s">
        <v>166</v>
      </c>
      <c r="E238" s="41"/>
      <c r="F238" s="256" t="s">
        <v>809</v>
      </c>
      <c r="G238" s="41"/>
      <c r="H238" s="41"/>
      <c r="I238" s="213"/>
      <c r="J238" s="41"/>
      <c r="K238" s="41"/>
      <c r="L238" s="42"/>
      <c r="M238" s="257"/>
      <c r="N238" s="258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6" t="s">
        <v>166</v>
      </c>
      <c r="AU238" s="16" t="s">
        <v>95</v>
      </c>
    </row>
    <row r="239" spans="1:51" s="14" customFormat="1" ht="12">
      <c r="A239" s="14"/>
      <c r="B239" s="270"/>
      <c r="C239" s="271"/>
      <c r="D239" s="255" t="s">
        <v>183</v>
      </c>
      <c r="E239" s="272" t="s">
        <v>1</v>
      </c>
      <c r="F239" s="273" t="s">
        <v>810</v>
      </c>
      <c r="G239" s="271"/>
      <c r="H239" s="272" t="s">
        <v>1</v>
      </c>
      <c r="I239" s="274"/>
      <c r="J239" s="271"/>
      <c r="K239" s="271"/>
      <c r="L239" s="275"/>
      <c r="M239" s="276"/>
      <c r="N239" s="277"/>
      <c r="O239" s="277"/>
      <c r="P239" s="277"/>
      <c r="Q239" s="277"/>
      <c r="R239" s="277"/>
      <c r="S239" s="277"/>
      <c r="T239" s="27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9" t="s">
        <v>183</v>
      </c>
      <c r="AU239" s="279" t="s">
        <v>95</v>
      </c>
      <c r="AV239" s="14" t="s">
        <v>21</v>
      </c>
      <c r="AW239" s="14" t="s">
        <v>40</v>
      </c>
      <c r="AX239" s="14" t="s">
        <v>86</v>
      </c>
      <c r="AY239" s="279" t="s">
        <v>157</v>
      </c>
    </row>
    <row r="240" spans="1:51" s="13" customFormat="1" ht="12">
      <c r="A240" s="13"/>
      <c r="B240" s="259"/>
      <c r="C240" s="260"/>
      <c r="D240" s="255" t="s">
        <v>183</v>
      </c>
      <c r="E240" s="261" t="s">
        <v>1</v>
      </c>
      <c r="F240" s="262" t="s">
        <v>811</v>
      </c>
      <c r="G240" s="260"/>
      <c r="H240" s="263">
        <v>5.5</v>
      </c>
      <c r="I240" s="264"/>
      <c r="J240" s="260"/>
      <c r="K240" s="260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183</v>
      </c>
      <c r="AU240" s="269" t="s">
        <v>95</v>
      </c>
      <c r="AV240" s="13" t="s">
        <v>95</v>
      </c>
      <c r="AW240" s="13" t="s">
        <v>40</v>
      </c>
      <c r="AX240" s="13" t="s">
        <v>21</v>
      </c>
      <c r="AY240" s="269" t="s">
        <v>157</v>
      </c>
    </row>
    <row r="241" spans="1:65" s="2" customFormat="1" ht="16.5" customHeight="1">
      <c r="A241" s="39"/>
      <c r="B241" s="40"/>
      <c r="C241" s="280" t="s">
        <v>356</v>
      </c>
      <c r="D241" s="280" t="s">
        <v>385</v>
      </c>
      <c r="E241" s="281" t="s">
        <v>679</v>
      </c>
      <c r="F241" s="282" t="s">
        <v>812</v>
      </c>
      <c r="G241" s="283" t="s">
        <v>368</v>
      </c>
      <c r="H241" s="284">
        <v>5.5</v>
      </c>
      <c r="I241" s="285"/>
      <c r="J241" s="286">
        <f>ROUND(I241*H241,2)</f>
        <v>0</v>
      </c>
      <c r="K241" s="282" t="s">
        <v>1</v>
      </c>
      <c r="L241" s="287"/>
      <c r="M241" s="288" t="s">
        <v>1</v>
      </c>
      <c r="N241" s="289" t="s">
        <v>51</v>
      </c>
      <c r="O241" s="92"/>
      <c r="P241" s="252">
        <f>O241*H241</f>
        <v>0</v>
      </c>
      <c r="Q241" s="252">
        <v>0</v>
      </c>
      <c r="R241" s="252">
        <f>Q241*H241</f>
        <v>0</v>
      </c>
      <c r="S241" s="252">
        <v>0</v>
      </c>
      <c r="T241" s="25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4" t="s">
        <v>203</v>
      </c>
      <c r="AT241" s="254" t="s">
        <v>385</v>
      </c>
      <c r="AU241" s="254" t="s">
        <v>95</v>
      </c>
      <c r="AY241" s="16" t="s">
        <v>157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6" t="s">
        <v>21</v>
      </c>
      <c r="BK241" s="144">
        <f>ROUND(I241*H241,2)</f>
        <v>0</v>
      </c>
      <c r="BL241" s="16" t="s">
        <v>164</v>
      </c>
      <c r="BM241" s="254" t="s">
        <v>813</v>
      </c>
    </row>
    <row r="242" spans="1:51" s="14" customFormat="1" ht="12">
      <c r="A242" s="14"/>
      <c r="B242" s="270"/>
      <c r="C242" s="271"/>
      <c r="D242" s="255" t="s">
        <v>183</v>
      </c>
      <c r="E242" s="272" t="s">
        <v>1</v>
      </c>
      <c r="F242" s="273" t="s">
        <v>814</v>
      </c>
      <c r="G242" s="271"/>
      <c r="H242" s="272" t="s">
        <v>1</v>
      </c>
      <c r="I242" s="274"/>
      <c r="J242" s="271"/>
      <c r="K242" s="271"/>
      <c r="L242" s="275"/>
      <c r="M242" s="276"/>
      <c r="N242" s="277"/>
      <c r="O242" s="277"/>
      <c r="P242" s="277"/>
      <c r="Q242" s="277"/>
      <c r="R242" s="277"/>
      <c r="S242" s="277"/>
      <c r="T242" s="27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9" t="s">
        <v>183</v>
      </c>
      <c r="AU242" s="279" t="s">
        <v>95</v>
      </c>
      <c r="AV242" s="14" t="s">
        <v>21</v>
      </c>
      <c r="AW242" s="14" t="s">
        <v>40</v>
      </c>
      <c r="AX242" s="14" t="s">
        <v>86</v>
      </c>
      <c r="AY242" s="279" t="s">
        <v>157</v>
      </c>
    </row>
    <row r="243" spans="1:51" s="13" customFormat="1" ht="12">
      <c r="A243" s="13"/>
      <c r="B243" s="259"/>
      <c r="C243" s="260"/>
      <c r="D243" s="255" t="s">
        <v>183</v>
      </c>
      <c r="E243" s="261" t="s">
        <v>1</v>
      </c>
      <c r="F243" s="262" t="s">
        <v>811</v>
      </c>
      <c r="G243" s="260"/>
      <c r="H243" s="263">
        <v>5.5</v>
      </c>
      <c r="I243" s="264"/>
      <c r="J243" s="260"/>
      <c r="K243" s="260"/>
      <c r="L243" s="265"/>
      <c r="M243" s="266"/>
      <c r="N243" s="267"/>
      <c r="O243" s="267"/>
      <c r="P243" s="267"/>
      <c r="Q243" s="267"/>
      <c r="R243" s="267"/>
      <c r="S243" s="267"/>
      <c r="T243" s="26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9" t="s">
        <v>183</v>
      </c>
      <c r="AU243" s="269" t="s">
        <v>95</v>
      </c>
      <c r="AV243" s="13" t="s">
        <v>95</v>
      </c>
      <c r="AW243" s="13" t="s">
        <v>40</v>
      </c>
      <c r="AX243" s="13" t="s">
        <v>21</v>
      </c>
      <c r="AY243" s="269" t="s">
        <v>157</v>
      </c>
    </row>
    <row r="244" spans="1:65" s="2" customFormat="1" ht="12">
      <c r="A244" s="39"/>
      <c r="B244" s="40"/>
      <c r="C244" s="243" t="s">
        <v>358</v>
      </c>
      <c r="D244" s="243" t="s">
        <v>159</v>
      </c>
      <c r="E244" s="244" t="s">
        <v>815</v>
      </c>
      <c r="F244" s="245" t="s">
        <v>816</v>
      </c>
      <c r="G244" s="246" t="s">
        <v>368</v>
      </c>
      <c r="H244" s="247">
        <v>5.5</v>
      </c>
      <c r="I244" s="248"/>
      <c r="J244" s="249">
        <f>ROUND(I244*H244,2)</f>
        <v>0</v>
      </c>
      <c r="K244" s="245" t="s">
        <v>1</v>
      </c>
      <c r="L244" s="42"/>
      <c r="M244" s="250" t="s">
        <v>1</v>
      </c>
      <c r="N244" s="251" t="s">
        <v>51</v>
      </c>
      <c r="O244" s="92"/>
      <c r="P244" s="252">
        <f>O244*H244</f>
        <v>0</v>
      </c>
      <c r="Q244" s="252">
        <v>1.22469</v>
      </c>
      <c r="R244" s="252">
        <f>Q244*H244</f>
        <v>6.735795</v>
      </c>
      <c r="S244" s="252">
        <v>0</v>
      </c>
      <c r="T244" s="25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4" t="s">
        <v>164</v>
      </c>
      <c r="AT244" s="254" t="s">
        <v>159</v>
      </c>
      <c r="AU244" s="254" t="s">
        <v>95</v>
      </c>
      <c r="AY244" s="16" t="s">
        <v>157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6" t="s">
        <v>21</v>
      </c>
      <c r="BK244" s="144">
        <f>ROUND(I244*H244,2)</f>
        <v>0</v>
      </c>
      <c r="BL244" s="16" t="s">
        <v>164</v>
      </c>
      <c r="BM244" s="254" t="s">
        <v>817</v>
      </c>
    </row>
    <row r="245" spans="1:47" s="2" customFormat="1" ht="12">
      <c r="A245" s="39"/>
      <c r="B245" s="40"/>
      <c r="C245" s="41"/>
      <c r="D245" s="255" t="s">
        <v>166</v>
      </c>
      <c r="E245" s="41"/>
      <c r="F245" s="256" t="s">
        <v>818</v>
      </c>
      <c r="G245" s="41"/>
      <c r="H245" s="41"/>
      <c r="I245" s="213"/>
      <c r="J245" s="41"/>
      <c r="K245" s="41"/>
      <c r="L245" s="42"/>
      <c r="M245" s="257"/>
      <c r="N245" s="258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6" t="s">
        <v>166</v>
      </c>
      <c r="AU245" s="16" t="s">
        <v>95</v>
      </c>
    </row>
    <row r="246" spans="1:51" s="14" customFormat="1" ht="12">
      <c r="A246" s="14"/>
      <c r="B246" s="270"/>
      <c r="C246" s="271"/>
      <c r="D246" s="255" t="s">
        <v>183</v>
      </c>
      <c r="E246" s="272" t="s">
        <v>1</v>
      </c>
      <c r="F246" s="273" t="s">
        <v>819</v>
      </c>
      <c r="G246" s="271"/>
      <c r="H246" s="272" t="s">
        <v>1</v>
      </c>
      <c r="I246" s="274"/>
      <c r="J246" s="271"/>
      <c r="K246" s="271"/>
      <c r="L246" s="275"/>
      <c r="M246" s="276"/>
      <c r="N246" s="277"/>
      <c r="O246" s="277"/>
      <c r="P246" s="277"/>
      <c r="Q246" s="277"/>
      <c r="R246" s="277"/>
      <c r="S246" s="277"/>
      <c r="T246" s="27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9" t="s">
        <v>183</v>
      </c>
      <c r="AU246" s="279" t="s">
        <v>95</v>
      </c>
      <c r="AV246" s="14" t="s">
        <v>21</v>
      </c>
      <c r="AW246" s="14" t="s">
        <v>40</v>
      </c>
      <c r="AX246" s="14" t="s">
        <v>86</v>
      </c>
      <c r="AY246" s="279" t="s">
        <v>157</v>
      </c>
    </row>
    <row r="247" spans="1:51" s="13" customFormat="1" ht="12">
      <c r="A247" s="13"/>
      <c r="B247" s="259"/>
      <c r="C247" s="260"/>
      <c r="D247" s="255" t="s">
        <v>183</v>
      </c>
      <c r="E247" s="261" t="s">
        <v>1</v>
      </c>
      <c r="F247" s="262" t="s">
        <v>811</v>
      </c>
      <c r="G247" s="260"/>
      <c r="H247" s="263">
        <v>5.5</v>
      </c>
      <c r="I247" s="264"/>
      <c r="J247" s="260"/>
      <c r="K247" s="260"/>
      <c r="L247" s="265"/>
      <c r="M247" s="266"/>
      <c r="N247" s="267"/>
      <c r="O247" s="267"/>
      <c r="P247" s="267"/>
      <c r="Q247" s="267"/>
      <c r="R247" s="267"/>
      <c r="S247" s="267"/>
      <c r="T247" s="26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9" t="s">
        <v>183</v>
      </c>
      <c r="AU247" s="269" t="s">
        <v>95</v>
      </c>
      <c r="AV247" s="13" t="s">
        <v>95</v>
      </c>
      <c r="AW247" s="13" t="s">
        <v>40</v>
      </c>
      <c r="AX247" s="13" t="s">
        <v>21</v>
      </c>
      <c r="AY247" s="269" t="s">
        <v>157</v>
      </c>
    </row>
    <row r="248" spans="1:65" s="2" customFormat="1" ht="16.5" customHeight="1">
      <c r="A248" s="39"/>
      <c r="B248" s="40"/>
      <c r="C248" s="280" t="s">
        <v>365</v>
      </c>
      <c r="D248" s="280" t="s">
        <v>385</v>
      </c>
      <c r="E248" s="281" t="s">
        <v>683</v>
      </c>
      <c r="F248" s="282" t="s">
        <v>820</v>
      </c>
      <c r="G248" s="283" t="s">
        <v>368</v>
      </c>
      <c r="H248" s="284">
        <v>5.5</v>
      </c>
      <c r="I248" s="285"/>
      <c r="J248" s="286">
        <f>ROUND(I248*H248,2)</f>
        <v>0</v>
      </c>
      <c r="K248" s="282" t="s">
        <v>1</v>
      </c>
      <c r="L248" s="287"/>
      <c r="M248" s="288" t="s">
        <v>1</v>
      </c>
      <c r="N248" s="289" t="s">
        <v>51</v>
      </c>
      <c r="O248" s="92"/>
      <c r="P248" s="252">
        <f>O248*H248</f>
        <v>0</v>
      </c>
      <c r="Q248" s="252">
        <v>0</v>
      </c>
      <c r="R248" s="252">
        <f>Q248*H248</f>
        <v>0</v>
      </c>
      <c r="S248" s="252">
        <v>0</v>
      </c>
      <c r="T248" s="25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4" t="s">
        <v>203</v>
      </c>
      <c r="AT248" s="254" t="s">
        <v>385</v>
      </c>
      <c r="AU248" s="254" t="s">
        <v>95</v>
      </c>
      <c r="AY248" s="16" t="s">
        <v>157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16" t="s">
        <v>21</v>
      </c>
      <c r="BK248" s="144">
        <f>ROUND(I248*H248,2)</f>
        <v>0</v>
      </c>
      <c r="BL248" s="16" t="s">
        <v>164</v>
      </c>
      <c r="BM248" s="254" t="s">
        <v>821</v>
      </c>
    </row>
    <row r="249" spans="1:51" s="14" customFormat="1" ht="12">
      <c r="A249" s="14"/>
      <c r="B249" s="270"/>
      <c r="C249" s="271"/>
      <c r="D249" s="255" t="s">
        <v>183</v>
      </c>
      <c r="E249" s="272" t="s">
        <v>1</v>
      </c>
      <c r="F249" s="273" t="s">
        <v>822</v>
      </c>
      <c r="G249" s="271"/>
      <c r="H249" s="272" t="s">
        <v>1</v>
      </c>
      <c r="I249" s="274"/>
      <c r="J249" s="271"/>
      <c r="K249" s="271"/>
      <c r="L249" s="275"/>
      <c r="M249" s="276"/>
      <c r="N249" s="277"/>
      <c r="O249" s="277"/>
      <c r="P249" s="277"/>
      <c r="Q249" s="277"/>
      <c r="R249" s="277"/>
      <c r="S249" s="277"/>
      <c r="T249" s="27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9" t="s">
        <v>183</v>
      </c>
      <c r="AU249" s="279" t="s">
        <v>95</v>
      </c>
      <c r="AV249" s="14" t="s">
        <v>21</v>
      </c>
      <c r="AW249" s="14" t="s">
        <v>40</v>
      </c>
      <c r="AX249" s="14" t="s">
        <v>86</v>
      </c>
      <c r="AY249" s="279" t="s">
        <v>157</v>
      </c>
    </row>
    <row r="250" spans="1:51" s="13" customFormat="1" ht="12">
      <c r="A250" s="13"/>
      <c r="B250" s="259"/>
      <c r="C250" s="260"/>
      <c r="D250" s="255" t="s">
        <v>183</v>
      </c>
      <c r="E250" s="261" t="s">
        <v>1</v>
      </c>
      <c r="F250" s="262" t="s">
        <v>811</v>
      </c>
      <c r="G250" s="260"/>
      <c r="H250" s="263">
        <v>5.5</v>
      </c>
      <c r="I250" s="264"/>
      <c r="J250" s="260"/>
      <c r="K250" s="260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183</v>
      </c>
      <c r="AU250" s="269" t="s">
        <v>95</v>
      </c>
      <c r="AV250" s="13" t="s">
        <v>95</v>
      </c>
      <c r="AW250" s="13" t="s">
        <v>40</v>
      </c>
      <c r="AX250" s="13" t="s">
        <v>21</v>
      </c>
      <c r="AY250" s="269" t="s">
        <v>157</v>
      </c>
    </row>
    <row r="251" spans="1:65" s="2" customFormat="1" ht="33" customHeight="1">
      <c r="A251" s="39"/>
      <c r="B251" s="40"/>
      <c r="C251" s="243" t="s">
        <v>373</v>
      </c>
      <c r="D251" s="243" t="s">
        <v>159</v>
      </c>
      <c r="E251" s="244" t="s">
        <v>823</v>
      </c>
      <c r="F251" s="245" t="s">
        <v>824</v>
      </c>
      <c r="G251" s="246" t="s">
        <v>198</v>
      </c>
      <c r="H251" s="247">
        <v>21.13</v>
      </c>
      <c r="I251" s="248"/>
      <c r="J251" s="249">
        <f>ROUND(I251*H251,2)</f>
        <v>0</v>
      </c>
      <c r="K251" s="245" t="s">
        <v>1</v>
      </c>
      <c r="L251" s="42"/>
      <c r="M251" s="250" t="s">
        <v>1</v>
      </c>
      <c r="N251" s="251" t="s">
        <v>51</v>
      </c>
      <c r="O251" s="92"/>
      <c r="P251" s="252">
        <f>O251*H251</f>
        <v>0</v>
      </c>
      <c r="Q251" s="252">
        <v>2.28955</v>
      </c>
      <c r="R251" s="252">
        <f>Q251*H251</f>
        <v>48.3781915</v>
      </c>
      <c r="S251" s="252">
        <v>0</v>
      </c>
      <c r="T251" s="25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4" t="s">
        <v>164</v>
      </c>
      <c r="AT251" s="254" t="s">
        <v>159</v>
      </c>
      <c r="AU251" s="254" t="s">
        <v>95</v>
      </c>
      <c r="AY251" s="16" t="s">
        <v>157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6" t="s">
        <v>21</v>
      </c>
      <c r="BK251" s="144">
        <f>ROUND(I251*H251,2)</f>
        <v>0</v>
      </c>
      <c r="BL251" s="16" t="s">
        <v>164</v>
      </c>
      <c r="BM251" s="254" t="s">
        <v>825</v>
      </c>
    </row>
    <row r="252" spans="1:47" s="2" customFormat="1" ht="12">
      <c r="A252" s="39"/>
      <c r="B252" s="40"/>
      <c r="C252" s="41"/>
      <c r="D252" s="255" t="s">
        <v>166</v>
      </c>
      <c r="E252" s="41"/>
      <c r="F252" s="256" t="s">
        <v>826</v>
      </c>
      <c r="G252" s="41"/>
      <c r="H252" s="41"/>
      <c r="I252" s="213"/>
      <c r="J252" s="41"/>
      <c r="K252" s="41"/>
      <c r="L252" s="42"/>
      <c r="M252" s="257"/>
      <c r="N252" s="258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6" t="s">
        <v>166</v>
      </c>
      <c r="AU252" s="16" t="s">
        <v>95</v>
      </c>
    </row>
    <row r="253" spans="1:51" s="14" customFormat="1" ht="12">
      <c r="A253" s="14"/>
      <c r="B253" s="270"/>
      <c r="C253" s="271"/>
      <c r="D253" s="255" t="s">
        <v>183</v>
      </c>
      <c r="E253" s="272" t="s">
        <v>1</v>
      </c>
      <c r="F253" s="273" t="s">
        <v>784</v>
      </c>
      <c r="G253" s="271"/>
      <c r="H253" s="272" t="s">
        <v>1</v>
      </c>
      <c r="I253" s="274"/>
      <c r="J253" s="271"/>
      <c r="K253" s="271"/>
      <c r="L253" s="275"/>
      <c r="M253" s="276"/>
      <c r="N253" s="277"/>
      <c r="O253" s="277"/>
      <c r="P253" s="277"/>
      <c r="Q253" s="277"/>
      <c r="R253" s="277"/>
      <c r="S253" s="277"/>
      <c r="T253" s="27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9" t="s">
        <v>183</v>
      </c>
      <c r="AU253" s="279" t="s">
        <v>95</v>
      </c>
      <c r="AV253" s="14" t="s">
        <v>21</v>
      </c>
      <c r="AW253" s="14" t="s">
        <v>40</v>
      </c>
      <c r="AX253" s="14" t="s">
        <v>86</v>
      </c>
      <c r="AY253" s="279" t="s">
        <v>157</v>
      </c>
    </row>
    <row r="254" spans="1:51" s="13" customFormat="1" ht="12">
      <c r="A254" s="13"/>
      <c r="B254" s="259"/>
      <c r="C254" s="260"/>
      <c r="D254" s="255" t="s">
        <v>183</v>
      </c>
      <c r="E254" s="261" t="s">
        <v>1</v>
      </c>
      <c r="F254" s="262" t="s">
        <v>827</v>
      </c>
      <c r="G254" s="260"/>
      <c r="H254" s="263">
        <v>21.13</v>
      </c>
      <c r="I254" s="264"/>
      <c r="J254" s="260"/>
      <c r="K254" s="260"/>
      <c r="L254" s="265"/>
      <c r="M254" s="266"/>
      <c r="N254" s="267"/>
      <c r="O254" s="267"/>
      <c r="P254" s="267"/>
      <c r="Q254" s="267"/>
      <c r="R254" s="267"/>
      <c r="S254" s="267"/>
      <c r="T254" s="26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9" t="s">
        <v>183</v>
      </c>
      <c r="AU254" s="269" t="s">
        <v>95</v>
      </c>
      <c r="AV254" s="13" t="s">
        <v>95</v>
      </c>
      <c r="AW254" s="13" t="s">
        <v>40</v>
      </c>
      <c r="AX254" s="13" t="s">
        <v>21</v>
      </c>
      <c r="AY254" s="269" t="s">
        <v>157</v>
      </c>
    </row>
    <row r="255" spans="1:65" s="2" customFormat="1" ht="12">
      <c r="A255" s="39"/>
      <c r="B255" s="40"/>
      <c r="C255" s="280" t="s">
        <v>379</v>
      </c>
      <c r="D255" s="280" t="s">
        <v>385</v>
      </c>
      <c r="E255" s="281" t="s">
        <v>828</v>
      </c>
      <c r="F255" s="282" t="s">
        <v>829</v>
      </c>
      <c r="G255" s="283" t="s">
        <v>392</v>
      </c>
      <c r="H255" s="284">
        <v>12</v>
      </c>
      <c r="I255" s="285"/>
      <c r="J255" s="286">
        <f>ROUND(I255*H255,2)</f>
        <v>0</v>
      </c>
      <c r="K255" s="282" t="s">
        <v>163</v>
      </c>
      <c r="L255" s="287"/>
      <c r="M255" s="288" t="s">
        <v>1</v>
      </c>
      <c r="N255" s="289" t="s">
        <v>51</v>
      </c>
      <c r="O255" s="92"/>
      <c r="P255" s="252">
        <f>O255*H255</f>
        <v>0</v>
      </c>
      <c r="Q255" s="252">
        <v>0.0324</v>
      </c>
      <c r="R255" s="252">
        <f>Q255*H255</f>
        <v>0.3888</v>
      </c>
      <c r="S255" s="252">
        <v>0</v>
      </c>
      <c r="T255" s="25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4" t="s">
        <v>203</v>
      </c>
      <c r="AT255" s="254" t="s">
        <v>385</v>
      </c>
      <c r="AU255" s="254" t="s">
        <v>95</v>
      </c>
      <c r="AY255" s="16" t="s">
        <v>157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6" t="s">
        <v>21</v>
      </c>
      <c r="BK255" s="144">
        <f>ROUND(I255*H255,2)</f>
        <v>0</v>
      </c>
      <c r="BL255" s="16" t="s">
        <v>164</v>
      </c>
      <c r="BM255" s="254" t="s">
        <v>830</v>
      </c>
    </row>
    <row r="256" spans="1:47" s="2" customFormat="1" ht="12">
      <c r="A256" s="39"/>
      <c r="B256" s="40"/>
      <c r="C256" s="41"/>
      <c r="D256" s="255" t="s">
        <v>166</v>
      </c>
      <c r="E256" s="41"/>
      <c r="F256" s="256" t="s">
        <v>831</v>
      </c>
      <c r="G256" s="41"/>
      <c r="H256" s="41"/>
      <c r="I256" s="213"/>
      <c r="J256" s="41"/>
      <c r="K256" s="41"/>
      <c r="L256" s="42"/>
      <c r="M256" s="257"/>
      <c r="N256" s="258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6" t="s">
        <v>166</v>
      </c>
      <c r="AU256" s="16" t="s">
        <v>95</v>
      </c>
    </row>
    <row r="257" spans="1:51" s="14" customFormat="1" ht="12">
      <c r="A257" s="14"/>
      <c r="B257" s="270"/>
      <c r="C257" s="271"/>
      <c r="D257" s="255" t="s">
        <v>183</v>
      </c>
      <c r="E257" s="272" t="s">
        <v>1</v>
      </c>
      <c r="F257" s="273" t="s">
        <v>784</v>
      </c>
      <c r="G257" s="271"/>
      <c r="H257" s="272" t="s">
        <v>1</v>
      </c>
      <c r="I257" s="274"/>
      <c r="J257" s="271"/>
      <c r="K257" s="271"/>
      <c r="L257" s="275"/>
      <c r="M257" s="276"/>
      <c r="N257" s="277"/>
      <c r="O257" s="277"/>
      <c r="P257" s="277"/>
      <c r="Q257" s="277"/>
      <c r="R257" s="277"/>
      <c r="S257" s="277"/>
      <c r="T257" s="27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9" t="s">
        <v>183</v>
      </c>
      <c r="AU257" s="279" t="s">
        <v>95</v>
      </c>
      <c r="AV257" s="14" t="s">
        <v>21</v>
      </c>
      <c r="AW257" s="14" t="s">
        <v>40</v>
      </c>
      <c r="AX257" s="14" t="s">
        <v>86</v>
      </c>
      <c r="AY257" s="279" t="s">
        <v>157</v>
      </c>
    </row>
    <row r="258" spans="1:51" s="13" customFormat="1" ht="12">
      <c r="A258" s="13"/>
      <c r="B258" s="259"/>
      <c r="C258" s="260"/>
      <c r="D258" s="255" t="s">
        <v>183</v>
      </c>
      <c r="E258" s="261" t="s">
        <v>1</v>
      </c>
      <c r="F258" s="262" t="s">
        <v>832</v>
      </c>
      <c r="G258" s="260"/>
      <c r="H258" s="263">
        <v>12</v>
      </c>
      <c r="I258" s="264"/>
      <c r="J258" s="260"/>
      <c r="K258" s="260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183</v>
      </c>
      <c r="AU258" s="269" t="s">
        <v>95</v>
      </c>
      <c r="AV258" s="13" t="s">
        <v>95</v>
      </c>
      <c r="AW258" s="13" t="s">
        <v>40</v>
      </c>
      <c r="AX258" s="13" t="s">
        <v>21</v>
      </c>
      <c r="AY258" s="269" t="s">
        <v>157</v>
      </c>
    </row>
    <row r="259" spans="1:65" s="2" customFormat="1" ht="12">
      <c r="A259" s="39"/>
      <c r="B259" s="40"/>
      <c r="C259" s="243" t="s">
        <v>384</v>
      </c>
      <c r="D259" s="243" t="s">
        <v>159</v>
      </c>
      <c r="E259" s="244" t="s">
        <v>833</v>
      </c>
      <c r="F259" s="245" t="s">
        <v>834</v>
      </c>
      <c r="G259" s="246" t="s">
        <v>198</v>
      </c>
      <c r="H259" s="247">
        <v>1.24</v>
      </c>
      <c r="I259" s="248"/>
      <c r="J259" s="249">
        <f>ROUND(I259*H259,2)</f>
        <v>0</v>
      </c>
      <c r="K259" s="245" t="s">
        <v>176</v>
      </c>
      <c r="L259" s="42"/>
      <c r="M259" s="250" t="s">
        <v>1</v>
      </c>
      <c r="N259" s="251" t="s">
        <v>51</v>
      </c>
      <c r="O259" s="92"/>
      <c r="P259" s="252">
        <f>O259*H259</f>
        <v>0</v>
      </c>
      <c r="Q259" s="252">
        <v>0</v>
      </c>
      <c r="R259" s="252">
        <f>Q259*H259</f>
        <v>0</v>
      </c>
      <c r="S259" s="252">
        <v>0</v>
      </c>
      <c r="T259" s="25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54" t="s">
        <v>164</v>
      </c>
      <c r="AT259" s="254" t="s">
        <v>159</v>
      </c>
      <c r="AU259" s="254" t="s">
        <v>95</v>
      </c>
      <c r="AY259" s="16" t="s">
        <v>157</v>
      </c>
      <c r="BE259" s="144">
        <f>IF(N259="základní",J259,0)</f>
        <v>0</v>
      </c>
      <c r="BF259" s="144">
        <f>IF(N259="snížená",J259,0)</f>
        <v>0</v>
      </c>
      <c r="BG259" s="144">
        <f>IF(N259="zákl. přenesená",J259,0)</f>
        <v>0</v>
      </c>
      <c r="BH259" s="144">
        <f>IF(N259="sníž. přenesená",J259,0)</f>
        <v>0</v>
      </c>
      <c r="BI259" s="144">
        <f>IF(N259="nulová",J259,0)</f>
        <v>0</v>
      </c>
      <c r="BJ259" s="16" t="s">
        <v>21</v>
      </c>
      <c r="BK259" s="144">
        <f>ROUND(I259*H259,2)</f>
        <v>0</v>
      </c>
      <c r="BL259" s="16" t="s">
        <v>164</v>
      </c>
      <c r="BM259" s="254" t="s">
        <v>835</v>
      </c>
    </row>
    <row r="260" spans="1:47" s="2" customFormat="1" ht="12">
      <c r="A260" s="39"/>
      <c r="B260" s="40"/>
      <c r="C260" s="41"/>
      <c r="D260" s="255" t="s">
        <v>166</v>
      </c>
      <c r="E260" s="41"/>
      <c r="F260" s="256" t="s">
        <v>836</v>
      </c>
      <c r="G260" s="41"/>
      <c r="H260" s="41"/>
      <c r="I260" s="213"/>
      <c r="J260" s="41"/>
      <c r="K260" s="41"/>
      <c r="L260" s="42"/>
      <c r="M260" s="257"/>
      <c r="N260" s="258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6" t="s">
        <v>166</v>
      </c>
      <c r="AU260" s="16" t="s">
        <v>95</v>
      </c>
    </row>
    <row r="261" spans="1:51" s="14" customFormat="1" ht="12">
      <c r="A261" s="14"/>
      <c r="B261" s="270"/>
      <c r="C261" s="271"/>
      <c r="D261" s="255" t="s">
        <v>183</v>
      </c>
      <c r="E261" s="272" t="s">
        <v>1</v>
      </c>
      <c r="F261" s="273" t="s">
        <v>784</v>
      </c>
      <c r="G261" s="271"/>
      <c r="H261" s="272" t="s">
        <v>1</v>
      </c>
      <c r="I261" s="274"/>
      <c r="J261" s="271"/>
      <c r="K261" s="271"/>
      <c r="L261" s="275"/>
      <c r="M261" s="276"/>
      <c r="N261" s="277"/>
      <c r="O261" s="277"/>
      <c r="P261" s="277"/>
      <c r="Q261" s="277"/>
      <c r="R261" s="277"/>
      <c r="S261" s="277"/>
      <c r="T261" s="27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9" t="s">
        <v>183</v>
      </c>
      <c r="AU261" s="279" t="s">
        <v>95</v>
      </c>
      <c r="AV261" s="14" t="s">
        <v>21</v>
      </c>
      <c r="AW261" s="14" t="s">
        <v>40</v>
      </c>
      <c r="AX261" s="14" t="s">
        <v>86</v>
      </c>
      <c r="AY261" s="279" t="s">
        <v>157</v>
      </c>
    </row>
    <row r="262" spans="1:51" s="13" customFormat="1" ht="12">
      <c r="A262" s="13"/>
      <c r="B262" s="259"/>
      <c r="C262" s="260"/>
      <c r="D262" s="255" t="s">
        <v>183</v>
      </c>
      <c r="E262" s="261" t="s">
        <v>1</v>
      </c>
      <c r="F262" s="262" t="s">
        <v>837</v>
      </c>
      <c r="G262" s="260"/>
      <c r="H262" s="263">
        <v>1.24</v>
      </c>
      <c r="I262" s="264"/>
      <c r="J262" s="260"/>
      <c r="K262" s="260"/>
      <c r="L262" s="265"/>
      <c r="M262" s="266"/>
      <c r="N262" s="267"/>
      <c r="O262" s="267"/>
      <c r="P262" s="267"/>
      <c r="Q262" s="267"/>
      <c r="R262" s="267"/>
      <c r="S262" s="267"/>
      <c r="T262" s="26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9" t="s">
        <v>183</v>
      </c>
      <c r="AU262" s="269" t="s">
        <v>95</v>
      </c>
      <c r="AV262" s="13" t="s">
        <v>95</v>
      </c>
      <c r="AW262" s="13" t="s">
        <v>40</v>
      </c>
      <c r="AX262" s="13" t="s">
        <v>21</v>
      </c>
      <c r="AY262" s="269" t="s">
        <v>157</v>
      </c>
    </row>
    <row r="263" spans="1:65" s="2" customFormat="1" ht="12">
      <c r="A263" s="39"/>
      <c r="B263" s="40"/>
      <c r="C263" s="243" t="s">
        <v>389</v>
      </c>
      <c r="D263" s="243" t="s">
        <v>159</v>
      </c>
      <c r="E263" s="244" t="s">
        <v>838</v>
      </c>
      <c r="F263" s="245" t="s">
        <v>839</v>
      </c>
      <c r="G263" s="246" t="s">
        <v>198</v>
      </c>
      <c r="H263" s="247">
        <v>36.9</v>
      </c>
      <c r="I263" s="248"/>
      <c r="J263" s="249">
        <f>ROUND(I263*H263,2)</f>
        <v>0</v>
      </c>
      <c r="K263" s="245" t="s">
        <v>176</v>
      </c>
      <c r="L263" s="42"/>
      <c r="M263" s="250" t="s">
        <v>1</v>
      </c>
      <c r="N263" s="251" t="s">
        <v>51</v>
      </c>
      <c r="O263" s="92"/>
      <c r="P263" s="252">
        <f>O263*H263</f>
        <v>0</v>
      </c>
      <c r="Q263" s="252">
        <v>1.9695</v>
      </c>
      <c r="R263" s="252">
        <f>Q263*H263</f>
        <v>72.67455</v>
      </c>
      <c r="S263" s="252">
        <v>0</v>
      </c>
      <c r="T263" s="25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54" t="s">
        <v>164</v>
      </c>
      <c r="AT263" s="254" t="s">
        <v>159</v>
      </c>
      <c r="AU263" s="254" t="s">
        <v>95</v>
      </c>
      <c r="AY263" s="16" t="s">
        <v>157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6" t="s">
        <v>21</v>
      </c>
      <c r="BK263" s="144">
        <f>ROUND(I263*H263,2)</f>
        <v>0</v>
      </c>
      <c r="BL263" s="16" t="s">
        <v>164</v>
      </c>
      <c r="BM263" s="254" t="s">
        <v>840</v>
      </c>
    </row>
    <row r="264" spans="1:47" s="2" customFormat="1" ht="12">
      <c r="A264" s="39"/>
      <c r="B264" s="40"/>
      <c r="C264" s="41"/>
      <c r="D264" s="255" t="s">
        <v>166</v>
      </c>
      <c r="E264" s="41"/>
      <c r="F264" s="256" t="s">
        <v>841</v>
      </c>
      <c r="G264" s="41"/>
      <c r="H264" s="41"/>
      <c r="I264" s="213"/>
      <c r="J264" s="41"/>
      <c r="K264" s="41"/>
      <c r="L264" s="42"/>
      <c r="M264" s="257"/>
      <c r="N264" s="258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6" t="s">
        <v>166</v>
      </c>
      <c r="AU264" s="16" t="s">
        <v>95</v>
      </c>
    </row>
    <row r="265" spans="1:51" s="14" customFormat="1" ht="12">
      <c r="A265" s="14"/>
      <c r="B265" s="270"/>
      <c r="C265" s="271"/>
      <c r="D265" s="255" t="s">
        <v>183</v>
      </c>
      <c r="E265" s="272" t="s">
        <v>1</v>
      </c>
      <c r="F265" s="273" t="s">
        <v>842</v>
      </c>
      <c r="G265" s="271"/>
      <c r="H265" s="272" t="s">
        <v>1</v>
      </c>
      <c r="I265" s="274"/>
      <c r="J265" s="271"/>
      <c r="K265" s="271"/>
      <c r="L265" s="275"/>
      <c r="M265" s="276"/>
      <c r="N265" s="277"/>
      <c r="O265" s="277"/>
      <c r="P265" s="277"/>
      <c r="Q265" s="277"/>
      <c r="R265" s="277"/>
      <c r="S265" s="277"/>
      <c r="T265" s="27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9" t="s">
        <v>183</v>
      </c>
      <c r="AU265" s="279" t="s">
        <v>95</v>
      </c>
      <c r="AV265" s="14" t="s">
        <v>21</v>
      </c>
      <c r="AW265" s="14" t="s">
        <v>40</v>
      </c>
      <c r="AX265" s="14" t="s">
        <v>86</v>
      </c>
      <c r="AY265" s="279" t="s">
        <v>157</v>
      </c>
    </row>
    <row r="266" spans="1:51" s="13" customFormat="1" ht="12">
      <c r="A266" s="13"/>
      <c r="B266" s="259"/>
      <c r="C266" s="260"/>
      <c r="D266" s="255" t="s">
        <v>183</v>
      </c>
      <c r="E266" s="261" t="s">
        <v>1</v>
      </c>
      <c r="F266" s="262" t="s">
        <v>843</v>
      </c>
      <c r="G266" s="260"/>
      <c r="H266" s="263">
        <v>36.9</v>
      </c>
      <c r="I266" s="264"/>
      <c r="J266" s="260"/>
      <c r="K266" s="260"/>
      <c r="L266" s="265"/>
      <c r="M266" s="266"/>
      <c r="N266" s="267"/>
      <c r="O266" s="267"/>
      <c r="P266" s="267"/>
      <c r="Q266" s="267"/>
      <c r="R266" s="267"/>
      <c r="S266" s="267"/>
      <c r="T266" s="26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9" t="s">
        <v>183</v>
      </c>
      <c r="AU266" s="269" t="s">
        <v>95</v>
      </c>
      <c r="AV266" s="13" t="s">
        <v>95</v>
      </c>
      <c r="AW266" s="13" t="s">
        <v>40</v>
      </c>
      <c r="AX266" s="13" t="s">
        <v>21</v>
      </c>
      <c r="AY266" s="269" t="s">
        <v>157</v>
      </c>
    </row>
    <row r="267" spans="1:65" s="2" customFormat="1" ht="33" customHeight="1">
      <c r="A267" s="39"/>
      <c r="B267" s="40"/>
      <c r="C267" s="243" t="s">
        <v>329</v>
      </c>
      <c r="D267" s="243" t="s">
        <v>159</v>
      </c>
      <c r="E267" s="244" t="s">
        <v>366</v>
      </c>
      <c r="F267" s="245" t="s">
        <v>844</v>
      </c>
      <c r="G267" s="246" t="s">
        <v>368</v>
      </c>
      <c r="H267" s="247">
        <v>9</v>
      </c>
      <c r="I267" s="248"/>
      <c r="J267" s="249">
        <f>ROUND(I267*H267,2)</f>
        <v>0</v>
      </c>
      <c r="K267" s="245" t="s">
        <v>163</v>
      </c>
      <c r="L267" s="42"/>
      <c r="M267" s="250" t="s">
        <v>1</v>
      </c>
      <c r="N267" s="251" t="s">
        <v>51</v>
      </c>
      <c r="O267" s="92"/>
      <c r="P267" s="252">
        <f>O267*H267</f>
        <v>0</v>
      </c>
      <c r="Q267" s="252">
        <v>0.22657</v>
      </c>
      <c r="R267" s="252">
        <f>Q267*H267</f>
        <v>2.03913</v>
      </c>
      <c r="S267" s="252">
        <v>0</v>
      </c>
      <c r="T267" s="25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4" t="s">
        <v>164</v>
      </c>
      <c r="AT267" s="254" t="s">
        <v>159</v>
      </c>
      <c r="AU267" s="254" t="s">
        <v>95</v>
      </c>
      <c r="AY267" s="16" t="s">
        <v>157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6" t="s">
        <v>21</v>
      </c>
      <c r="BK267" s="144">
        <f>ROUND(I267*H267,2)</f>
        <v>0</v>
      </c>
      <c r="BL267" s="16" t="s">
        <v>164</v>
      </c>
      <c r="BM267" s="254" t="s">
        <v>845</v>
      </c>
    </row>
    <row r="268" spans="1:47" s="2" customFormat="1" ht="12">
      <c r="A268" s="39"/>
      <c r="B268" s="40"/>
      <c r="C268" s="41"/>
      <c r="D268" s="255" t="s">
        <v>166</v>
      </c>
      <c r="E268" s="41"/>
      <c r="F268" s="256" t="s">
        <v>370</v>
      </c>
      <c r="G268" s="41"/>
      <c r="H268" s="41"/>
      <c r="I268" s="213"/>
      <c r="J268" s="41"/>
      <c r="K268" s="41"/>
      <c r="L268" s="42"/>
      <c r="M268" s="257"/>
      <c r="N268" s="258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6" t="s">
        <v>166</v>
      </c>
      <c r="AU268" s="16" t="s">
        <v>95</v>
      </c>
    </row>
    <row r="269" spans="1:51" s="14" customFormat="1" ht="12">
      <c r="A269" s="14"/>
      <c r="B269" s="270"/>
      <c r="C269" s="271"/>
      <c r="D269" s="255" t="s">
        <v>183</v>
      </c>
      <c r="E269" s="272" t="s">
        <v>1</v>
      </c>
      <c r="F269" s="273" t="s">
        <v>846</v>
      </c>
      <c r="G269" s="271"/>
      <c r="H269" s="272" t="s">
        <v>1</v>
      </c>
      <c r="I269" s="274"/>
      <c r="J269" s="271"/>
      <c r="K269" s="271"/>
      <c r="L269" s="275"/>
      <c r="M269" s="276"/>
      <c r="N269" s="277"/>
      <c r="O269" s="277"/>
      <c r="P269" s="277"/>
      <c r="Q269" s="277"/>
      <c r="R269" s="277"/>
      <c r="S269" s="277"/>
      <c r="T269" s="27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9" t="s">
        <v>183</v>
      </c>
      <c r="AU269" s="279" t="s">
        <v>95</v>
      </c>
      <c r="AV269" s="14" t="s">
        <v>21</v>
      </c>
      <c r="AW269" s="14" t="s">
        <v>40</v>
      </c>
      <c r="AX269" s="14" t="s">
        <v>86</v>
      </c>
      <c r="AY269" s="279" t="s">
        <v>157</v>
      </c>
    </row>
    <row r="270" spans="1:51" s="13" customFormat="1" ht="12">
      <c r="A270" s="13"/>
      <c r="B270" s="259"/>
      <c r="C270" s="260"/>
      <c r="D270" s="255" t="s">
        <v>183</v>
      </c>
      <c r="E270" s="261" t="s">
        <v>1</v>
      </c>
      <c r="F270" s="262" t="s">
        <v>847</v>
      </c>
      <c r="G270" s="260"/>
      <c r="H270" s="263">
        <v>9</v>
      </c>
      <c r="I270" s="264"/>
      <c r="J270" s="260"/>
      <c r="K270" s="260"/>
      <c r="L270" s="265"/>
      <c r="M270" s="266"/>
      <c r="N270" s="267"/>
      <c r="O270" s="267"/>
      <c r="P270" s="267"/>
      <c r="Q270" s="267"/>
      <c r="R270" s="267"/>
      <c r="S270" s="267"/>
      <c r="T270" s="26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9" t="s">
        <v>183</v>
      </c>
      <c r="AU270" s="269" t="s">
        <v>95</v>
      </c>
      <c r="AV270" s="13" t="s">
        <v>95</v>
      </c>
      <c r="AW270" s="13" t="s">
        <v>40</v>
      </c>
      <c r="AX270" s="13" t="s">
        <v>21</v>
      </c>
      <c r="AY270" s="269" t="s">
        <v>157</v>
      </c>
    </row>
    <row r="271" spans="1:65" s="2" customFormat="1" ht="12">
      <c r="A271" s="39"/>
      <c r="B271" s="40"/>
      <c r="C271" s="243" t="s">
        <v>407</v>
      </c>
      <c r="D271" s="243" t="s">
        <v>159</v>
      </c>
      <c r="E271" s="244" t="s">
        <v>256</v>
      </c>
      <c r="F271" s="245" t="s">
        <v>257</v>
      </c>
      <c r="G271" s="246" t="s">
        <v>162</v>
      </c>
      <c r="H271" s="247">
        <v>20</v>
      </c>
      <c r="I271" s="248"/>
      <c r="J271" s="249">
        <f>ROUND(I271*H271,2)</f>
        <v>0</v>
      </c>
      <c r="K271" s="245" t="s">
        <v>176</v>
      </c>
      <c r="L271" s="42"/>
      <c r="M271" s="250" t="s">
        <v>1</v>
      </c>
      <c r="N271" s="251" t="s">
        <v>51</v>
      </c>
      <c r="O271" s="92"/>
      <c r="P271" s="252">
        <f>O271*H271</f>
        <v>0</v>
      </c>
      <c r="Q271" s="252">
        <v>0.00047</v>
      </c>
      <c r="R271" s="252">
        <f>Q271*H271</f>
        <v>0.0094</v>
      </c>
      <c r="S271" s="252">
        <v>0</v>
      </c>
      <c r="T271" s="25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54" t="s">
        <v>164</v>
      </c>
      <c r="AT271" s="254" t="s">
        <v>159</v>
      </c>
      <c r="AU271" s="254" t="s">
        <v>95</v>
      </c>
      <c r="AY271" s="16" t="s">
        <v>157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6" t="s">
        <v>21</v>
      </c>
      <c r="BK271" s="144">
        <f>ROUND(I271*H271,2)</f>
        <v>0</v>
      </c>
      <c r="BL271" s="16" t="s">
        <v>164</v>
      </c>
      <c r="BM271" s="254" t="s">
        <v>848</v>
      </c>
    </row>
    <row r="272" spans="1:47" s="2" customFormat="1" ht="12">
      <c r="A272" s="39"/>
      <c r="B272" s="40"/>
      <c r="C272" s="41"/>
      <c r="D272" s="255" t="s">
        <v>166</v>
      </c>
      <c r="E272" s="41"/>
      <c r="F272" s="256" t="s">
        <v>259</v>
      </c>
      <c r="G272" s="41"/>
      <c r="H272" s="41"/>
      <c r="I272" s="213"/>
      <c r="J272" s="41"/>
      <c r="K272" s="41"/>
      <c r="L272" s="42"/>
      <c r="M272" s="257"/>
      <c r="N272" s="258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6" t="s">
        <v>166</v>
      </c>
      <c r="AU272" s="16" t="s">
        <v>95</v>
      </c>
    </row>
    <row r="273" spans="1:51" s="14" customFormat="1" ht="12">
      <c r="A273" s="14"/>
      <c r="B273" s="270"/>
      <c r="C273" s="271"/>
      <c r="D273" s="255" t="s">
        <v>183</v>
      </c>
      <c r="E273" s="272" t="s">
        <v>1</v>
      </c>
      <c r="F273" s="273" t="s">
        <v>849</v>
      </c>
      <c r="G273" s="271"/>
      <c r="H273" s="272" t="s">
        <v>1</v>
      </c>
      <c r="I273" s="274"/>
      <c r="J273" s="271"/>
      <c r="K273" s="271"/>
      <c r="L273" s="275"/>
      <c r="M273" s="276"/>
      <c r="N273" s="277"/>
      <c r="O273" s="277"/>
      <c r="P273" s="277"/>
      <c r="Q273" s="277"/>
      <c r="R273" s="277"/>
      <c r="S273" s="277"/>
      <c r="T273" s="27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9" t="s">
        <v>183</v>
      </c>
      <c r="AU273" s="279" t="s">
        <v>95</v>
      </c>
      <c r="AV273" s="14" t="s">
        <v>21</v>
      </c>
      <c r="AW273" s="14" t="s">
        <v>40</v>
      </c>
      <c r="AX273" s="14" t="s">
        <v>86</v>
      </c>
      <c r="AY273" s="279" t="s">
        <v>157</v>
      </c>
    </row>
    <row r="274" spans="1:51" s="13" customFormat="1" ht="12">
      <c r="A274" s="13"/>
      <c r="B274" s="259"/>
      <c r="C274" s="260"/>
      <c r="D274" s="255" t="s">
        <v>183</v>
      </c>
      <c r="E274" s="261" t="s">
        <v>1</v>
      </c>
      <c r="F274" s="262" t="s">
        <v>286</v>
      </c>
      <c r="G274" s="260"/>
      <c r="H274" s="263">
        <v>20</v>
      </c>
      <c r="I274" s="264"/>
      <c r="J274" s="260"/>
      <c r="K274" s="260"/>
      <c r="L274" s="265"/>
      <c r="M274" s="266"/>
      <c r="N274" s="267"/>
      <c r="O274" s="267"/>
      <c r="P274" s="267"/>
      <c r="Q274" s="267"/>
      <c r="R274" s="267"/>
      <c r="S274" s="267"/>
      <c r="T274" s="26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9" t="s">
        <v>183</v>
      </c>
      <c r="AU274" s="269" t="s">
        <v>95</v>
      </c>
      <c r="AV274" s="13" t="s">
        <v>95</v>
      </c>
      <c r="AW274" s="13" t="s">
        <v>40</v>
      </c>
      <c r="AX274" s="13" t="s">
        <v>21</v>
      </c>
      <c r="AY274" s="269" t="s">
        <v>157</v>
      </c>
    </row>
    <row r="275" spans="1:65" s="2" customFormat="1" ht="12">
      <c r="A275" s="39"/>
      <c r="B275" s="40"/>
      <c r="C275" s="243" t="s">
        <v>412</v>
      </c>
      <c r="D275" s="243" t="s">
        <v>159</v>
      </c>
      <c r="E275" s="244" t="s">
        <v>850</v>
      </c>
      <c r="F275" s="245" t="s">
        <v>851</v>
      </c>
      <c r="G275" s="246" t="s">
        <v>198</v>
      </c>
      <c r="H275" s="247">
        <v>5.1</v>
      </c>
      <c r="I275" s="248"/>
      <c r="J275" s="249">
        <f>ROUND(I275*H275,2)</f>
        <v>0</v>
      </c>
      <c r="K275" s="245" t="s">
        <v>176</v>
      </c>
      <c r="L275" s="42"/>
      <c r="M275" s="250" t="s">
        <v>1</v>
      </c>
      <c r="N275" s="251" t="s">
        <v>51</v>
      </c>
      <c r="O275" s="92"/>
      <c r="P275" s="252">
        <f>O275*H275</f>
        <v>0</v>
      </c>
      <c r="Q275" s="252">
        <v>2.4143</v>
      </c>
      <c r="R275" s="252">
        <f>Q275*H275</f>
        <v>12.312929999999998</v>
      </c>
      <c r="S275" s="252">
        <v>0</v>
      </c>
      <c r="T275" s="25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54" t="s">
        <v>164</v>
      </c>
      <c r="AT275" s="254" t="s">
        <v>159</v>
      </c>
      <c r="AU275" s="254" t="s">
        <v>95</v>
      </c>
      <c r="AY275" s="16" t="s">
        <v>157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6" t="s">
        <v>21</v>
      </c>
      <c r="BK275" s="144">
        <f>ROUND(I275*H275,2)</f>
        <v>0</v>
      </c>
      <c r="BL275" s="16" t="s">
        <v>164</v>
      </c>
      <c r="BM275" s="254" t="s">
        <v>852</v>
      </c>
    </row>
    <row r="276" spans="1:47" s="2" customFormat="1" ht="12">
      <c r="A276" s="39"/>
      <c r="B276" s="40"/>
      <c r="C276" s="41"/>
      <c r="D276" s="255" t="s">
        <v>166</v>
      </c>
      <c r="E276" s="41"/>
      <c r="F276" s="256" t="s">
        <v>853</v>
      </c>
      <c r="G276" s="41"/>
      <c r="H276" s="41"/>
      <c r="I276" s="213"/>
      <c r="J276" s="41"/>
      <c r="K276" s="41"/>
      <c r="L276" s="42"/>
      <c r="M276" s="257"/>
      <c r="N276" s="258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6" t="s">
        <v>166</v>
      </c>
      <c r="AU276" s="16" t="s">
        <v>95</v>
      </c>
    </row>
    <row r="277" spans="1:51" s="14" customFormat="1" ht="12">
      <c r="A277" s="14"/>
      <c r="B277" s="270"/>
      <c r="C277" s="271"/>
      <c r="D277" s="255" t="s">
        <v>183</v>
      </c>
      <c r="E277" s="272" t="s">
        <v>1</v>
      </c>
      <c r="F277" s="273" t="s">
        <v>854</v>
      </c>
      <c r="G277" s="271"/>
      <c r="H277" s="272" t="s">
        <v>1</v>
      </c>
      <c r="I277" s="274"/>
      <c r="J277" s="271"/>
      <c r="K277" s="271"/>
      <c r="L277" s="275"/>
      <c r="M277" s="276"/>
      <c r="N277" s="277"/>
      <c r="O277" s="277"/>
      <c r="P277" s="277"/>
      <c r="Q277" s="277"/>
      <c r="R277" s="277"/>
      <c r="S277" s="277"/>
      <c r="T277" s="27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9" t="s">
        <v>183</v>
      </c>
      <c r="AU277" s="279" t="s">
        <v>95</v>
      </c>
      <c r="AV277" s="14" t="s">
        <v>21</v>
      </c>
      <c r="AW277" s="14" t="s">
        <v>40</v>
      </c>
      <c r="AX277" s="14" t="s">
        <v>86</v>
      </c>
      <c r="AY277" s="279" t="s">
        <v>157</v>
      </c>
    </row>
    <row r="278" spans="1:51" s="13" customFormat="1" ht="12">
      <c r="A278" s="13"/>
      <c r="B278" s="259"/>
      <c r="C278" s="260"/>
      <c r="D278" s="255" t="s">
        <v>183</v>
      </c>
      <c r="E278" s="261" t="s">
        <v>1</v>
      </c>
      <c r="F278" s="262" t="s">
        <v>855</v>
      </c>
      <c r="G278" s="260"/>
      <c r="H278" s="263">
        <v>5.1</v>
      </c>
      <c r="I278" s="264"/>
      <c r="J278" s="260"/>
      <c r="K278" s="260"/>
      <c r="L278" s="265"/>
      <c r="M278" s="266"/>
      <c r="N278" s="267"/>
      <c r="O278" s="267"/>
      <c r="P278" s="267"/>
      <c r="Q278" s="267"/>
      <c r="R278" s="267"/>
      <c r="S278" s="267"/>
      <c r="T278" s="26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9" t="s">
        <v>183</v>
      </c>
      <c r="AU278" s="269" t="s">
        <v>95</v>
      </c>
      <c r="AV278" s="13" t="s">
        <v>95</v>
      </c>
      <c r="AW278" s="13" t="s">
        <v>40</v>
      </c>
      <c r="AX278" s="13" t="s">
        <v>21</v>
      </c>
      <c r="AY278" s="269" t="s">
        <v>157</v>
      </c>
    </row>
    <row r="279" spans="1:65" s="2" customFormat="1" ht="16.5" customHeight="1">
      <c r="A279" s="39"/>
      <c r="B279" s="40"/>
      <c r="C279" s="243" t="s">
        <v>419</v>
      </c>
      <c r="D279" s="243" t="s">
        <v>159</v>
      </c>
      <c r="E279" s="244" t="s">
        <v>856</v>
      </c>
      <c r="F279" s="245" t="s">
        <v>857</v>
      </c>
      <c r="G279" s="246" t="s">
        <v>198</v>
      </c>
      <c r="H279" s="247">
        <v>1.7</v>
      </c>
      <c r="I279" s="248"/>
      <c r="J279" s="249">
        <f>ROUND(I279*H279,2)</f>
        <v>0</v>
      </c>
      <c r="K279" s="245" t="s">
        <v>163</v>
      </c>
      <c r="L279" s="42"/>
      <c r="M279" s="250" t="s">
        <v>1</v>
      </c>
      <c r="N279" s="251" t="s">
        <v>51</v>
      </c>
      <c r="O279" s="92"/>
      <c r="P279" s="252">
        <f>O279*H279</f>
        <v>0</v>
      </c>
      <c r="Q279" s="252">
        <v>2.43279</v>
      </c>
      <c r="R279" s="252">
        <f>Q279*H279</f>
        <v>4.135743</v>
      </c>
      <c r="S279" s="252">
        <v>0</v>
      </c>
      <c r="T279" s="25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4" t="s">
        <v>164</v>
      </c>
      <c r="AT279" s="254" t="s">
        <v>159</v>
      </c>
      <c r="AU279" s="254" t="s">
        <v>95</v>
      </c>
      <c r="AY279" s="16" t="s">
        <v>157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6" t="s">
        <v>21</v>
      </c>
      <c r="BK279" s="144">
        <f>ROUND(I279*H279,2)</f>
        <v>0</v>
      </c>
      <c r="BL279" s="16" t="s">
        <v>164</v>
      </c>
      <c r="BM279" s="254" t="s">
        <v>858</v>
      </c>
    </row>
    <row r="280" spans="1:47" s="2" customFormat="1" ht="12">
      <c r="A280" s="39"/>
      <c r="B280" s="40"/>
      <c r="C280" s="41"/>
      <c r="D280" s="255" t="s">
        <v>166</v>
      </c>
      <c r="E280" s="41"/>
      <c r="F280" s="256" t="s">
        <v>859</v>
      </c>
      <c r="G280" s="41"/>
      <c r="H280" s="41"/>
      <c r="I280" s="213"/>
      <c r="J280" s="41"/>
      <c r="K280" s="41"/>
      <c r="L280" s="42"/>
      <c r="M280" s="257"/>
      <c r="N280" s="258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6" t="s">
        <v>166</v>
      </c>
      <c r="AU280" s="16" t="s">
        <v>95</v>
      </c>
    </row>
    <row r="281" spans="1:51" s="14" customFormat="1" ht="12">
      <c r="A281" s="14"/>
      <c r="B281" s="270"/>
      <c r="C281" s="271"/>
      <c r="D281" s="255" t="s">
        <v>183</v>
      </c>
      <c r="E281" s="272" t="s">
        <v>1</v>
      </c>
      <c r="F281" s="273" t="s">
        <v>854</v>
      </c>
      <c r="G281" s="271"/>
      <c r="H281" s="272" t="s">
        <v>1</v>
      </c>
      <c r="I281" s="274"/>
      <c r="J281" s="271"/>
      <c r="K281" s="271"/>
      <c r="L281" s="275"/>
      <c r="M281" s="276"/>
      <c r="N281" s="277"/>
      <c r="O281" s="277"/>
      <c r="P281" s="277"/>
      <c r="Q281" s="277"/>
      <c r="R281" s="277"/>
      <c r="S281" s="277"/>
      <c r="T281" s="27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9" t="s">
        <v>183</v>
      </c>
      <c r="AU281" s="279" t="s">
        <v>95</v>
      </c>
      <c r="AV281" s="14" t="s">
        <v>21</v>
      </c>
      <c r="AW281" s="14" t="s">
        <v>40</v>
      </c>
      <c r="AX281" s="14" t="s">
        <v>86</v>
      </c>
      <c r="AY281" s="279" t="s">
        <v>157</v>
      </c>
    </row>
    <row r="282" spans="1:51" s="13" customFormat="1" ht="12">
      <c r="A282" s="13"/>
      <c r="B282" s="259"/>
      <c r="C282" s="260"/>
      <c r="D282" s="255" t="s">
        <v>183</v>
      </c>
      <c r="E282" s="261" t="s">
        <v>1</v>
      </c>
      <c r="F282" s="262" t="s">
        <v>860</v>
      </c>
      <c r="G282" s="260"/>
      <c r="H282" s="263">
        <v>1.7</v>
      </c>
      <c r="I282" s="264"/>
      <c r="J282" s="260"/>
      <c r="K282" s="260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183</v>
      </c>
      <c r="AU282" s="269" t="s">
        <v>95</v>
      </c>
      <c r="AV282" s="13" t="s">
        <v>95</v>
      </c>
      <c r="AW282" s="13" t="s">
        <v>40</v>
      </c>
      <c r="AX282" s="13" t="s">
        <v>21</v>
      </c>
      <c r="AY282" s="269" t="s">
        <v>157</v>
      </c>
    </row>
    <row r="283" spans="1:65" s="2" customFormat="1" ht="33" customHeight="1">
      <c r="A283" s="39"/>
      <c r="B283" s="40"/>
      <c r="C283" s="243" t="s">
        <v>426</v>
      </c>
      <c r="D283" s="243" t="s">
        <v>159</v>
      </c>
      <c r="E283" s="244" t="s">
        <v>861</v>
      </c>
      <c r="F283" s="245" t="s">
        <v>862</v>
      </c>
      <c r="G283" s="246" t="s">
        <v>368</v>
      </c>
      <c r="H283" s="247">
        <v>16.5</v>
      </c>
      <c r="I283" s="248"/>
      <c r="J283" s="249">
        <f>ROUND(I283*H283,2)</f>
        <v>0</v>
      </c>
      <c r="K283" s="245" t="s">
        <v>1</v>
      </c>
      <c r="L283" s="42"/>
      <c r="M283" s="250" t="s">
        <v>1</v>
      </c>
      <c r="N283" s="251" t="s">
        <v>51</v>
      </c>
      <c r="O283" s="92"/>
      <c r="P283" s="252">
        <f>O283*H283</f>
        <v>0</v>
      </c>
      <c r="Q283" s="252">
        <v>0.03818</v>
      </c>
      <c r="R283" s="252">
        <f>Q283*H283</f>
        <v>0.62997</v>
      </c>
      <c r="S283" s="252">
        <v>0</v>
      </c>
      <c r="T283" s="25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4" t="s">
        <v>164</v>
      </c>
      <c r="AT283" s="254" t="s">
        <v>159</v>
      </c>
      <c r="AU283" s="254" t="s">
        <v>95</v>
      </c>
      <c r="AY283" s="16" t="s">
        <v>157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6" t="s">
        <v>21</v>
      </c>
      <c r="BK283" s="144">
        <f>ROUND(I283*H283,2)</f>
        <v>0</v>
      </c>
      <c r="BL283" s="16" t="s">
        <v>164</v>
      </c>
      <c r="BM283" s="254" t="s">
        <v>863</v>
      </c>
    </row>
    <row r="284" spans="1:47" s="2" customFormat="1" ht="12">
      <c r="A284" s="39"/>
      <c r="B284" s="40"/>
      <c r="C284" s="41"/>
      <c r="D284" s="255" t="s">
        <v>166</v>
      </c>
      <c r="E284" s="41"/>
      <c r="F284" s="256" t="s">
        <v>864</v>
      </c>
      <c r="G284" s="41"/>
      <c r="H284" s="41"/>
      <c r="I284" s="213"/>
      <c r="J284" s="41"/>
      <c r="K284" s="41"/>
      <c r="L284" s="42"/>
      <c r="M284" s="257"/>
      <c r="N284" s="258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6" t="s">
        <v>166</v>
      </c>
      <c r="AU284" s="16" t="s">
        <v>95</v>
      </c>
    </row>
    <row r="285" spans="1:51" s="14" customFormat="1" ht="12">
      <c r="A285" s="14"/>
      <c r="B285" s="270"/>
      <c r="C285" s="271"/>
      <c r="D285" s="255" t="s">
        <v>183</v>
      </c>
      <c r="E285" s="272" t="s">
        <v>1</v>
      </c>
      <c r="F285" s="273" t="s">
        <v>784</v>
      </c>
      <c r="G285" s="271"/>
      <c r="H285" s="272" t="s">
        <v>1</v>
      </c>
      <c r="I285" s="274"/>
      <c r="J285" s="271"/>
      <c r="K285" s="271"/>
      <c r="L285" s="275"/>
      <c r="M285" s="276"/>
      <c r="N285" s="277"/>
      <c r="O285" s="277"/>
      <c r="P285" s="277"/>
      <c r="Q285" s="277"/>
      <c r="R285" s="277"/>
      <c r="S285" s="277"/>
      <c r="T285" s="27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9" t="s">
        <v>183</v>
      </c>
      <c r="AU285" s="279" t="s">
        <v>95</v>
      </c>
      <c r="AV285" s="14" t="s">
        <v>21</v>
      </c>
      <c r="AW285" s="14" t="s">
        <v>40</v>
      </c>
      <c r="AX285" s="14" t="s">
        <v>86</v>
      </c>
      <c r="AY285" s="279" t="s">
        <v>157</v>
      </c>
    </row>
    <row r="286" spans="1:51" s="13" customFormat="1" ht="12">
      <c r="A286" s="13"/>
      <c r="B286" s="259"/>
      <c r="C286" s="260"/>
      <c r="D286" s="255" t="s">
        <v>183</v>
      </c>
      <c r="E286" s="261" t="s">
        <v>1</v>
      </c>
      <c r="F286" s="262" t="s">
        <v>865</v>
      </c>
      <c r="G286" s="260"/>
      <c r="H286" s="263">
        <v>16.5</v>
      </c>
      <c r="I286" s="264"/>
      <c r="J286" s="260"/>
      <c r="K286" s="260"/>
      <c r="L286" s="265"/>
      <c r="M286" s="266"/>
      <c r="N286" s="267"/>
      <c r="O286" s="267"/>
      <c r="P286" s="267"/>
      <c r="Q286" s="267"/>
      <c r="R286" s="267"/>
      <c r="S286" s="267"/>
      <c r="T286" s="26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183</v>
      </c>
      <c r="AU286" s="269" t="s">
        <v>95</v>
      </c>
      <c r="AV286" s="13" t="s">
        <v>95</v>
      </c>
      <c r="AW286" s="13" t="s">
        <v>40</v>
      </c>
      <c r="AX286" s="13" t="s">
        <v>21</v>
      </c>
      <c r="AY286" s="269" t="s">
        <v>157</v>
      </c>
    </row>
    <row r="287" spans="1:63" s="12" customFormat="1" ht="22.8" customHeight="1">
      <c r="A287" s="12"/>
      <c r="B287" s="227"/>
      <c r="C287" s="228"/>
      <c r="D287" s="229" t="s">
        <v>85</v>
      </c>
      <c r="E287" s="241" t="s">
        <v>417</v>
      </c>
      <c r="F287" s="241" t="s">
        <v>418</v>
      </c>
      <c r="G287" s="228"/>
      <c r="H287" s="228"/>
      <c r="I287" s="231"/>
      <c r="J287" s="242">
        <f>BK287</f>
        <v>0</v>
      </c>
      <c r="K287" s="228"/>
      <c r="L287" s="233"/>
      <c r="M287" s="234"/>
      <c r="N287" s="235"/>
      <c r="O287" s="235"/>
      <c r="P287" s="236">
        <f>SUM(P288:P299)</f>
        <v>0</v>
      </c>
      <c r="Q287" s="235"/>
      <c r="R287" s="236">
        <f>SUM(R288:R299)</f>
        <v>0</v>
      </c>
      <c r="S287" s="235"/>
      <c r="T287" s="237">
        <f>SUM(T288:T299)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38" t="s">
        <v>21</v>
      </c>
      <c r="AT287" s="239" t="s">
        <v>85</v>
      </c>
      <c r="AU287" s="239" t="s">
        <v>21</v>
      </c>
      <c r="AY287" s="238" t="s">
        <v>157</v>
      </c>
      <c r="BK287" s="240">
        <f>SUM(BK288:BK299)</f>
        <v>0</v>
      </c>
    </row>
    <row r="288" spans="1:65" s="2" customFormat="1" ht="21.75" customHeight="1">
      <c r="A288" s="39"/>
      <c r="B288" s="40"/>
      <c r="C288" s="243" t="s">
        <v>433</v>
      </c>
      <c r="D288" s="243" t="s">
        <v>159</v>
      </c>
      <c r="E288" s="244" t="s">
        <v>308</v>
      </c>
      <c r="F288" s="245" t="s">
        <v>309</v>
      </c>
      <c r="G288" s="246" t="s">
        <v>198</v>
      </c>
      <c r="H288" s="247">
        <v>37.5</v>
      </c>
      <c r="I288" s="248"/>
      <c r="J288" s="249">
        <f>ROUND(I288*H288,2)</f>
        <v>0</v>
      </c>
      <c r="K288" s="245" t="s">
        <v>163</v>
      </c>
      <c r="L288" s="42"/>
      <c r="M288" s="250" t="s">
        <v>1</v>
      </c>
      <c r="N288" s="251" t="s">
        <v>51</v>
      </c>
      <c r="O288" s="92"/>
      <c r="P288" s="252">
        <f>O288*H288</f>
        <v>0</v>
      </c>
      <c r="Q288" s="252">
        <v>0</v>
      </c>
      <c r="R288" s="252">
        <f>Q288*H288</f>
        <v>0</v>
      </c>
      <c r="S288" s="252">
        <v>0</v>
      </c>
      <c r="T288" s="25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54" t="s">
        <v>164</v>
      </c>
      <c r="AT288" s="254" t="s">
        <v>159</v>
      </c>
      <c r="AU288" s="254" t="s">
        <v>95</v>
      </c>
      <c r="AY288" s="16" t="s">
        <v>157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6" t="s">
        <v>21</v>
      </c>
      <c r="BK288" s="144">
        <f>ROUND(I288*H288,2)</f>
        <v>0</v>
      </c>
      <c r="BL288" s="16" t="s">
        <v>164</v>
      </c>
      <c r="BM288" s="254" t="s">
        <v>866</v>
      </c>
    </row>
    <row r="289" spans="1:47" s="2" customFormat="1" ht="12">
      <c r="A289" s="39"/>
      <c r="B289" s="40"/>
      <c r="C289" s="41"/>
      <c r="D289" s="255" t="s">
        <v>166</v>
      </c>
      <c r="E289" s="41"/>
      <c r="F289" s="256" t="s">
        <v>311</v>
      </c>
      <c r="G289" s="41"/>
      <c r="H289" s="41"/>
      <c r="I289" s="213"/>
      <c r="J289" s="41"/>
      <c r="K289" s="41"/>
      <c r="L289" s="42"/>
      <c r="M289" s="257"/>
      <c r="N289" s="258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6" t="s">
        <v>166</v>
      </c>
      <c r="AU289" s="16" t="s">
        <v>95</v>
      </c>
    </row>
    <row r="290" spans="1:51" s="14" customFormat="1" ht="12">
      <c r="A290" s="14"/>
      <c r="B290" s="270"/>
      <c r="C290" s="271"/>
      <c r="D290" s="255" t="s">
        <v>183</v>
      </c>
      <c r="E290" s="272" t="s">
        <v>1</v>
      </c>
      <c r="F290" s="273" t="s">
        <v>431</v>
      </c>
      <c r="G290" s="271"/>
      <c r="H290" s="272" t="s">
        <v>1</v>
      </c>
      <c r="I290" s="274"/>
      <c r="J290" s="271"/>
      <c r="K290" s="271"/>
      <c r="L290" s="275"/>
      <c r="M290" s="276"/>
      <c r="N290" s="277"/>
      <c r="O290" s="277"/>
      <c r="P290" s="277"/>
      <c r="Q290" s="277"/>
      <c r="R290" s="277"/>
      <c r="S290" s="277"/>
      <c r="T290" s="27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9" t="s">
        <v>183</v>
      </c>
      <c r="AU290" s="279" t="s">
        <v>95</v>
      </c>
      <c r="AV290" s="14" t="s">
        <v>21</v>
      </c>
      <c r="AW290" s="14" t="s">
        <v>40</v>
      </c>
      <c r="AX290" s="14" t="s">
        <v>86</v>
      </c>
      <c r="AY290" s="279" t="s">
        <v>157</v>
      </c>
    </row>
    <row r="291" spans="1:51" s="13" customFormat="1" ht="12">
      <c r="A291" s="13"/>
      <c r="B291" s="259"/>
      <c r="C291" s="260"/>
      <c r="D291" s="255" t="s">
        <v>183</v>
      </c>
      <c r="E291" s="261" t="s">
        <v>1</v>
      </c>
      <c r="F291" s="262" t="s">
        <v>867</v>
      </c>
      <c r="G291" s="260"/>
      <c r="H291" s="263">
        <v>37.5</v>
      </c>
      <c r="I291" s="264"/>
      <c r="J291" s="260"/>
      <c r="K291" s="260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183</v>
      </c>
      <c r="AU291" s="269" t="s">
        <v>95</v>
      </c>
      <c r="AV291" s="13" t="s">
        <v>95</v>
      </c>
      <c r="AW291" s="13" t="s">
        <v>40</v>
      </c>
      <c r="AX291" s="13" t="s">
        <v>21</v>
      </c>
      <c r="AY291" s="269" t="s">
        <v>157</v>
      </c>
    </row>
    <row r="292" spans="1:65" s="2" customFormat="1" ht="12">
      <c r="A292" s="39"/>
      <c r="B292" s="40"/>
      <c r="C292" s="243" t="s">
        <v>440</v>
      </c>
      <c r="D292" s="243" t="s">
        <v>159</v>
      </c>
      <c r="E292" s="244" t="s">
        <v>795</v>
      </c>
      <c r="F292" s="245" t="s">
        <v>796</v>
      </c>
      <c r="G292" s="246" t="s">
        <v>198</v>
      </c>
      <c r="H292" s="247">
        <v>45.75</v>
      </c>
      <c r="I292" s="248"/>
      <c r="J292" s="249">
        <f>ROUND(I292*H292,2)</f>
        <v>0</v>
      </c>
      <c r="K292" s="245" t="s">
        <v>163</v>
      </c>
      <c r="L292" s="42"/>
      <c r="M292" s="250" t="s">
        <v>1</v>
      </c>
      <c r="N292" s="251" t="s">
        <v>51</v>
      </c>
      <c r="O292" s="92"/>
      <c r="P292" s="252">
        <f>O292*H292</f>
        <v>0</v>
      </c>
      <c r="Q292" s="252">
        <v>0</v>
      </c>
      <c r="R292" s="252">
        <f>Q292*H292</f>
        <v>0</v>
      </c>
      <c r="S292" s="252">
        <v>0</v>
      </c>
      <c r="T292" s="25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4" t="s">
        <v>164</v>
      </c>
      <c r="AT292" s="254" t="s">
        <v>159</v>
      </c>
      <c r="AU292" s="254" t="s">
        <v>95</v>
      </c>
      <c r="AY292" s="16" t="s">
        <v>157</v>
      </c>
      <c r="BE292" s="144">
        <f>IF(N292="základní",J292,0)</f>
        <v>0</v>
      </c>
      <c r="BF292" s="144">
        <f>IF(N292="snížená",J292,0)</f>
        <v>0</v>
      </c>
      <c r="BG292" s="144">
        <f>IF(N292="zákl. přenesená",J292,0)</f>
        <v>0</v>
      </c>
      <c r="BH292" s="144">
        <f>IF(N292="sníž. přenesená",J292,0)</f>
        <v>0</v>
      </c>
      <c r="BI292" s="144">
        <f>IF(N292="nulová",J292,0)</f>
        <v>0</v>
      </c>
      <c r="BJ292" s="16" t="s">
        <v>21</v>
      </c>
      <c r="BK292" s="144">
        <f>ROUND(I292*H292,2)</f>
        <v>0</v>
      </c>
      <c r="BL292" s="16" t="s">
        <v>164</v>
      </c>
      <c r="BM292" s="254" t="s">
        <v>868</v>
      </c>
    </row>
    <row r="293" spans="1:47" s="2" customFormat="1" ht="12">
      <c r="A293" s="39"/>
      <c r="B293" s="40"/>
      <c r="C293" s="41"/>
      <c r="D293" s="255" t="s">
        <v>166</v>
      </c>
      <c r="E293" s="41"/>
      <c r="F293" s="256" t="s">
        <v>798</v>
      </c>
      <c r="G293" s="41"/>
      <c r="H293" s="41"/>
      <c r="I293" s="213"/>
      <c r="J293" s="41"/>
      <c r="K293" s="41"/>
      <c r="L293" s="42"/>
      <c r="M293" s="257"/>
      <c r="N293" s="258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6" t="s">
        <v>166</v>
      </c>
      <c r="AU293" s="16" t="s">
        <v>95</v>
      </c>
    </row>
    <row r="294" spans="1:51" s="14" customFormat="1" ht="12">
      <c r="A294" s="14"/>
      <c r="B294" s="270"/>
      <c r="C294" s="271"/>
      <c r="D294" s="255" t="s">
        <v>183</v>
      </c>
      <c r="E294" s="272" t="s">
        <v>1</v>
      </c>
      <c r="F294" s="273" t="s">
        <v>438</v>
      </c>
      <c r="G294" s="271"/>
      <c r="H294" s="272" t="s">
        <v>1</v>
      </c>
      <c r="I294" s="274"/>
      <c r="J294" s="271"/>
      <c r="K294" s="271"/>
      <c r="L294" s="275"/>
      <c r="M294" s="276"/>
      <c r="N294" s="277"/>
      <c r="O294" s="277"/>
      <c r="P294" s="277"/>
      <c r="Q294" s="277"/>
      <c r="R294" s="277"/>
      <c r="S294" s="277"/>
      <c r="T294" s="278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9" t="s">
        <v>183</v>
      </c>
      <c r="AU294" s="279" t="s">
        <v>95</v>
      </c>
      <c r="AV294" s="14" t="s">
        <v>21</v>
      </c>
      <c r="AW294" s="14" t="s">
        <v>40</v>
      </c>
      <c r="AX294" s="14" t="s">
        <v>86</v>
      </c>
      <c r="AY294" s="279" t="s">
        <v>157</v>
      </c>
    </row>
    <row r="295" spans="1:51" s="13" customFormat="1" ht="12">
      <c r="A295" s="13"/>
      <c r="B295" s="259"/>
      <c r="C295" s="260"/>
      <c r="D295" s="255" t="s">
        <v>183</v>
      </c>
      <c r="E295" s="261" t="s">
        <v>1</v>
      </c>
      <c r="F295" s="262" t="s">
        <v>869</v>
      </c>
      <c r="G295" s="260"/>
      <c r="H295" s="263">
        <v>45.75</v>
      </c>
      <c r="I295" s="264"/>
      <c r="J295" s="260"/>
      <c r="K295" s="260"/>
      <c r="L295" s="265"/>
      <c r="M295" s="266"/>
      <c r="N295" s="267"/>
      <c r="O295" s="267"/>
      <c r="P295" s="267"/>
      <c r="Q295" s="267"/>
      <c r="R295" s="267"/>
      <c r="S295" s="267"/>
      <c r="T295" s="26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9" t="s">
        <v>183</v>
      </c>
      <c r="AU295" s="269" t="s">
        <v>95</v>
      </c>
      <c r="AV295" s="13" t="s">
        <v>95</v>
      </c>
      <c r="AW295" s="13" t="s">
        <v>40</v>
      </c>
      <c r="AX295" s="13" t="s">
        <v>21</v>
      </c>
      <c r="AY295" s="269" t="s">
        <v>157</v>
      </c>
    </row>
    <row r="296" spans="1:65" s="2" customFormat="1" ht="12">
      <c r="A296" s="39"/>
      <c r="B296" s="40"/>
      <c r="C296" s="243" t="s">
        <v>448</v>
      </c>
      <c r="D296" s="243" t="s">
        <v>159</v>
      </c>
      <c r="E296" s="244" t="s">
        <v>441</v>
      </c>
      <c r="F296" s="245" t="s">
        <v>442</v>
      </c>
      <c r="G296" s="246" t="s">
        <v>162</v>
      </c>
      <c r="H296" s="247">
        <v>249.5</v>
      </c>
      <c r="I296" s="248"/>
      <c r="J296" s="249">
        <f>ROUND(I296*H296,2)</f>
        <v>0</v>
      </c>
      <c r="K296" s="245" t="s">
        <v>163</v>
      </c>
      <c r="L296" s="42"/>
      <c r="M296" s="250" t="s">
        <v>1</v>
      </c>
      <c r="N296" s="251" t="s">
        <v>51</v>
      </c>
      <c r="O296" s="92"/>
      <c r="P296" s="252">
        <f>O296*H296</f>
        <v>0</v>
      </c>
      <c r="Q296" s="252">
        <v>0</v>
      </c>
      <c r="R296" s="252">
        <f>Q296*H296</f>
        <v>0</v>
      </c>
      <c r="S296" s="252">
        <v>0</v>
      </c>
      <c r="T296" s="25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4" t="s">
        <v>164</v>
      </c>
      <c r="AT296" s="254" t="s">
        <v>159</v>
      </c>
      <c r="AU296" s="254" t="s">
        <v>95</v>
      </c>
      <c r="AY296" s="16" t="s">
        <v>157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6" t="s">
        <v>21</v>
      </c>
      <c r="BK296" s="144">
        <f>ROUND(I296*H296,2)</f>
        <v>0</v>
      </c>
      <c r="BL296" s="16" t="s">
        <v>164</v>
      </c>
      <c r="BM296" s="254" t="s">
        <v>870</v>
      </c>
    </row>
    <row r="297" spans="1:47" s="2" customFormat="1" ht="12">
      <c r="A297" s="39"/>
      <c r="B297" s="40"/>
      <c r="C297" s="41"/>
      <c r="D297" s="255" t="s">
        <v>166</v>
      </c>
      <c r="E297" s="41"/>
      <c r="F297" s="256" t="s">
        <v>444</v>
      </c>
      <c r="G297" s="41"/>
      <c r="H297" s="41"/>
      <c r="I297" s="213"/>
      <c r="J297" s="41"/>
      <c r="K297" s="41"/>
      <c r="L297" s="42"/>
      <c r="M297" s="257"/>
      <c r="N297" s="258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6" t="s">
        <v>166</v>
      </c>
      <c r="AU297" s="16" t="s">
        <v>95</v>
      </c>
    </row>
    <row r="298" spans="1:51" s="14" customFormat="1" ht="12">
      <c r="A298" s="14"/>
      <c r="B298" s="270"/>
      <c r="C298" s="271"/>
      <c r="D298" s="255" t="s">
        <v>183</v>
      </c>
      <c r="E298" s="272" t="s">
        <v>1</v>
      </c>
      <c r="F298" s="273" t="s">
        <v>445</v>
      </c>
      <c r="G298" s="271"/>
      <c r="H298" s="272" t="s">
        <v>1</v>
      </c>
      <c r="I298" s="274"/>
      <c r="J298" s="271"/>
      <c r="K298" s="271"/>
      <c r="L298" s="275"/>
      <c r="M298" s="276"/>
      <c r="N298" s="277"/>
      <c r="O298" s="277"/>
      <c r="P298" s="277"/>
      <c r="Q298" s="277"/>
      <c r="R298" s="277"/>
      <c r="S298" s="277"/>
      <c r="T298" s="27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9" t="s">
        <v>183</v>
      </c>
      <c r="AU298" s="279" t="s">
        <v>95</v>
      </c>
      <c r="AV298" s="14" t="s">
        <v>21</v>
      </c>
      <c r="AW298" s="14" t="s">
        <v>40</v>
      </c>
      <c r="AX298" s="14" t="s">
        <v>86</v>
      </c>
      <c r="AY298" s="279" t="s">
        <v>157</v>
      </c>
    </row>
    <row r="299" spans="1:51" s="13" customFormat="1" ht="12">
      <c r="A299" s="13"/>
      <c r="B299" s="259"/>
      <c r="C299" s="260"/>
      <c r="D299" s="255" t="s">
        <v>183</v>
      </c>
      <c r="E299" s="261" t="s">
        <v>1</v>
      </c>
      <c r="F299" s="262" t="s">
        <v>871</v>
      </c>
      <c r="G299" s="260"/>
      <c r="H299" s="263">
        <v>249.5</v>
      </c>
      <c r="I299" s="264"/>
      <c r="J299" s="260"/>
      <c r="K299" s="260"/>
      <c r="L299" s="265"/>
      <c r="M299" s="266"/>
      <c r="N299" s="267"/>
      <c r="O299" s="267"/>
      <c r="P299" s="267"/>
      <c r="Q299" s="267"/>
      <c r="R299" s="267"/>
      <c r="S299" s="267"/>
      <c r="T299" s="26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9" t="s">
        <v>183</v>
      </c>
      <c r="AU299" s="269" t="s">
        <v>95</v>
      </c>
      <c r="AV299" s="13" t="s">
        <v>95</v>
      </c>
      <c r="AW299" s="13" t="s">
        <v>40</v>
      </c>
      <c r="AX299" s="13" t="s">
        <v>21</v>
      </c>
      <c r="AY299" s="269" t="s">
        <v>157</v>
      </c>
    </row>
    <row r="300" spans="1:63" s="12" customFormat="1" ht="22.8" customHeight="1">
      <c r="A300" s="12"/>
      <c r="B300" s="227"/>
      <c r="C300" s="228"/>
      <c r="D300" s="229" t="s">
        <v>85</v>
      </c>
      <c r="E300" s="241" t="s">
        <v>102</v>
      </c>
      <c r="F300" s="241" t="s">
        <v>447</v>
      </c>
      <c r="G300" s="228"/>
      <c r="H300" s="228"/>
      <c r="I300" s="231"/>
      <c r="J300" s="242">
        <f>BK300</f>
        <v>0</v>
      </c>
      <c r="K300" s="228"/>
      <c r="L300" s="233"/>
      <c r="M300" s="234"/>
      <c r="N300" s="235"/>
      <c r="O300" s="235"/>
      <c r="P300" s="236">
        <f>SUM(P301:P309)</f>
        <v>0</v>
      </c>
      <c r="Q300" s="235"/>
      <c r="R300" s="236">
        <f>SUM(R301:R309)</f>
        <v>0.007485</v>
      </c>
      <c r="S300" s="235"/>
      <c r="T300" s="237">
        <f>SUM(T301:T309)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8" t="s">
        <v>21</v>
      </c>
      <c r="AT300" s="239" t="s">
        <v>85</v>
      </c>
      <c r="AU300" s="239" t="s">
        <v>21</v>
      </c>
      <c r="AY300" s="238" t="s">
        <v>157</v>
      </c>
      <c r="BK300" s="240">
        <f>SUM(BK301:BK309)</f>
        <v>0</v>
      </c>
    </row>
    <row r="301" spans="1:65" s="2" customFormat="1" ht="12">
      <c r="A301" s="39"/>
      <c r="B301" s="40"/>
      <c r="C301" s="243" t="s">
        <v>453</v>
      </c>
      <c r="D301" s="243" t="s">
        <v>159</v>
      </c>
      <c r="E301" s="244" t="s">
        <v>449</v>
      </c>
      <c r="F301" s="245" t="s">
        <v>450</v>
      </c>
      <c r="G301" s="246" t="s">
        <v>162</v>
      </c>
      <c r="H301" s="247">
        <v>249.5</v>
      </c>
      <c r="I301" s="248"/>
      <c r="J301" s="249">
        <f>ROUND(I301*H301,2)</f>
        <v>0</v>
      </c>
      <c r="K301" s="245" t="s">
        <v>176</v>
      </c>
      <c r="L301" s="42"/>
      <c r="M301" s="250" t="s">
        <v>1</v>
      </c>
      <c r="N301" s="251" t="s">
        <v>51</v>
      </c>
      <c r="O301" s="92"/>
      <c r="P301" s="252">
        <f>O301*H301</f>
        <v>0</v>
      </c>
      <c r="Q301" s="252">
        <v>0</v>
      </c>
      <c r="R301" s="252">
        <f>Q301*H301</f>
        <v>0</v>
      </c>
      <c r="S301" s="252">
        <v>0</v>
      </c>
      <c r="T301" s="25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54" t="s">
        <v>164</v>
      </c>
      <c r="AT301" s="254" t="s">
        <v>159</v>
      </c>
      <c r="AU301" s="254" t="s">
        <v>95</v>
      </c>
      <c r="AY301" s="16" t="s">
        <v>157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6" t="s">
        <v>21</v>
      </c>
      <c r="BK301" s="144">
        <f>ROUND(I301*H301,2)</f>
        <v>0</v>
      </c>
      <c r="BL301" s="16" t="s">
        <v>164</v>
      </c>
      <c r="BM301" s="254" t="s">
        <v>872</v>
      </c>
    </row>
    <row r="302" spans="1:47" s="2" customFormat="1" ht="12">
      <c r="A302" s="39"/>
      <c r="B302" s="40"/>
      <c r="C302" s="41"/>
      <c r="D302" s="255" t="s">
        <v>166</v>
      </c>
      <c r="E302" s="41"/>
      <c r="F302" s="256" t="s">
        <v>452</v>
      </c>
      <c r="G302" s="41"/>
      <c r="H302" s="41"/>
      <c r="I302" s="213"/>
      <c r="J302" s="41"/>
      <c r="K302" s="41"/>
      <c r="L302" s="42"/>
      <c r="M302" s="257"/>
      <c r="N302" s="258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6" t="s">
        <v>166</v>
      </c>
      <c r="AU302" s="16" t="s">
        <v>95</v>
      </c>
    </row>
    <row r="303" spans="1:65" s="2" customFormat="1" ht="16.5" customHeight="1">
      <c r="A303" s="39"/>
      <c r="B303" s="40"/>
      <c r="C303" s="280" t="s">
        <v>460</v>
      </c>
      <c r="D303" s="280" t="s">
        <v>385</v>
      </c>
      <c r="E303" s="281" t="s">
        <v>454</v>
      </c>
      <c r="F303" s="282" t="s">
        <v>455</v>
      </c>
      <c r="G303" s="283" t="s">
        <v>456</v>
      </c>
      <c r="H303" s="284">
        <v>7.485</v>
      </c>
      <c r="I303" s="285"/>
      <c r="J303" s="286">
        <f>ROUND(I303*H303,2)</f>
        <v>0</v>
      </c>
      <c r="K303" s="282" t="s">
        <v>163</v>
      </c>
      <c r="L303" s="287"/>
      <c r="M303" s="288" t="s">
        <v>1</v>
      </c>
      <c r="N303" s="289" t="s">
        <v>51</v>
      </c>
      <c r="O303" s="92"/>
      <c r="P303" s="252">
        <f>O303*H303</f>
        <v>0</v>
      </c>
      <c r="Q303" s="252">
        <v>0.001</v>
      </c>
      <c r="R303" s="252">
        <f>Q303*H303</f>
        <v>0.007485</v>
      </c>
      <c r="S303" s="252">
        <v>0</v>
      </c>
      <c r="T303" s="253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54" t="s">
        <v>203</v>
      </c>
      <c r="AT303" s="254" t="s">
        <v>385</v>
      </c>
      <c r="AU303" s="254" t="s">
        <v>95</v>
      </c>
      <c r="AY303" s="16" t="s">
        <v>157</v>
      </c>
      <c r="BE303" s="144">
        <f>IF(N303="základní",J303,0)</f>
        <v>0</v>
      </c>
      <c r="BF303" s="144">
        <f>IF(N303="snížená",J303,0)</f>
        <v>0</v>
      </c>
      <c r="BG303" s="144">
        <f>IF(N303="zákl. přenesená",J303,0)</f>
        <v>0</v>
      </c>
      <c r="BH303" s="144">
        <f>IF(N303="sníž. přenesená",J303,0)</f>
        <v>0</v>
      </c>
      <c r="BI303" s="144">
        <f>IF(N303="nulová",J303,0)</f>
        <v>0</v>
      </c>
      <c r="BJ303" s="16" t="s">
        <v>21</v>
      </c>
      <c r="BK303" s="144">
        <f>ROUND(I303*H303,2)</f>
        <v>0</v>
      </c>
      <c r="BL303" s="16" t="s">
        <v>164</v>
      </c>
      <c r="BM303" s="254" t="s">
        <v>873</v>
      </c>
    </row>
    <row r="304" spans="1:47" s="2" customFormat="1" ht="12">
      <c r="A304" s="39"/>
      <c r="B304" s="40"/>
      <c r="C304" s="41"/>
      <c r="D304" s="255" t="s">
        <v>166</v>
      </c>
      <c r="E304" s="41"/>
      <c r="F304" s="256" t="s">
        <v>458</v>
      </c>
      <c r="G304" s="41"/>
      <c r="H304" s="41"/>
      <c r="I304" s="213"/>
      <c r="J304" s="41"/>
      <c r="K304" s="41"/>
      <c r="L304" s="42"/>
      <c r="M304" s="257"/>
      <c r="N304" s="258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6" t="s">
        <v>166</v>
      </c>
      <c r="AU304" s="16" t="s">
        <v>95</v>
      </c>
    </row>
    <row r="305" spans="1:51" s="13" customFormat="1" ht="12">
      <c r="A305" s="13"/>
      <c r="B305" s="259"/>
      <c r="C305" s="260"/>
      <c r="D305" s="255" t="s">
        <v>183</v>
      </c>
      <c r="E305" s="260"/>
      <c r="F305" s="262" t="s">
        <v>874</v>
      </c>
      <c r="G305" s="260"/>
      <c r="H305" s="263">
        <v>7.485</v>
      </c>
      <c r="I305" s="264"/>
      <c r="J305" s="260"/>
      <c r="K305" s="260"/>
      <c r="L305" s="265"/>
      <c r="M305" s="266"/>
      <c r="N305" s="267"/>
      <c r="O305" s="267"/>
      <c r="P305" s="267"/>
      <c r="Q305" s="267"/>
      <c r="R305" s="267"/>
      <c r="S305" s="267"/>
      <c r="T305" s="26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9" t="s">
        <v>183</v>
      </c>
      <c r="AU305" s="269" t="s">
        <v>95</v>
      </c>
      <c r="AV305" s="13" t="s">
        <v>95</v>
      </c>
      <c r="AW305" s="13" t="s">
        <v>4</v>
      </c>
      <c r="AX305" s="13" t="s">
        <v>21</v>
      </c>
      <c r="AY305" s="269" t="s">
        <v>157</v>
      </c>
    </row>
    <row r="306" spans="1:65" s="2" customFormat="1" ht="12">
      <c r="A306" s="39"/>
      <c r="B306" s="40"/>
      <c r="C306" s="243" t="s">
        <v>621</v>
      </c>
      <c r="D306" s="243" t="s">
        <v>159</v>
      </c>
      <c r="E306" s="244" t="s">
        <v>461</v>
      </c>
      <c r="F306" s="245" t="s">
        <v>462</v>
      </c>
      <c r="G306" s="246" t="s">
        <v>463</v>
      </c>
      <c r="H306" s="247">
        <v>0.05</v>
      </c>
      <c r="I306" s="248"/>
      <c r="J306" s="249">
        <f>ROUND(I306*H306,2)</f>
        <v>0</v>
      </c>
      <c r="K306" s="245" t="s">
        <v>176</v>
      </c>
      <c r="L306" s="42"/>
      <c r="M306" s="250" t="s">
        <v>1</v>
      </c>
      <c r="N306" s="251" t="s">
        <v>51</v>
      </c>
      <c r="O306" s="92"/>
      <c r="P306" s="252">
        <f>O306*H306</f>
        <v>0</v>
      </c>
      <c r="Q306" s="252">
        <v>0</v>
      </c>
      <c r="R306" s="252">
        <f>Q306*H306</f>
        <v>0</v>
      </c>
      <c r="S306" s="252">
        <v>0</v>
      </c>
      <c r="T306" s="25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54" t="s">
        <v>164</v>
      </c>
      <c r="AT306" s="254" t="s">
        <v>159</v>
      </c>
      <c r="AU306" s="254" t="s">
        <v>95</v>
      </c>
      <c r="AY306" s="16" t="s">
        <v>157</v>
      </c>
      <c r="BE306" s="144">
        <f>IF(N306="základní",J306,0)</f>
        <v>0</v>
      </c>
      <c r="BF306" s="144">
        <f>IF(N306="snížená",J306,0)</f>
        <v>0</v>
      </c>
      <c r="BG306" s="144">
        <f>IF(N306="zákl. přenesená",J306,0)</f>
        <v>0</v>
      </c>
      <c r="BH306" s="144">
        <f>IF(N306="sníž. přenesená",J306,0)</f>
        <v>0</v>
      </c>
      <c r="BI306" s="144">
        <f>IF(N306="nulová",J306,0)</f>
        <v>0</v>
      </c>
      <c r="BJ306" s="16" t="s">
        <v>21</v>
      </c>
      <c r="BK306" s="144">
        <f>ROUND(I306*H306,2)</f>
        <v>0</v>
      </c>
      <c r="BL306" s="16" t="s">
        <v>164</v>
      </c>
      <c r="BM306" s="254" t="s">
        <v>875</v>
      </c>
    </row>
    <row r="307" spans="1:47" s="2" customFormat="1" ht="12">
      <c r="A307" s="39"/>
      <c r="B307" s="40"/>
      <c r="C307" s="41"/>
      <c r="D307" s="255" t="s">
        <v>166</v>
      </c>
      <c r="E307" s="41"/>
      <c r="F307" s="256" t="s">
        <v>465</v>
      </c>
      <c r="G307" s="41"/>
      <c r="H307" s="41"/>
      <c r="I307" s="213"/>
      <c r="J307" s="41"/>
      <c r="K307" s="41"/>
      <c r="L307" s="42"/>
      <c r="M307" s="257"/>
      <c r="N307" s="258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6" t="s">
        <v>166</v>
      </c>
      <c r="AU307" s="16" t="s">
        <v>95</v>
      </c>
    </row>
    <row r="308" spans="1:51" s="14" customFormat="1" ht="12">
      <c r="A308" s="14"/>
      <c r="B308" s="270"/>
      <c r="C308" s="271"/>
      <c r="D308" s="255" t="s">
        <v>183</v>
      </c>
      <c r="E308" s="272" t="s">
        <v>1</v>
      </c>
      <c r="F308" s="273" t="s">
        <v>737</v>
      </c>
      <c r="G308" s="271"/>
      <c r="H308" s="272" t="s">
        <v>1</v>
      </c>
      <c r="I308" s="274"/>
      <c r="J308" s="271"/>
      <c r="K308" s="271"/>
      <c r="L308" s="275"/>
      <c r="M308" s="276"/>
      <c r="N308" s="277"/>
      <c r="O308" s="277"/>
      <c r="P308" s="277"/>
      <c r="Q308" s="277"/>
      <c r="R308" s="277"/>
      <c r="S308" s="277"/>
      <c r="T308" s="27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9" t="s">
        <v>183</v>
      </c>
      <c r="AU308" s="279" t="s">
        <v>95</v>
      </c>
      <c r="AV308" s="14" t="s">
        <v>21</v>
      </c>
      <c r="AW308" s="14" t="s">
        <v>40</v>
      </c>
      <c r="AX308" s="14" t="s">
        <v>86</v>
      </c>
      <c r="AY308" s="279" t="s">
        <v>157</v>
      </c>
    </row>
    <row r="309" spans="1:51" s="13" customFormat="1" ht="12">
      <c r="A309" s="13"/>
      <c r="B309" s="259"/>
      <c r="C309" s="260"/>
      <c r="D309" s="255" t="s">
        <v>183</v>
      </c>
      <c r="E309" s="261" t="s">
        <v>1</v>
      </c>
      <c r="F309" s="262" t="s">
        <v>876</v>
      </c>
      <c r="G309" s="260"/>
      <c r="H309" s="263">
        <v>0.05</v>
      </c>
      <c r="I309" s="264"/>
      <c r="J309" s="260"/>
      <c r="K309" s="260"/>
      <c r="L309" s="265"/>
      <c r="M309" s="290"/>
      <c r="N309" s="291"/>
      <c r="O309" s="291"/>
      <c r="P309" s="291"/>
      <c r="Q309" s="291"/>
      <c r="R309" s="291"/>
      <c r="S309" s="291"/>
      <c r="T309" s="29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9" t="s">
        <v>183</v>
      </c>
      <c r="AU309" s="269" t="s">
        <v>95</v>
      </c>
      <c r="AV309" s="13" t="s">
        <v>95</v>
      </c>
      <c r="AW309" s="13" t="s">
        <v>40</v>
      </c>
      <c r="AX309" s="13" t="s">
        <v>21</v>
      </c>
      <c r="AY309" s="269" t="s">
        <v>157</v>
      </c>
    </row>
    <row r="310" spans="1:31" s="2" customFormat="1" ht="6.95" customHeight="1">
      <c r="A310" s="39"/>
      <c r="B310" s="67"/>
      <c r="C310" s="68"/>
      <c r="D310" s="68"/>
      <c r="E310" s="68"/>
      <c r="F310" s="68"/>
      <c r="G310" s="68"/>
      <c r="H310" s="68"/>
      <c r="I310" s="68"/>
      <c r="J310" s="68"/>
      <c r="K310" s="68"/>
      <c r="L310" s="42"/>
      <c r="M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</row>
  </sheetData>
  <sheetProtection password="CC35" sheet="1" objects="1" scenarios="1" formatColumns="0" formatRows="0" autoFilter="0"/>
  <autoFilter ref="C132:K309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117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16.5" customHeight="1">
      <c r="B7" s="19"/>
      <c r="E7" s="157" t="str">
        <f>'Rekapitulace stavby'!K6</f>
        <v>Polní cesty C1, C2, C3 a VHO -21-03-16_DI-02_databaze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877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120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111</v>
      </c>
      <c r="E31" s="39"/>
      <c r="F31" s="39"/>
      <c r="G31" s="39"/>
      <c r="H31" s="39"/>
      <c r="I31" s="39"/>
      <c r="J31" s="166">
        <f>J104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ROUND((SUM(BE104:BE111)+SUM(BE131:BE286)),2)</f>
        <v>0</v>
      </c>
      <c r="G35" s="39"/>
      <c r="H35" s="39"/>
      <c r="I35" s="173">
        <v>0.21</v>
      </c>
      <c r="J35" s="172">
        <f>ROUND(((SUM(BE104:BE111)+SUM(BE131:BE286))*I35),2)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ROUND((SUM(BF104:BF111)+SUM(BF131:BF286)),2)</f>
        <v>0</v>
      </c>
      <c r="G36" s="39"/>
      <c r="H36" s="39"/>
      <c r="I36" s="173">
        <v>0.15</v>
      </c>
      <c r="J36" s="172">
        <f>ROUND(((SUM(BF104:BF111)+SUM(BF131:BF286))*I36),2)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ROUND((SUM(BG104:BG111)+SUM(BG131:BG286)),2)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ROUND((SUM(BH104:BH111)+SUM(BH131:BH286)),2)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ROUND((SUM(BI104:BI111)+SUM(BI131:BI286)),2)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2" t="str">
        <f>E7</f>
        <v>Polní cesty C1, C2, C3 a VHO -21-03-16_DI-02_databaze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06 - SO 06 Vodohospodářská opatření (VHO)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122</v>
      </c>
      <c r="D94" s="150"/>
      <c r="E94" s="150"/>
      <c r="F94" s="150"/>
      <c r="G94" s="150"/>
      <c r="H94" s="150"/>
      <c r="I94" s="150"/>
      <c r="J94" s="194" t="s">
        <v>123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124</v>
      </c>
      <c r="D96" s="41"/>
      <c r="E96" s="41"/>
      <c r="F96" s="41"/>
      <c r="G96" s="41"/>
      <c r="H96" s="41"/>
      <c r="I96" s="41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125</v>
      </c>
    </row>
    <row r="97" spans="1:31" s="9" customFormat="1" ht="24.95" customHeight="1">
      <c r="A97" s="9"/>
      <c r="B97" s="196"/>
      <c r="C97" s="197"/>
      <c r="D97" s="198" t="s">
        <v>126</v>
      </c>
      <c r="E97" s="199"/>
      <c r="F97" s="199"/>
      <c r="G97" s="199"/>
      <c r="H97" s="199"/>
      <c r="I97" s="199"/>
      <c r="J97" s="200">
        <f>J132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2"/>
      <c r="C98" s="203"/>
      <c r="D98" s="204" t="s">
        <v>127</v>
      </c>
      <c r="E98" s="205"/>
      <c r="F98" s="205"/>
      <c r="G98" s="205"/>
      <c r="H98" s="205"/>
      <c r="I98" s="205"/>
      <c r="J98" s="206">
        <f>J133</f>
        <v>0</v>
      </c>
      <c r="K98" s="203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2"/>
      <c r="C99" s="203"/>
      <c r="D99" s="204" t="s">
        <v>878</v>
      </c>
      <c r="E99" s="205"/>
      <c r="F99" s="205"/>
      <c r="G99" s="205"/>
      <c r="H99" s="205"/>
      <c r="I99" s="205"/>
      <c r="J99" s="206">
        <f>J161</f>
        <v>0</v>
      </c>
      <c r="K99" s="203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2"/>
      <c r="C100" s="203"/>
      <c r="D100" s="204" t="s">
        <v>879</v>
      </c>
      <c r="E100" s="205"/>
      <c r="F100" s="205"/>
      <c r="G100" s="205"/>
      <c r="H100" s="205"/>
      <c r="I100" s="205"/>
      <c r="J100" s="206">
        <f>J264</f>
        <v>0</v>
      </c>
      <c r="K100" s="203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2"/>
      <c r="C101" s="203"/>
      <c r="D101" s="204" t="s">
        <v>880</v>
      </c>
      <c r="E101" s="205"/>
      <c r="F101" s="205"/>
      <c r="G101" s="205"/>
      <c r="H101" s="205"/>
      <c r="I101" s="205"/>
      <c r="J101" s="206">
        <f>J277</f>
        <v>0</v>
      </c>
      <c r="K101" s="203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9.25" customHeight="1">
      <c r="A104" s="39"/>
      <c r="B104" s="40"/>
      <c r="C104" s="195" t="s">
        <v>133</v>
      </c>
      <c r="D104" s="41"/>
      <c r="E104" s="41"/>
      <c r="F104" s="41"/>
      <c r="G104" s="41"/>
      <c r="H104" s="41"/>
      <c r="I104" s="41"/>
      <c r="J104" s="208">
        <f>ROUND(J105+J106+J107+J108+J109+J110,2)</f>
        <v>0</v>
      </c>
      <c r="K104" s="41"/>
      <c r="L104" s="64"/>
      <c r="N104" s="209" t="s">
        <v>50</v>
      </c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65" s="2" customFormat="1" ht="18" customHeight="1">
      <c r="A105" s="39"/>
      <c r="B105" s="40"/>
      <c r="C105" s="41"/>
      <c r="D105" s="145" t="s">
        <v>134</v>
      </c>
      <c r="E105" s="138"/>
      <c r="F105" s="138"/>
      <c r="G105" s="41"/>
      <c r="H105" s="41"/>
      <c r="I105" s="41"/>
      <c r="J105" s="139">
        <v>0</v>
      </c>
      <c r="K105" s="41"/>
      <c r="L105" s="210"/>
      <c r="M105" s="211"/>
      <c r="N105" s="212" t="s">
        <v>51</v>
      </c>
      <c r="O105" s="211"/>
      <c r="P105" s="211"/>
      <c r="Q105" s="211"/>
      <c r="R105" s="211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4" t="s">
        <v>135</v>
      </c>
      <c r="AZ105" s="211"/>
      <c r="BA105" s="211"/>
      <c r="BB105" s="211"/>
      <c r="BC105" s="211"/>
      <c r="BD105" s="211"/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14" t="s">
        <v>21</v>
      </c>
      <c r="BK105" s="211"/>
      <c r="BL105" s="211"/>
      <c r="BM105" s="211"/>
    </row>
    <row r="106" spans="1:65" s="2" customFormat="1" ht="18" customHeight="1">
      <c r="A106" s="39"/>
      <c r="B106" s="40"/>
      <c r="C106" s="41"/>
      <c r="D106" s="145" t="s">
        <v>136</v>
      </c>
      <c r="E106" s="138"/>
      <c r="F106" s="138"/>
      <c r="G106" s="41"/>
      <c r="H106" s="41"/>
      <c r="I106" s="41"/>
      <c r="J106" s="139">
        <v>0</v>
      </c>
      <c r="K106" s="41"/>
      <c r="L106" s="210"/>
      <c r="M106" s="211"/>
      <c r="N106" s="212" t="s">
        <v>51</v>
      </c>
      <c r="O106" s="211"/>
      <c r="P106" s="211"/>
      <c r="Q106" s="211"/>
      <c r="R106" s="211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4" t="s">
        <v>135</v>
      </c>
      <c r="AZ106" s="211"/>
      <c r="BA106" s="211"/>
      <c r="BB106" s="211"/>
      <c r="BC106" s="211"/>
      <c r="BD106" s="211"/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14" t="s">
        <v>21</v>
      </c>
      <c r="BK106" s="211"/>
      <c r="BL106" s="211"/>
      <c r="BM106" s="211"/>
    </row>
    <row r="107" spans="1:65" s="2" customFormat="1" ht="18" customHeight="1">
      <c r="A107" s="39"/>
      <c r="B107" s="40"/>
      <c r="C107" s="41"/>
      <c r="D107" s="145" t="s">
        <v>137</v>
      </c>
      <c r="E107" s="138"/>
      <c r="F107" s="138"/>
      <c r="G107" s="41"/>
      <c r="H107" s="41"/>
      <c r="I107" s="41"/>
      <c r="J107" s="139">
        <v>0</v>
      </c>
      <c r="K107" s="41"/>
      <c r="L107" s="210"/>
      <c r="M107" s="211"/>
      <c r="N107" s="212" t="s">
        <v>51</v>
      </c>
      <c r="O107" s="211"/>
      <c r="P107" s="211"/>
      <c r="Q107" s="211"/>
      <c r="R107" s="211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4" t="s">
        <v>135</v>
      </c>
      <c r="AZ107" s="211"/>
      <c r="BA107" s="211"/>
      <c r="BB107" s="211"/>
      <c r="BC107" s="211"/>
      <c r="BD107" s="211"/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14" t="s">
        <v>21</v>
      </c>
      <c r="BK107" s="211"/>
      <c r="BL107" s="211"/>
      <c r="BM107" s="211"/>
    </row>
    <row r="108" spans="1:65" s="2" customFormat="1" ht="18" customHeight="1">
      <c r="A108" s="39"/>
      <c r="B108" s="40"/>
      <c r="C108" s="41"/>
      <c r="D108" s="145" t="s">
        <v>138</v>
      </c>
      <c r="E108" s="138"/>
      <c r="F108" s="138"/>
      <c r="G108" s="41"/>
      <c r="H108" s="41"/>
      <c r="I108" s="41"/>
      <c r="J108" s="139">
        <v>0</v>
      </c>
      <c r="K108" s="41"/>
      <c r="L108" s="210"/>
      <c r="M108" s="211"/>
      <c r="N108" s="212" t="s">
        <v>51</v>
      </c>
      <c r="O108" s="211"/>
      <c r="P108" s="211"/>
      <c r="Q108" s="211"/>
      <c r="R108" s="211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4" t="s">
        <v>135</v>
      </c>
      <c r="AZ108" s="211"/>
      <c r="BA108" s="211"/>
      <c r="BB108" s="211"/>
      <c r="BC108" s="211"/>
      <c r="BD108" s="211"/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14" t="s">
        <v>21</v>
      </c>
      <c r="BK108" s="211"/>
      <c r="BL108" s="211"/>
      <c r="BM108" s="211"/>
    </row>
    <row r="109" spans="1:65" s="2" customFormat="1" ht="18" customHeight="1">
      <c r="A109" s="39"/>
      <c r="B109" s="40"/>
      <c r="C109" s="41"/>
      <c r="D109" s="145" t="s">
        <v>139</v>
      </c>
      <c r="E109" s="138"/>
      <c r="F109" s="138"/>
      <c r="G109" s="41"/>
      <c r="H109" s="41"/>
      <c r="I109" s="41"/>
      <c r="J109" s="139">
        <v>0</v>
      </c>
      <c r="K109" s="41"/>
      <c r="L109" s="210"/>
      <c r="M109" s="211"/>
      <c r="N109" s="212" t="s">
        <v>51</v>
      </c>
      <c r="O109" s="211"/>
      <c r="P109" s="211"/>
      <c r="Q109" s="211"/>
      <c r="R109" s="211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4" t="s">
        <v>135</v>
      </c>
      <c r="AZ109" s="211"/>
      <c r="BA109" s="211"/>
      <c r="BB109" s="211"/>
      <c r="BC109" s="211"/>
      <c r="BD109" s="211"/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14" t="s">
        <v>21</v>
      </c>
      <c r="BK109" s="211"/>
      <c r="BL109" s="211"/>
      <c r="BM109" s="211"/>
    </row>
    <row r="110" spans="1:65" s="2" customFormat="1" ht="18" customHeight="1">
      <c r="A110" s="39"/>
      <c r="B110" s="40"/>
      <c r="C110" s="41"/>
      <c r="D110" s="138" t="s">
        <v>140</v>
      </c>
      <c r="E110" s="41"/>
      <c r="F110" s="41"/>
      <c r="G110" s="41"/>
      <c r="H110" s="41"/>
      <c r="I110" s="41"/>
      <c r="J110" s="139">
        <f>ROUND(J30*T110,2)</f>
        <v>0</v>
      </c>
      <c r="K110" s="41"/>
      <c r="L110" s="210"/>
      <c r="M110" s="211"/>
      <c r="N110" s="212" t="s">
        <v>51</v>
      </c>
      <c r="O110" s="211"/>
      <c r="P110" s="211"/>
      <c r="Q110" s="211"/>
      <c r="R110" s="211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4" t="s">
        <v>141</v>
      </c>
      <c r="AZ110" s="211"/>
      <c r="BA110" s="211"/>
      <c r="BB110" s="211"/>
      <c r="BC110" s="211"/>
      <c r="BD110" s="211"/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14" t="s">
        <v>21</v>
      </c>
      <c r="BK110" s="211"/>
      <c r="BL110" s="211"/>
      <c r="BM110" s="211"/>
    </row>
    <row r="111" spans="1:31" s="2" customFormat="1" ht="12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9.25" customHeight="1">
      <c r="A112" s="39"/>
      <c r="B112" s="40"/>
      <c r="C112" s="149" t="s">
        <v>116</v>
      </c>
      <c r="D112" s="150"/>
      <c r="E112" s="150"/>
      <c r="F112" s="150"/>
      <c r="G112" s="150"/>
      <c r="H112" s="150"/>
      <c r="I112" s="150"/>
      <c r="J112" s="151">
        <f>ROUND(J96+J104,2)</f>
        <v>0</v>
      </c>
      <c r="K112" s="15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2" t="s">
        <v>142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1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92" t="str">
        <f>E7</f>
        <v>Polní cesty C1, C2, C3 a VHO -21-03-16_DI-02_databaze 2020</v>
      </c>
      <c r="F121" s="31"/>
      <c r="G121" s="31"/>
      <c r="H121" s="3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118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E9</f>
        <v>06 - SO 06 Vodohospodářská opatření (VHO)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1" t="s">
        <v>22</v>
      </c>
      <c r="D125" s="41"/>
      <c r="E125" s="41"/>
      <c r="F125" s="26" t="str">
        <f>F12</f>
        <v>Bocanovice</v>
      </c>
      <c r="G125" s="41"/>
      <c r="H125" s="41"/>
      <c r="I125" s="31" t="s">
        <v>24</v>
      </c>
      <c r="J125" s="80" t="str">
        <f>IF(J12="","",J12)</f>
        <v>30. 12. 2020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1" t="s">
        <v>28</v>
      </c>
      <c r="D127" s="41"/>
      <c r="E127" s="41"/>
      <c r="F127" s="26" t="str">
        <f>E15</f>
        <v>ČR SPÚ, KPÚ pro MSK</v>
      </c>
      <c r="G127" s="41"/>
      <c r="H127" s="41"/>
      <c r="I127" s="31" t="s">
        <v>36</v>
      </c>
      <c r="J127" s="35" t="str">
        <f>E21</f>
        <v>AWT Rekultivace a.s.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1" t="s">
        <v>34</v>
      </c>
      <c r="D128" s="41"/>
      <c r="E128" s="41"/>
      <c r="F128" s="26" t="str">
        <f>IF(E18="","",E18)</f>
        <v>Vyplň údaj</v>
      </c>
      <c r="G128" s="41"/>
      <c r="H128" s="41"/>
      <c r="I128" s="31" t="s">
        <v>41</v>
      </c>
      <c r="J128" s="35" t="str">
        <f>E24</f>
        <v>V.Krč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16"/>
      <c r="B130" s="217"/>
      <c r="C130" s="218" t="s">
        <v>143</v>
      </c>
      <c r="D130" s="219" t="s">
        <v>71</v>
      </c>
      <c r="E130" s="219" t="s">
        <v>67</v>
      </c>
      <c r="F130" s="219" t="s">
        <v>68</v>
      </c>
      <c r="G130" s="219" t="s">
        <v>144</v>
      </c>
      <c r="H130" s="219" t="s">
        <v>145</v>
      </c>
      <c r="I130" s="219" t="s">
        <v>146</v>
      </c>
      <c r="J130" s="219" t="s">
        <v>123</v>
      </c>
      <c r="K130" s="220" t="s">
        <v>147</v>
      </c>
      <c r="L130" s="221"/>
      <c r="M130" s="101" t="s">
        <v>1</v>
      </c>
      <c r="N130" s="102" t="s">
        <v>50</v>
      </c>
      <c r="O130" s="102" t="s">
        <v>148</v>
      </c>
      <c r="P130" s="102" t="s">
        <v>149</v>
      </c>
      <c r="Q130" s="102" t="s">
        <v>150</v>
      </c>
      <c r="R130" s="102" t="s">
        <v>151</v>
      </c>
      <c r="S130" s="102" t="s">
        <v>152</v>
      </c>
      <c r="T130" s="103" t="s">
        <v>153</v>
      </c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</row>
    <row r="131" spans="1:63" s="2" customFormat="1" ht="22.8" customHeight="1">
      <c r="A131" s="39"/>
      <c r="B131" s="40"/>
      <c r="C131" s="108" t="s">
        <v>154</v>
      </c>
      <c r="D131" s="41"/>
      <c r="E131" s="41"/>
      <c r="F131" s="41"/>
      <c r="G131" s="41"/>
      <c r="H131" s="41"/>
      <c r="I131" s="41"/>
      <c r="J131" s="222">
        <f>BK131</f>
        <v>0</v>
      </c>
      <c r="K131" s="41"/>
      <c r="L131" s="42"/>
      <c r="M131" s="104"/>
      <c r="N131" s="223"/>
      <c r="O131" s="105"/>
      <c r="P131" s="224">
        <f>P132</f>
        <v>0</v>
      </c>
      <c r="Q131" s="105"/>
      <c r="R131" s="224">
        <f>R132</f>
        <v>1089.3658938</v>
      </c>
      <c r="S131" s="105"/>
      <c r="T131" s="225">
        <f>T132</f>
        <v>15.06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6" t="s">
        <v>85</v>
      </c>
      <c r="AU131" s="16" t="s">
        <v>125</v>
      </c>
      <c r="BK131" s="226">
        <f>BK132</f>
        <v>0</v>
      </c>
    </row>
    <row r="132" spans="1:63" s="12" customFormat="1" ht="25.9" customHeight="1">
      <c r="A132" s="12"/>
      <c r="B132" s="227"/>
      <c r="C132" s="228"/>
      <c r="D132" s="229" t="s">
        <v>85</v>
      </c>
      <c r="E132" s="230" t="s">
        <v>155</v>
      </c>
      <c r="F132" s="230" t="s">
        <v>156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P133+P161+P264+P277</f>
        <v>0</v>
      </c>
      <c r="Q132" s="235"/>
      <c r="R132" s="236">
        <f>R133+R161+R264+R277</f>
        <v>1089.3658938</v>
      </c>
      <c r="S132" s="235"/>
      <c r="T132" s="237">
        <f>T133+T161+T264+T277</f>
        <v>15.06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21</v>
      </c>
      <c r="AT132" s="239" t="s">
        <v>85</v>
      </c>
      <c r="AU132" s="239" t="s">
        <v>86</v>
      </c>
      <c r="AY132" s="238" t="s">
        <v>157</v>
      </c>
      <c r="BK132" s="240">
        <f>BK133+BK161+BK264+BK277</f>
        <v>0</v>
      </c>
    </row>
    <row r="133" spans="1:63" s="12" customFormat="1" ht="22.8" customHeight="1">
      <c r="A133" s="12"/>
      <c r="B133" s="227"/>
      <c r="C133" s="228"/>
      <c r="D133" s="229" t="s">
        <v>85</v>
      </c>
      <c r="E133" s="241" t="s">
        <v>91</v>
      </c>
      <c r="F133" s="241" t="s">
        <v>158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SUM(P134:P160)</f>
        <v>0</v>
      </c>
      <c r="Q133" s="235"/>
      <c r="R133" s="236">
        <f>SUM(R134:R160)</f>
        <v>0</v>
      </c>
      <c r="S133" s="235"/>
      <c r="T133" s="237">
        <f>SUM(T134:T160)</f>
        <v>15.06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21</v>
      </c>
      <c r="AT133" s="239" t="s">
        <v>85</v>
      </c>
      <c r="AU133" s="239" t="s">
        <v>21</v>
      </c>
      <c r="AY133" s="238" t="s">
        <v>157</v>
      </c>
      <c r="BK133" s="240">
        <f>SUM(BK134:BK160)</f>
        <v>0</v>
      </c>
    </row>
    <row r="134" spans="1:65" s="2" customFormat="1" ht="21.75" customHeight="1">
      <c r="A134" s="39"/>
      <c r="B134" s="40"/>
      <c r="C134" s="243" t="s">
        <v>21</v>
      </c>
      <c r="D134" s="243" t="s">
        <v>159</v>
      </c>
      <c r="E134" s="244" t="s">
        <v>196</v>
      </c>
      <c r="F134" s="245" t="s">
        <v>197</v>
      </c>
      <c r="G134" s="246" t="s">
        <v>198</v>
      </c>
      <c r="H134" s="247">
        <v>604</v>
      </c>
      <c r="I134" s="248"/>
      <c r="J134" s="249">
        <f>ROUND(I134*H134,2)</f>
        <v>0</v>
      </c>
      <c r="K134" s="245" t="s">
        <v>163</v>
      </c>
      <c r="L134" s="42"/>
      <c r="M134" s="250" t="s">
        <v>1</v>
      </c>
      <c r="N134" s="251" t="s">
        <v>51</v>
      </c>
      <c r="O134" s="92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4" t="s">
        <v>164</v>
      </c>
      <c r="AT134" s="254" t="s">
        <v>159</v>
      </c>
      <c r="AU134" s="254" t="s">
        <v>95</v>
      </c>
      <c r="AY134" s="16" t="s">
        <v>157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21</v>
      </c>
      <c r="BK134" s="144">
        <f>ROUND(I134*H134,2)</f>
        <v>0</v>
      </c>
      <c r="BL134" s="16" t="s">
        <v>164</v>
      </c>
      <c r="BM134" s="254" t="s">
        <v>881</v>
      </c>
    </row>
    <row r="135" spans="1:47" s="2" customFormat="1" ht="12">
      <c r="A135" s="39"/>
      <c r="B135" s="40"/>
      <c r="C135" s="41"/>
      <c r="D135" s="255" t="s">
        <v>166</v>
      </c>
      <c r="E135" s="41"/>
      <c r="F135" s="256" t="s">
        <v>200</v>
      </c>
      <c r="G135" s="41"/>
      <c r="H135" s="41"/>
      <c r="I135" s="213"/>
      <c r="J135" s="41"/>
      <c r="K135" s="41"/>
      <c r="L135" s="42"/>
      <c r="M135" s="257"/>
      <c r="N135" s="25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6" t="s">
        <v>166</v>
      </c>
      <c r="AU135" s="16" t="s">
        <v>95</v>
      </c>
    </row>
    <row r="136" spans="1:65" s="2" customFormat="1" ht="12">
      <c r="A136" s="39"/>
      <c r="B136" s="40"/>
      <c r="C136" s="243" t="s">
        <v>95</v>
      </c>
      <c r="D136" s="243" t="s">
        <v>159</v>
      </c>
      <c r="E136" s="244" t="s">
        <v>204</v>
      </c>
      <c r="F136" s="245" t="s">
        <v>205</v>
      </c>
      <c r="G136" s="246" t="s">
        <v>198</v>
      </c>
      <c r="H136" s="247">
        <v>980.3</v>
      </c>
      <c r="I136" s="248"/>
      <c r="J136" s="249">
        <f>ROUND(I136*H136,2)</f>
        <v>0</v>
      </c>
      <c r="K136" s="245" t="s">
        <v>163</v>
      </c>
      <c r="L136" s="42"/>
      <c r="M136" s="250" t="s">
        <v>1</v>
      </c>
      <c r="N136" s="251" t="s">
        <v>51</v>
      </c>
      <c r="O136" s="92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4" t="s">
        <v>164</v>
      </c>
      <c r="AT136" s="254" t="s">
        <v>159</v>
      </c>
      <c r="AU136" s="254" t="s">
        <v>95</v>
      </c>
      <c r="AY136" s="16" t="s">
        <v>157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21</v>
      </c>
      <c r="BK136" s="144">
        <f>ROUND(I136*H136,2)</f>
        <v>0</v>
      </c>
      <c r="BL136" s="16" t="s">
        <v>164</v>
      </c>
      <c r="BM136" s="254" t="s">
        <v>882</v>
      </c>
    </row>
    <row r="137" spans="1:47" s="2" customFormat="1" ht="12">
      <c r="A137" s="39"/>
      <c r="B137" s="40"/>
      <c r="C137" s="41"/>
      <c r="D137" s="255" t="s">
        <v>166</v>
      </c>
      <c r="E137" s="41"/>
      <c r="F137" s="256" t="s">
        <v>207</v>
      </c>
      <c r="G137" s="41"/>
      <c r="H137" s="41"/>
      <c r="I137" s="213"/>
      <c r="J137" s="41"/>
      <c r="K137" s="41"/>
      <c r="L137" s="42"/>
      <c r="M137" s="257"/>
      <c r="N137" s="25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6" t="s">
        <v>166</v>
      </c>
      <c r="AU137" s="16" t="s">
        <v>95</v>
      </c>
    </row>
    <row r="138" spans="1:51" s="14" customFormat="1" ht="12">
      <c r="A138" s="14"/>
      <c r="B138" s="270"/>
      <c r="C138" s="271"/>
      <c r="D138" s="255" t="s">
        <v>183</v>
      </c>
      <c r="E138" s="272" t="s">
        <v>1</v>
      </c>
      <c r="F138" s="273" t="s">
        <v>883</v>
      </c>
      <c r="G138" s="271"/>
      <c r="H138" s="272" t="s">
        <v>1</v>
      </c>
      <c r="I138" s="274"/>
      <c r="J138" s="271"/>
      <c r="K138" s="271"/>
      <c r="L138" s="275"/>
      <c r="M138" s="276"/>
      <c r="N138" s="277"/>
      <c r="O138" s="277"/>
      <c r="P138" s="277"/>
      <c r="Q138" s="277"/>
      <c r="R138" s="277"/>
      <c r="S138" s="277"/>
      <c r="T138" s="27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9" t="s">
        <v>183</v>
      </c>
      <c r="AU138" s="279" t="s">
        <v>95</v>
      </c>
      <c r="AV138" s="14" t="s">
        <v>21</v>
      </c>
      <c r="AW138" s="14" t="s">
        <v>40</v>
      </c>
      <c r="AX138" s="14" t="s">
        <v>86</v>
      </c>
      <c r="AY138" s="279" t="s">
        <v>157</v>
      </c>
    </row>
    <row r="139" spans="1:51" s="13" customFormat="1" ht="12">
      <c r="A139" s="13"/>
      <c r="B139" s="259"/>
      <c r="C139" s="260"/>
      <c r="D139" s="255" t="s">
        <v>183</v>
      </c>
      <c r="E139" s="261" t="s">
        <v>1</v>
      </c>
      <c r="F139" s="262" t="s">
        <v>884</v>
      </c>
      <c r="G139" s="260"/>
      <c r="H139" s="263">
        <v>980.3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183</v>
      </c>
      <c r="AU139" s="269" t="s">
        <v>95</v>
      </c>
      <c r="AV139" s="13" t="s">
        <v>95</v>
      </c>
      <c r="AW139" s="13" t="s">
        <v>40</v>
      </c>
      <c r="AX139" s="13" t="s">
        <v>21</v>
      </c>
      <c r="AY139" s="269" t="s">
        <v>157</v>
      </c>
    </row>
    <row r="140" spans="1:65" s="2" customFormat="1" ht="12">
      <c r="A140" s="39"/>
      <c r="B140" s="40"/>
      <c r="C140" s="243" t="s">
        <v>172</v>
      </c>
      <c r="D140" s="243" t="s">
        <v>159</v>
      </c>
      <c r="E140" s="244" t="s">
        <v>211</v>
      </c>
      <c r="F140" s="245" t="s">
        <v>212</v>
      </c>
      <c r="G140" s="246" t="s">
        <v>198</v>
      </c>
      <c r="H140" s="247">
        <v>980.3</v>
      </c>
      <c r="I140" s="248"/>
      <c r="J140" s="249">
        <f>ROUND(I140*H140,2)</f>
        <v>0</v>
      </c>
      <c r="K140" s="245" t="s">
        <v>163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164</v>
      </c>
      <c r="AT140" s="254" t="s">
        <v>159</v>
      </c>
      <c r="AU140" s="254" t="s">
        <v>95</v>
      </c>
      <c r="AY140" s="16" t="s">
        <v>157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164</v>
      </c>
      <c r="BM140" s="254" t="s">
        <v>885</v>
      </c>
    </row>
    <row r="141" spans="1:47" s="2" customFormat="1" ht="12">
      <c r="A141" s="39"/>
      <c r="B141" s="40"/>
      <c r="C141" s="41"/>
      <c r="D141" s="255" t="s">
        <v>166</v>
      </c>
      <c r="E141" s="41"/>
      <c r="F141" s="256" t="s">
        <v>214</v>
      </c>
      <c r="G141" s="41"/>
      <c r="H141" s="41"/>
      <c r="I141" s="213"/>
      <c r="J141" s="41"/>
      <c r="K141" s="41"/>
      <c r="L141" s="42"/>
      <c r="M141" s="257"/>
      <c r="N141" s="25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6" t="s">
        <v>166</v>
      </c>
      <c r="AU141" s="16" t="s">
        <v>95</v>
      </c>
    </row>
    <row r="142" spans="1:65" s="2" customFormat="1" ht="16.5" customHeight="1">
      <c r="A142" s="39"/>
      <c r="B142" s="40"/>
      <c r="C142" s="243" t="s">
        <v>164</v>
      </c>
      <c r="D142" s="243" t="s">
        <v>159</v>
      </c>
      <c r="E142" s="244" t="s">
        <v>530</v>
      </c>
      <c r="F142" s="245" t="s">
        <v>531</v>
      </c>
      <c r="G142" s="246" t="s">
        <v>368</v>
      </c>
      <c r="H142" s="247">
        <v>20</v>
      </c>
      <c r="I142" s="248"/>
      <c r="J142" s="249">
        <f>ROUND(I142*H142,2)</f>
        <v>0</v>
      </c>
      <c r="K142" s="245" t="s">
        <v>176</v>
      </c>
      <c r="L142" s="42"/>
      <c r="M142" s="250" t="s">
        <v>1</v>
      </c>
      <c r="N142" s="251" t="s">
        <v>51</v>
      </c>
      <c r="O142" s="92"/>
      <c r="P142" s="252">
        <f>O142*H142</f>
        <v>0</v>
      </c>
      <c r="Q142" s="252">
        <v>0</v>
      </c>
      <c r="R142" s="252">
        <f>Q142*H142</f>
        <v>0</v>
      </c>
      <c r="S142" s="252">
        <v>0.753</v>
      </c>
      <c r="T142" s="253">
        <f>S142*H142</f>
        <v>15.06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4" t="s">
        <v>164</v>
      </c>
      <c r="AT142" s="254" t="s">
        <v>159</v>
      </c>
      <c r="AU142" s="254" t="s">
        <v>95</v>
      </c>
      <c r="AY142" s="16" t="s">
        <v>157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21</v>
      </c>
      <c r="BK142" s="144">
        <f>ROUND(I142*H142,2)</f>
        <v>0</v>
      </c>
      <c r="BL142" s="16" t="s">
        <v>164</v>
      </c>
      <c r="BM142" s="254" t="s">
        <v>886</v>
      </c>
    </row>
    <row r="143" spans="1:47" s="2" customFormat="1" ht="12">
      <c r="A143" s="39"/>
      <c r="B143" s="40"/>
      <c r="C143" s="41"/>
      <c r="D143" s="255" t="s">
        <v>166</v>
      </c>
      <c r="E143" s="41"/>
      <c r="F143" s="256" t="s">
        <v>533</v>
      </c>
      <c r="G143" s="41"/>
      <c r="H143" s="41"/>
      <c r="I143" s="213"/>
      <c r="J143" s="41"/>
      <c r="K143" s="41"/>
      <c r="L143" s="42"/>
      <c r="M143" s="257"/>
      <c r="N143" s="25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6" t="s">
        <v>166</v>
      </c>
      <c r="AU143" s="16" t="s">
        <v>95</v>
      </c>
    </row>
    <row r="144" spans="1:51" s="14" customFormat="1" ht="12">
      <c r="A144" s="14"/>
      <c r="B144" s="270"/>
      <c r="C144" s="271"/>
      <c r="D144" s="255" t="s">
        <v>183</v>
      </c>
      <c r="E144" s="272" t="s">
        <v>1</v>
      </c>
      <c r="F144" s="273" t="s">
        <v>887</v>
      </c>
      <c r="G144" s="271"/>
      <c r="H144" s="272" t="s">
        <v>1</v>
      </c>
      <c r="I144" s="274"/>
      <c r="J144" s="271"/>
      <c r="K144" s="271"/>
      <c r="L144" s="275"/>
      <c r="M144" s="276"/>
      <c r="N144" s="277"/>
      <c r="O144" s="277"/>
      <c r="P144" s="277"/>
      <c r="Q144" s="277"/>
      <c r="R144" s="277"/>
      <c r="S144" s="277"/>
      <c r="T144" s="27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9" t="s">
        <v>183</v>
      </c>
      <c r="AU144" s="279" t="s">
        <v>95</v>
      </c>
      <c r="AV144" s="14" t="s">
        <v>21</v>
      </c>
      <c r="AW144" s="14" t="s">
        <v>40</v>
      </c>
      <c r="AX144" s="14" t="s">
        <v>86</v>
      </c>
      <c r="AY144" s="279" t="s">
        <v>157</v>
      </c>
    </row>
    <row r="145" spans="1:51" s="13" customFormat="1" ht="12">
      <c r="A145" s="13"/>
      <c r="B145" s="259"/>
      <c r="C145" s="260"/>
      <c r="D145" s="255" t="s">
        <v>183</v>
      </c>
      <c r="E145" s="261" t="s">
        <v>1</v>
      </c>
      <c r="F145" s="262" t="s">
        <v>888</v>
      </c>
      <c r="G145" s="260"/>
      <c r="H145" s="263">
        <v>20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183</v>
      </c>
      <c r="AU145" s="269" t="s">
        <v>95</v>
      </c>
      <c r="AV145" s="13" t="s">
        <v>95</v>
      </c>
      <c r="AW145" s="13" t="s">
        <v>40</v>
      </c>
      <c r="AX145" s="13" t="s">
        <v>21</v>
      </c>
      <c r="AY145" s="269" t="s">
        <v>157</v>
      </c>
    </row>
    <row r="146" spans="1:65" s="2" customFormat="1" ht="16.5" customHeight="1">
      <c r="A146" s="39"/>
      <c r="B146" s="40"/>
      <c r="C146" s="243" t="s">
        <v>185</v>
      </c>
      <c r="D146" s="243" t="s">
        <v>159</v>
      </c>
      <c r="E146" s="244" t="s">
        <v>173</v>
      </c>
      <c r="F146" s="245" t="s">
        <v>174</v>
      </c>
      <c r="G146" s="246" t="s">
        <v>175</v>
      </c>
      <c r="H146" s="247">
        <v>15.06</v>
      </c>
      <c r="I146" s="248"/>
      <c r="J146" s="249">
        <f>ROUND(I146*H146,2)</f>
        <v>0</v>
      </c>
      <c r="K146" s="245" t="s">
        <v>176</v>
      </c>
      <c r="L146" s="42"/>
      <c r="M146" s="250" t="s">
        <v>1</v>
      </c>
      <c r="N146" s="251" t="s">
        <v>51</v>
      </c>
      <c r="O146" s="92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4" t="s">
        <v>164</v>
      </c>
      <c r="AT146" s="254" t="s">
        <v>159</v>
      </c>
      <c r="AU146" s="254" t="s">
        <v>95</v>
      </c>
      <c r="AY146" s="16" t="s">
        <v>157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21</v>
      </c>
      <c r="BK146" s="144">
        <f>ROUND(I146*H146,2)</f>
        <v>0</v>
      </c>
      <c r="BL146" s="16" t="s">
        <v>164</v>
      </c>
      <c r="BM146" s="254" t="s">
        <v>889</v>
      </c>
    </row>
    <row r="147" spans="1:47" s="2" customFormat="1" ht="12">
      <c r="A147" s="39"/>
      <c r="B147" s="40"/>
      <c r="C147" s="41"/>
      <c r="D147" s="255" t="s">
        <v>166</v>
      </c>
      <c r="E147" s="41"/>
      <c r="F147" s="256" t="s">
        <v>178</v>
      </c>
      <c r="G147" s="41"/>
      <c r="H147" s="41"/>
      <c r="I147" s="213"/>
      <c r="J147" s="41"/>
      <c r="K147" s="41"/>
      <c r="L147" s="42"/>
      <c r="M147" s="257"/>
      <c r="N147" s="25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6" t="s">
        <v>166</v>
      </c>
      <c r="AU147" s="16" t="s">
        <v>95</v>
      </c>
    </row>
    <row r="148" spans="1:65" s="2" customFormat="1" ht="12">
      <c r="A148" s="39"/>
      <c r="B148" s="40"/>
      <c r="C148" s="243" t="s">
        <v>190</v>
      </c>
      <c r="D148" s="243" t="s">
        <v>159</v>
      </c>
      <c r="E148" s="244" t="s">
        <v>179</v>
      </c>
      <c r="F148" s="245" t="s">
        <v>180</v>
      </c>
      <c r="G148" s="246" t="s">
        <v>175</v>
      </c>
      <c r="H148" s="247">
        <v>286.14</v>
      </c>
      <c r="I148" s="248"/>
      <c r="J148" s="249">
        <f>ROUND(I148*H148,2)</f>
        <v>0</v>
      </c>
      <c r="K148" s="245" t="s">
        <v>176</v>
      </c>
      <c r="L148" s="42"/>
      <c r="M148" s="250" t="s">
        <v>1</v>
      </c>
      <c r="N148" s="251" t="s">
        <v>51</v>
      </c>
      <c r="O148" s="92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4" t="s">
        <v>164</v>
      </c>
      <c r="AT148" s="254" t="s">
        <v>159</v>
      </c>
      <c r="AU148" s="254" t="s">
        <v>95</v>
      </c>
      <c r="AY148" s="16" t="s">
        <v>157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21</v>
      </c>
      <c r="BK148" s="144">
        <f>ROUND(I148*H148,2)</f>
        <v>0</v>
      </c>
      <c r="BL148" s="16" t="s">
        <v>164</v>
      </c>
      <c r="BM148" s="254" t="s">
        <v>890</v>
      </c>
    </row>
    <row r="149" spans="1:47" s="2" customFormat="1" ht="12">
      <c r="A149" s="39"/>
      <c r="B149" s="40"/>
      <c r="C149" s="41"/>
      <c r="D149" s="255" t="s">
        <v>166</v>
      </c>
      <c r="E149" s="41"/>
      <c r="F149" s="256" t="s">
        <v>182</v>
      </c>
      <c r="G149" s="41"/>
      <c r="H149" s="41"/>
      <c r="I149" s="213"/>
      <c r="J149" s="41"/>
      <c r="K149" s="41"/>
      <c r="L149" s="42"/>
      <c r="M149" s="257"/>
      <c r="N149" s="25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6" t="s">
        <v>166</v>
      </c>
      <c r="AU149" s="16" t="s">
        <v>95</v>
      </c>
    </row>
    <row r="150" spans="1:51" s="13" customFormat="1" ht="12">
      <c r="A150" s="13"/>
      <c r="B150" s="259"/>
      <c r="C150" s="260"/>
      <c r="D150" s="255" t="s">
        <v>183</v>
      </c>
      <c r="E150" s="261" t="s">
        <v>1</v>
      </c>
      <c r="F150" s="262" t="s">
        <v>891</v>
      </c>
      <c r="G150" s="260"/>
      <c r="H150" s="263">
        <v>286.14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183</v>
      </c>
      <c r="AU150" s="269" t="s">
        <v>95</v>
      </c>
      <c r="AV150" s="13" t="s">
        <v>95</v>
      </c>
      <c r="AW150" s="13" t="s">
        <v>40</v>
      </c>
      <c r="AX150" s="13" t="s">
        <v>21</v>
      </c>
      <c r="AY150" s="269" t="s">
        <v>157</v>
      </c>
    </row>
    <row r="151" spans="1:65" s="2" customFormat="1" ht="12">
      <c r="A151" s="39"/>
      <c r="B151" s="40"/>
      <c r="C151" s="243" t="s">
        <v>195</v>
      </c>
      <c r="D151" s="243" t="s">
        <v>159</v>
      </c>
      <c r="E151" s="244" t="s">
        <v>541</v>
      </c>
      <c r="F151" s="245" t="s">
        <v>542</v>
      </c>
      <c r="G151" s="246" t="s">
        <v>175</v>
      </c>
      <c r="H151" s="247">
        <v>15.06</v>
      </c>
      <c r="I151" s="248"/>
      <c r="J151" s="249">
        <f>ROUND(I151*H151,2)</f>
        <v>0</v>
      </c>
      <c r="K151" s="245" t="s">
        <v>163</v>
      </c>
      <c r="L151" s="42"/>
      <c r="M151" s="250" t="s">
        <v>1</v>
      </c>
      <c r="N151" s="251" t="s">
        <v>51</v>
      </c>
      <c r="O151" s="92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4" t="s">
        <v>164</v>
      </c>
      <c r="AT151" s="254" t="s">
        <v>159</v>
      </c>
      <c r="AU151" s="254" t="s">
        <v>95</v>
      </c>
      <c r="AY151" s="16" t="s">
        <v>157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6" t="s">
        <v>21</v>
      </c>
      <c r="BK151" s="144">
        <f>ROUND(I151*H151,2)</f>
        <v>0</v>
      </c>
      <c r="BL151" s="16" t="s">
        <v>164</v>
      </c>
      <c r="BM151" s="254" t="s">
        <v>892</v>
      </c>
    </row>
    <row r="152" spans="1:47" s="2" customFormat="1" ht="12">
      <c r="A152" s="39"/>
      <c r="B152" s="40"/>
      <c r="C152" s="41"/>
      <c r="D152" s="255" t="s">
        <v>166</v>
      </c>
      <c r="E152" s="41"/>
      <c r="F152" s="256" t="s">
        <v>544</v>
      </c>
      <c r="G152" s="41"/>
      <c r="H152" s="41"/>
      <c r="I152" s="213"/>
      <c r="J152" s="41"/>
      <c r="K152" s="41"/>
      <c r="L152" s="42"/>
      <c r="M152" s="257"/>
      <c r="N152" s="25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6" t="s">
        <v>166</v>
      </c>
      <c r="AU152" s="16" t="s">
        <v>95</v>
      </c>
    </row>
    <row r="153" spans="1:65" s="2" customFormat="1" ht="12">
      <c r="A153" s="39"/>
      <c r="B153" s="40"/>
      <c r="C153" s="243" t="s">
        <v>203</v>
      </c>
      <c r="D153" s="243" t="s">
        <v>159</v>
      </c>
      <c r="E153" s="244" t="s">
        <v>238</v>
      </c>
      <c r="F153" s="245" t="s">
        <v>239</v>
      </c>
      <c r="G153" s="246" t="s">
        <v>198</v>
      </c>
      <c r="H153" s="247">
        <v>1841.346</v>
      </c>
      <c r="I153" s="248"/>
      <c r="J153" s="249">
        <f>ROUND(I153*H153,2)</f>
        <v>0</v>
      </c>
      <c r="K153" s="245" t="s">
        <v>163</v>
      </c>
      <c r="L153" s="42"/>
      <c r="M153" s="250" t="s">
        <v>1</v>
      </c>
      <c r="N153" s="251" t="s">
        <v>51</v>
      </c>
      <c r="O153" s="92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4" t="s">
        <v>164</v>
      </c>
      <c r="AT153" s="254" t="s">
        <v>159</v>
      </c>
      <c r="AU153" s="254" t="s">
        <v>95</v>
      </c>
      <c r="AY153" s="16" t="s">
        <v>157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21</v>
      </c>
      <c r="BK153" s="144">
        <f>ROUND(I153*H153,2)</f>
        <v>0</v>
      </c>
      <c r="BL153" s="16" t="s">
        <v>164</v>
      </c>
      <c r="BM153" s="254" t="s">
        <v>893</v>
      </c>
    </row>
    <row r="154" spans="1:47" s="2" customFormat="1" ht="12">
      <c r="A154" s="39"/>
      <c r="B154" s="40"/>
      <c r="C154" s="41"/>
      <c r="D154" s="255" t="s">
        <v>166</v>
      </c>
      <c r="E154" s="41"/>
      <c r="F154" s="256" t="s">
        <v>241</v>
      </c>
      <c r="G154" s="41"/>
      <c r="H154" s="41"/>
      <c r="I154" s="213"/>
      <c r="J154" s="41"/>
      <c r="K154" s="41"/>
      <c r="L154" s="42"/>
      <c r="M154" s="257"/>
      <c r="N154" s="25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6" t="s">
        <v>166</v>
      </c>
      <c r="AU154" s="16" t="s">
        <v>95</v>
      </c>
    </row>
    <row r="155" spans="1:51" s="14" customFormat="1" ht="12">
      <c r="A155" s="14"/>
      <c r="B155" s="270"/>
      <c r="C155" s="271"/>
      <c r="D155" s="255" t="s">
        <v>183</v>
      </c>
      <c r="E155" s="272" t="s">
        <v>1</v>
      </c>
      <c r="F155" s="273" t="s">
        <v>894</v>
      </c>
      <c r="G155" s="271"/>
      <c r="H155" s="272" t="s">
        <v>1</v>
      </c>
      <c r="I155" s="274"/>
      <c r="J155" s="271"/>
      <c r="K155" s="271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183</v>
      </c>
      <c r="AU155" s="279" t="s">
        <v>95</v>
      </c>
      <c r="AV155" s="14" t="s">
        <v>21</v>
      </c>
      <c r="AW155" s="14" t="s">
        <v>40</v>
      </c>
      <c r="AX155" s="14" t="s">
        <v>86</v>
      </c>
      <c r="AY155" s="279" t="s">
        <v>157</v>
      </c>
    </row>
    <row r="156" spans="1:51" s="13" customFormat="1" ht="12">
      <c r="A156" s="13"/>
      <c r="B156" s="259"/>
      <c r="C156" s="260"/>
      <c r="D156" s="255" t="s">
        <v>183</v>
      </c>
      <c r="E156" s="261" t="s">
        <v>1</v>
      </c>
      <c r="F156" s="262" t="s">
        <v>895</v>
      </c>
      <c r="G156" s="260"/>
      <c r="H156" s="263">
        <v>1841.346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183</v>
      </c>
      <c r="AU156" s="269" t="s">
        <v>95</v>
      </c>
      <c r="AV156" s="13" t="s">
        <v>95</v>
      </c>
      <c r="AW156" s="13" t="s">
        <v>40</v>
      </c>
      <c r="AX156" s="13" t="s">
        <v>21</v>
      </c>
      <c r="AY156" s="269" t="s">
        <v>157</v>
      </c>
    </row>
    <row r="157" spans="1:65" s="2" customFormat="1" ht="33" customHeight="1">
      <c r="A157" s="39"/>
      <c r="B157" s="40"/>
      <c r="C157" s="243" t="s">
        <v>210</v>
      </c>
      <c r="D157" s="243" t="s">
        <v>159</v>
      </c>
      <c r="E157" s="244" t="s">
        <v>244</v>
      </c>
      <c r="F157" s="245" t="s">
        <v>245</v>
      </c>
      <c r="G157" s="246" t="s">
        <v>198</v>
      </c>
      <c r="H157" s="247">
        <v>18413.46</v>
      </c>
      <c r="I157" s="248"/>
      <c r="J157" s="249">
        <f>ROUND(I157*H157,2)</f>
        <v>0</v>
      </c>
      <c r="K157" s="245" t="s">
        <v>163</v>
      </c>
      <c r="L157" s="42"/>
      <c r="M157" s="250" t="s">
        <v>1</v>
      </c>
      <c r="N157" s="251" t="s">
        <v>51</v>
      </c>
      <c r="O157" s="92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4" t="s">
        <v>164</v>
      </c>
      <c r="AT157" s="254" t="s">
        <v>159</v>
      </c>
      <c r="AU157" s="254" t="s">
        <v>95</v>
      </c>
      <c r="AY157" s="16" t="s">
        <v>157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21</v>
      </c>
      <c r="BK157" s="144">
        <f>ROUND(I157*H157,2)</f>
        <v>0</v>
      </c>
      <c r="BL157" s="16" t="s">
        <v>164</v>
      </c>
      <c r="BM157" s="254" t="s">
        <v>896</v>
      </c>
    </row>
    <row r="158" spans="1:47" s="2" customFormat="1" ht="12">
      <c r="A158" s="39"/>
      <c r="B158" s="40"/>
      <c r="C158" s="41"/>
      <c r="D158" s="255" t="s">
        <v>166</v>
      </c>
      <c r="E158" s="41"/>
      <c r="F158" s="256" t="s">
        <v>247</v>
      </c>
      <c r="G158" s="41"/>
      <c r="H158" s="41"/>
      <c r="I158" s="213"/>
      <c r="J158" s="41"/>
      <c r="K158" s="41"/>
      <c r="L158" s="42"/>
      <c r="M158" s="257"/>
      <c r="N158" s="258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6" t="s">
        <v>166</v>
      </c>
      <c r="AU158" s="16" t="s">
        <v>95</v>
      </c>
    </row>
    <row r="159" spans="1:51" s="14" customFormat="1" ht="12">
      <c r="A159" s="14"/>
      <c r="B159" s="270"/>
      <c r="C159" s="271"/>
      <c r="D159" s="255" t="s">
        <v>183</v>
      </c>
      <c r="E159" s="272" t="s">
        <v>1</v>
      </c>
      <c r="F159" s="273" t="s">
        <v>242</v>
      </c>
      <c r="G159" s="271"/>
      <c r="H159" s="272" t="s">
        <v>1</v>
      </c>
      <c r="I159" s="274"/>
      <c r="J159" s="271"/>
      <c r="K159" s="271"/>
      <c r="L159" s="275"/>
      <c r="M159" s="276"/>
      <c r="N159" s="277"/>
      <c r="O159" s="277"/>
      <c r="P159" s="277"/>
      <c r="Q159" s="277"/>
      <c r="R159" s="277"/>
      <c r="S159" s="277"/>
      <c r="T159" s="27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9" t="s">
        <v>183</v>
      </c>
      <c r="AU159" s="279" t="s">
        <v>95</v>
      </c>
      <c r="AV159" s="14" t="s">
        <v>21</v>
      </c>
      <c r="AW159" s="14" t="s">
        <v>40</v>
      </c>
      <c r="AX159" s="14" t="s">
        <v>86</v>
      </c>
      <c r="AY159" s="279" t="s">
        <v>157</v>
      </c>
    </row>
    <row r="160" spans="1:51" s="13" customFormat="1" ht="12">
      <c r="A160" s="13"/>
      <c r="B160" s="259"/>
      <c r="C160" s="260"/>
      <c r="D160" s="255" t="s">
        <v>183</v>
      </c>
      <c r="E160" s="261" t="s">
        <v>1</v>
      </c>
      <c r="F160" s="262" t="s">
        <v>897</v>
      </c>
      <c r="G160" s="260"/>
      <c r="H160" s="263">
        <v>18413.46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183</v>
      </c>
      <c r="AU160" s="269" t="s">
        <v>95</v>
      </c>
      <c r="AV160" s="13" t="s">
        <v>95</v>
      </c>
      <c r="AW160" s="13" t="s">
        <v>40</v>
      </c>
      <c r="AX160" s="13" t="s">
        <v>21</v>
      </c>
      <c r="AY160" s="269" t="s">
        <v>157</v>
      </c>
    </row>
    <row r="161" spans="1:63" s="12" customFormat="1" ht="22.8" customHeight="1">
      <c r="A161" s="12"/>
      <c r="B161" s="227"/>
      <c r="C161" s="228"/>
      <c r="D161" s="229" t="s">
        <v>85</v>
      </c>
      <c r="E161" s="241" t="s">
        <v>96</v>
      </c>
      <c r="F161" s="241" t="s">
        <v>898</v>
      </c>
      <c r="G161" s="228"/>
      <c r="H161" s="228"/>
      <c r="I161" s="231"/>
      <c r="J161" s="242">
        <f>BK161</f>
        <v>0</v>
      </c>
      <c r="K161" s="228"/>
      <c r="L161" s="233"/>
      <c r="M161" s="234"/>
      <c r="N161" s="235"/>
      <c r="O161" s="235"/>
      <c r="P161" s="236">
        <f>SUM(P162:P263)</f>
        <v>0</v>
      </c>
      <c r="Q161" s="235"/>
      <c r="R161" s="236">
        <f>SUM(R162:R263)</f>
        <v>1089.3434238</v>
      </c>
      <c r="S161" s="235"/>
      <c r="T161" s="237">
        <f>SUM(T162:T263)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8" t="s">
        <v>21</v>
      </c>
      <c r="AT161" s="239" t="s">
        <v>85</v>
      </c>
      <c r="AU161" s="239" t="s">
        <v>21</v>
      </c>
      <c r="AY161" s="238" t="s">
        <v>157</v>
      </c>
      <c r="BK161" s="240">
        <f>SUM(BK162:BK263)</f>
        <v>0</v>
      </c>
    </row>
    <row r="162" spans="1:65" s="2" customFormat="1" ht="21.75" customHeight="1">
      <c r="A162" s="39"/>
      <c r="B162" s="40"/>
      <c r="C162" s="243" t="s">
        <v>26</v>
      </c>
      <c r="D162" s="243" t="s">
        <v>159</v>
      </c>
      <c r="E162" s="244" t="s">
        <v>899</v>
      </c>
      <c r="F162" s="245" t="s">
        <v>900</v>
      </c>
      <c r="G162" s="246" t="s">
        <v>162</v>
      </c>
      <c r="H162" s="247">
        <v>566.4</v>
      </c>
      <c r="I162" s="248"/>
      <c r="J162" s="249">
        <f>ROUND(I162*H162,2)</f>
        <v>0</v>
      </c>
      <c r="K162" s="245" t="s">
        <v>176</v>
      </c>
      <c r="L162" s="42"/>
      <c r="M162" s="250" t="s">
        <v>1</v>
      </c>
      <c r="N162" s="251" t="s">
        <v>51</v>
      </c>
      <c r="O162" s="92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4" t="s">
        <v>164</v>
      </c>
      <c r="AT162" s="254" t="s">
        <v>159</v>
      </c>
      <c r="AU162" s="254" t="s">
        <v>95</v>
      </c>
      <c r="AY162" s="16" t="s">
        <v>157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6" t="s">
        <v>21</v>
      </c>
      <c r="BK162" s="144">
        <f>ROUND(I162*H162,2)</f>
        <v>0</v>
      </c>
      <c r="BL162" s="16" t="s">
        <v>164</v>
      </c>
      <c r="BM162" s="254" t="s">
        <v>901</v>
      </c>
    </row>
    <row r="163" spans="1:47" s="2" customFormat="1" ht="12">
      <c r="A163" s="39"/>
      <c r="B163" s="40"/>
      <c r="C163" s="41"/>
      <c r="D163" s="255" t="s">
        <v>166</v>
      </c>
      <c r="E163" s="41"/>
      <c r="F163" s="256" t="s">
        <v>902</v>
      </c>
      <c r="G163" s="41"/>
      <c r="H163" s="41"/>
      <c r="I163" s="213"/>
      <c r="J163" s="41"/>
      <c r="K163" s="41"/>
      <c r="L163" s="42"/>
      <c r="M163" s="257"/>
      <c r="N163" s="25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6" t="s">
        <v>166</v>
      </c>
      <c r="AU163" s="16" t="s">
        <v>95</v>
      </c>
    </row>
    <row r="164" spans="1:51" s="14" customFormat="1" ht="12">
      <c r="A164" s="14"/>
      <c r="B164" s="270"/>
      <c r="C164" s="271"/>
      <c r="D164" s="255" t="s">
        <v>183</v>
      </c>
      <c r="E164" s="272" t="s">
        <v>1</v>
      </c>
      <c r="F164" s="273" t="s">
        <v>903</v>
      </c>
      <c r="G164" s="271"/>
      <c r="H164" s="272" t="s">
        <v>1</v>
      </c>
      <c r="I164" s="274"/>
      <c r="J164" s="271"/>
      <c r="K164" s="271"/>
      <c r="L164" s="275"/>
      <c r="M164" s="276"/>
      <c r="N164" s="277"/>
      <c r="O164" s="277"/>
      <c r="P164" s="277"/>
      <c r="Q164" s="277"/>
      <c r="R164" s="277"/>
      <c r="S164" s="277"/>
      <c r="T164" s="27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9" t="s">
        <v>183</v>
      </c>
      <c r="AU164" s="279" t="s">
        <v>95</v>
      </c>
      <c r="AV164" s="14" t="s">
        <v>21</v>
      </c>
      <c r="AW164" s="14" t="s">
        <v>40</v>
      </c>
      <c r="AX164" s="14" t="s">
        <v>86</v>
      </c>
      <c r="AY164" s="279" t="s">
        <v>157</v>
      </c>
    </row>
    <row r="165" spans="1:51" s="13" customFormat="1" ht="12">
      <c r="A165" s="13"/>
      <c r="B165" s="259"/>
      <c r="C165" s="260"/>
      <c r="D165" s="255" t="s">
        <v>183</v>
      </c>
      <c r="E165" s="261" t="s">
        <v>1</v>
      </c>
      <c r="F165" s="262" t="s">
        <v>904</v>
      </c>
      <c r="G165" s="260"/>
      <c r="H165" s="263">
        <v>566.4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183</v>
      </c>
      <c r="AU165" s="269" t="s">
        <v>95</v>
      </c>
      <c r="AV165" s="13" t="s">
        <v>95</v>
      </c>
      <c r="AW165" s="13" t="s">
        <v>40</v>
      </c>
      <c r="AX165" s="13" t="s">
        <v>21</v>
      </c>
      <c r="AY165" s="269" t="s">
        <v>157</v>
      </c>
    </row>
    <row r="166" spans="1:65" s="2" customFormat="1" ht="12">
      <c r="A166" s="39"/>
      <c r="B166" s="40"/>
      <c r="C166" s="243" t="s">
        <v>221</v>
      </c>
      <c r="D166" s="243" t="s">
        <v>159</v>
      </c>
      <c r="E166" s="244" t="s">
        <v>905</v>
      </c>
      <c r="F166" s="245" t="s">
        <v>906</v>
      </c>
      <c r="G166" s="246" t="s">
        <v>162</v>
      </c>
      <c r="H166" s="247">
        <v>506</v>
      </c>
      <c r="I166" s="248"/>
      <c r="J166" s="249">
        <f>ROUND(I166*H166,2)</f>
        <v>0</v>
      </c>
      <c r="K166" s="245" t="s">
        <v>176</v>
      </c>
      <c r="L166" s="42"/>
      <c r="M166" s="250" t="s">
        <v>1</v>
      </c>
      <c r="N166" s="251" t="s">
        <v>51</v>
      </c>
      <c r="O166" s="92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4" t="s">
        <v>164</v>
      </c>
      <c r="AT166" s="254" t="s">
        <v>159</v>
      </c>
      <c r="AU166" s="254" t="s">
        <v>95</v>
      </c>
      <c r="AY166" s="16" t="s">
        <v>157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21</v>
      </c>
      <c r="BK166" s="144">
        <f>ROUND(I166*H166,2)</f>
        <v>0</v>
      </c>
      <c r="BL166" s="16" t="s">
        <v>164</v>
      </c>
      <c r="BM166" s="254" t="s">
        <v>907</v>
      </c>
    </row>
    <row r="167" spans="1:47" s="2" customFormat="1" ht="12">
      <c r="A167" s="39"/>
      <c r="B167" s="40"/>
      <c r="C167" s="41"/>
      <c r="D167" s="255" t="s">
        <v>166</v>
      </c>
      <c r="E167" s="41"/>
      <c r="F167" s="256" t="s">
        <v>908</v>
      </c>
      <c r="G167" s="41"/>
      <c r="H167" s="41"/>
      <c r="I167" s="213"/>
      <c r="J167" s="41"/>
      <c r="K167" s="41"/>
      <c r="L167" s="42"/>
      <c r="M167" s="257"/>
      <c r="N167" s="25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6" t="s">
        <v>166</v>
      </c>
      <c r="AU167" s="16" t="s">
        <v>95</v>
      </c>
    </row>
    <row r="168" spans="1:51" s="14" customFormat="1" ht="12">
      <c r="A168" s="14"/>
      <c r="B168" s="270"/>
      <c r="C168" s="271"/>
      <c r="D168" s="255" t="s">
        <v>183</v>
      </c>
      <c r="E168" s="272" t="s">
        <v>1</v>
      </c>
      <c r="F168" s="273" t="s">
        <v>909</v>
      </c>
      <c r="G168" s="271"/>
      <c r="H168" s="272" t="s">
        <v>1</v>
      </c>
      <c r="I168" s="274"/>
      <c r="J168" s="271"/>
      <c r="K168" s="271"/>
      <c r="L168" s="275"/>
      <c r="M168" s="276"/>
      <c r="N168" s="277"/>
      <c r="O168" s="277"/>
      <c r="P168" s="277"/>
      <c r="Q168" s="277"/>
      <c r="R168" s="277"/>
      <c r="S168" s="277"/>
      <c r="T168" s="27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9" t="s">
        <v>183</v>
      </c>
      <c r="AU168" s="279" t="s">
        <v>95</v>
      </c>
      <c r="AV168" s="14" t="s">
        <v>21</v>
      </c>
      <c r="AW168" s="14" t="s">
        <v>40</v>
      </c>
      <c r="AX168" s="14" t="s">
        <v>86</v>
      </c>
      <c r="AY168" s="279" t="s">
        <v>157</v>
      </c>
    </row>
    <row r="169" spans="1:51" s="13" customFormat="1" ht="12">
      <c r="A169" s="13"/>
      <c r="B169" s="259"/>
      <c r="C169" s="260"/>
      <c r="D169" s="255" t="s">
        <v>183</v>
      </c>
      <c r="E169" s="261" t="s">
        <v>1</v>
      </c>
      <c r="F169" s="262" t="s">
        <v>910</v>
      </c>
      <c r="G169" s="260"/>
      <c r="H169" s="263">
        <v>506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183</v>
      </c>
      <c r="AU169" s="269" t="s">
        <v>95</v>
      </c>
      <c r="AV169" s="13" t="s">
        <v>95</v>
      </c>
      <c r="AW169" s="13" t="s">
        <v>40</v>
      </c>
      <c r="AX169" s="13" t="s">
        <v>21</v>
      </c>
      <c r="AY169" s="269" t="s">
        <v>157</v>
      </c>
    </row>
    <row r="170" spans="1:65" s="2" customFormat="1" ht="12">
      <c r="A170" s="39"/>
      <c r="B170" s="40"/>
      <c r="C170" s="243" t="s">
        <v>226</v>
      </c>
      <c r="D170" s="243" t="s">
        <v>159</v>
      </c>
      <c r="E170" s="244" t="s">
        <v>911</v>
      </c>
      <c r="F170" s="245" t="s">
        <v>912</v>
      </c>
      <c r="G170" s="246" t="s">
        <v>162</v>
      </c>
      <c r="H170" s="247">
        <v>480</v>
      </c>
      <c r="I170" s="248"/>
      <c r="J170" s="249">
        <f>ROUND(I170*H170,2)</f>
        <v>0</v>
      </c>
      <c r="K170" s="245" t="s">
        <v>163</v>
      </c>
      <c r="L170" s="42"/>
      <c r="M170" s="250" t="s">
        <v>1</v>
      </c>
      <c r="N170" s="251" t="s">
        <v>51</v>
      </c>
      <c r="O170" s="92"/>
      <c r="P170" s="252">
        <f>O170*H170</f>
        <v>0</v>
      </c>
      <c r="Q170" s="252">
        <v>1.12979</v>
      </c>
      <c r="R170" s="252">
        <f>Q170*H170</f>
        <v>542.2992</v>
      </c>
      <c r="S170" s="252">
        <v>0</v>
      </c>
      <c r="T170" s="25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4" t="s">
        <v>164</v>
      </c>
      <c r="AT170" s="254" t="s">
        <v>159</v>
      </c>
      <c r="AU170" s="254" t="s">
        <v>95</v>
      </c>
      <c r="AY170" s="16" t="s">
        <v>157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6" t="s">
        <v>21</v>
      </c>
      <c r="BK170" s="144">
        <f>ROUND(I170*H170,2)</f>
        <v>0</v>
      </c>
      <c r="BL170" s="16" t="s">
        <v>164</v>
      </c>
      <c r="BM170" s="254" t="s">
        <v>913</v>
      </c>
    </row>
    <row r="171" spans="1:47" s="2" customFormat="1" ht="12">
      <c r="A171" s="39"/>
      <c r="B171" s="40"/>
      <c r="C171" s="41"/>
      <c r="D171" s="255" t="s">
        <v>166</v>
      </c>
      <c r="E171" s="41"/>
      <c r="F171" s="256" t="s">
        <v>914</v>
      </c>
      <c r="G171" s="41"/>
      <c r="H171" s="41"/>
      <c r="I171" s="213"/>
      <c r="J171" s="41"/>
      <c r="K171" s="41"/>
      <c r="L171" s="42"/>
      <c r="M171" s="257"/>
      <c r="N171" s="25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6" t="s">
        <v>166</v>
      </c>
      <c r="AU171" s="16" t="s">
        <v>95</v>
      </c>
    </row>
    <row r="172" spans="1:51" s="14" customFormat="1" ht="12">
      <c r="A172" s="14"/>
      <c r="B172" s="270"/>
      <c r="C172" s="271"/>
      <c r="D172" s="255" t="s">
        <v>183</v>
      </c>
      <c r="E172" s="272" t="s">
        <v>1</v>
      </c>
      <c r="F172" s="273" t="s">
        <v>909</v>
      </c>
      <c r="G172" s="271"/>
      <c r="H172" s="272" t="s">
        <v>1</v>
      </c>
      <c r="I172" s="274"/>
      <c r="J172" s="271"/>
      <c r="K172" s="271"/>
      <c r="L172" s="275"/>
      <c r="M172" s="276"/>
      <c r="N172" s="277"/>
      <c r="O172" s="277"/>
      <c r="P172" s="277"/>
      <c r="Q172" s="277"/>
      <c r="R172" s="277"/>
      <c r="S172" s="277"/>
      <c r="T172" s="27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9" t="s">
        <v>183</v>
      </c>
      <c r="AU172" s="279" t="s">
        <v>95</v>
      </c>
      <c r="AV172" s="14" t="s">
        <v>21</v>
      </c>
      <c r="AW172" s="14" t="s">
        <v>40</v>
      </c>
      <c r="AX172" s="14" t="s">
        <v>86</v>
      </c>
      <c r="AY172" s="279" t="s">
        <v>157</v>
      </c>
    </row>
    <row r="173" spans="1:51" s="13" customFormat="1" ht="12">
      <c r="A173" s="13"/>
      <c r="B173" s="259"/>
      <c r="C173" s="260"/>
      <c r="D173" s="255" t="s">
        <v>183</v>
      </c>
      <c r="E173" s="261" t="s">
        <v>1</v>
      </c>
      <c r="F173" s="262" t="s">
        <v>915</v>
      </c>
      <c r="G173" s="260"/>
      <c r="H173" s="263">
        <v>480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183</v>
      </c>
      <c r="AU173" s="269" t="s">
        <v>95</v>
      </c>
      <c r="AV173" s="13" t="s">
        <v>95</v>
      </c>
      <c r="AW173" s="13" t="s">
        <v>40</v>
      </c>
      <c r="AX173" s="13" t="s">
        <v>21</v>
      </c>
      <c r="AY173" s="269" t="s">
        <v>157</v>
      </c>
    </row>
    <row r="174" spans="1:65" s="2" customFormat="1" ht="12">
      <c r="A174" s="39"/>
      <c r="B174" s="40"/>
      <c r="C174" s="243" t="s">
        <v>232</v>
      </c>
      <c r="D174" s="243" t="s">
        <v>159</v>
      </c>
      <c r="E174" s="244" t="s">
        <v>916</v>
      </c>
      <c r="F174" s="245" t="s">
        <v>917</v>
      </c>
      <c r="G174" s="246" t="s">
        <v>162</v>
      </c>
      <c r="H174" s="247">
        <v>1045</v>
      </c>
      <c r="I174" s="248"/>
      <c r="J174" s="249">
        <f>ROUND(I174*H174,2)</f>
        <v>0</v>
      </c>
      <c r="K174" s="245" t="s">
        <v>176</v>
      </c>
      <c r="L174" s="42"/>
      <c r="M174" s="250" t="s">
        <v>1</v>
      </c>
      <c r="N174" s="251" t="s">
        <v>51</v>
      </c>
      <c r="O174" s="92"/>
      <c r="P174" s="252">
        <f>O174*H174</f>
        <v>0</v>
      </c>
      <c r="Q174" s="252">
        <v>0.24601</v>
      </c>
      <c r="R174" s="252">
        <f>Q174*H174</f>
        <v>257.08045</v>
      </c>
      <c r="S174" s="252">
        <v>0</v>
      </c>
      <c r="T174" s="25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4" t="s">
        <v>164</v>
      </c>
      <c r="AT174" s="254" t="s">
        <v>159</v>
      </c>
      <c r="AU174" s="254" t="s">
        <v>95</v>
      </c>
      <c r="AY174" s="16" t="s">
        <v>157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6" t="s">
        <v>21</v>
      </c>
      <c r="BK174" s="144">
        <f>ROUND(I174*H174,2)</f>
        <v>0</v>
      </c>
      <c r="BL174" s="16" t="s">
        <v>164</v>
      </c>
      <c r="BM174" s="254" t="s">
        <v>918</v>
      </c>
    </row>
    <row r="175" spans="1:47" s="2" customFormat="1" ht="12">
      <c r="A175" s="39"/>
      <c r="B175" s="40"/>
      <c r="C175" s="41"/>
      <c r="D175" s="255" t="s">
        <v>166</v>
      </c>
      <c r="E175" s="41"/>
      <c r="F175" s="256" t="s">
        <v>919</v>
      </c>
      <c r="G175" s="41"/>
      <c r="H175" s="41"/>
      <c r="I175" s="213"/>
      <c r="J175" s="41"/>
      <c r="K175" s="41"/>
      <c r="L175" s="42"/>
      <c r="M175" s="257"/>
      <c r="N175" s="25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6" t="s">
        <v>166</v>
      </c>
      <c r="AU175" s="16" t="s">
        <v>95</v>
      </c>
    </row>
    <row r="176" spans="1:51" s="14" customFormat="1" ht="12">
      <c r="A176" s="14"/>
      <c r="B176" s="270"/>
      <c r="C176" s="271"/>
      <c r="D176" s="255" t="s">
        <v>183</v>
      </c>
      <c r="E176" s="272" t="s">
        <v>1</v>
      </c>
      <c r="F176" s="273" t="s">
        <v>920</v>
      </c>
      <c r="G176" s="271"/>
      <c r="H176" s="272" t="s">
        <v>1</v>
      </c>
      <c r="I176" s="274"/>
      <c r="J176" s="271"/>
      <c r="K176" s="271"/>
      <c r="L176" s="275"/>
      <c r="M176" s="276"/>
      <c r="N176" s="277"/>
      <c r="O176" s="277"/>
      <c r="P176" s="277"/>
      <c r="Q176" s="277"/>
      <c r="R176" s="277"/>
      <c r="S176" s="277"/>
      <c r="T176" s="27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9" t="s">
        <v>183</v>
      </c>
      <c r="AU176" s="279" t="s">
        <v>95</v>
      </c>
      <c r="AV176" s="14" t="s">
        <v>21</v>
      </c>
      <c r="AW176" s="14" t="s">
        <v>40</v>
      </c>
      <c r="AX176" s="14" t="s">
        <v>86</v>
      </c>
      <c r="AY176" s="279" t="s">
        <v>157</v>
      </c>
    </row>
    <row r="177" spans="1:51" s="13" customFormat="1" ht="12">
      <c r="A177" s="13"/>
      <c r="B177" s="259"/>
      <c r="C177" s="260"/>
      <c r="D177" s="255" t="s">
        <v>183</v>
      </c>
      <c r="E177" s="261" t="s">
        <v>1</v>
      </c>
      <c r="F177" s="262" t="s">
        <v>921</v>
      </c>
      <c r="G177" s="260"/>
      <c r="H177" s="263">
        <v>1045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183</v>
      </c>
      <c r="AU177" s="269" t="s">
        <v>95</v>
      </c>
      <c r="AV177" s="13" t="s">
        <v>95</v>
      </c>
      <c r="AW177" s="13" t="s">
        <v>40</v>
      </c>
      <c r="AX177" s="13" t="s">
        <v>21</v>
      </c>
      <c r="AY177" s="269" t="s">
        <v>157</v>
      </c>
    </row>
    <row r="178" spans="1:65" s="2" customFormat="1" ht="16.5" customHeight="1">
      <c r="A178" s="39"/>
      <c r="B178" s="40"/>
      <c r="C178" s="280" t="s">
        <v>237</v>
      </c>
      <c r="D178" s="280" t="s">
        <v>385</v>
      </c>
      <c r="E178" s="281" t="s">
        <v>679</v>
      </c>
      <c r="F178" s="282" t="s">
        <v>922</v>
      </c>
      <c r="G178" s="283" t="s">
        <v>392</v>
      </c>
      <c r="H178" s="284">
        <v>4354</v>
      </c>
      <c r="I178" s="285"/>
      <c r="J178" s="286">
        <f>ROUND(I178*H178,2)</f>
        <v>0</v>
      </c>
      <c r="K178" s="282" t="s">
        <v>1</v>
      </c>
      <c r="L178" s="287"/>
      <c r="M178" s="288" t="s">
        <v>1</v>
      </c>
      <c r="N178" s="289" t="s">
        <v>51</v>
      </c>
      <c r="O178" s="92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4" t="s">
        <v>203</v>
      </c>
      <c r="AT178" s="254" t="s">
        <v>385</v>
      </c>
      <c r="AU178" s="254" t="s">
        <v>95</v>
      </c>
      <c r="AY178" s="16" t="s">
        <v>157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6" t="s">
        <v>21</v>
      </c>
      <c r="BK178" s="144">
        <f>ROUND(I178*H178,2)</f>
        <v>0</v>
      </c>
      <c r="BL178" s="16" t="s">
        <v>164</v>
      </c>
      <c r="BM178" s="254" t="s">
        <v>923</v>
      </c>
    </row>
    <row r="179" spans="1:51" s="14" customFormat="1" ht="12">
      <c r="A179" s="14"/>
      <c r="B179" s="270"/>
      <c r="C179" s="271"/>
      <c r="D179" s="255" t="s">
        <v>183</v>
      </c>
      <c r="E179" s="272" t="s">
        <v>1</v>
      </c>
      <c r="F179" s="273" t="s">
        <v>924</v>
      </c>
      <c r="G179" s="271"/>
      <c r="H179" s="272" t="s">
        <v>1</v>
      </c>
      <c r="I179" s="274"/>
      <c r="J179" s="271"/>
      <c r="K179" s="271"/>
      <c r="L179" s="275"/>
      <c r="M179" s="276"/>
      <c r="N179" s="277"/>
      <c r="O179" s="277"/>
      <c r="P179" s="277"/>
      <c r="Q179" s="277"/>
      <c r="R179" s="277"/>
      <c r="S179" s="277"/>
      <c r="T179" s="27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9" t="s">
        <v>183</v>
      </c>
      <c r="AU179" s="279" t="s">
        <v>95</v>
      </c>
      <c r="AV179" s="14" t="s">
        <v>21</v>
      </c>
      <c r="AW179" s="14" t="s">
        <v>40</v>
      </c>
      <c r="AX179" s="14" t="s">
        <v>86</v>
      </c>
      <c r="AY179" s="279" t="s">
        <v>157</v>
      </c>
    </row>
    <row r="180" spans="1:51" s="13" customFormat="1" ht="12">
      <c r="A180" s="13"/>
      <c r="B180" s="259"/>
      <c r="C180" s="260"/>
      <c r="D180" s="255" t="s">
        <v>183</v>
      </c>
      <c r="E180" s="261" t="s">
        <v>1</v>
      </c>
      <c r="F180" s="262" t="s">
        <v>925</v>
      </c>
      <c r="G180" s="260"/>
      <c r="H180" s="263">
        <v>4354</v>
      </c>
      <c r="I180" s="264"/>
      <c r="J180" s="260"/>
      <c r="K180" s="260"/>
      <c r="L180" s="265"/>
      <c r="M180" s="266"/>
      <c r="N180" s="267"/>
      <c r="O180" s="267"/>
      <c r="P180" s="267"/>
      <c r="Q180" s="267"/>
      <c r="R180" s="267"/>
      <c r="S180" s="267"/>
      <c r="T180" s="26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9" t="s">
        <v>183</v>
      </c>
      <c r="AU180" s="269" t="s">
        <v>95</v>
      </c>
      <c r="AV180" s="13" t="s">
        <v>95</v>
      </c>
      <c r="AW180" s="13" t="s">
        <v>40</v>
      </c>
      <c r="AX180" s="13" t="s">
        <v>21</v>
      </c>
      <c r="AY180" s="269" t="s">
        <v>157</v>
      </c>
    </row>
    <row r="181" spans="1:65" s="2" customFormat="1" ht="12">
      <c r="A181" s="39"/>
      <c r="B181" s="40"/>
      <c r="C181" s="243" t="s">
        <v>8</v>
      </c>
      <c r="D181" s="243" t="s">
        <v>159</v>
      </c>
      <c r="E181" s="244" t="s">
        <v>926</v>
      </c>
      <c r="F181" s="245" t="s">
        <v>927</v>
      </c>
      <c r="G181" s="246" t="s">
        <v>198</v>
      </c>
      <c r="H181" s="247">
        <v>12.8</v>
      </c>
      <c r="I181" s="248"/>
      <c r="J181" s="249">
        <f>ROUND(I181*H181,2)</f>
        <v>0</v>
      </c>
      <c r="K181" s="245" t="s">
        <v>1</v>
      </c>
      <c r="L181" s="42"/>
      <c r="M181" s="250" t="s">
        <v>1</v>
      </c>
      <c r="N181" s="251" t="s">
        <v>51</v>
      </c>
      <c r="O181" s="92"/>
      <c r="P181" s="252">
        <f>O181*H181</f>
        <v>0</v>
      </c>
      <c r="Q181" s="252">
        <v>2.47214</v>
      </c>
      <c r="R181" s="252">
        <f>Q181*H181</f>
        <v>31.643392000000002</v>
      </c>
      <c r="S181" s="252">
        <v>0</v>
      </c>
      <c r="T181" s="25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4" t="s">
        <v>164</v>
      </c>
      <c r="AT181" s="254" t="s">
        <v>159</v>
      </c>
      <c r="AU181" s="254" t="s">
        <v>95</v>
      </c>
      <c r="AY181" s="16" t="s">
        <v>157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6" t="s">
        <v>21</v>
      </c>
      <c r="BK181" s="144">
        <f>ROUND(I181*H181,2)</f>
        <v>0</v>
      </c>
      <c r="BL181" s="16" t="s">
        <v>164</v>
      </c>
      <c r="BM181" s="254" t="s">
        <v>928</v>
      </c>
    </row>
    <row r="182" spans="1:47" s="2" customFormat="1" ht="12">
      <c r="A182" s="39"/>
      <c r="B182" s="40"/>
      <c r="C182" s="41"/>
      <c r="D182" s="255" t="s">
        <v>166</v>
      </c>
      <c r="E182" s="41"/>
      <c r="F182" s="256" t="s">
        <v>929</v>
      </c>
      <c r="G182" s="41"/>
      <c r="H182" s="41"/>
      <c r="I182" s="213"/>
      <c r="J182" s="41"/>
      <c r="K182" s="41"/>
      <c r="L182" s="42"/>
      <c r="M182" s="257"/>
      <c r="N182" s="25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6" t="s">
        <v>166</v>
      </c>
      <c r="AU182" s="16" t="s">
        <v>95</v>
      </c>
    </row>
    <row r="183" spans="1:51" s="14" customFormat="1" ht="12">
      <c r="A183" s="14"/>
      <c r="B183" s="270"/>
      <c r="C183" s="271"/>
      <c r="D183" s="255" t="s">
        <v>183</v>
      </c>
      <c r="E183" s="272" t="s">
        <v>1</v>
      </c>
      <c r="F183" s="273" t="s">
        <v>930</v>
      </c>
      <c r="G183" s="271"/>
      <c r="H183" s="272" t="s">
        <v>1</v>
      </c>
      <c r="I183" s="274"/>
      <c r="J183" s="271"/>
      <c r="K183" s="271"/>
      <c r="L183" s="275"/>
      <c r="M183" s="276"/>
      <c r="N183" s="277"/>
      <c r="O183" s="277"/>
      <c r="P183" s="277"/>
      <c r="Q183" s="277"/>
      <c r="R183" s="277"/>
      <c r="S183" s="277"/>
      <c r="T183" s="27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9" t="s">
        <v>183</v>
      </c>
      <c r="AU183" s="279" t="s">
        <v>95</v>
      </c>
      <c r="AV183" s="14" t="s">
        <v>21</v>
      </c>
      <c r="AW183" s="14" t="s">
        <v>40</v>
      </c>
      <c r="AX183" s="14" t="s">
        <v>86</v>
      </c>
      <c r="AY183" s="279" t="s">
        <v>157</v>
      </c>
    </row>
    <row r="184" spans="1:51" s="13" customFormat="1" ht="12">
      <c r="A184" s="13"/>
      <c r="B184" s="259"/>
      <c r="C184" s="260"/>
      <c r="D184" s="255" t="s">
        <v>183</v>
      </c>
      <c r="E184" s="261" t="s">
        <v>1</v>
      </c>
      <c r="F184" s="262" t="s">
        <v>931</v>
      </c>
      <c r="G184" s="260"/>
      <c r="H184" s="263">
        <v>12.8</v>
      </c>
      <c r="I184" s="264"/>
      <c r="J184" s="260"/>
      <c r="K184" s="260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183</v>
      </c>
      <c r="AU184" s="269" t="s">
        <v>95</v>
      </c>
      <c r="AV184" s="13" t="s">
        <v>95</v>
      </c>
      <c r="AW184" s="13" t="s">
        <v>40</v>
      </c>
      <c r="AX184" s="13" t="s">
        <v>21</v>
      </c>
      <c r="AY184" s="269" t="s">
        <v>157</v>
      </c>
    </row>
    <row r="185" spans="1:65" s="2" customFormat="1" ht="12">
      <c r="A185" s="39"/>
      <c r="B185" s="40"/>
      <c r="C185" s="243" t="s">
        <v>249</v>
      </c>
      <c r="D185" s="243" t="s">
        <v>159</v>
      </c>
      <c r="E185" s="244" t="s">
        <v>850</v>
      </c>
      <c r="F185" s="245" t="s">
        <v>851</v>
      </c>
      <c r="G185" s="246" t="s">
        <v>198</v>
      </c>
      <c r="H185" s="247">
        <v>12.52</v>
      </c>
      <c r="I185" s="248"/>
      <c r="J185" s="249">
        <f>ROUND(I185*H185,2)</f>
        <v>0</v>
      </c>
      <c r="K185" s="245" t="s">
        <v>176</v>
      </c>
      <c r="L185" s="42"/>
      <c r="M185" s="250" t="s">
        <v>1</v>
      </c>
      <c r="N185" s="251" t="s">
        <v>51</v>
      </c>
      <c r="O185" s="92"/>
      <c r="P185" s="252">
        <f>O185*H185</f>
        <v>0</v>
      </c>
      <c r="Q185" s="252">
        <v>2.4143</v>
      </c>
      <c r="R185" s="252">
        <f>Q185*H185</f>
        <v>30.227036</v>
      </c>
      <c r="S185" s="252">
        <v>0</v>
      </c>
      <c r="T185" s="25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4" t="s">
        <v>164</v>
      </c>
      <c r="AT185" s="254" t="s">
        <v>159</v>
      </c>
      <c r="AU185" s="254" t="s">
        <v>95</v>
      </c>
      <c r="AY185" s="16" t="s">
        <v>157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6" t="s">
        <v>21</v>
      </c>
      <c r="BK185" s="144">
        <f>ROUND(I185*H185,2)</f>
        <v>0</v>
      </c>
      <c r="BL185" s="16" t="s">
        <v>164</v>
      </c>
      <c r="BM185" s="254" t="s">
        <v>932</v>
      </c>
    </row>
    <row r="186" spans="1:47" s="2" customFormat="1" ht="12">
      <c r="A186" s="39"/>
      <c r="B186" s="40"/>
      <c r="C186" s="41"/>
      <c r="D186" s="255" t="s">
        <v>166</v>
      </c>
      <c r="E186" s="41"/>
      <c r="F186" s="256" t="s">
        <v>853</v>
      </c>
      <c r="G186" s="41"/>
      <c r="H186" s="41"/>
      <c r="I186" s="213"/>
      <c r="J186" s="41"/>
      <c r="K186" s="41"/>
      <c r="L186" s="42"/>
      <c r="M186" s="257"/>
      <c r="N186" s="258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6" t="s">
        <v>166</v>
      </c>
      <c r="AU186" s="16" t="s">
        <v>95</v>
      </c>
    </row>
    <row r="187" spans="1:51" s="14" customFormat="1" ht="12">
      <c r="A187" s="14"/>
      <c r="B187" s="270"/>
      <c r="C187" s="271"/>
      <c r="D187" s="255" t="s">
        <v>183</v>
      </c>
      <c r="E187" s="272" t="s">
        <v>1</v>
      </c>
      <c r="F187" s="273" t="s">
        <v>933</v>
      </c>
      <c r="G187" s="271"/>
      <c r="H187" s="272" t="s">
        <v>1</v>
      </c>
      <c r="I187" s="274"/>
      <c r="J187" s="271"/>
      <c r="K187" s="271"/>
      <c r="L187" s="275"/>
      <c r="M187" s="276"/>
      <c r="N187" s="277"/>
      <c r="O187" s="277"/>
      <c r="P187" s="277"/>
      <c r="Q187" s="277"/>
      <c r="R187" s="277"/>
      <c r="S187" s="277"/>
      <c r="T187" s="27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9" t="s">
        <v>183</v>
      </c>
      <c r="AU187" s="279" t="s">
        <v>95</v>
      </c>
      <c r="AV187" s="14" t="s">
        <v>21</v>
      </c>
      <c r="AW187" s="14" t="s">
        <v>40</v>
      </c>
      <c r="AX187" s="14" t="s">
        <v>86</v>
      </c>
      <c r="AY187" s="279" t="s">
        <v>157</v>
      </c>
    </row>
    <row r="188" spans="1:51" s="13" customFormat="1" ht="12">
      <c r="A188" s="13"/>
      <c r="B188" s="259"/>
      <c r="C188" s="260"/>
      <c r="D188" s="255" t="s">
        <v>183</v>
      </c>
      <c r="E188" s="261" t="s">
        <v>1</v>
      </c>
      <c r="F188" s="262" t="s">
        <v>934</v>
      </c>
      <c r="G188" s="260"/>
      <c r="H188" s="263">
        <v>12.52</v>
      </c>
      <c r="I188" s="264"/>
      <c r="J188" s="260"/>
      <c r="K188" s="260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183</v>
      </c>
      <c r="AU188" s="269" t="s">
        <v>95</v>
      </c>
      <c r="AV188" s="13" t="s">
        <v>95</v>
      </c>
      <c r="AW188" s="13" t="s">
        <v>40</v>
      </c>
      <c r="AX188" s="13" t="s">
        <v>21</v>
      </c>
      <c r="AY188" s="269" t="s">
        <v>157</v>
      </c>
    </row>
    <row r="189" spans="1:65" s="2" customFormat="1" ht="16.5" customHeight="1">
      <c r="A189" s="39"/>
      <c r="B189" s="40"/>
      <c r="C189" s="243" t="s">
        <v>255</v>
      </c>
      <c r="D189" s="243" t="s">
        <v>159</v>
      </c>
      <c r="E189" s="244" t="s">
        <v>293</v>
      </c>
      <c r="F189" s="245" t="s">
        <v>294</v>
      </c>
      <c r="G189" s="246" t="s">
        <v>162</v>
      </c>
      <c r="H189" s="247">
        <v>31.3</v>
      </c>
      <c r="I189" s="248"/>
      <c r="J189" s="249">
        <f>ROUND(I189*H189,2)</f>
        <v>0</v>
      </c>
      <c r="K189" s="245" t="s">
        <v>176</v>
      </c>
      <c r="L189" s="42"/>
      <c r="M189" s="250" t="s">
        <v>1</v>
      </c>
      <c r="N189" s="251" t="s">
        <v>51</v>
      </c>
      <c r="O189" s="92"/>
      <c r="P189" s="252">
        <f>O189*H189</f>
        <v>0</v>
      </c>
      <c r="Q189" s="252">
        <v>0</v>
      </c>
      <c r="R189" s="252">
        <f>Q189*H189</f>
        <v>0</v>
      </c>
      <c r="S189" s="252">
        <v>0</v>
      </c>
      <c r="T189" s="25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4" t="s">
        <v>164</v>
      </c>
      <c r="AT189" s="254" t="s">
        <v>159</v>
      </c>
      <c r="AU189" s="254" t="s">
        <v>95</v>
      </c>
      <c r="AY189" s="16" t="s">
        <v>157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6" t="s">
        <v>21</v>
      </c>
      <c r="BK189" s="144">
        <f>ROUND(I189*H189,2)</f>
        <v>0</v>
      </c>
      <c r="BL189" s="16" t="s">
        <v>164</v>
      </c>
      <c r="BM189" s="254" t="s">
        <v>935</v>
      </c>
    </row>
    <row r="190" spans="1:47" s="2" customFormat="1" ht="12">
      <c r="A190" s="39"/>
      <c r="B190" s="40"/>
      <c r="C190" s="41"/>
      <c r="D190" s="255" t="s">
        <v>166</v>
      </c>
      <c r="E190" s="41"/>
      <c r="F190" s="256" t="s">
        <v>296</v>
      </c>
      <c r="G190" s="41"/>
      <c r="H190" s="41"/>
      <c r="I190" s="213"/>
      <c r="J190" s="41"/>
      <c r="K190" s="41"/>
      <c r="L190" s="42"/>
      <c r="M190" s="257"/>
      <c r="N190" s="25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6" t="s">
        <v>166</v>
      </c>
      <c r="AU190" s="16" t="s">
        <v>95</v>
      </c>
    </row>
    <row r="191" spans="1:51" s="14" customFormat="1" ht="12">
      <c r="A191" s="14"/>
      <c r="B191" s="270"/>
      <c r="C191" s="271"/>
      <c r="D191" s="255" t="s">
        <v>183</v>
      </c>
      <c r="E191" s="272" t="s">
        <v>1</v>
      </c>
      <c r="F191" s="273" t="s">
        <v>936</v>
      </c>
      <c r="G191" s="271"/>
      <c r="H191" s="272" t="s">
        <v>1</v>
      </c>
      <c r="I191" s="274"/>
      <c r="J191" s="271"/>
      <c r="K191" s="271"/>
      <c r="L191" s="275"/>
      <c r="M191" s="276"/>
      <c r="N191" s="277"/>
      <c r="O191" s="277"/>
      <c r="P191" s="277"/>
      <c r="Q191" s="277"/>
      <c r="R191" s="277"/>
      <c r="S191" s="277"/>
      <c r="T191" s="27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9" t="s">
        <v>183</v>
      </c>
      <c r="AU191" s="279" t="s">
        <v>95</v>
      </c>
      <c r="AV191" s="14" t="s">
        <v>21</v>
      </c>
      <c r="AW191" s="14" t="s">
        <v>40</v>
      </c>
      <c r="AX191" s="14" t="s">
        <v>86</v>
      </c>
      <c r="AY191" s="279" t="s">
        <v>157</v>
      </c>
    </row>
    <row r="192" spans="1:51" s="13" customFormat="1" ht="12">
      <c r="A192" s="13"/>
      <c r="B192" s="259"/>
      <c r="C192" s="260"/>
      <c r="D192" s="255" t="s">
        <v>183</v>
      </c>
      <c r="E192" s="261" t="s">
        <v>1</v>
      </c>
      <c r="F192" s="262" t="s">
        <v>937</v>
      </c>
      <c r="G192" s="260"/>
      <c r="H192" s="263">
        <v>31.3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183</v>
      </c>
      <c r="AU192" s="269" t="s">
        <v>95</v>
      </c>
      <c r="AV192" s="13" t="s">
        <v>95</v>
      </c>
      <c r="AW192" s="13" t="s">
        <v>40</v>
      </c>
      <c r="AX192" s="13" t="s">
        <v>21</v>
      </c>
      <c r="AY192" s="269" t="s">
        <v>157</v>
      </c>
    </row>
    <row r="193" spans="1:65" s="2" customFormat="1" ht="12">
      <c r="A193" s="39"/>
      <c r="B193" s="40"/>
      <c r="C193" s="243" t="s">
        <v>261</v>
      </c>
      <c r="D193" s="243" t="s">
        <v>159</v>
      </c>
      <c r="E193" s="244" t="s">
        <v>938</v>
      </c>
      <c r="F193" s="245" t="s">
        <v>939</v>
      </c>
      <c r="G193" s="246" t="s">
        <v>198</v>
      </c>
      <c r="H193" s="247">
        <v>22.2</v>
      </c>
      <c r="I193" s="248"/>
      <c r="J193" s="249">
        <f>ROUND(I193*H193,2)</f>
        <v>0</v>
      </c>
      <c r="K193" s="245" t="s">
        <v>163</v>
      </c>
      <c r="L193" s="42"/>
      <c r="M193" s="250" t="s">
        <v>1</v>
      </c>
      <c r="N193" s="251" t="s">
        <v>51</v>
      </c>
      <c r="O193" s="92"/>
      <c r="P193" s="252">
        <f>O193*H193</f>
        <v>0</v>
      </c>
      <c r="Q193" s="252">
        <v>0</v>
      </c>
      <c r="R193" s="252">
        <f>Q193*H193</f>
        <v>0</v>
      </c>
      <c r="S193" s="252">
        <v>0</v>
      </c>
      <c r="T193" s="25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4" t="s">
        <v>164</v>
      </c>
      <c r="AT193" s="254" t="s">
        <v>159</v>
      </c>
      <c r="AU193" s="254" t="s">
        <v>95</v>
      </c>
      <c r="AY193" s="16" t="s">
        <v>157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6" t="s">
        <v>21</v>
      </c>
      <c r="BK193" s="144">
        <f>ROUND(I193*H193,2)</f>
        <v>0</v>
      </c>
      <c r="BL193" s="16" t="s">
        <v>164</v>
      </c>
      <c r="BM193" s="254" t="s">
        <v>940</v>
      </c>
    </row>
    <row r="194" spans="1:47" s="2" customFormat="1" ht="12">
      <c r="A194" s="39"/>
      <c r="B194" s="40"/>
      <c r="C194" s="41"/>
      <c r="D194" s="255" t="s">
        <v>166</v>
      </c>
      <c r="E194" s="41"/>
      <c r="F194" s="256" t="s">
        <v>941</v>
      </c>
      <c r="G194" s="41"/>
      <c r="H194" s="41"/>
      <c r="I194" s="213"/>
      <c r="J194" s="41"/>
      <c r="K194" s="41"/>
      <c r="L194" s="42"/>
      <c r="M194" s="257"/>
      <c r="N194" s="25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6" t="s">
        <v>166</v>
      </c>
      <c r="AU194" s="16" t="s">
        <v>95</v>
      </c>
    </row>
    <row r="195" spans="1:51" s="14" customFormat="1" ht="12">
      <c r="A195" s="14"/>
      <c r="B195" s="270"/>
      <c r="C195" s="271"/>
      <c r="D195" s="255" t="s">
        <v>183</v>
      </c>
      <c r="E195" s="272" t="s">
        <v>1</v>
      </c>
      <c r="F195" s="273" t="s">
        <v>942</v>
      </c>
      <c r="G195" s="271"/>
      <c r="H195" s="272" t="s">
        <v>1</v>
      </c>
      <c r="I195" s="274"/>
      <c r="J195" s="271"/>
      <c r="K195" s="271"/>
      <c r="L195" s="275"/>
      <c r="M195" s="276"/>
      <c r="N195" s="277"/>
      <c r="O195" s="277"/>
      <c r="P195" s="277"/>
      <c r="Q195" s="277"/>
      <c r="R195" s="277"/>
      <c r="S195" s="277"/>
      <c r="T195" s="27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9" t="s">
        <v>183</v>
      </c>
      <c r="AU195" s="279" t="s">
        <v>95</v>
      </c>
      <c r="AV195" s="14" t="s">
        <v>21</v>
      </c>
      <c r="AW195" s="14" t="s">
        <v>40</v>
      </c>
      <c r="AX195" s="14" t="s">
        <v>86</v>
      </c>
      <c r="AY195" s="279" t="s">
        <v>157</v>
      </c>
    </row>
    <row r="196" spans="1:51" s="13" customFormat="1" ht="12">
      <c r="A196" s="13"/>
      <c r="B196" s="259"/>
      <c r="C196" s="260"/>
      <c r="D196" s="255" t="s">
        <v>183</v>
      </c>
      <c r="E196" s="261" t="s">
        <v>1</v>
      </c>
      <c r="F196" s="262" t="s">
        <v>943</v>
      </c>
      <c r="G196" s="260"/>
      <c r="H196" s="263">
        <v>22.2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183</v>
      </c>
      <c r="AU196" s="269" t="s">
        <v>95</v>
      </c>
      <c r="AV196" s="13" t="s">
        <v>95</v>
      </c>
      <c r="AW196" s="13" t="s">
        <v>40</v>
      </c>
      <c r="AX196" s="13" t="s">
        <v>21</v>
      </c>
      <c r="AY196" s="269" t="s">
        <v>157</v>
      </c>
    </row>
    <row r="197" spans="1:65" s="2" customFormat="1" ht="12">
      <c r="A197" s="39"/>
      <c r="B197" s="40"/>
      <c r="C197" s="243" t="s">
        <v>279</v>
      </c>
      <c r="D197" s="243" t="s">
        <v>159</v>
      </c>
      <c r="E197" s="244" t="s">
        <v>833</v>
      </c>
      <c r="F197" s="245" t="s">
        <v>834</v>
      </c>
      <c r="G197" s="246" t="s">
        <v>198</v>
      </c>
      <c r="H197" s="247">
        <v>7.8</v>
      </c>
      <c r="I197" s="248"/>
      <c r="J197" s="249">
        <f>ROUND(I197*H197,2)</f>
        <v>0</v>
      </c>
      <c r="K197" s="245" t="s">
        <v>176</v>
      </c>
      <c r="L197" s="42"/>
      <c r="M197" s="250" t="s">
        <v>1</v>
      </c>
      <c r="N197" s="251" t="s">
        <v>51</v>
      </c>
      <c r="O197" s="92"/>
      <c r="P197" s="252">
        <f>O197*H197</f>
        <v>0</v>
      </c>
      <c r="Q197" s="252">
        <v>0</v>
      </c>
      <c r="R197" s="252">
        <f>Q197*H197</f>
        <v>0</v>
      </c>
      <c r="S197" s="252">
        <v>0</v>
      </c>
      <c r="T197" s="25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4" t="s">
        <v>164</v>
      </c>
      <c r="AT197" s="254" t="s">
        <v>159</v>
      </c>
      <c r="AU197" s="254" t="s">
        <v>95</v>
      </c>
      <c r="AY197" s="16" t="s">
        <v>157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6" t="s">
        <v>21</v>
      </c>
      <c r="BK197" s="144">
        <f>ROUND(I197*H197,2)</f>
        <v>0</v>
      </c>
      <c r="BL197" s="16" t="s">
        <v>164</v>
      </c>
      <c r="BM197" s="254" t="s">
        <v>944</v>
      </c>
    </row>
    <row r="198" spans="1:47" s="2" customFormat="1" ht="12">
      <c r="A198" s="39"/>
      <c r="B198" s="40"/>
      <c r="C198" s="41"/>
      <c r="D198" s="255" t="s">
        <v>166</v>
      </c>
      <c r="E198" s="41"/>
      <c r="F198" s="256" t="s">
        <v>836</v>
      </c>
      <c r="G198" s="41"/>
      <c r="H198" s="41"/>
      <c r="I198" s="213"/>
      <c r="J198" s="41"/>
      <c r="K198" s="41"/>
      <c r="L198" s="42"/>
      <c r="M198" s="257"/>
      <c r="N198" s="258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6" t="s">
        <v>166</v>
      </c>
      <c r="AU198" s="16" t="s">
        <v>95</v>
      </c>
    </row>
    <row r="199" spans="1:51" s="14" customFormat="1" ht="12">
      <c r="A199" s="14"/>
      <c r="B199" s="270"/>
      <c r="C199" s="271"/>
      <c r="D199" s="255" t="s">
        <v>183</v>
      </c>
      <c r="E199" s="272" t="s">
        <v>1</v>
      </c>
      <c r="F199" s="273" t="s">
        <v>945</v>
      </c>
      <c r="G199" s="271"/>
      <c r="H199" s="272" t="s">
        <v>1</v>
      </c>
      <c r="I199" s="274"/>
      <c r="J199" s="271"/>
      <c r="K199" s="271"/>
      <c r="L199" s="275"/>
      <c r="M199" s="276"/>
      <c r="N199" s="277"/>
      <c r="O199" s="277"/>
      <c r="P199" s="277"/>
      <c r="Q199" s="277"/>
      <c r="R199" s="277"/>
      <c r="S199" s="277"/>
      <c r="T199" s="27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9" t="s">
        <v>183</v>
      </c>
      <c r="AU199" s="279" t="s">
        <v>95</v>
      </c>
      <c r="AV199" s="14" t="s">
        <v>21</v>
      </c>
      <c r="AW199" s="14" t="s">
        <v>40</v>
      </c>
      <c r="AX199" s="14" t="s">
        <v>86</v>
      </c>
      <c r="AY199" s="279" t="s">
        <v>157</v>
      </c>
    </row>
    <row r="200" spans="1:51" s="13" customFormat="1" ht="12">
      <c r="A200" s="13"/>
      <c r="B200" s="259"/>
      <c r="C200" s="260"/>
      <c r="D200" s="255" t="s">
        <v>183</v>
      </c>
      <c r="E200" s="261" t="s">
        <v>1</v>
      </c>
      <c r="F200" s="262" t="s">
        <v>946</v>
      </c>
      <c r="G200" s="260"/>
      <c r="H200" s="263">
        <v>7.8</v>
      </c>
      <c r="I200" s="264"/>
      <c r="J200" s="260"/>
      <c r="K200" s="260"/>
      <c r="L200" s="265"/>
      <c r="M200" s="266"/>
      <c r="N200" s="267"/>
      <c r="O200" s="267"/>
      <c r="P200" s="267"/>
      <c r="Q200" s="267"/>
      <c r="R200" s="267"/>
      <c r="S200" s="267"/>
      <c r="T200" s="26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9" t="s">
        <v>183</v>
      </c>
      <c r="AU200" s="269" t="s">
        <v>95</v>
      </c>
      <c r="AV200" s="13" t="s">
        <v>95</v>
      </c>
      <c r="AW200" s="13" t="s">
        <v>40</v>
      </c>
      <c r="AX200" s="13" t="s">
        <v>21</v>
      </c>
      <c r="AY200" s="269" t="s">
        <v>157</v>
      </c>
    </row>
    <row r="201" spans="1:65" s="2" customFormat="1" ht="12">
      <c r="A201" s="39"/>
      <c r="B201" s="40"/>
      <c r="C201" s="280" t="s">
        <v>286</v>
      </c>
      <c r="D201" s="280" t="s">
        <v>385</v>
      </c>
      <c r="E201" s="281" t="s">
        <v>947</v>
      </c>
      <c r="F201" s="282" t="s">
        <v>948</v>
      </c>
      <c r="G201" s="283" t="s">
        <v>392</v>
      </c>
      <c r="H201" s="284">
        <v>24</v>
      </c>
      <c r="I201" s="285"/>
      <c r="J201" s="286">
        <f>ROUND(I201*H201,2)</f>
        <v>0</v>
      </c>
      <c r="K201" s="282" t="s">
        <v>163</v>
      </c>
      <c r="L201" s="287"/>
      <c r="M201" s="288" t="s">
        <v>1</v>
      </c>
      <c r="N201" s="289" t="s">
        <v>51</v>
      </c>
      <c r="O201" s="92"/>
      <c r="P201" s="252">
        <f>O201*H201</f>
        <v>0</v>
      </c>
      <c r="Q201" s="252">
        <v>0.0474</v>
      </c>
      <c r="R201" s="252">
        <f>Q201*H201</f>
        <v>1.1376</v>
      </c>
      <c r="S201" s="252">
        <v>0</v>
      </c>
      <c r="T201" s="25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4" t="s">
        <v>203</v>
      </c>
      <c r="AT201" s="254" t="s">
        <v>385</v>
      </c>
      <c r="AU201" s="254" t="s">
        <v>95</v>
      </c>
      <c r="AY201" s="16" t="s">
        <v>157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6" t="s">
        <v>21</v>
      </c>
      <c r="BK201" s="144">
        <f>ROUND(I201*H201,2)</f>
        <v>0</v>
      </c>
      <c r="BL201" s="16" t="s">
        <v>164</v>
      </c>
      <c r="BM201" s="254" t="s">
        <v>949</v>
      </c>
    </row>
    <row r="202" spans="1:47" s="2" customFormat="1" ht="12">
      <c r="A202" s="39"/>
      <c r="B202" s="40"/>
      <c r="C202" s="41"/>
      <c r="D202" s="255" t="s">
        <v>166</v>
      </c>
      <c r="E202" s="41"/>
      <c r="F202" s="256" t="s">
        <v>950</v>
      </c>
      <c r="G202" s="41"/>
      <c r="H202" s="41"/>
      <c r="I202" s="213"/>
      <c r="J202" s="41"/>
      <c r="K202" s="41"/>
      <c r="L202" s="42"/>
      <c r="M202" s="257"/>
      <c r="N202" s="25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6" t="s">
        <v>166</v>
      </c>
      <c r="AU202" s="16" t="s">
        <v>95</v>
      </c>
    </row>
    <row r="203" spans="1:51" s="14" customFormat="1" ht="12">
      <c r="A203" s="14"/>
      <c r="B203" s="270"/>
      <c r="C203" s="271"/>
      <c r="D203" s="255" t="s">
        <v>183</v>
      </c>
      <c r="E203" s="272" t="s">
        <v>1</v>
      </c>
      <c r="F203" s="273" t="s">
        <v>951</v>
      </c>
      <c r="G203" s="271"/>
      <c r="H203" s="272" t="s">
        <v>1</v>
      </c>
      <c r="I203" s="274"/>
      <c r="J203" s="271"/>
      <c r="K203" s="271"/>
      <c r="L203" s="275"/>
      <c r="M203" s="276"/>
      <c r="N203" s="277"/>
      <c r="O203" s="277"/>
      <c r="P203" s="277"/>
      <c r="Q203" s="277"/>
      <c r="R203" s="277"/>
      <c r="S203" s="277"/>
      <c r="T203" s="27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9" t="s">
        <v>183</v>
      </c>
      <c r="AU203" s="279" t="s">
        <v>95</v>
      </c>
      <c r="AV203" s="14" t="s">
        <v>21</v>
      </c>
      <c r="AW203" s="14" t="s">
        <v>40</v>
      </c>
      <c r="AX203" s="14" t="s">
        <v>86</v>
      </c>
      <c r="AY203" s="279" t="s">
        <v>157</v>
      </c>
    </row>
    <row r="204" spans="1:51" s="13" customFormat="1" ht="12">
      <c r="A204" s="13"/>
      <c r="B204" s="259"/>
      <c r="C204" s="260"/>
      <c r="D204" s="255" t="s">
        <v>183</v>
      </c>
      <c r="E204" s="261" t="s">
        <v>1</v>
      </c>
      <c r="F204" s="262" t="s">
        <v>952</v>
      </c>
      <c r="G204" s="260"/>
      <c r="H204" s="263">
        <v>24</v>
      </c>
      <c r="I204" s="264"/>
      <c r="J204" s="260"/>
      <c r="K204" s="260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183</v>
      </c>
      <c r="AU204" s="269" t="s">
        <v>95</v>
      </c>
      <c r="AV204" s="13" t="s">
        <v>95</v>
      </c>
      <c r="AW204" s="13" t="s">
        <v>40</v>
      </c>
      <c r="AX204" s="13" t="s">
        <v>21</v>
      </c>
      <c r="AY204" s="269" t="s">
        <v>157</v>
      </c>
    </row>
    <row r="205" spans="1:65" s="2" customFormat="1" ht="12">
      <c r="A205" s="39"/>
      <c r="B205" s="40"/>
      <c r="C205" s="243" t="s">
        <v>7</v>
      </c>
      <c r="D205" s="243" t="s">
        <v>159</v>
      </c>
      <c r="E205" s="244" t="s">
        <v>953</v>
      </c>
      <c r="F205" s="245" t="s">
        <v>954</v>
      </c>
      <c r="G205" s="246" t="s">
        <v>162</v>
      </c>
      <c r="H205" s="247">
        <v>31</v>
      </c>
      <c r="I205" s="248"/>
      <c r="J205" s="249">
        <f>ROUND(I205*H205,2)</f>
        <v>0</v>
      </c>
      <c r="K205" s="245" t="s">
        <v>163</v>
      </c>
      <c r="L205" s="42"/>
      <c r="M205" s="250" t="s">
        <v>1</v>
      </c>
      <c r="N205" s="251" t="s">
        <v>51</v>
      </c>
      <c r="O205" s="92"/>
      <c r="P205" s="252">
        <f>O205*H205</f>
        <v>0</v>
      </c>
      <c r="Q205" s="252">
        <v>0.82327</v>
      </c>
      <c r="R205" s="252">
        <f>Q205*H205</f>
        <v>25.521369999999997</v>
      </c>
      <c r="S205" s="252">
        <v>0</v>
      </c>
      <c r="T205" s="25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4" t="s">
        <v>164</v>
      </c>
      <c r="AT205" s="254" t="s">
        <v>159</v>
      </c>
      <c r="AU205" s="254" t="s">
        <v>95</v>
      </c>
      <c r="AY205" s="16" t="s">
        <v>157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6" t="s">
        <v>21</v>
      </c>
      <c r="BK205" s="144">
        <f>ROUND(I205*H205,2)</f>
        <v>0</v>
      </c>
      <c r="BL205" s="16" t="s">
        <v>164</v>
      </c>
      <c r="BM205" s="254" t="s">
        <v>955</v>
      </c>
    </row>
    <row r="206" spans="1:47" s="2" customFormat="1" ht="12">
      <c r="A206" s="39"/>
      <c r="B206" s="40"/>
      <c r="C206" s="41"/>
      <c r="D206" s="255" t="s">
        <v>166</v>
      </c>
      <c r="E206" s="41"/>
      <c r="F206" s="256" t="s">
        <v>956</v>
      </c>
      <c r="G206" s="41"/>
      <c r="H206" s="41"/>
      <c r="I206" s="213"/>
      <c r="J206" s="41"/>
      <c r="K206" s="41"/>
      <c r="L206" s="42"/>
      <c r="M206" s="257"/>
      <c r="N206" s="25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6" t="s">
        <v>166</v>
      </c>
      <c r="AU206" s="16" t="s">
        <v>95</v>
      </c>
    </row>
    <row r="207" spans="1:51" s="14" customFormat="1" ht="12">
      <c r="A207" s="14"/>
      <c r="B207" s="270"/>
      <c r="C207" s="271"/>
      <c r="D207" s="255" t="s">
        <v>183</v>
      </c>
      <c r="E207" s="272" t="s">
        <v>1</v>
      </c>
      <c r="F207" s="273" t="s">
        <v>945</v>
      </c>
      <c r="G207" s="271"/>
      <c r="H207" s="272" t="s">
        <v>1</v>
      </c>
      <c r="I207" s="274"/>
      <c r="J207" s="271"/>
      <c r="K207" s="271"/>
      <c r="L207" s="275"/>
      <c r="M207" s="276"/>
      <c r="N207" s="277"/>
      <c r="O207" s="277"/>
      <c r="P207" s="277"/>
      <c r="Q207" s="277"/>
      <c r="R207" s="277"/>
      <c r="S207" s="277"/>
      <c r="T207" s="27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9" t="s">
        <v>183</v>
      </c>
      <c r="AU207" s="279" t="s">
        <v>95</v>
      </c>
      <c r="AV207" s="14" t="s">
        <v>21</v>
      </c>
      <c r="AW207" s="14" t="s">
        <v>40</v>
      </c>
      <c r="AX207" s="14" t="s">
        <v>86</v>
      </c>
      <c r="AY207" s="279" t="s">
        <v>157</v>
      </c>
    </row>
    <row r="208" spans="1:51" s="13" customFormat="1" ht="12">
      <c r="A208" s="13"/>
      <c r="B208" s="259"/>
      <c r="C208" s="260"/>
      <c r="D208" s="255" t="s">
        <v>183</v>
      </c>
      <c r="E208" s="261" t="s">
        <v>1</v>
      </c>
      <c r="F208" s="262" t="s">
        <v>351</v>
      </c>
      <c r="G208" s="260"/>
      <c r="H208" s="263">
        <v>31</v>
      </c>
      <c r="I208" s="264"/>
      <c r="J208" s="260"/>
      <c r="K208" s="260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183</v>
      </c>
      <c r="AU208" s="269" t="s">
        <v>95</v>
      </c>
      <c r="AV208" s="13" t="s">
        <v>95</v>
      </c>
      <c r="AW208" s="13" t="s">
        <v>40</v>
      </c>
      <c r="AX208" s="13" t="s">
        <v>21</v>
      </c>
      <c r="AY208" s="269" t="s">
        <v>157</v>
      </c>
    </row>
    <row r="209" spans="1:65" s="2" customFormat="1" ht="16.5" customHeight="1">
      <c r="A209" s="39"/>
      <c r="B209" s="40"/>
      <c r="C209" s="243" t="s">
        <v>299</v>
      </c>
      <c r="D209" s="243" t="s">
        <v>159</v>
      </c>
      <c r="E209" s="244" t="s">
        <v>957</v>
      </c>
      <c r="F209" s="245" t="s">
        <v>958</v>
      </c>
      <c r="G209" s="246" t="s">
        <v>198</v>
      </c>
      <c r="H209" s="247">
        <v>11.3</v>
      </c>
      <c r="I209" s="248"/>
      <c r="J209" s="249">
        <f>ROUND(I209*H209,2)</f>
        <v>0</v>
      </c>
      <c r="K209" s="245" t="s">
        <v>163</v>
      </c>
      <c r="L209" s="42"/>
      <c r="M209" s="250" t="s">
        <v>1</v>
      </c>
      <c r="N209" s="251" t="s">
        <v>51</v>
      </c>
      <c r="O209" s="92"/>
      <c r="P209" s="252">
        <f>O209*H209</f>
        <v>0</v>
      </c>
      <c r="Q209" s="252">
        <v>2.45329</v>
      </c>
      <c r="R209" s="252">
        <f>Q209*H209</f>
        <v>27.722177000000002</v>
      </c>
      <c r="S209" s="252">
        <v>0</v>
      </c>
      <c r="T209" s="25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4" t="s">
        <v>164</v>
      </c>
      <c r="AT209" s="254" t="s">
        <v>159</v>
      </c>
      <c r="AU209" s="254" t="s">
        <v>95</v>
      </c>
      <c r="AY209" s="16" t="s">
        <v>157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6" t="s">
        <v>21</v>
      </c>
      <c r="BK209" s="144">
        <f>ROUND(I209*H209,2)</f>
        <v>0</v>
      </c>
      <c r="BL209" s="16" t="s">
        <v>164</v>
      </c>
      <c r="BM209" s="254" t="s">
        <v>959</v>
      </c>
    </row>
    <row r="210" spans="1:47" s="2" customFormat="1" ht="12">
      <c r="A210" s="39"/>
      <c r="B210" s="40"/>
      <c r="C210" s="41"/>
      <c r="D210" s="255" t="s">
        <v>166</v>
      </c>
      <c r="E210" s="41"/>
      <c r="F210" s="256" t="s">
        <v>960</v>
      </c>
      <c r="G210" s="41"/>
      <c r="H210" s="41"/>
      <c r="I210" s="213"/>
      <c r="J210" s="41"/>
      <c r="K210" s="41"/>
      <c r="L210" s="42"/>
      <c r="M210" s="257"/>
      <c r="N210" s="25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6" t="s">
        <v>166</v>
      </c>
      <c r="AU210" s="16" t="s">
        <v>95</v>
      </c>
    </row>
    <row r="211" spans="1:51" s="14" customFormat="1" ht="12">
      <c r="A211" s="14"/>
      <c r="B211" s="270"/>
      <c r="C211" s="271"/>
      <c r="D211" s="255" t="s">
        <v>183</v>
      </c>
      <c r="E211" s="272" t="s">
        <v>1</v>
      </c>
      <c r="F211" s="273" t="s">
        <v>961</v>
      </c>
      <c r="G211" s="271"/>
      <c r="H211" s="272" t="s">
        <v>1</v>
      </c>
      <c r="I211" s="274"/>
      <c r="J211" s="271"/>
      <c r="K211" s="271"/>
      <c r="L211" s="275"/>
      <c r="M211" s="276"/>
      <c r="N211" s="277"/>
      <c r="O211" s="277"/>
      <c r="P211" s="277"/>
      <c r="Q211" s="277"/>
      <c r="R211" s="277"/>
      <c r="S211" s="277"/>
      <c r="T211" s="27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9" t="s">
        <v>183</v>
      </c>
      <c r="AU211" s="279" t="s">
        <v>95</v>
      </c>
      <c r="AV211" s="14" t="s">
        <v>21</v>
      </c>
      <c r="AW211" s="14" t="s">
        <v>40</v>
      </c>
      <c r="AX211" s="14" t="s">
        <v>86</v>
      </c>
      <c r="AY211" s="279" t="s">
        <v>157</v>
      </c>
    </row>
    <row r="212" spans="1:51" s="13" customFormat="1" ht="12">
      <c r="A212" s="13"/>
      <c r="B212" s="259"/>
      <c r="C212" s="260"/>
      <c r="D212" s="255" t="s">
        <v>183</v>
      </c>
      <c r="E212" s="261" t="s">
        <v>1</v>
      </c>
      <c r="F212" s="262" t="s">
        <v>962</v>
      </c>
      <c r="G212" s="260"/>
      <c r="H212" s="263">
        <v>11.3</v>
      </c>
      <c r="I212" s="264"/>
      <c r="J212" s="260"/>
      <c r="K212" s="260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183</v>
      </c>
      <c r="AU212" s="269" t="s">
        <v>95</v>
      </c>
      <c r="AV212" s="13" t="s">
        <v>95</v>
      </c>
      <c r="AW212" s="13" t="s">
        <v>40</v>
      </c>
      <c r="AX212" s="13" t="s">
        <v>21</v>
      </c>
      <c r="AY212" s="269" t="s">
        <v>157</v>
      </c>
    </row>
    <row r="213" spans="1:65" s="2" customFormat="1" ht="12">
      <c r="A213" s="39"/>
      <c r="B213" s="40"/>
      <c r="C213" s="243" t="s">
        <v>307</v>
      </c>
      <c r="D213" s="243" t="s">
        <v>159</v>
      </c>
      <c r="E213" s="244" t="s">
        <v>963</v>
      </c>
      <c r="F213" s="245" t="s">
        <v>964</v>
      </c>
      <c r="G213" s="246" t="s">
        <v>162</v>
      </c>
      <c r="H213" s="247">
        <v>0.25</v>
      </c>
      <c r="I213" s="248"/>
      <c r="J213" s="249">
        <f>ROUND(I213*H213,2)</f>
        <v>0</v>
      </c>
      <c r="K213" s="245" t="s">
        <v>176</v>
      </c>
      <c r="L213" s="42"/>
      <c r="M213" s="250" t="s">
        <v>1</v>
      </c>
      <c r="N213" s="251" t="s">
        <v>51</v>
      </c>
      <c r="O213" s="92"/>
      <c r="P213" s="252">
        <f>O213*H213</f>
        <v>0</v>
      </c>
      <c r="Q213" s="252">
        <v>0</v>
      </c>
      <c r="R213" s="252">
        <f>Q213*H213</f>
        <v>0</v>
      </c>
      <c r="S213" s="252">
        <v>0</v>
      </c>
      <c r="T213" s="25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4" t="s">
        <v>164</v>
      </c>
      <c r="AT213" s="254" t="s">
        <v>159</v>
      </c>
      <c r="AU213" s="254" t="s">
        <v>95</v>
      </c>
      <c r="AY213" s="16" t="s">
        <v>157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6" t="s">
        <v>21</v>
      </c>
      <c r="BK213" s="144">
        <f>ROUND(I213*H213,2)</f>
        <v>0</v>
      </c>
      <c r="BL213" s="16" t="s">
        <v>164</v>
      </c>
      <c r="BM213" s="254" t="s">
        <v>965</v>
      </c>
    </row>
    <row r="214" spans="1:47" s="2" customFormat="1" ht="12">
      <c r="A214" s="39"/>
      <c r="B214" s="40"/>
      <c r="C214" s="41"/>
      <c r="D214" s="255" t="s">
        <v>166</v>
      </c>
      <c r="E214" s="41"/>
      <c r="F214" s="256" t="s">
        <v>966</v>
      </c>
      <c r="G214" s="41"/>
      <c r="H214" s="41"/>
      <c r="I214" s="213"/>
      <c r="J214" s="41"/>
      <c r="K214" s="41"/>
      <c r="L214" s="42"/>
      <c r="M214" s="257"/>
      <c r="N214" s="25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6" t="s">
        <v>166</v>
      </c>
      <c r="AU214" s="16" t="s">
        <v>95</v>
      </c>
    </row>
    <row r="215" spans="1:51" s="14" customFormat="1" ht="12">
      <c r="A215" s="14"/>
      <c r="B215" s="270"/>
      <c r="C215" s="271"/>
      <c r="D215" s="255" t="s">
        <v>183</v>
      </c>
      <c r="E215" s="272" t="s">
        <v>1</v>
      </c>
      <c r="F215" s="273" t="s">
        <v>967</v>
      </c>
      <c r="G215" s="271"/>
      <c r="H215" s="272" t="s">
        <v>1</v>
      </c>
      <c r="I215" s="274"/>
      <c r="J215" s="271"/>
      <c r="K215" s="271"/>
      <c r="L215" s="275"/>
      <c r="M215" s="276"/>
      <c r="N215" s="277"/>
      <c r="O215" s="277"/>
      <c r="P215" s="277"/>
      <c r="Q215" s="277"/>
      <c r="R215" s="277"/>
      <c r="S215" s="277"/>
      <c r="T215" s="27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9" t="s">
        <v>183</v>
      </c>
      <c r="AU215" s="279" t="s">
        <v>95</v>
      </c>
      <c r="AV215" s="14" t="s">
        <v>21</v>
      </c>
      <c r="AW215" s="14" t="s">
        <v>40</v>
      </c>
      <c r="AX215" s="14" t="s">
        <v>86</v>
      </c>
      <c r="AY215" s="279" t="s">
        <v>157</v>
      </c>
    </row>
    <row r="216" spans="1:51" s="13" customFormat="1" ht="12">
      <c r="A216" s="13"/>
      <c r="B216" s="259"/>
      <c r="C216" s="260"/>
      <c r="D216" s="255" t="s">
        <v>183</v>
      </c>
      <c r="E216" s="261" t="s">
        <v>1</v>
      </c>
      <c r="F216" s="262" t="s">
        <v>968</v>
      </c>
      <c r="G216" s="260"/>
      <c r="H216" s="263">
        <v>0.25</v>
      </c>
      <c r="I216" s="264"/>
      <c r="J216" s="260"/>
      <c r="K216" s="260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183</v>
      </c>
      <c r="AU216" s="269" t="s">
        <v>95</v>
      </c>
      <c r="AV216" s="13" t="s">
        <v>95</v>
      </c>
      <c r="AW216" s="13" t="s">
        <v>40</v>
      </c>
      <c r="AX216" s="13" t="s">
        <v>21</v>
      </c>
      <c r="AY216" s="269" t="s">
        <v>157</v>
      </c>
    </row>
    <row r="217" spans="1:65" s="2" customFormat="1" ht="16.5" customHeight="1">
      <c r="A217" s="39"/>
      <c r="B217" s="40"/>
      <c r="C217" s="243" t="s">
        <v>314</v>
      </c>
      <c r="D217" s="243" t="s">
        <v>159</v>
      </c>
      <c r="E217" s="244" t="s">
        <v>969</v>
      </c>
      <c r="F217" s="245" t="s">
        <v>970</v>
      </c>
      <c r="G217" s="246" t="s">
        <v>198</v>
      </c>
      <c r="H217" s="247">
        <v>2.4</v>
      </c>
      <c r="I217" s="248"/>
      <c r="J217" s="249">
        <f>ROUND(I217*H217,2)</f>
        <v>0</v>
      </c>
      <c r="K217" s="245" t="s">
        <v>163</v>
      </c>
      <c r="L217" s="42"/>
      <c r="M217" s="250" t="s">
        <v>1</v>
      </c>
      <c r="N217" s="251" t="s">
        <v>51</v>
      </c>
      <c r="O217" s="92"/>
      <c r="P217" s="252">
        <f>O217*H217</f>
        <v>0</v>
      </c>
      <c r="Q217" s="252">
        <v>2.45329</v>
      </c>
      <c r="R217" s="252">
        <f>Q217*H217</f>
        <v>5.887896</v>
      </c>
      <c r="S217" s="252">
        <v>0</v>
      </c>
      <c r="T217" s="25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4" t="s">
        <v>164</v>
      </c>
      <c r="AT217" s="254" t="s">
        <v>159</v>
      </c>
      <c r="AU217" s="254" t="s">
        <v>95</v>
      </c>
      <c r="AY217" s="16" t="s">
        <v>157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6" t="s">
        <v>21</v>
      </c>
      <c r="BK217" s="144">
        <f>ROUND(I217*H217,2)</f>
        <v>0</v>
      </c>
      <c r="BL217" s="16" t="s">
        <v>164</v>
      </c>
      <c r="BM217" s="254" t="s">
        <v>971</v>
      </c>
    </row>
    <row r="218" spans="1:47" s="2" customFormat="1" ht="12">
      <c r="A218" s="39"/>
      <c r="B218" s="40"/>
      <c r="C218" s="41"/>
      <c r="D218" s="255" t="s">
        <v>166</v>
      </c>
      <c r="E218" s="41"/>
      <c r="F218" s="256" t="s">
        <v>972</v>
      </c>
      <c r="G218" s="41"/>
      <c r="H218" s="41"/>
      <c r="I218" s="213"/>
      <c r="J218" s="41"/>
      <c r="K218" s="41"/>
      <c r="L218" s="42"/>
      <c r="M218" s="257"/>
      <c r="N218" s="258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6" t="s">
        <v>166</v>
      </c>
      <c r="AU218" s="16" t="s">
        <v>95</v>
      </c>
    </row>
    <row r="219" spans="1:51" s="14" customFormat="1" ht="12">
      <c r="A219" s="14"/>
      <c r="B219" s="270"/>
      <c r="C219" s="271"/>
      <c r="D219" s="255" t="s">
        <v>183</v>
      </c>
      <c r="E219" s="272" t="s">
        <v>1</v>
      </c>
      <c r="F219" s="273" t="s">
        <v>973</v>
      </c>
      <c r="G219" s="271"/>
      <c r="H219" s="272" t="s">
        <v>1</v>
      </c>
      <c r="I219" s="274"/>
      <c r="J219" s="271"/>
      <c r="K219" s="271"/>
      <c r="L219" s="275"/>
      <c r="M219" s="276"/>
      <c r="N219" s="277"/>
      <c r="O219" s="277"/>
      <c r="P219" s="277"/>
      <c r="Q219" s="277"/>
      <c r="R219" s="277"/>
      <c r="S219" s="277"/>
      <c r="T219" s="27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9" t="s">
        <v>183</v>
      </c>
      <c r="AU219" s="279" t="s">
        <v>95</v>
      </c>
      <c r="AV219" s="14" t="s">
        <v>21</v>
      </c>
      <c r="AW219" s="14" t="s">
        <v>40</v>
      </c>
      <c r="AX219" s="14" t="s">
        <v>86</v>
      </c>
      <c r="AY219" s="279" t="s">
        <v>157</v>
      </c>
    </row>
    <row r="220" spans="1:51" s="13" customFormat="1" ht="12">
      <c r="A220" s="13"/>
      <c r="B220" s="259"/>
      <c r="C220" s="260"/>
      <c r="D220" s="255" t="s">
        <v>183</v>
      </c>
      <c r="E220" s="261" t="s">
        <v>1</v>
      </c>
      <c r="F220" s="262" t="s">
        <v>974</v>
      </c>
      <c r="G220" s="260"/>
      <c r="H220" s="263">
        <v>2.4</v>
      </c>
      <c r="I220" s="264"/>
      <c r="J220" s="260"/>
      <c r="K220" s="260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183</v>
      </c>
      <c r="AU220" s="269" t="s">
        <v>95</v>
      </c>
      <c r="AV220" s="13" t="s">
        <v>95</v>
      </c>
      <c r="AW220" s="13" t="s">
        <v>40</v>
      </c>
      <c r="AX220" s="13" t="s">
        <v>21</v>
      </c>
      <c r="AY220" s="269" t="s">
        <v>157</v>
      </c>
    </row>
    <row r="221" spans="1:65" s="2" customFormat="1" ht="12">
      <c r="A221" s="39"/>
      <c r="B221" s="40"/>
      <c r="C221" s="243" t="s">
        <v>320</v>
      </c>
      <c r="D221" s="243" t="s">
        <v>159</v>
      </c>
      <c r="E221" s="244" t="s">
        <v>975</v>
      </c>
      <c r="F221" s="245" t="s">
        <v>976</v>
      </c>
      <c r="G221" s="246" t="s">
        <v>175</v>
      </c>
      <c r="H221" s="247">
        <v>0.18</v>
      </c>
      <c r="I221" s="248"/>
      <c r="J221" s="249">
        <f>ROUND(I221*H221,2)</f>
        <v>0</v>
      </c>
      <c r="K221" s="245" t="s">
        <v>176</v>
      </c>
      <c r="L221" s="42"/>
      <c r="M221" s="250" t="s">
        <v>1</v>
      </c>
      <c r="N221" s="251" t="s">
        <v>51</v>
      </c>
      <c r="O221" s="92"/>
      <c r="P221" s="252">
        <f>O221*H221</f>
        <v>0</v>
      </c>
      <c r="Q221" s="252">
        <v>1.05771</v>
      </c>
      <c r="R221" s="252">
        <f>Q221*H221</f>
        <v>0.19038779999999997</v>
      </c>
      <c r="S221" s="252">
        <v>0</v>
      </c>
      <c r="T221" s="25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4" t="s">
        <v>164</v>
      </c>
      <c r="AT221" s="254" t="s">
        <v>159</v>
      </c>
      <c r="AU221" s="254" t="s">
        <v>95</v>
      </c>
      <c r="AY221" s="16" t="s">
        <v>157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6" t="s">
        <v>21</v>
      </c>
      <c r="BK221" s="144">
        <f>ROUND(I221*H221,2)</f>
        <v>0</v>
      </c>
      <c r="BL221" s="16" t="s">
        <v>164</v>
      </c>
      <c r="BM221" s="254" t="s">
        <v>977</v>
      </c>
    </row>
    <row r="222" spans="1:47" s="2" customFormat="1" ht="12">
      <c r="A222" s="39"/>
      <c r="B222" s="40"/>
      <c r="C222" s="41"/>
      <c r="D222" s="255" t="s">
        <v>166</v>
      </c>
      <c r="E222" s="41"/>
      <c r="F222" s="256" t="s">
        <v>978</v>
      </c>
      <c r="G222" s="41"/>
      <c r="H222" s="41"/>
      <c r="I222" s="213"/>
      <c r="J222" s="41"/>
      <c r="K222" s="41"/>
      <c r="L222" s="42"/>
      <c r="M222" s="257"/>
      <c r="N222" s="258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6" t="s">
        <v>166</v>
      </c>
      <c r="AU222" s="16" t="s">
        <v>95</v>
      </c>
    </row>
    <row r="223" spans="1:51" s="13" customFormat="1" ht="12">
      <c r="A223" s="13"/>
      <c r="B223" s="259"/>
      <c r="C223" s="260"/>
      <c r="D223" s="255" t="s">
        <v>183</v>
      </c>
      <c r="E223" s="261" t="s">
        <v>1</v>
      </c>
      <c r="F223" s="262" t="s">
        <v>979</v>
      </c>
      <c r="G223" s="260"/>
      <c r="H223" s="263">
        <v>0.18</v>
      </c>
      <c r="I223" s="264"/>
      <c r="J223" s="260"/>
      <c r="K223" s="260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183</v>
      </c>
      <c r="AU223" s="269" t="s">
        <v>95</v>
      </c>
      <c r="AV223" s="13" t="s">
        <v>95</v>
      </c>
      <c r="AW223" s="13" t="s">
        <v>40</v>
      </c>
      <c r="AX223" s="13" t="s">
        <v>21</v>
      </c>
      <c r="AY223" s="269" t="s">
        <v>157</v>
      </c>
    </row>
    <row r="224" spans="1:65" s="2" customFormat="1" ht="66.75" customHeight="1">
      <c r="A224" s="39"/>
      <c r="B224" s="40"/>
      <c r="C224" s="243" t="s">
        <v>326</v>
      </c>
      <c r="D224" s="243" t="s">
        <v>159</v>
      </c>
      <c r="E224" s="244" t="s">
        <v>980</v>
      </c>
      <c r="F224" s="245" t="s">
        <v>981</v>
      </c>
      <c r="G224" s="246" t="s">
        <v>982</v>
      </c>
      <c r="H224" s="247">
        <v>1</v>
      </c>
      <c r="I224" s="248"/>
      <c r="J224" s="249">
        <f>ROUND(I224*H224,2)</f>
        <v>0</v>
      </c>
      <c r="K224" s="245" t="s">
        <v>1</v>
      </c>
      <c r="L224" s="42"/>
      <c r="M224" s="250" t="s">
        <v>1</v>
      </c>
      <c r="N224" s="251" t="s">
        <v>51</v>
      </c>
      <c r="O224" s="92"/>
      <c r="P224" s="252">
        <f>O224*H224</f>
        <v>0</v>
      </c>
      <c r="Q224" s="252">
        <v>0</v>
      </c>
      <c r="R224" s="252">
        <f>Q224*H224</f>
        <v>0</v>
      </c>
      <c r="S224" s="252">
        <v>0</v>
      </c>
      <c r="T224" s="25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4" t="s">
        <v>164</v>
      </c>
      <c r="AT224" s="254" t="s">
        <v>159</v>
      </c>
      <c r="AU224" s="254" t="s">
        <v>95</v>
      </c>
      <c r="AY224" s="16" t="s">
        <v>157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6" t="s">
        <v>21</v>
      </c>
      <c r="BK224" s="144">
        <f>ROUND(I224*H224,2)</f>
        <v>0</v>
      </c>
      <c r="BL224" s="16" t="s">
        <v>164</v>
      </c>
      <c r="BM224" s="254" t="s">
        <v>983</v>
      </c>
    </row>
    <row r="225" spans="1:65" s="2" customFormat="1" ht="16.5" customHeight="1">
      <c r="A225" s="39"/>
      <c r="B225" s="40"/>
      <c r="C225" s="243" t="s">
        <v>330</v>
      </c>
      <c r="D225" s="243" t="s">
        <v>159</v>
      </c>
      <c r="E225" s="244" t="s">
        <v>984</v>
      </c>
      <c r="F225" s="245" t="s">
        <v>985</v>
      </c>
      <c r="G225" s="246" t="s">
        <v>162</v>
      </c>
      <c r="H225" s="247">
        <v>9</v>
      </c>
      <c r="I225" s="248"/>
      <c r="J225" s="249">
        <f>ROUND(I225*H225,2)</f>
        <v>0</v>
      </c>
      <c r="K225" s="245" t="s">
        <v>163</v>
      </c>
      <c r="L225" s="42"/>
      <c r="M225" s="250" t="s">
        <v>1</v>
      </c>
      <c r="N225" s="251" t="s">
        <v>51</v>
      </c>
      <c r="O225" s="92"/>
      <c r="P225" s="252">
        <f>O225*H225</f>
        <v>0</v>
      </c>
      <c r="Q225" s="252">
        <v>0.00157</v>
      </c>
      <c r="R225" s="252">
        <f>Q225*H225</f>
        <v>0.01413</v>
      </c>
      <c r="S225" s="252">
        <v>0</v>
      </c>
      <c r="T225" s="25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4" t="s">
        <v>164</v>
      </c>
      <c r="AT225" s="254" t="s">
        <v>159</v>
      </c>
      <c r="AU225" s="254" t="s">
        <v>95</v>
      </c>
      <c r="AY225" s="16" t="s">
        <v>157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6" t="s">
        <v>21</v>
      </c>
      <c r="BK225" s="144">
        <f>ROUND(I225*H225,2)</f>
        <v>0</v>
      </c>
      <c r="BL225" s="16" t="s">
        <v>164</v>
      </c>
      <c r="BM225" s="254" t="s">
        <v>986</v>
      </c>
    </row>
    <row r="226" spans="1:47" s="2" customFormat="1" ht="12">
      <c r="A226" s="39"/>
      <c r="B226" s="40"/>
      <c r="C226" s="41"/>
      <c r="D226" s="255" t="s">
        <v>166</v>
      </c>
      <c r="E226" s="41"/>
      <c r="F226" s="256" t="s">
        <v>987</v>
      </c>
      <c r="G226" s="41"/>
      <c r="H226" s="41"/>
      <c r="I226" s="213"/>
      <c r="J226" s="41"/>
      <c r="K226" s="41"/>
      <c r="L226" s="42"/>
      <c r="M226" s="257"/>
      <c r="N226" s="25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6" t="s">
        <v>166</v>
      </c>
      <c r="AU226" s="16" t="s">
        <v>95</v>
      </c>
    </row>
    <row r="227" spans="1:51" s="14" customFormat="1" ht="12">
      <c r="A227" s="14"/>
      <c r="B227" s="270"/>
      <c r="C227" s="271"/>
      <c r="D227" s="255" t="s">
        <v>183</v>
      </c>
      <c r="E227" s="272" t="s">
        <v>1</v>
      </c>
      <c r="F227" s="273" t="s">
        <v>967</v>
      </c>
      <c r="G227" s="271"/>
      <c r="H227" s="272" t="s">
        <v>1</v>
      </c>
      <c r="I227" s="274"/>
      <c r="J227" s="271"/>
      <c r="K227" s="271"/>
      <c r="L227" s="275"/>
      <c r="M227" s="276"/>
      <c r="N227" s="277"/>
      <c r="O227" s="277"/>
      <c r="P227" s="277"/>
      <c r="Q227" s="277"/>
      <c r="R227" s="277"/>
      <c r="S227" s="277"/>
      <c r="T227" s="27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9" t="s">
        <v>183</v>
      </c>
      <c r="AU227" s="279" t="s">
        <v>95</v>
      </c>
      <c r="AV227" s="14" t="s">
        <v>21</v>
      </c>
      <c r="AW227" s="14" t="s">
        <v>40</v>
      </c>
      <c r="AX227" s="14" t="s">
        <v>86</v>
      </c>
      <c r="AY227" s="279" t="s">
        <v>157</v>
      </c>
    </row>
    <row r="228" spans="1:51" s="13" customFormat="1" ht="12">
      <c r="A228" s="13"/>
      <c r="B228" s="259"/>
      <c r="C228" s="260"/>
      <c r="D228" s="255" t="s">
        <v>183</v>
      </c>
      <c r="E228" s="261" t="s">
        <v>1</v>
      </c>
      <c r="F228" s="262" t="s">
        <v>210</v>
      </c>
      <c r="G228" s="260"/>
      <c r="H228" s="263">
        <v>9</v>
      </c>
      <c r="I228" s="264"/>
      <c r="J228" s="260"/>
      <c r="K228" s="260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183</v>
      </c>
      <c r="AU228" s="269" t="s">
        <v>95</v>
      </c>
      <c r="AV228" s="13" t="s">
        <v>95</v>
      </c>
      <c r="AW228" s="13" t="s">
        <v>40</v>
      </c>
      <c r="AX228" s="13" t="s">
        <v>21</v>
      </c>
      <c r="AY228" s="269" t="s">
        <v>157</v>
      </c>
    </row>
    <row r="229" spans="1:65" s="2" customFormat="1" ht="16.5" customHeight="1">
      <c r="A229" s="39"/>
      <c r="B229" s="40"/>
      <c r="C229" s="243" t="s">
        <v>333</v>
      </c>
      <c r="D229" s="243" t="s">
        <v>159</v>
      </c>
      <c r="E229" s="244" t="s">
        <v>988</v>
      </c>
      <c r="F229" s="245" t="s">
        <v>989</v>
      </c>
      <c r="G229" s="246" t="s">
        <v>162</v>
      </c>
      <c r="H229" s="247">
        <v>9</v>
      </c>
      <c r="I229" s="248"/>
      <c r="J229" s="249">
        <f>ROUND(I229*H229,2)</f>
        <v>0</v>
      </c>
      <c r="K229" s="245" t="s">
        <v>163</v>
      </c>
      <c r="L229" s="42"/>
      <c r="M229" s="250" t="s">
        <v>1</v>
      </c>
      <c r="N229" s="251" t="s">
        <v>51</v>
      </c>
      <c r="O229" s="92"/>
      <c r="P229" s="252">
        <f>O229*H229</f>
        <v>0</v>
      </c>
      <c r="Q229" s="252">
        <v>0</v>
      </c>
      <c r="R229" s="252">
        <f>Q229*H229</f>
        <v>0</v>
      </c>
      <c r="S229" s="252">
        <v>0</v>
      </c>
      <c r="T229" s="25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4" t="s">
        <v>164</v>
      </c>
      <c r="AT229" s="254" t="s">
        <v>159</v>
      </c>
      <c r="AU229" s="254" t="s">
        <v>95</v>
      </c>
      <c r="AY229" s="16" t="s">
        <v>157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6" t="s">
        <v>21</v>
      </c>
      <c r="BK229" s="144">
        <f>ROUND(I229*H229,2)</f>
        <v>0</v>
      </c>
      <c r="BL229" s="16" t="s">
        <v>164</v>
      </c>
      <c r="BM229" s="254" t="s">
        <v>990</v>
      </c>
    </row>
    <row r="230" spans="1:47" s="2" customFormat="1" ht="12">
      <c r="A230" s="39"/>
      <c r="B230" s="40"/>
      <c r="C230" s="41"/>
      <c r="D230" s="255" t="s">
        <v>166</v>
      </c>
      <c r="E230" s="41"/>
      <c r="F230" s="256" t="s">
        <v>991</v>
      </c>
      <c r="G230" s="41"/>
      <c r="H230" s="41"/>
      <c r="I230" s="213"/>
      <c r="J230" s="41"/>
      <c r="K230" s="41"/>
      <c r="L230" s="42"/>
      <c r="M230" s="257"/>
      <c r="N230" s="258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6" t="s">
        <v>166</v>
      </c>
      <c r="AU230" s="16" t="s">
        <v>95</v>
      </c>
    </row>
    <row r="231" spans="1:65" s="2" customFormat="1" ht="16.5" customHeight="1">
      <c r="A231" s="39"/>
      <c r="B231" s="40"/>
      <c r="C231" s="243" t="s">
        <v>338</v>
      </c>
      <c r="D231" s="243" t="s">
        <v>159</v>
      </c>
      <c r="E231" s="244" t="s">
        <v>992</v>
      </c>
      <c r="F231" s="245" t="s">
        <v>993</v>
      </c>
      <c r="G231" s="246" t="s">
        <v>162</v>
      </c>
      <c r="H231" s="247">
        <v>7</v>
      </c>
      <c r="I231" s="248"/>
      <c r="J231" s="249">
        <f>ROUND(I231*H231,2)</f>
        <v>0</v>
      </c>
      <c r="K231" s="245" t="s">
        <v>163</v>
      </c>
      <c r="L231" s="42"/>
      <c r="M231" s="250" t="s">
        <v>1</v>
      </c>
      <c r="N231" s="251" t="s">
        <v>51</v>
      </c>
      <c r="O231" s="92"/>
      <c r="P231" s="252">
        <f>O231*H231</f>
        <v>0</v>
      </c>
      <c r="Q231" s="252">
        <v>0.00109</v>
      </c>
      <c r="R231" s="252">
        <f>Q231*H231</f>
        <v>0.0076300000000000005</v>
      </c>
      <c r="S231" s="252">
        <v>0</v>
      </c>
      <c r="T231" s="25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4" t="s">
        <v>164</v>
      </c>
      <c r="AT231" s="254" t="s">
        <v>159</v>
      </c>
      <c r="AU231" s="254" t="s">
        <v>95</v>
      </c>
      <c r="AY231" s="16" t="s">
        <v>157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6" t="s">
        <v>21</v>
      </c>
      <c r="BK231" s="144">
        <f>ROUND(I231*H231,2)</f>
        <v>0</v>
      </c>
      <c r="BL231" s="16" t="s">
        <v>164</v>
      </c>
      <c r="BM231" s="254" t="s">
        <v>994</v>
      </c>
    </row>
    <row r="232" spans="1:47" s="2" customFormat="1" ht="12">
      <c r="A232" s="39"/>
      <c r="B232" s="40"/>
      <c r="C232" s="41"/>
      <c r="D232" s="255" t="s">
        <v>166</v>
      </c>
      <c r="E232" s="41"/>
      <c r="F232" s="256" t="s">
        <v>995</v>
      </c>
      <c r="G232" s="41"/>
      <c r="H232" s="41"/>
      <c r="I232" s="213"/>
      <c r="J232" s="41"/>
      <c r="K232" s="41"/>
      <c r="L232" s="42"/>
      <c r="M232" s="257"/>
      <c r="N232" s="258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6" t="s">
        <v>166</v>
      </c>
      <c r="AU232" s="16" t="s">
        <v>95</v>
      </c>
    </row>
    <row r="233" spans="1:51" s="14" customFormat="1" ht="12">
      <c r="A233" s="14"/>
      <c r="B233" s="270"/>
      <c r="C233" s="271"/>
      <c r="D233" s="255" t="s">
        <v>183</v>
      </c>
      <c r="E233" s="272" t="s">
        <v>1</v>
      </c>
      <c r="F233" s="273" t="s">
        <v>967</v>
      </c>
      <c r="G233" s="271"/>
      <c r="H233" s="272" t="s">
        <v>1</v>
      </c>
      <c r="I233" s="274"/>
      <c r="J233" s="271"/>
      <c r="K233" s="271"/>
      <c r="L233" s="275"/>
      <c r="M233" s="276"/>
      <c r="N233" s="277"/>
      <c r="O233" s="277"/>
      <c r="P233" s="277"/>
      <c r="Q233" s="277"/>
      <c r="R233" s="277"/>
      <c r="S233" s="277"/>
      <c r="T233" s="27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9" t="s">
        <v>183</v>
      </c>
      <c r="AU233" s="279" t="s">
        <v>95</v>
      </c>
      <c r="AV233" s="14" t="s">
        <v>21</v>
      </c>
      <c r="AW233" s="14" t="s">
        <v>40</v>
      </c>
      <c r="AX233" s="14" t="s">
        <v>86</v>
      </c>
      <c r="AY233" s="279" t="s">
        <v>157</v>
      </c>
    </row>
    <row r="234" spans="1:51" s="13" customFormat="1" ht="12">
      <c r="A234" s="13"/>
      <c r="B234" s="259"/>
      <c r="C234" s="260"/>
      <c r="D234" s="255" t="s">
        <v>183</v>
      </c>
      <c r="E234" s="261" t="s">
        <v>1</v>
      </c>
      <c r="F234" s="262" t="s">
        <v>195</v>
      </c>
      <c r="G234" s="260"/>
      <c r="H234" s="263">
        <v>7</v>
      </c>
      <c r="I234" s="264"/>
      <c r="J234" s="260"/>
      <c r="K234" s="260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183</v>
      </c>
      <c r="AU234" s="269" t="s">
        <v>95</v>
      </c>
      <c r="AV234" s="13" t="s">
        <v>95</v>
      </c>
      <c r="AW234" s="13" t="s">
        <v>40</v>
      </c>
      <c r="AX234" s="13" t="s">
        <v>21</v>
      </c>
      <c r="AY234" s="269" t="s">
        <v>157</v>
      </c>
    </row>
    <row r="235" spans="1:65" s="2" customFormat="1" ht="16.5" customHeight="1">
      <c r="A235" s="39"/>
      <c r="B235" s="40"/>
      <c r="C235" s="243" t="s">
        <v>348</v>
      </c>
      <c r="D235" s="243" t="s">
        <v>159</v>
      </c>
      <c r="E235" s="244" t="s">
        <v>996</v>
      </c>
      <c r="F235" s="245" t="s">
        <v>997</v>
      </c>
      <c r="G235" s="246" t="s">
        <v>162</v>
      </c>
      <c r="H235" s="247">
        <v>7</v>
      </c>
      <c r="I235" s="248"/>
      <c r="J235" s="249">
        <f>ROUND(I235*H235,2)</f>
        <v>0</v>
      </c>
      <c r="K235" s="245" t="s">
        <v>163</v>
      </c>
      <c r="L235" s="42"/>
      <c r="M235" s="250" t="s">
        <v>1</v>
      </c>
      <c r="N235" s="251" t="s">
        <v>51</v>
      </c>
      <c r="O235" s="92"/>
      <c r="P235" s="252">
        <f>O235*H235</f>
        <v>0</v>
      </c>
      <c r="Q235" s="252">
        <v>0</v>
      </c>
      <c r="R235" s="252">
        <f>Q235*H235</f>
        <v>0</v>
      </c>
      <c r="S235" s="252">
        <v>0</v>
      </c>
      <c r="T235" s="25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4" t="s">
        <v>164</v>
      </c>
      <c r="AT235" s="254" t="s">
        <v>159</v>
      </c>
      <c r="AU235" s="254" t="s">
        <v>95</v>
      </c>
      <c r="AY235" s="16" t="s">
        <v>157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6" t="s">
        <v>21</v>
      </c>
      <c r="BK235" s="144">
        <f>ROUND(I235*H235,2)</f>
        <v>0</v>
      </c>
      <c r="BL235" s="16" t="s">
        <v>164</v>
      </c>
      <c r="BM235" s="254" t="s">
        <v>998</v>
      </c>
    </row>
    <row r="236" spans="1:47" s="2" customFormat="1" ht="12">
      <c r="A236" s="39"/>
      <c r="B236" s="40"/>
      <c r="C236" s="41"/>
      <c r="D236" s="255" t="s">
        <v>166</v>
      </c>
      <c r="E236" s="41"/>
      <c r="F236" s="256" t="s">
        <v>999</v>
      </c>
      <c r="G236" s="41"/>
      <c r="H236" s="41"/>
      <c r="I236" s="213"/>
      <c r="J236" s="41"/>
      <c r="K236" s="41"/>
      <c r="L236" s="42"/>
      <c r="M236" s="257"/>
      <c r="N236" s="258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6" t="s">
        <v>166</v>
      </c>
      <c r="AU236" s="16" t="s">
        <v>95</v>
      </c>
    </row>
    <row r="237" spans="1:65" s="2" customFormat="1" ht="12">
      <c r="A237" s="39"/>
      <c r="B237" s="40"/>
      <c r="C237" s="243" t="s">
        <v>351</v>
      </c>
      <c r="D237" s="243" t="s">
        <v>159</v>
      </c>
      <c r="E237" s="244" t="s">
        <v>1000</v>
      </c>
      <c r="F237" s="245" t="s">
        <v>1001</v>
      </c>
      <c r="G237" s="246" t="s">
        <v>368</v>
      </c>
      <c r="H237" s="247">
        <v>9</v>
      </c>
      <c r="I237" s="248"/>
      <c r="J237" s="249">
        <f>ROUND(I237*H237,2)</f>
        <v>0</v>
      </c>
      <c r="K237" s="245" t="s">
        <v>163</v>
      </c>
      <c r="L237" s="42"/>
      <c r="M237" s="250" t="s">
        <v>1</v>
      </c>
      <c r="N237" s="251" t="s">
        <v>51</v>
      </c>
      <c r="O237" s="92"/>
      <c r="P237" s="252">
        <f>O237*H237</f>
        <v>0</v>
      </c>
      <c r="Q237" s="252">
        <v>1.22469</v>
      </c>
      <c r="R237" s="252">
        <f>Q237*H237</f>
        <v>11.022210000000001</v>
      </c>
      <c r="S237" s="252">
        <v>0</v>
      </c>
      <c r="T237" s="25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4" t="s">
        <v>164</v>
      </c>
      <c r="AT237" s="254" t="s">
        <v>159</v>
      </c>
      <c r="AU237" s="254" t="s">
        <v>95</v>
      </c>
      <c r="AY237" s="16" t="s">
        <v>157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6" t="s">
        <v>21</v>
      </c>
      <c r="BK237" s="144">
        <f>ROUND(I237*H237,2)</f>
        <v>0</v>
      </c>
      <c r="BL237" s="16" t="s">
        <v>164</v>
      </c>
      <c r="BM237" s="254" t="s">
        <v>1002</v>
      </c>
    </row>
    <row r="238" spans="1:47" s="2" customFormat="1" ht="12">
      <c r="A238" s="39"/>
      <c r="B238" s="40"/>
      <c r="C238" s="41"/>
      <c r="D238" s="255" t="s">
        <v>166</v>
      </c>
      <c r="E238" s="41"/>
      <c r="F238" s="256" t="s">
        <v>818</v>
      </c>
      <c r="G238" s="41"/>
      <c r="H238" s="41"/>
      <c r="I238" s="213"/>
      <c r="J238" s="41"/>
      <c r="K238" s="41"/>
      <c r="L238" s="42"/>
      <c r="M238" s="257"/>
      <c r="N238" s="258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6" t="s">
        <v>166</v>
      </c>
      <c r="AU238" s="16" t="s">
        <v>95</v>
      </c>
    </row>
    <row r="239" spans="1:51" s="14" customFormat="1" ht="12">
      <c r="A239" s="14"/>
      <c r="B239" s="270"/>
      <c r="C239" s="271"/>
      <c r="D239" s="255" t="s">
        <v>183</v>
      </c>
      <c r="E239" s="272" t="s">
        <v>1</v>
      </c>
      <c r="F239" s="273" t="s">
        <v>1003</v>
      </c>
      <c r="G239" s="271"/>
      <c r="H239" s="272" t="s">
        <v>1</v>
      </c>
      <c r="I239" s="274"/>
      <c r="J239" s="271"/>
      <c r="K239" s="271"/>
      <c r="L239" s="275"/>
      <c r="M239" s="276"/>
      <c r="N239" s="277"/>
      <c r="O239" s="277"/>
      <c r="P239" s="277"/>
      <c r="Q239" s="277"/>
      <c r="R239" s="277"/>
      <c r="S239" s="277"/>
      <c r="T239" s="27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9" t="s">
        <v>183</v>
      </c>
      <c r="AU239" s="279" t="s">
        <v>95</v>
      </c>
      <c r="AV239" s="14" t="s">
        <v>21</v>
      </c>
      <c r="AW239" s="14" t="s">
        <v>40</v>
      </c>
      <c r="AX239" s="14" t="s">
        <v>86</v>
      </c>
      <c r="AY239" s="279" t="s">
        <v>157</v>
      </c>
    </row>
    <row r="240" spans="1:51" s="13" customFormat="1" ht="12">
      <c r="A240" s="13"/>
      <c r="B240" s="259"/>
      <c r="C240" s="260"/>
      <c r="D240" s="255" t="s">
        <v>183</v>
      </c>
      <c r="E240" s="261" t="s">
        <v>1</v>
      </c>
      <c r="F240" s="262" t="s">
        <v>210</v>
      </c>
      <c r="G240" s="260"/>
      <c r="H240" s="263">
        <v>9</v>
      </c>
      <c r="I240" s="264"/>
      <c r="J240" s="260"/>
      <c r="K240" s="260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183</v>
      </c>
      <c r="AU240" s="269" t="s">
        <v>95</v>
      </c>
      <c r="AV240" s="13" t="s">
        <v>95</v>
      </c>
      <c r="AW240" s="13" t="s">
        <v>40</v>
      </c>
      <c r="AX240" s="13" t="s">
        <v>21</v>
      </c>
      <c r="AY240" s="269" t="s">
        <v>157</v>
      </c>
    </row>
    <row r="241" spans="1:65" s="2" customFormat="1" ht="12">
      <c r="A241" s="39"/>
      <c r="B241" s="40"/>
      <c r="C241" s="280" t="s">
        <v>356</v>
      </c>
      <c r="D241" s="280" t="s">
        <v>385</v>
      </c>
      <c r="E241" s="281" t="s">
        <v>683</v>
      </c>
      <c r="F241" s="282" t="s">
        <v>1004</v>
      </c>
      <c r="G241" s="283" t="s">
        <v>368</v>
      </c>
      <c r="H241" s="284">
        <v>9.45</v>
      </c>
      <c r="I241" s="285"/>
      <c r="J241" s="286">
        <f>ROUND(I241*H241,2)</f>
        <v>0</v>
      </c>
      <c r="K241" s="282" t="s">
        <v>1</v>
      </c>
      <c r="L241" s="287"/>
      <c r="M241" s="288" t="s">
        <v>1</v>
      </c>
      <c r="N241" s="289" t="s">
        <v>51</v>
      </c>
      <c r="O241" s="92"/>
      <c r="P241" s="252">
        <f>O241*H241</f>
        <v>0</v>
      </c>
      <c r="Q241" s="252">
        <v>0</v>
      </c>
      <c r="R241" s="252">
        <f>Q241*H241</f>
        <v>0</v>
      </c>
      <c r="S241" s="252">
        <v>0</v>
      </c>
      <c r="T241" s="25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4" t="s">
        <v>203</v>
      </c>
      <c r="AT241" s="254" t="s">
        <v>385</v>
      </c>
      <c r="AU241" s="254" t="s">
        <v>95</v>
      </c>
      <c r="AY241" s="16" t="s">
        <v>157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6" t="s">
        <v>21</v>
      </c>
      <c r="BK241" s="144">
        <f>ROUND(I241*H241,2)</f>
        <v>0</v>
      </c>
      <c r="BL241" s="16" t="s">
        <v>164</v>
      </c>
      <c r="BM241" s="254" t="s">
        <v>1005</v>
      </c>
    </row>
    <row r="242" spans="1:47" s="2" customFormat="1" ht="12">
      <c r="A242" s="39"/>
      <c r="B242" s="40"/>
      <c r="C242" s="41"/>
      <c r="D242" s="255" t="s">
        <v>166</v>
      </c>
      <c r="E242" s="41"/>
      <c r="F242" s="256" t="s">
        <v>820</v>
      </c>
      <c r="G242" s="41"/>
      <c r="H242" s="41"/>
      <c r="I242" s="213"/>
      <c r="J242" s="41"/>
      <c r="K242" s="41"/>
      <c r="L242" s="42"/>
      <c r="M242" s="257"/>
      <c r="N242" s="258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6" t="s">
        <v>166</v>
      </c>
      <c r="AU242" s="16" t="s">
        <v>95</v>
      </c>
    </row>
    <row r="243" spans="1:51" s="14" customFormat="1" ht="12">
      <c r="A243" s="14"/>
      <c r="B243" s="270"/>
      <c r="C243" s="271"/>
      <c r="D243" s="255" t="s">
        <v>183</v>
      </c>
      <c r="E243" s="272" t="s">
        <v>1</v>
      </c>
      <c r="F243" s="273" t="s">
        <v>1003</v>
      </c>
      <c r="G243" s="271"/>
      <c r="H243" s="272" t="s">
        <v>1</v>
      </c>
      <c r="I243" s="274"/>
      <c r="J243" s="271"/>
      <c r="K243" s="271"/>
      <c r="L243" s="275"/>
      <c r="M243" s="276"/>
      <c r="N243" s="277"/>
      <c r="O243" s="277"/>
      <c r="P243" s="277"/>
      <c r="Q243" s="277"/>
      <c r="R243" s="277"/>
      <c r="S243" s="277"/>
      <c r="T243" s="27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9" t="s">
        <v>183</v>
      </c>
      <c r="AU243" s="279" t="s">
        <v>95</v>
      </c>
      <c r="AV243" s="14" t="s">
        <v>21</v>
      </c>
      <c r="AW243" s="14" t="s">
        <v>40</v>
      </c>
      <c r="AX243" s="14" t="s">
        <v>86</v>
      </c>
      <c r="AY243" s="279" t="s">
        <v>157</v>
      </c>
    </row>
    <row r="244" spans="1:51" s="13" customFormat="1" ht="12">
      <c r="A244" s="13"/>
      <c r="B244" s="259"/>
      <c r="C244" s="260"/>
      <c r="D244" s="255" t="s">
        <v>183</v>
      </c>
      <c r="E244" s="261" t="s">
        <v>1</v>
      </c>
      <c r="F244" s="262" t="s">
        <v>1006</v>
      </c>
      <c r="G244" s="260"/>
      <c r="H244" s="263">
        <v>9.45</v>
      </c>
      <c r="I244" s="264"/>
      <c r="J244" s="260"/>
      <c r="K244" s="260"/>
      <c r="L244" s="265"/>
      <c r="M244" s="266"/>
      <c r="N244" s="267"/>
      <c r="O244" s="267"/>
      <c r="P244" s="267"/>
      <c r="Q244" s="267"/>
      <c r="R244" s="267"/>
      <c r="S244" s="267"/>
      <c r="T244" s="26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9" t="s">
        <v>183</v>
      </c>
      <c r="AU244" s="269" t="s">
        <v>95</v>
      </c>
      <c r="AV244" s="13" t="s">
        <v>95</v>
      </c>
      <c r="AW244" s="13" t="s">
        <v>40</v>
      </c>
      <c r="AX244" s="13" t="s">
        <v>21</v>
      </c>
      <c r="AY244" s="269" t="s">
        <v>157</v>
      </c>
    </row>
    <row r="245" spans="1:65" s="2" customFormat="1" ht="12">
      <c r="A245" s="39"/>
      <c r="B245" s="40"/>
      <c r="C245" s="243" t="s">
        <v>358</v>
      </c>
      <c r="D245" s="243" t="s">
        <v>159</v>
      </c>
      <c r="E245" s="244" t="s">
        <v>1007</v>
      </c>
      <c r="F245" s="245" t="s">
        <v>1008</v>
      </c>
      <c r="G245" s="246" t="s">
        <v>368</v>
      </c>
      <c r="H245" s="247">
        <v>36.6</v>
      </c>
      <c r="I245" s="248"/>
      <c r="J245" s="249">
        <f>ROUND(I245*H245,2)</f>
        <v>0</v>
      </c>
      <c r="K245" s="245" t="s">
        <v>1</v>
      </c>
      <c r="L245" s="42"/>
      <c r="M245" s="250" t="s">
        <v>1</v>
      </c>
      <c r="N245" s="251" t="s">
        <v>51</v>
      </c>
      <c r="O245" s="92"/>
      <c r="P245" s="252">
        <f>O245*H245</f>
        <v>0</v>
      </c>
      <c r="Q245" s="252">
        <v>1.43876</v>
      </c>
      <c r="R245" s="252">
        <f>Q245*H245</f>
        <v>52.658616</v>
      </c>
      <c r="S245" s="252">
        <v>0</v>
      </c>
      <c r="T245" s="25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4" t="s">
        <v>164</v>
      </c>
      <c r="AT245" s="254" t="s">
        <v>159</v>
      </c>
      <c r="AU245" s="254" t="s">
        <v>95</v>
      </c>
      <c r="AY245" s="16" t="s">
        <v>157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16" t="s">
        <v>21</v>
      </c>
      <c r="BK245" s="144">
        <f>ROUND(I245*H245,2)</f>
        <v>0</v>
      </c>
      <c r="BL245" s="16" t="s">
        <v>164</v>
      </c>
      <c r="BM245" s="254" t="s">
        <v>1009</v>
      </c>
    </row>
    <row r="246" spans="1:47" s="2" customFormat="1" ht="12">
      <c r="A246" s="39"/>
      <c r="B246" s="40"/>
      <c r="C246" s="41"/>
      <c r="D246" s="255" t="s">
        <v>166</v>
      </c>
      <c r="E246" s="41"/>
      <c r="F246" s="256" t="s">
        <v>1010</v>
      </c>
      <c r="G246" s="41"/>
      <c r="H246" s="41"/>
      <c r="I246" s="213"/>
      <c r="J246" s="41"/>
      <c r="K246" s="41"/>
      <c r="L246" s="42"/>
      <c r="M246" s="257"/>
      <c r="N246" s="258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6" t="s">
        <v>166</v>
      </c>
      <c r="AU246" s="16" t="s">
        <v>95</v>
      </c>
    </row>
    <row r="247" spans="1:51" s="14" customFormat="1" ht="12">
      <c r="A247" s="14"/>
      <c r="B247" s="270"/>
      <c r="C247" s="271"/>
      <c r="D247" s="255" t="s">
        <v>183</v>
      </c>
      <c r="E247" s="272" t="s">
        <v>1</v>
      </c>
      <c r="F247" s="273" t="s">
        <v>1011</v>
      </c>
      <c r="G247" s="271"/>
      <c r="H247" s="272" t="s">
        <v>1</v>
      </c>
      <c r="I247" s="274"/>
      <c r="J247" s="271"/>
      <c r="K247" s="271"/>
      <c r="L247" s="275"/>
      <c r="M247" s="276"/>
      <c r="N247" s="277"/>
      <c r="O247" s="277"/>
      <c r="P247" s="277"/>
      <c r="Q247" s="277"/>
      <c r="R247" s="277"/>
      <c r="S247" s="277"/>
      <c r="T247" s="27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9" t="s">
        <v>183</v>
      </c>
      <c r="AU247" s="279" t="s">
        <v>95</v>
      </c>
      <c r="AV247" s="14" t="s">
        <v>21</v>
      </c>
      <c r="AW247" s="14" t="s">
        <v>40</v>
      </c>
      <c r="AX247" s="14" t="s">
        <v>86</v>
      </c>
      <c r="AY247" s="279" t="s">
        <v>157</v>
      </c>
    </row>
    <row r="248" spans="1:51" s="13" customFormat="1" ht="12">
      <c r="A248" s="13"/>
      <c r="B248" s="259"/>
      <c r="C248" s="260"/>
      <c r="D248" s="255" t="s">
        <v>183</v>
      </c>
      <c r="E248" s="261" t="s">
        <v>1</v>
      </c>
      <c r="F248" s="262" t="s">
        <v>1012</v>
      </c>
      <c r="G248" s="260"/>
      <c r="H248" s="263">
        <v>36.6</v>
      </c>
      <c r="I248" s="264"/>
      <c r="J248" s="260"/>
      <c r="K248" s="260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183</v>
      </c>
      <c r="AU248" s="269" t="s">
        <v>95</v>
      </c>
      <c r="AV248" s="13" t="s">
        <v>95</v>
      </c>
      <c r="AW248" s="13" t="s">
        <v>40</v>
      </c>
      <c r="AX248" s="13" t="s">
        <v>21</v>
      </c>
      <c r="AY248" s="269" t="s">
        <v>157</v>
      </c>
    </row>
    <row r="249" spans="1:65" s="2" customFormat="1" ht="12">
      <c r="A249" s="39"/>
      <c r="B249" s="40"/>
      <c r="C249" s="280" t="s">
        <v>365</v>
      </c>
      <c r="D249" s="280" t="s">
        <v>385</v>
      </c>
      <c r="E249" s="281" t="s">
        <v>523</v>
      </c>
      <c r="F249" s="282" t="s">
        <v>1013</v>
      </c>
      <c r="G249" s="283" t="s">
        <v>368</v>
      </c>
      <c r="H249" s="284">
        <v>38.43</v>
      </c>
      <c r="I249" s="285"/>
      <c r="J249" s="286">
        <f>ROUND(I249*H249,2)</f>
        <v>0</v>
      </c>
      <c r="K249" s="282" t="s">
        <v>1</v>
      </c>
      <c r="L249" s="287"/>
      <c r="M249" s="288" t="s">
        <v>1</v>
      </c>
      <c r="N249" s="289" t="s">
        <v>51</v>
      </c>
      <c r="O249" s="92"/>
      <c r="P249" s="252">
        <f>O249*H249</f>
        <v>0</v>
      </c>
      <c r="Q249" s="252">
        <v>0</v>
      </c>
      <c r="R249" s="252">
        <f>Q249*H249</f>
        <v>0</v>
      </c>
      <c r="S249" s="252">
        <v>0</v>
      </c>
      <c r="T249" s="25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4" t="s">
        <v>203</v>
      </c>
      <c r="AT249" s="254" t="s">
        <v>385</v>
      </c>
      <c r="AU249" s="254" t="s">
        <v>95</v>
      </c>
      <c r="AY249" s="16" t="s">
        <v>157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6" t="s">
        <v>21</v>
      </c>
      <c r="BK249" s="144">
        <f>ROUND(I249*H249,2)</f>
        <v>0</v>
      </c>
      <c r="BL249" s="16" t="s">
        <v>164</v>
      </c>
      <c r="BM249" s="254" t="s">
        <v>1014</v>
      </c>
    </row>
    <row r="250" spans="1:51" s="14" customFormat="1" ht="12">
      <c r="A250" s="14"/>
      <c r="B250" s="270"/>
      <c r="C250" s="271"/>
      <c r="D250" s="255" t="s">
        <v>183</v>
      </c>
      <c r="E250" s="272" t="s">
        <v>1</v>
      </c>
      <c r="F250" s="273" t="s">
        <v>1011</v>
      </c>
      <c r="G250" s="271"/>
      <c r="H250" s="272" t="s">
        <v>1</v>
      </c>
      <c r="I250" s="274"/>
      <c r="J250" s="271"/>
      <c r="K250" s="271"/>
      <c r="L250" s="275"/>
      <c r="M250" s="276"/>
      <c r="N250" s="277"/>
      <c r="O250" s="277"/>
      <c r="P250" s="277"/>
      <c r="Q250" s="277"/>
      <c r="R250" s="277"/>
      <c r="S250" s="277"/>
      <c r="T250" s="27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9" t="s">
        <v>183</v>
      </c>
      <c r="AU250" s="279" t="s">
        <v>95</v>
      </c>
      <c r="AV250" s="14" t="s">
        <v>21</v>
      </c>
      <c r="AW250" s="14" t="s">
        <v>40</v>
      </c>
      <c r="AX250" s="14" t="s">
        <v>86</v>
      </c>
      <c r="AY250" s="279" t="s">
        <v>157</v>
      </c>
    </row>
    <row r="251" spans="1:51" s="13" customFormat="1" ht="12">
      <c r="A251" s="13"/>
      <c r="B251" s="259"/>
      <c r="C251" s="260"/>
      <c r="D251" s="255" t="s">
        <v>183</v>
      </c>
      <c r="E251" s="261" t="s">
        <v>1</v>
      </c>
      <c r="F251" s="262" t="s">
        <v>1015</v>
      </c>
      <c r="G251" s="260"/>
      <c r="H251" s="263">
        <v>38.43</v>
      </c>
      <c r="I251" s="264"/>
      <c r="J251" s="260"/>
      <c r="K251" s="260"/>
      <c r="L251" s="265"/>
      <c r="M251" s="266"/>
      <c r="N251" s="267"/>
      <c r="O251" s="267"/>
      <c r="P251" s="267"/>
      <c r="Q251" s="267"/>
      <c r="R251" s="267"/>
      <c r="S251" s="267"/>
      <c r="T251" s="26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9" t="s">
        <v>183</v>
      </c>
      <c r="AU251" s="269" t="s">
        <v>95</v>
      </c>
      <c r="AV251" s="13" t="s">
        <v>95</v>
      </c>
      <c r="AW251" s="13" t="s">
        <v>40</v>
      </c>
      <c r="AX251" s="13" t="s">
        <v>21</v>
      </c>
      <c r="AY251" s="269" t="s">
        <v>157</v>
      </c>
    </row>
    <row r="252" spans="1:65" s="2" customFormat="1" ht="33" customHeight="1">
      <c r="A252" s="39"/>
      <c r="B252" s="40"/>
      <c r="C252" s="243" t="s">
        <v>373</v>
      </c>
      <c r="D252" s="243" t="s">
        <v>159</v>
      </c>
      <c r="E252" s="244" t="s">
        <v>666</v>
      </c>
      <c r="F252" s="245" t="s">
        <v>1016</v>
      </c>
      <c r="G252" s="246" t="s">
        <v>198</v>
      </c>
      <c r="H252" s="247">
        <v>18.7</v>
      </c>
      <c r="I252" s="248"/>
      <c r="J252" s="249">
        <f>ROUND(I252*H252,2)</f>
        <v>0</v>
      </c>
      <c r="K252" s="245" t="s">
        <v>163</v>
      </c>
      <c r="L252" s="42"/>
      <c r="M252" s="250" t="s">
        <v>1</v>
      </c>
      <c r="N252" s="251" t="s">
        <v>51</v>
      </c>
      <c r="O252" s="92"/>
      <c r="P252" s="252">
        <f>O252*H252</f>
        <v>0</v>
      </c>
      <c r="Q252" s="252">
        <v>2.46367</v>
      </c>
      <c r="R252" s="252">
        <f>Q252*H252</f>
        <v>46.070629</v>
      </c>
      <c r="S252" s="252">
        <v>0</v>
      </c>
      <c r="T252" s="25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4" t="s">
        <v>164</v>
      </c>
      <c r="AT252" s="254" t="s">
        <v>159</v>
      </c>
      <c r="AU252" s="254" t="s">
        <v>95</v>
      </c>
      <c r="AY252" s="16" t="s">
        <v>157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16" t="s">
        <v>21</v>
      </c>
      <c r="BK252" s="144">
        <f>ROUND(I252*H252,2)</f>
        <v>0</v>
      </c>
      <c r="BL252" s="16" t="s">
        <v>164</v>
      </c>
      <c r="BM252" s="254" t="s">
        <v>1017</v>
      </c>
    </row>
    <row r="253" spans="1:47" s="2" customFormat="1" ht="12">
      <c r="A253" s="39"/>
      <c r="B253" s="40"/>
      <c r="C253" s="41"/>
      <c r="D253" s="255" t="s">
        <v>166</v>
      </c>
      <c r="E253" s="41"/>
      <c r="F253" s="256" t="s">
        <v>669</v>
      </c>
      <c r="G253" s="41"/>
      <c r="H253" s="41"/>
      <c r="I253" s="213"/>
      <c r="J253" s="41"/>
      <c r="K253" s="41"/>
      <c r="L253" s="42"/>
      <c r="M253" s="257"/>
      <c r="N253" s="258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6" t="s">
        <v>166</v>
      </c>
      <c r="AU253" s="16" t="s">
        <v>95</v>
      </c>
    </row>
    <row r="254" spans="1:51" s="14" customFormat="1" ht="12">
      <c r="A254" s="14"/>
      <c r="B254" s="270"/>
      <c r="C254" s="271"/>
      <c r="D254" s="255" t="s">
        <v>183</v>
      </c>
      <c r="E254" s="272" t="s">
        <v>1</v>
      </c>
      <c r="F254" s="273" t="s">
        <v>1018</v>
      </c>
      <c r="G254" s="271"/>
      <c r="H254" s="272" t="s">
        <v>1</v>
      </c>
      <c r="I254" s="274"/>
      <c r="J254" s="271"/>
      <c r="K254" s="271"/>
      <c r="L254" s="275"/>
      <c r="M254" s="276"/>
      <c r="N254" s="277"/>
      <c r="O254" s="277"/>
      <c r="P254" s="277"/>
      <c r="Q254" s="277"/>
      <c r="R254" s="277"/>
      <c r="S254" s="277"/>
      <c r="T254" s="27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9" t="s">
        <v>183</v>
      </c>
      <c r="AU254" s="279" t="s">
        <v>95</v>
      </c>
      <c r="AV254" s="14" t="s">
        <v>21</v>
      </c>
      <c r="AW254" s="14" t="s">
        <v>40</v>
      </c>
      <c r="AX254" s="14" t="s">
        <v>86</v>
      </c>
      <c r="AY254" s="279" t="s">
        <v>157</v>
      </c>
    </row>
    <row r="255" spans="1:51" s="13" customFormat="1" ht="12">
      <c r="A255" s="13"/>
      <c r="B255" s="259"/>
      <c r="C255" s="260"/>
      <c r="D255" s="255" t="s">
        <v>183</v>
      </c>
      <c r="E255" s="261" t="s">
        <v>1</v>
      </c>
      <c r="F255" s="262" t="s">
        <v>1019</v>
      </c>
      <c r="G255" s="260"/>
      <c r="H255" s="263">
        <v>18.7</v>
      </c>
      <c r="I255" s="264"/>
      <c r="J255" s="260"/>
      <c r="K255" s="260"/>
      <c r="L255" s="265"/>
      <c r="M255" s="266"/>
      <c r="N255" s="267"/>
      <c r="O255" s="267"/>
      <c r="P255" s="267"/>
      <c r="Q255" s="267"/>
      <c r="R255" s="267"/>
      <c r="S255" s="267"/>
      <c r="T255" s="26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9" t="s">
        <v>183</v>
      </c>
      <c r="AU255" s="269" t="s">
        <v>95</v>
      </c>
      <c r="AV255" s="13" t="s">
        <v>95</v>
      </c>
      <c r="AW255" s="13" t="s">
        <v>40</v>
      </c>
      <c r="AX255" s="13" t="s">
        <v>21</v>
      </c>
      <c r="AY255" s="269" t="s">
        <v>157</v>
      </c>
    </row>
    <row r="256" spans="1:65" s="2" customFormat="1" ht="12">
      <c r="A256" s="39"/>
      <c r="B256" s="40"/>
      <c r="C256" s="280" t="s">
        <v>379</v>
      </c>
      <c r="D256" s="280" t="s">
        <v>385</v>
      </c>
      <c r="E256" s="281" t="s">
        <v>828</v>
      </c>
      <c r="F256" s="282" t="s">
        <v>829</v>
      </c>
      <c r="G256" s="283" t="s">
        <v>392</v>
      </c>
      <c r="H256" s="284">
        <v>23</v>
      </c>
      <c r="I256" s="285"/>
      <c r="J256" s="286">
        <f>ROUND(I256*H256,2)</f>
        <v>0</v>
      </c>
      <c r="K256" s="282" t="s">
        <v>163</v>
      </c>
      <c r="L256" s="287"/>
      <c r="M256" s="288" t="s">
        <v>1</v>
      </c>
      <c r="N256" s="289" t="s">
        <v>51</v>
      </c>
      <c r="O256" s="92"/>
      <c r="P256" s="252">
        <f>O256*H256</f>
        <v>0</v>
      </c>
      <c r="Q256" s="252">
        <v>0.0324</v>
      </c>
      <c r="R256" s="252">
        <f>Q256*H256</f>
        <v>0.7452</v>
      </c>
      <c r="S256" s="252">
        <v>0</v>
      </c>
      <c r="T256" s="25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4" t="s">
        <v>203</v>
      </c>
      <c r="AT256" s="254" t="s">
        <v>385</v>
      </c>
      <c r="AU256" s="254" t="s">
        <v>95</v>
      </c>
      <c r="AY256" s="16" t="s">
        <v>157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6" t="s">
        <v>21</v>
      </c>
      <c r="BK256" s="144">
        <f>ROUND(I256*H256,2)</f>
        <v>0</v>
      </c>
      <c r="BL256" s="16" t="s">
        <v>164</v>
      </c>
      <c r="BM256" s="254" t="s">
        <v>1020</v>
      </c>
    </row>
    <row r="257" spans="1:47" s="2" customFormat="1" ht="12">
      <c r="A257" s="39"/>
      <c r="B257" s="40"/>
      <c r="C257" s="41"/>
      <c r="D257" s="255" t="s">
        <v>166</v>
      </c>
      <c r="E257" s="41"/>
      <c r="F257" s="256" t="s">
        <v>831</v>
      </c>
      <c r="G257" s="41"/>
      <c r="H257" s="41"/>
      <c r="I257" s="213"/>
      <c r="J257" s="41"/>
      <c r="K257" s="41"/>
      <c r="L257" s="42"/>
      <c r="M257" s="257"/>
      <c r="N257" s="258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6" t="s">
        <v>166</v>
      </c>
      <c r="AU257" s="16" t="s">
        <v>95</v>
      </c>
    </row>
    <row r="258" spans="1:51" s="14" customFormat="1" ht="12">
      <c r="A258" s="14"/>
      <c r="B258" s="270"/>
      <c r="C258" s="271"/>
      <c r="D258" s="255" t="s">
        <v>183</v>
      </c>
      <c r="E258" s="272" t="s">
        <v>1</v>
      </c>
      <c r="F258" s="273" t="s">
        <v>1021</v>
      </c>
      <c r="G258" s="271"/>
      <c r="H258" s="272" t="s">
        <v>1</v>
      </c>
      <c r="I258" s="274"/>
      <c r="J258" s="271"/>
      <c r="K258" s="271"/>
      <c r="L258" s="275"/>
      <c r="M258" s="276"/>
      <c r="N258" s="277"/>
      <c r="O258" s="277"/>
      <c r="P258" s="277"/>
      <c r="Q258" s="277"/>
      <c r="R258" s="277"/>
      <c r="S258" s="277"/>
      <c r="T258" s="27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9" t="s">
        <v>183</v>
      </c>
      <c r="AU258" s="279" t="s">
        <v>95</v>
      </c>
      <c r="AV258" s="14" t="s">
        <v>21</v>
      </c>
      <c r="AW258" s="14" t="s">
        <v>40</v>
      </c>
      <c r="AX258" s="14" t="s">
        <v>86</v>
      </c>
      <c r="AY258" s="279" t="s">
        <v>157</v>
      </c>
    </row>
    <row r="259" spans="1:51" s="13" customFormat="1" ht="12">
      <c r="A259" s="13"/>
      <c r="B259" s="259"/>
      <c r="C259" s="260"/>
      <c r="D259" s="255" t="s">
        <v>183</v>
      </c>
      <c r="E259" s="261" t="s">
        <v>1</v>
      </c>
      <c r="F259" s="262" t="s">
        <v>1022</v>
      </c>
      <c r="G259" s="260"/>
      <c r="H259" s="263">
        <v>23</v>
      </c>
      <c r="I259" s="264"/>
      <c r="J259" s="260"/>
      <c r="K259" s="260"/>
      <c r="L259" s="265"/>
      <c r="M259" s="266"/>
      <c r="N259" s="267"/>
      <c r="O259" s="267"/>
      <c r="P259" s="267"/>
      <c r="Q259" s="267"/>
      <c r="R259" s="267"/>
      <c r="S259" s="267"/>
      <c r="T259" s="26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9" t="s">
        <v>183</v>
      </c>
      <c r="AU259" s="269" t="s">
        <v>95</v>
      </c>
      <c r="AV259" s="13" t="s">
        <v>95</v>
      </c>
      <c r="AW259" s="13" t="s">
        <v>40</v>
      </c>
      <c r="AX259" s="13" t="s">
        <v>21</v>
      </c>
      <c r="AY259" s="269" t="s">
        <v>157</v>
      </c>
    </row>
    <row r="260" spans="1:65" s="2" customFormat="1" ht="12">
      <c r="A260" s="39"/>
      <c r="B260" s="40"/>
      <c r="C260" s="243" t="s">
        <v>384</v>
      </c>
      <c r="D260" s="243" t="s">
        <v>159</v>
      </c>
      <c r="E260" s="244" t="s">
        <v>838</v>
      </c>
      <c r="F260" s="245" t="s">
        <v>839</v>
      </c>
      <c r="G260" s="246" t="s">
        <v>198</v>
      </c>
      <c r="H260" s="247">
        <v>29</v>
      </c>
      <c r="I260" s="248"/>
      <c r="J260" s="249">
        <f>ROUND(I260*H260,2)</f>
        <v>0</v>
      </c>
      <c r="K260" s="245" t="s">
        <v>176</v>
      </c>
      <c r="L260" s="42"/>
      <c r="M260" s="250" t="s">
        <v>1</v>
      </c>
      <c r="N260" s="251" t="s">
        <v>51</v>
      </c>
      <c r="O260" s="92"/>
      <c r="P260" s="252">
        <f>O260*H260</f>
        <v>0</v>
      </c>
      <c r="Q260" s="252">
        <v>1.9695</v>
      </c>
      <c r="R260" s="252">
        <f>Q260*H260</f>
        <v>57.1155</v>
      </c>
      <c r="S260" s="252">
        <v>0</v>
      </c>
      <c r="T260" s="25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4" t="s">
        <v>164</v>
      </c>
      <c r="AT260" s="254" t="s">
        <v>159</v>
      </c>
      <c r="AU260" s="254" t="s">
        <v>95</v>
      </c>
      <c r="AY260" s="16" t="s">
        <v>157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6" t="s">
        <v>21</v>
      </c>
      <c r="BK260" s="144">
        <f>ROUND(I260*H260,2)</f>
        <v>0</v>
      </c>
      <c r="BL260" s="16" t="s">
        <v>164</v>
      </c>
      <c r="BM260" s="254" t="s">
        <v>1023</v>
      </c>
    </row>
    <row r="261" spans="1:47" s="2" customFormat="1" ht="12">
      <c r="A261" s="39"/>
      <c r="B261" s="40"/>
      <c r="C261" s="41"/>
      <c r="D261" s="255" t="s">
        <v>166</v>
      </c>
      <c r="E261" s="41"/>
      <c r="F261" s="256" t="s">
        <v>841</v>
      </c>
      <c r="G261" s="41"/>
      <c r="H261" s="41"/>
      <c r="I261" s="213"/>
      <c r="J261" s="41"/>
      <c r="K261" s="41"/>
      <c r="L261" s="42"/>
      <c r="M261" s="257"/>
      <c r="N261" s="258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6" t="s">
        <v>166</v>
      </c>
      <c r="AU261" s="16" t="s">
        <v>95</v>
      </c>
    </row>
    <row r="262" spans="1:51" s="14" customFormat="1" ht="12">
      <c r="A262" s="14"/>
      <c r="B262" s="270"/>
      <c r="C262" s="271"/>
      <c r="D262" s="255" t="s">
        <v>183</v>
      </c>
      <c r="E262" s="272" t="s">
        <v>1</v>
      </c>
      <c r="F262" s="273" t="s">
        <v>1024</v>
      </c>
      <c r="G262" s="271"/>
      <c r="H262" s="272" t="s">
        <v>1</v>
      </c>
      <c r="I262" s="274"/>
      <c r="J262" s="271"/>
      <c r="K262" s="271"/>
      <c r="L262" s="275"/>
      <c r="M262" s="276"/>
      <c r="N262" s="277"/>
      <c r="O262" s="277"/>
      <c r="P262" s="277"/>
      <c r="Q262" s="277"/>
      <c r="R262" s="277"/>
      <c r="S262" s="277"/>
      <c r="T262" s="27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9" t="s">
        <v>183</v>
      </c>
      <c r="AU262" s="279" t="s">
        <v>95</v>
      </c>
      <c r="AV262" s="14" t="s">
        <v>21</v>
      </c>
      <c r="AW262" s="14" t="s">
        <v>40</v>
      </c>
      <c r="AX262" s="14" t="s">
        <v>86</v>
      </c>
      <c r="AY262" s="279" t="s">
        <v>157</v>
      </c>
    </row>
    <row r="263" spans="1:51" s="13" customFormat="1" ht="12">
      <c r="A263" s="13"/>
      <c r="B263" s="259"/>
      <c r="C263" s="260"/>
      <c r="D263" s="255" t="s">
        <v>183</v>
      </c>
      <c r="E263" s="261" t="s">
        <v>1</v>
      </c>
      <c r="F263" s="262" t="s">
        <v>338</v>
      </c>
      <c r="G263" s="260"/>
      <c r="H263" s="263">
        <v>29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9" t="s">
        <v>183</v>
      </c>
      <c r="AU263" s="269" t="s">
        <v>95</v>
      </c>
      <c r="AV263" s="13" t="s">
        <v>95</v>
      </c>
      <c r="AW263" s="13" t="s">
        <v>40</v>
      </c>
      <c r="AX263" s="13" t="s">
        <v>21</v>
      </c>
      <c r="AY263" s="269" t="s">
        <v>157</v>
      </c>
    </row>
    <row r="264" spans="1:63" s="12" customFormat="1" ht="22.8" customHeight="1">
      <c r="A264" s="12"/>
      <c r="B264" s="227"/>
      <c r="C264" s="228"/>
      <c r="D264" s="229" t="s">
        <v>85</v>
      </c>
      <c r="E264" s="241" t="s">
        <v>99</v>
      </c>
      <c r="F264" s="241" t="s">
        <v>418</v>
      </c>
      <c r="G264" s="228"/>
      <c r="H264" s="228"/>
      <c r="I264" s="231"/>
      <c r="J264" s="242">
        <f>BK264</f>
        <v>0</v>
      </c>
      <c r="K264" s="228"/>
      <c r="L264" s="233"/>
      <c r="M264" s="234"/>
      <c r="N264" s="235"/>
      <c r="O264" s="235"/>
      <c r="P264" s="236">
        <f>SUM(P265:P276)</f>
        <v>0</v>
      </c>
      <c r="Q264" s="235"/>
      <c r="R264" s="236">
        <f>SUM(R265:R276)</f>
        <v>0</v>
      </c>
      <c r="S264" s="235"/>
      <c r="T264" s="237">
        <f>SUM(T265:T276)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38" t="s">
        <v>21</v>
      </c>
      <c r="AT264" s="239" t="s">
        <v>85</v>
      </c>
      <c r="AU264" s="239" t="s">
        <v>21</v>
      </c>
      <c r="AY264" s="238" t="s">
        <v>157</v>
      </c>
      <c r="BK264" s="240">
        <f>SUM(BK265:BK276)</f>
        <v>0</v>
      </c>
    </row>
    <row r="265" spans="1:65" s="2" customFormat="1" ht="21.75" customHeight="1">
      <c r="A265" s="39"/>
      <c r="B265" s="40"/>
      <c r="C265" s="243" t="s">
        <v>389</v>
      </c>
      <c r="D265" s="243" t="s">
        <v>159</v>
      </c>
      <c r="E265" s="244" t="s">
        <v>308</v>
      </c>
      <c r="F265" s="245" t="s">
        <v>309</v>
      </c>
      <c r="G265" s="246" t="s">
        <v>198</v>
      </c>
      <c r="H265" s="247">
        <v>75</v>
      </c>
      <c r="I265" s="248"/>
      <c r="J265" s="249">
        <f>ROUND(I265*H265,2)</f>
        <v>0</v>
      </c>
      <c r="K265" s="245" t="s">
        <v>163</v>
      </c>
      <c r="L265" s="42"/>
      <c r="M265" s="250" t="s">
        <v>1</v>
      </c>
      <c r="N265" s="251" t="s">
        <v>51</v>
      </c>
      <c r="O265" s="92"/>
      <c r="P265" s="252">
        <f>O265*H265</f>
        <v>0</v>
      </c>
      <c r="Q265" s="252">
        <v>0</v>
      </c>
      <c r="R265" s="252">
        <f>Q265*H265</f>
        <v>0</v>
      </c>
      <c r="S265" s="252">
        <v>0</v>
      </c>
      <c r="T265" s="25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4" t="s">
        <v>164</v>
      </c>
      <c r="AT265" s="254" t="s">
        <v>159</v>
      </c>
      <c r="AU265" s="254" t="s">
        <v>95</v>
      </c>
      <c r="AY265" s="16" t="s">
        <v>157</v>
      </c>
      <c r="BE265" s="144">
        <f>IF(N265="základní",J265,0)</f>
        <v>0</v>
      </c>
      <c r="BF265" s="144">
        <f>IF(N265="snížená",J265,0)</f>
        <v>0</v>
      </c>
      <c r="BG265" s="144">
        <f>IF(N265="zákl. přenesená",J265,0)</f>
        <v>0</v>
      </c>
      <c r="BH265" s="144">
        <f>IF(N265="sníž. přenesená",J265,0)</f>
        <v>0</v>
      </c>
      <c r="BI265" s="144">
        <f>IF(N265="nulová",J265,0)</f>
        <v>0</v>
      </c>
      <c r="BJ265" s="16" t="s">
        <v>21</v>
      </c>
      <c r="BK265" s="144">
        <f>ROUND(I265*H265,2)</f>
        <v>0</v>
      </c>
      <c r="BL265" s="16" t="s">
        <v>164</v>
      </c>
      <c r="BM265" s="254" t="s">
        <v>1025</v>
      </c>
    </row>
    <row r="266" spans="1:47" s="2" customFormat="1" ht="12">
      <c r="A266" s="39"/>
      <c r="B266" s="40"/>
      <c r="C266" s="41"/>
      <c r="D266" s="255" t="s">
        <v>166</v>
      </c>
      <c r="E266" s="41"/>
      <c r="F266" s="256" t="s">
        <v>311</v>
      </c>
      <c r="G266" s="41"/>
      <c r="H266" s="41"/>
      <c r="I266" s="213"/>
      <c r="J266" s="41"/>
      <c r="K266" s="41"/>
      <c r="L266" s="42"/>
      <c r="M266" s="257"/>
      <c r="N266" s="258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6" t="s">
        <v>166</v>
      </c>
      <c r="AU266" s="16" t="s">
        <v>95</v>
      </c>
    </row>
    <row r="267" spans="1:51" s="14" customFormat="1" ht="12">
      <c r="A267" s="14"/>
      <c r="B267" s="270"/>
      <c r="C267" s="271"/>
      <c r="D267" s="255" t="s">
        <v>183</v>
      </c>
      <c r="E267" s="272" t="s">
        <v>1</v>
      </c>
      <c r="F267" s="273" t="s">
        <v>431</v>
      </c>
      <c r="G267" s="271"/>
      <c r="H267" s="272" t="s">
        <v>1</v>
      </c>
      <c r="I267" s="274"/>
      <c r="J267" s="271"/>
      <c r="K267" s="271"/>
      <c r="L267" s="275"/>
      <c r="M267" s="276"/>
      <c r="N267" s="277"/>
      <c r="O267" s="277"/>
      <c r="P267" s="277"/>
      <c r="Q267" s="277"/>
      <c r="R267" s="277"/>
      <c r="S267" s="277"/>
      <c r="T267" s="27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9" t="s">
        <v>183</v>
      </c>
      <c r="AU267" s="279" t="s">
        <v>95</v>
      </c>
      <c r="AV267" s="14" t="s">
        <v>21</v>
      </c>
      <c r="AW267" s="14" t="s">
        <v>40</v>
      </c>
      <c r="AX267" s="14" t="s">
        <v>86</v>
      </c>
      <c r="AY267" s="279" t="s">
        <v>157</v>
      </c>
    </row>
    <row r="268" spans="1:51" s="13" customFormat="1" ht="12">
      <c r="A268" s="13"/>
      <c r="B268" s="259"/>
      <c r="C268" s="260"/>
      <c r="D268" s="255" t="s">
        <v>183</v>
      </c>
      <c r="E268" s="261" t="s">
        <v>1</v>
      </c>
      <c r="F268" s="262" t="s">
        <v>732</v>
      </c>
      <c r="G268" s="260"/>
      <c r="H268" s="263">
        <v>75</v>
      </c>
      <c r="I268" s="264"/>
      <c r="J268" s="260"/>
      <c r="K268" s="260"/>
      <c r="L268" s="265"/>
      <c r="M268" s="266"/>
      <c r="N268" s="267"/>
      <c r="O268" s="267"/>
      <c r="P268" s="267"/>
      <c r="Q268" s="267"/>
      <c r="R268" s="267"/>
      <c r="S268" s="267"/>
      <c r="T268" s="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9" t="s">
        <v>183</v>
      </c>
      <c r="AU268" s="269" t="s">
        <v>95</v>
      </c>
      <c r="AV268" s="13" t="s">
        <v>95</v>
      </c>
      <c r="AW268" s="13" t="s">
        <v>40</v>
      </c>
      <c r="AX268" s="13" t="s">
        <v>21</v>
      </c>
      <c r="AY268" s="269" t="s">
        <v>157</v>
      </c>
    </row>
    <row r="269" spans="1:65" s="2" customFormat="1" ht="12">
      <c r="A269" s="39"/>
      <c r="B269" s="40"/>
      <c r="C269" s="243" t="s">
        <v>329</v>
      </c>
      <c r="D269" s="243" t="s">
        <v>159</v>
      </c>
      <c r="E269" s="244" t="s">
        <v>434</v>
      </c>
      <c r="F269" s="245" t="s">
        <v>435</v>
      </c>
      <c r="G269" s="246" t="s">
        <v>198</v>
      </c>
      <c r="H269" s="247">
        <v>91.5</v>
      </c>
      <c r="I269" s="248"/>
      <c r="J269" s="249">
        <f>ROUND(I269*H269,2)</f>
        <v>0</v>
      </c>
      <c r="K269" s="245" t="s">
        <v>176</v>
      </c>
      <c r="L269" s="42"/>
      <c r="M269" s="250" t="s">
        <v>1</v>
      </c>
      <c r="N269" s="251" t="s">
        <v>51</v>
      </c>
      <c r="O269" s="92"/>
      <c r="P269" s="252">
        <f>O269*H269</f>
        <v>0</v>
      </c>
      <c r="Q269" s="252">
        <v>0</v>
      </c>
      <c r="R269" s="252">
        <f>Q269*H269</f>
        <v>0</v>
      </c>
      <c r="S269" s="252">
        <v>0</v>
      </c>
      <c r="T269" s="25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54" t="s">
        <v>164</v>
      </c>
      <c r="AT269" s="254" t="s">
        <v>159</v>
      </c>
      <c r="AU269" s="254" t="s">
        <v>95</v>
      </c>
      <c r="AY269" s="16" t="s">
        <v>157</v>
      </c>
      <c r="BE269" s="144">
        <f>IF(N269="základní",J269,0)</f>
        <v>0</v>
      </c>
      <c r="BF269" s="144">
        <f>IF(N269="snížená",J269,0)</f>
        <v>0</v>
      </c>
      <c r="BG269" s="144">
        <f>IF(N269="zákl. přenesená",J269,0)</f>
        <v>0</v>
      </c>
      <c r="BH269" s="144">
        <f>IF(N269="sníž. přenesená",J269,0)</f>
        <v>0</v>
      </c>
      <c r="BI269" s="144">
        <f>IF(N269="nulová",J269,0)</f>
        <v>0</v>
      </c>
      <c r="BJ269" s="16" t="s">
        <v>21</v>
      </c>
      <c r="BK269" s="144">
        <f>ROUND(I269*H269,2)</f>
        <v>0</v>
      </c>
      <c r="BL269" s="16" t="s">
        <v>164</v>
      </c>
      <c r="BM269" s="254" t="s">
        <v>1026</v>
      </c>
    </row>
    <row r="270" spans="1:47" s="2" customFormat="1" ht="12">
      <c r="A270" s="39"/>
      <c r="B270" s="40"/>
      <c r="C270" s="41"/>
      <c r="D270" s="255" t="s">
        <v>166</v>
      </c>
      <c r="E270" s="41"/>
      <c r="F270" s="256" t="s">
        <v>437</v>
      </c>
      <c r="G270" s="41"/>
      <c r="H270" s="41"/>
      <c r="I270" s="213"/>
      <c r="J270" s="41"/>
      <c r="K270" s="41"/>
      <c r="L270" s="42"/>
      <c r="M270" s="257"/>
      <c r="N270" s="258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6" t="s">
        <v>166</v>
      </c>
      <c r="AU270" s="16" t="s">
        <v>95</v>
      </c>
    </row>
    <row r="271" spans="1:51" s="14" customFormat="1" ht="12">
      <c r="A271" s="14"/>
      <c r="B271" s="270"/>
      <c r="C271" s="271"/>
      <c r="D271" s="255" t="s">
        <v>183</v>
      </c>
      <c r="E271" s="272" t="s">
        <v>1</v>
      </c>
      <c r="F271" s="273" t="s">
        <v>438</v>
      </c>
      <c r="G271" s="271"/>
      <c r="H271" s="272" t="s">
        <v>1</v>
      </c>
      <c r="I271" s="274"/>
      <c r="J271" s="271"/>
      <c r="K271" s="271"/>
      <c r="L271" s="275"/>
      <c r="M271" s="276"/>
      <c r="N271" s="277"/>
      <c r="O271" s="277"/>
      <c r="P271" s="277"/>
      <c r="Q271" s="277"/>
      <c r="R271" s="277"/>
      <c r="S271" s="277"/>
      <c r="T271" s="27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9" t="s">
        <v>183</v>
      </c>
      <c r="AU271" s="279" t="s">
        <v>95</v>
      </c>
      <c r="AV271" s="14" t="s">
        <v>21</v>
      </c>
      <c r="AW271" s="14" t="s">
        <v>40</v>
      </c>
      <c r="AX271" s="14" t="s">
        <v>86</v>
      </c>
      <c r="AY271" s="279" t="s">
        <v>157</v>
      </c>
    </row>
    <row r="272" spans="1:51" s="13" customFormat="1" ht="12">
      <c r="A272" s="13"/>
      <c r="B272" s="259"/>
      <c r="C272" s="260"/>
      <c r="D272" s="255" t="s">
        <v>183</v>
      </c>
      <c r="E272" s="261" t="s">
        <v>1</v>
      </c>
      <c r="F272" s="262" t="s">
        <v>1027</v>
      </c>
      <c r="G272" s="260"/>
      <c r="H272" s="263">
        <v>91.5</v>
      </c>
      <c r="I272" s="264"/>
      <c r="J272" s="260"/>
      <c r="K272" s="260"/>
      <c r="L272" s="265"/>
      <c r="M272" s="266"/>
      <c r="N272" s="267"/>
      <c r="O272" s="267"/>
      <c r="P272" s="267"/>
      <c r="Q272" s="267"/>
      <c r="R272" s="267"/>
      <c r="S272" s="267"/>
      <c r="T272" s="26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9" t="s">
        <v>183</v>
      </c>
      <c r="AU272" s="269" t="s">
        <v>95</v>
      </c>
      <c r="AV272" s="13" t="s">
        <v>95</v>
      </c>
      <c r="AW272" s="13" t="s">
        <v>40</v>
      </c>
      <c r="AX272" s="13" t="s">
        <v>21</v>
      </c>
      <c r="AY272" s="269" t="s">
        <v>157</v>
      </c>
    </row>
    <row r="273" spans="1:65" s="2" customFormat="1" ht="12">
      <c r="A273" s="39"/>
      <c r="B273" s="40"/>
      <c r="C273" s="243" t="s">
        <v>407</v>
      </c>
      <c r="D273" s="243" t="s">
        <v>159</v>
      </c>
      <c r="E273" s="244" t="s">
        <v>1028</v>
      </c>
      <c r="F273" s="245" t="s">
        <v>1029</v>
      </c>
      <c r="G273" s="246" t="s">
        <v>162</v>
      </c>
      <c r="H273" s="247">
        <v>749</v>
      </c>
      <c r="I273" s="248"/>
      <c r="J273" s="249">
        <f>ROUND(I273*H273,2)</f>
        <v>0</v>
      </c>
      <c r="K273" s="245" t="s">
        <v>163</v>
      </c>
      <c r="L273" s="42"/>
      <c r="M273" s="250" t="s">
        <v>1</v>
      </c>
      <c r="N273" s="251" t="s">
        <v>51</v>
      </c>
      <c r="O273" s="92"/>
      <c r="P273" s="252">
        <f>O273*H273</f>
        <v>0</v>
      </c>
      <c r="Q273" s="252">
        <v>0</v>
      </c>
      <c r="R273" s="252">
        <f>Q273*H273</f>
        <v>0</v>
      </c>
      <c r="S273" s="252">
        <v>0</v>
      </c>
      <c r="T273" s="25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54" t="s">
        <v>164</v>
      </c>
      <c r="AT273" s="254" t="s">
        <v>159</v>
      </c>
      <c r="AU273" s="254" t="s">
        <v>95</v>
      </c>
      <c r="AY273" s="16" t="s">
        <v>157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6" t="s">
        <v>21</v>
      </c>
      <c r="BK273" s="144">
        <f>ROUND(I273*H273,2)</f>
        <v>0</v>
      </c>
      <c r="BL273" s="16" t="s">
        <v>164</v>
      </c>
      <c r="BM273" s="254" t="s">
        <v>1030</v>
      </c>
    </row>
    <row r="274" spans="1:47" s="2" customFormat="1" ht="12">
      <c r="A274" s="39"/>
      <c r="B274" s="40"/>
      <c r="C274" s="41"/>
      <c r="D274" s="255" t="s">
        <v>166</v>
      </c>
      <c r="E274" s="41"/>
      <c r="F274" s="256" t="s">
        <v>1031</v>
      </c>
      <c r="G274" s="41"/>
      <c r="H274" s="41"/>
      <c r="I274" s="213"/>
      <c r="J274" s="41"/>
      <c r="K274" s="41"/>
      <c r="L274" s="42"/>
      <c r="M274" s="257"/>
      <c r="N274" s="258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6" t="s">
        <v>166</v>
      </c>
      <c r="AU274" s="16" t="s">
        <v>95</v>
      </c>
    </row>
    <row r="275" spans="1:51" s="14" customFormat="1" ht="12">
      <c r="A275" s="14"/>
      <c r="B275" s="270"/>
      <c r="C275" s="271"/>
      <c r="D275" s="255" t="s">
        <v>183</v>
      </c>
      <c r="E275" s="272" t="s">
        <v>1</v>
      </c>
      <c r="F275" s="273" t="s">
        <v>1032</v>
      </c>
      <c r="G275" s="271"/>
      <c r="H275" s="272" t="s">
        <v>1</v>
      </c>
      <c r="I275" s="274"/>
      <c r="J275" s="271"/>
      <c r="K275" s="271"/>
      <c r="L275" s="275"/>
      <c r="M275" s="276"/>
      <c r="N275" s="277"/>
      <c r="O275" s="277"/>
      <c r="P275" s="277"/>
      <c r="Q275" s="277"/>
      <c r="R275" s="277"/>
      <c r="S275" s="277"/>
      <c r="T275" s="27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9" t="s">
        <v>183</v>
      </c>
      <c r="AU275" s="279" t="s">
        <v>95</v>
      </c>
      <c r="AV275" s="14" t="s">
        <v>21</v>
      </c>
      <c r="AW275" s="14" t="s">
        <v>40</v>
      </c>
      <c r="AX275" s="14" t="s">
        <v>86</v>
      </c>
      <c r="AY275" s="279" t="s">
        <v>157</v>
      </c>
    </row>
    <row r="276" spans="1:51" s="13" customFormat="1" ht="12">
      <c r="A276" s="13"/>
      <c r="B276" s="259"/>
      <c r="C276" s="260"/>
      <c r="D276" s="255" t="s">
        <v>183</v>
      </c>
      <c r="E276" s="261" t="s">
        <v>1</v>
      </c>
      <c r="F276" s="262" t="s">
        <v>1033</v>
      </c>
      <c r="G276" s="260"/>
      <c r="H276" s="263">
        <v>749</v>
      </c>
      <c r="I276" s="264"/>
      <c r="J276" s="260"/>
      <c r="K276" s="260"/>
      <c r="L276" s="265"/>
      <c r="M276" s="266"/>
      <c r="N276" s="267"/>
      <c r="O276" s="267"/>
      <c r="P276" s="267"/>
      <c r="Q276" s="267"/>
      <c r="R276" s="267"/>
      <c r="S276" s="267"/>
      <c r="T276" s="26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9" t="s">
        <v>183</v>
      </c>
      <c r="AU276" s="269" t="s">
        <v>95</v>
      </c>
      <c r="AV276" s="13" t="s">
        <v>95</v>
      </c>
      <c r="AW276" s="13" t="s">
        <v>40</v>
      </c>
      <c r="AX276" s="13" t="s">
        <v>21</v>
      </c>
      <c r="AY276" s="269" t="s">
        <v>157</v>
      </c>
    </row>
    <row r="277" spans="1:63" s="12" customFormat="1" ht="22.8" customHeight="1">
      <c r="A277" s="12"/>
      <c r="B277" s="227"/>
      <c r="C277" s="228"/>
      <c r="D277" s="229" t="s">
        <v>85</v>
      </c>
      <c r="E277" s="241" t="s">
        <v>354</v>
      </c>
      <c r="F277" s="241" t="s">
        <v>447</v>
      </c>
      <c r="G277" s="228"/>
      <c r="H277" s="228"/>
      <c r="I277" s="231"/>
      <c r="J277" s="242">
        <f>BK277</f>
        <v>0</v>
      </c>
      <c r="K277" s="228"/>
      <c r="L277" s="233"/>
      <c r="M277" s="234"/>
      <c r="N277" s="235"/>
      <c r="O277" s="235"/>
      <c r="P277" s="236">
        <f>SUM(P278:P286)</f>
        <v>0</v>
      </c>
      <c r="Q277" s="235"/>
      <c r="R277" s="236">
        <f>SUM(R278:R286)</f>
        <v>0.02247</v>
      </c>
      <c r="S277" s="235"/>
      <c r="T277" s="237">
        <f>SUM(T278:T286)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38" t="s">
        <v>21</v>
      </c>
      <c r="AT277" s="239" t="s">
        <v>85</v>
      </c>
      <c r="AU277" s="239" t="s">
        <v>21</v>
      </c>
      <c r="AY277" s="238" t="s">
        <v>157</v>
      </c>
      <c r="BK277" s="240">
        <f>SUM(BK278:BK286)</f>
        <v>0</v>
      </c>
    </row>
    <row r="278" spans="1:65" s="2" customFormat="1" ht="12">
      <c r="A278" s="39"/>
      <c r="B278" s="40"/>
      <c r="C278" s="243" t="s">
        <v>412</v>
      </c>
      <c r="D278" s="243" t="s">
        <v>159</v>
      </c>
      <c r="E278" s="244" t="s">
        <v>449</v>
      </c>
      <c r="F278" s="245" t="s">
        <v>450</v>
      </c>
      <c r="G278" s="246" t="s">
        <v>162</v>
      </c>
      <c r="H278" s="247">
        <v>749</v>
      </c>
      <c r="I278" s="248"/>
      <c r="J278" s="249">
        <f>ROUND(I278*H278,2)</f>
        <v>0</v>
      </c>
      <c r="K278" s="245" t="s">
        <v>176</v>
      </c>
      <c r="L278" s="42"/>
      <c r="M278" s="250" t="s">
        <v>1</v>
      </c>
      <c r="N278" s="251" t="s">
        <v>51</v>
      </c>
      <c r="O278" s="92"/>
      <c r="P278" s="252">
        <f>O278*H278</f>
        <v>0</v>
      </c>
      <c r="Q278" s="252">
        <v>0</v>
      </c>
      <c r="R278" s="252">
        <f>Q278*H278</f>
        <v>0</v>
      </c>
      <c r="S278" s="252">
        <v>0</v>
      </c>
      <c r="T278" s="25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54" t="s">
        <v>164</v>
      </c>
      <c r="AT278" s="254" t="s">
        <v>159</v>
      </c>
      <c r="AU278" s="254" t="s">
        <v>95</v>
      </c>
      <c r="AY278" s="16" t="s">
        <v>157</v>
      </c>
      <c r="BE278" s="144">
        <f>IF(N278="základní",J278,0)</f>
        <v>0</v>
      </c>
      <c r="BF278" s="144">
        <f>IF(N278="snížená",J278,0)</f>
        <v>0</v>
      </c>
      <c r="BG278" s="144">
        <f>IF(N278="zákl. přenesená",J278,0)</f>
        <v>0</v>
      </c>
      <c r="BH278" s="144">
        <f>IF(N278="sníž. přenesená",J278,0)</f>
        <v>0</v>
      </c>
      <c r="BI278" s="144">
        <f>IF(N278="nulová",J278,0)</f>
        <v>0</v>
      </c>
      <c r="BJ278" s="16" t="s">
        <v>21</v>
      </c>
      <c r="BK278" s="144">
        <f>ROUND(I278*H278,2)</f>
        <v>0</v>
      </c>
      <c r="BL278" s="16" t="s">
        <v>164</v>
      </c>
      <c r="BM278" s="254" t="s">
        <v>1034</v>
      </c>
    </row>
    <row r="279" spans="1:47" s="2" customFormat="1" ht="12">
      <c r="A279" s="39"/>
      <c r="B279" s="40"/>
      <c r="C279" s="41"/>
      <c r="D279" s="255" t="s">
        <v>166</v>
      </c>
      <c r="E279" s="41"/>
      <c r="F279" s="256" t="s">
        <v>452</v>
      </c>
      <c r="G279" s="41"/>
      <c r="H279" s="41"/>
      <c r="I279" s="213"/>
      <c r="J279" s="41"/>
      <c r="K279" s="41"/>
      <c r="L279" s="42"/>
      <c r="M279" s="257"/>
      <c r="N279" s="258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6" t="s">
        <v>166</v>
      </c>
      <c r="AU279" s="16" t="s">
        <v>95</v>
      </c>
    </row>
    <row r="280" spans="1:65" s="2" customFormat="1" ht="16.5" customHeight="1">
      <c r="A280" s="39"/>
      <c r="B280" s="40"/>
      <c r="C280" s="280" t="s">
        <v>419</v>
      </c>
      <c r="D280" s="280" t="s">
        <v>385</v>
      </c>
      <c r="E280" s="281" t="s">
        <v>454</v>
      </c>
      <c r="F280" s="282" t="s">
        <v>455</v>
      </c>
      <c r="G280" s="283" t="s">
        <v>456</v>
      </c>
      <c r="H280" s="284">
        <v>22.47</v>
      </c>
      <c r="I280" s="285"/>
      <c r="J280" s="286">
        <f>ROUND(I280*H280,2)</f>
        <v>0</v>
      </c>
      <c r="K280" s="282" t="s">
        <v>163</v>
      </c>
      <c r="L280" s="287"/>
      <c r="M280" s="288" t="s">
        <v>1</v>
      </c>
      <c r="N280" s="289" t="s">
        <v>51</v>
      </c>
      <c r="O280" s="92"/>
      <c r="P280" s="252">
        <f>O280*H280</f>
        <v>0</v>
      </c>
      <c r="Q280" s="252">
        <v>0.001</v>
      </c>
      <c r="R280" s="252">
        <f>Q280*H280</f>
        <v>0.02247</v>
      </c>
      <c r="S280" s="252">
        <v>0</v>
      </c>
      <c r="T280" s="25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54" t="s">
        <v>203</v>
      </c>
      <c r="AT280" s="254" t="s">
        <v>385</v>
      </c>
      <c r="AU280" s="254" t="s">
        <v>95</v>
      </c>
      <c r="AY280" s="16" t="s">
        <v>157</v>
      </c>
      <c r="BE280" s="144">
        <f>IF(N280="základní",J280,0)</f>
        <v>0</v>
      </c>
      <c r="BF280" s="144">
        <f>IF(N280="snížená",J280,0)</f>
        <v>0</v>
      </c>
      <c r="BG280" s="144">
        <f>IF(N280="zákl. přenesená",J280,0)</f>
        <v>0</v>
      </c>
      <c r="BH280" s="144">
        <f>IF(N280="sníž. přenesená",J280,0)</f>
        <v>0</v>
      </c>
      <c r="BI280" s="144">
        <f>IF(N280="nulová",J280,0)</f>
        <v>0</v>
      </c>
      <c r="BJ280" s="16" t="s">
        <v>21</v>
      </c>
      <c r="BK280" s="144">
        <f>ROUND(I280*H280,2)</f>
        <v>0</v>
      </c>
      <c r="BL280" s="16" t="s">
        <v>164</v>
      </c>
      <c r="BM280" s="254" t="s">
        <v>1035</v>
      </c>
    </row>
    <row r="281" spans="1:47" s="2" customFormat="1" ht="12">
      <c r="A281" s="39"/>
      <c r="B281" s="40"/>
      <c r="C281" s="41"/>
      <c r="D281" s="255" t="s">
        <v>166</v>
      </c>
      <c r="E281" s="41"/>
      <c r="F281" s="256" t="s">
        <v>458</v>
      </c>
      <c r="G281" s="41"/>
      <c r="H281" s="41"/>
      <c r="I281" s="213"/>
      <c r="J281" s="41"/>
      <c r="K281" s="41"/>
      <c r="L281" s="42"/>
      <c r="M281" s="257"/>
      <c r="N281" s="258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6" t="s">
        <v>166</v>
      </c>
      <c r="AU281" s="16" t="s">
        <v>95</v>
      </c>
    </row>
    <row r="282" spans="1:51" s="13" customFormat="1" ht="12">
      <c r="A282" s="13"/>
      <c r="B282" s="259"/>
      <c r="C282" s="260"/>
      <c r="D282" s="255" t="s">
        <v>183</v>
      </c>
      <c r="E282" s="260"/>
      <c r="F282" s="262" t="s">
        <v>1036</v>
      </c>
      <c r="G282" s="260"/>
      <c r="H282" s="263">
        <v>22.47</v>
      </c>
      <c r="I282" s="264"/>
      <c r="J282" s="260"/>
      <c r="K282" s="260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183</v>
      </c>
      <c r="AU282" s="269" t="s">
        <v>95</v>
      </c>
      <c r="AV282" s="13" t="s">
        <v>95</v>
      </c>
      <c r="AW282" s="13" t="s">
        <v>4</v>
      </c>
      <c r="AX282" s="13" t="s">
        <v>21</v>
      </c>
      <c r="AY282" s="269" t="s">
        <v>157</v>
      </c>
    </row>
    <row r="283" spans="1:65" s="2" customFormat="1" ht="12">
      <c r="A283" s="39"/>
      <c r="B283" s="40"/>
      <c r="C283" s="243" t="s">
        <v>426</v>
      </c>
      <c r="D283" s="243" t="s">
        <v>159</v>
      </c>
      <c r="E283" s="244" t="s">
        <v>461</v>
      </c>
      <c r="F283" s="245" t="s">
        <v>462</v>
      </c>
      <c r="G283" s="246" t="s">
        <v>463</v>
      </c>
      <c r="H283" s="247">
        <v>0.15</v>
      </c>
      <c r="I283" s="248"/>
      <c r="J283" s="249">
        <f>ROUND(I283*H283,2)</f>
        <v>0</v>
      </c>
      <c r="K283" s="245" t="s">
        <v>176</v>
      </c>
      <c r="L283" s="42"/>
      <c r="M283" s="250" t="s">
        <v>1</v>
      </c>
      <c r="N283" s="251" t="s">
        <v>51</v>
      </c>
      <c r="O283" s="92"/>
      <c r="P283" s="252">
        <f>O283*H283</f>
        <v>0</v>
      </c>
      <c r="Q283" s="252">
        <v>0</v>
      </c>
      <c r="R283" s="252">
        <f>Q283*H283</f>
        <v>0</v>
      </c>
      <c r="S283" s="252">
        <v>0</v>
      </c>
      <c r="T283" s="25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54" t="s">
        <v>164</v>
      </c>
      <c r="AT283" s="254" t="s">
        <v>159</v>
      </c>
      <c r="AU283" s="254" t="s">
        <v>95</v>
      </c>
      <c r="AY283" s="16" t="s">
        <v>157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6" t="s">
        <v>21</v>
      </c>
      <c r="BK283" s="144">
        <f>ROUND(I283*H283,2)</f>
        <v>0</v>
      </c>
      <c r="BL283" s="16" t="s">
        <v>164</v>
      </c>
      <c r="BM283" s="254" t="s">
        <v>1037</v>
      </c>
    </row>
    <row r="284" spans="1:47" s="2" customFormat="1" ht="12">
      <c r="A284" s="39"/>
      <c r="B284" s="40"/>
      <c r="C284" s="41"/>
      <c r="D284" s="255" t="s">
        <v>166</v>
      </c>
      <c r="E284" s="41"/>
      <c r="F284" s="256" t="s">
        <v>465</v>
      </c>
      <c r="G284" s="41"/>
      <c r="H284" s="41"/>
      <c r="I284" s="213"/>
      <c r="J284" s="41"/>
      <c r="K284" s="41"/>
      <c r="L284" s="42"/>
      <c r="M284" s="257"/>
      <c r="N284" s="258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6" t="s">
        <v>166</v>
      </c>
      <c r="AU284" s="16" t="s">
        <v>95</v>
      </c>
    </row>
    <row r="285" spans="1:51" s="14" customFormat="1" ht="12">
      <c r="A285" s="14"/>
      <c r="B285" s="270"/>
      <c r="C285" s="271"/>
      <c r="D285" s="255" t="s">
        <v>183</v>
      </c>
      <c r="E285" s="272" t="s">
        <v>1</v>
      </c>
      <c r="F285" s="273" t="s">
        <v>737</v>
      </c>
      <c r="G285" s="271"/>
      <c r="H285" s="272" t="s">
        <v>1</v>
      </c>
      <c r="I285" s="274"/>
      <c r="J285" s="271"/>
      <c r="K285" s="271"/>
      <c r="L285" s="275"/>
      <c r="M285" s="276"/>
      <c r="N285" s="277"/>
      <c r="O285" s="277"/>
      <c r="P285" s="277"/>
      <c r="Q285" s="277"/>
      <c r="R285" s="277"/>
      <c r="S285" s="277"/>
      <c r="T285" s="27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9" t="s">
        <v>183</v>
      </c>
      <c r="AU285" s="279" t="s">
        <v>95</v>
      </c>
      <c r="AV285" s="14" t="s">
        <v>21</v>
      </c>
      <c r="AW285" s="14" t="s">
        <v>40</v>
      </c>
      <c r="AX285" s="14" t="s">
        <v>86</v>
      </c>
      <c r="AY285" s="279" t="s">
        <v>157</v>
      </c>
    </row>
    <row r="286" spans="1:51" s="13" customFormat="1" ht="12">
      <c r="A286" s="13"/>
      <c r="B286" s="259"/>
      <c r="C286" s="260"/>
      <c r="D286" s="255" t="s">
        <v>183</v>
      </c>
      <c r="E286" s="261" t="s">
        <v>1</v>
      </c>
      <c r="F286" s="262" t="s">
        <v>1038</v>
      </c>
      <c r="G286" s="260"/>
      <c r="H286" s="263">
        <v>0.15</v>
      </c>
      <c r="I286" s="264"/>
      <c r="J286" s="260"/>
      <c r="K286" s="260"/>
      <c r="L286" s="265"/>
      <c r="M286" s="290"/>
      <c r="N286" s="291"/>
      <c r="O286" s="291"/>
      <c r="P286" s="291"/>
      <c r="Q286" s="291"/>
      <c r="R286" s="291"/>
      <c r="S286" s="291"/>
      <c r="T286" s="29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183</v>
      </c>
      <c r="AU286" s="269" t="s">
        <v>95</v>
      </c>
      <c r="AV286" s="13" t="s">
        <v>95</v>
      </c>
      <c r="AW286" s="13" t="s">
        <v>40</v>
      </c>
      <c r="AX286" s="13" t="s">
        <v>21</v>
      </c>
      <c r="AY286" s="269" t="s">
        <v>157</v>
      </c>
    </row>
    <row r="287" spans="1:31" s="2" customFormat="1" ht="6.95" customHeight="1">
      <c r="A287" s="39"/>
      <c r="B287" s="67"/>
      <c r="C287" s="68"/>
      <c r="D287" s="68"/>
      <c r="E287" s="68"/>
      <c r="F287" s="68"/>
      <c r="G287" s="68"/>
      <c r="H287" s="68"/>
      <c r="I287" s="68"/>
      <c r="J287" s="68"/>
      <c r="K287" s="68"/>
      <c r="L287" s="42"/>
      <c r="M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</row>
  </sheetData>
  <sheetProtection password="CC35" sheet="1" objects="1" scenarios="1" formatColumns="0" formatRows="0" autoFilter="0"/>
  <autoFilter ref="C130:K286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pans="2:46" s="1" customFormat="1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9"/>
      <c r="AT3" s="16" t="s">
        <v>95</v>
      </c>
    </row>
    <row r="4" spans="2:46" s="1" customFormat="1" ht="24.95" customHeight="1">
      <c r="B4" s="19"/>
      <c r="D4" s="154" t="s">
        <v>117</v>
      </c>
      <c r="L4" s="19"/>
      <c r="M4" s="155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6" t="s">
        <v>16</v>
      </c>
      <c r="L6" s="19"/>
    </row>
    <row r="7" spans="2:12" s="1" customFormat="1" ht="16.5" customHeight="1">
      <c r="B7" s="19"/>
      <c r="E7" s="157" t="str">
        <f>'Rekapitulace stavby'!K6</f>
        <v>Polní cesty C1, C2, C3 a VHO -21-03-16_DI-02_databaze 2020</v>
      </c>
      <c r="F7" s="156"/>
      <c r="G7" s="156"/>
      <c r="H7" s="156"/>
      <c r="L7" s="19"/>
    </row>
    <row r="8" spans="1:31" s="2" customFormat="1" ht="12" customHeight="1">
      <c r="A8" s="39"/>
      <c r="B8" s="42"/>
      <c r="C8" s="39"/>
      <c r="D8" s="156" t="s">
        <v>118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58" t="s">
        <v>1039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6" t="s">
        <v>19</v>
      </c>
      <c r="E11" s="39"/>
      <c r="F11" s="159" t="s">
        <v>1</v>
      </c>
      <c r="G11" s="39"/>
      <c r="H11" s="39"/>
      <c r="I11" s="156" t="s">
        <v>20</v>
      </c>
      <c r="J11" s="159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6" t="s">
        <v>22</v>
      </c>
      <c r="E12" s="39"/>
      <c r="F12" s="159" t="s">
        <v>23</v>
      </c>
      <c r="G12" s="39"/>
      <c r="H12" s="39"/>
      <c r="I12" s="156" t="s">
        <v>24</v>
      </c>
      <c r="J12" s="160" t="str">
        <f>'Rekapitulace stavby'!AN8</f>
        <v>30. 12. 2020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6" t="s">
        <v>28</v>
      </c>
      <c r="E14" s="39"/>
      <c r="F14" s="39"/>
      <c r="G14" s="39"/>
      <c r="H14" s="39"/>
      <c r="I14" s="156" t="s">
        <v>29</v>
      </c>
      <c r="J14" s="159" t="s">
        <v>30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59" t="s">
        <v>31</v>
      </c>
      <c r="F15" s="39"/>
      <c r="G15" s="39"/>
      <c r="H15" s="39"/>
      <c r="I15" s="156" t="s">
        <v>32</v>
      </c>
      <c r="J15" s="159" t="s">
        <v>33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6" t="s">
        <v>34</v>
      </c>
      <c r="E17" s="39"/>
      <c r="F17" s="39"/>
      <c r="G17" s="39"/>
      <c r="H17" s="39"/>
      <c r="I17" s="156" t="s">
        <v>29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59"/>
      <c r="G18" s="159"/>
      <c r="H18" s="159"/>
      <c r="I18" s="156" t="s">
        <v>32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6" t="s">
        <v>36</v>
      </c>
      <c r="E20" s="39"/>
      <c r="F20" s="39"/>
      <c r="G20" s="39"/>
      <c r="H20" s="39"/>
      <c r="I20" s="156" t="s">
        <v>29</v>
      </c>
      <c r="J20" s="159" t="s">
        <v>37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59" t="s">
        <v>38</v>
      </c>
      <c r="F21" s="39"/>
      <c r="G21" s="39"/>
      <c r="H21" s="39"/>
      <c r="I21" s="156" t="s">
        <v>32</v>
      </c>
      <c r="J21" s="159" t="s">
        <v>39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6" t="s">
        <v>41</v>
      </c>
      <c r="E23" s="39"/>
      <c r="F23" s="39"/>
      <c r="G23" s="39"/>
      <c r="H23" s="39"/>
      <c r="I23" s="156" t="s">
        <v>29</v>
      </c>
      <c r="J23" s="159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59" t="s">
        <v>42</v>
      </c>
      <c r="F24" s="39"/>
      <c r="G24" s="39"/>
      <c r="H24" s="39"/>
      <c r="I24" s="156" t="s">
        <v>32</v>
      </c>
      <c r="J24" s="159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6" t="s">
        <v>43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1"/>
      <c r="B27" s="162"/>
      <c r="C27" s="161"/>
      <c r="D27" s="161"/>
      <c r="E27" s="163" t="s">
        <v>1</v>
      </c>
      <c r="F27" s="163"/>
      <c r="G27" s="163"/>
      <c r="H27" s="163"/>
      <c r="I27" s="161"/>
      <c r="J27" s="161"/>
      <c r="K27" s="161"/>
      <c r="L27" s="164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65"/>
      <c r="E29" s="165"/>
      <c r="F29" s="165"/>
      <c r="G29" s="165"/>
      <c r="H29" s="165"/>
      <c r="I29" s="165"/>
      <c r="J29" s="165"/>
      <c r="K29" s="16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59" t="s">
        <v>120</v>
      </c>
      <c r="E30" s="39"/>
      <c r="F30" s="39"/>
      <c r="G30" s="39"/>
      <c r="H30" s="39"/>
      <c r="I30" s="39"/>
      <c r="J30" s="166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67" t="s">
        <v>111</v>
      </c>
      <c r="E31" s="39"/>
      <c r="F31" s="39"/>
      <c r="G31" s="39"/>
      <c r="H31" s="39"/>
      <c r="I31" s="39"/>
      <c r="J31" s="166">
        <f>J100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68" t="s">
        <v>46</v>
      </c>
      <c r="E32" s="39"/>
      <c r="F32" s="39"/>
      <c r="G32" s="39"/>
      <c r="H32" s="39"/>
      <c r="I32" s="39"/>
      <c r="J32" s="169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65"/>
      <c r="E33" s="165"/>
      <c r="F33" s="165"/>
      <c r="G33" s="165"/>
      <c r="H33" s="165"/>
      <c r="I33" s="165"/>
      <c r="J33" s="165"/>
      <c r="K33" s="165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0" t="s">
        <v>48</v>
      </c>
      <c r="G34" s="39"/>
      <c r="H34" s="39"/>
      <c r="I34" s="170" t="s">
        <v>47</v>
      </c>
      <c r="J34" s="170" t="s">
        <v>49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1" t="s">
        <v>50</v>
      </c>
      <c r="E35" s="156" t="s">
        <v>51</v>
      </c>
      <c r="F35" s="172">
        <f>ROUND((SUM(BE100:BE107)+SUM(BE127:BE145)),2)</f>
        <v>0</v>
      </c>
      <c r="G35" s="39"/>
      <c r="H35" s="39"/>
      <c r="I35" s="173">
        <v>0.21</v>
      </c>
      <c r="J35" s="172">
        <f>ROUND(((SUM(BE100:BE107)+SUM(BE127:BE145))*I35),2)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6" t="s">
        <v>52</v>
      </c>
      <c r="F36" s="172">
        <f>ROUND((SUM(BF100:BF107)+SUM(BF127:BF145)),2)</f>
        <v>0</v>
      </c>
      <c r="G36" s="39"/>
      <c r="H36" s="39"/>
      <c r="I36" s="173">
        <v>0.15</v>
      </c>
      <c r="J36" s="172">
        <f>ROUND(((SUM(BF100:BF107)+SUM(BF127:BF145))*I36),2)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6" t="s">
        <v>53</v>
      </c>
      <c r="F37" s="172">
        <f>ROUND((SUM(BG100:BG107)+SUM(BG127:BG145)),2)</f>
        <v>0</v>
      </c>
      <c r="G37" s="39"/>
      <c r="H37" s="39"/>
      <c r="I37" s="173">
        <v>0.21</v>
      </c>
      <c r="J37" s="17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6" t="s">
        <v>54</v>
      </c>
      <c r="F38" s="172">
        <f>ROUND((SUM(BH100:BH107)+SUM(BH127:BH145)),2)</f>
        <v>0</v>
      </c>
      <c r="G38" s="39"/>
      <c r="H38" s="39"/>
      <c r="I38" s="173">
        <v>0.15</v>
      </c>
      <c r="J38" s="172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6" t="s">
        <v>55</v>
      </c>
      <c r="F39" s="172">
        <f>ROUND((SUM(BI100:BI107)+SUM(BI127:BI145)),2)</f>
        <v>0</v>
      </c>
      <c r="G39" s="39"/>
      <c r="H39" s="39"/>
      <c r="I39" s="173">
        <v>0</v>
      </c>
      <c r="J39" s="172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74"/>
      <c r="D41" s="175" t="s">
        <v>56</v>
      </c>
      <c r="E41" s="176"/>
      <c r="F41" s="176"/>
      <c r="G41" s="177" t="s">
        <v>57</v>
      </c>
      <c r="H41" s="178" t="s">
        <v>58</v>
      </c>
      <c r="I41" s="176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4"/>
      <c r="D50" s="181" t="s">
        <v>59</v>
      </c>
      <c r="E50" s="182"/>
      <c r="F50" s="182"/>
      <c r="G50" s="181" t="s">
        <v>60</v>
      </c>
      <c r="H50" s="182"/>
      <c r="I50" s="182"/>
      <c r="J50" s="182"/>
      <c r="K50" s="182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83" t="s">
        <v>61</v>
      </c>
      <c r="E61" s="184"/>
      <c r="F61" s="185" t="s">
        <v>62</v>
      </c>
      <c r="G61" s="183" t="s">
        <v>61</v>
      </c>
      <c r="H61" s="184"/>
      <c r="I61" s="184"/>
      <c r="J61" s="186" t="s">
        <v>62</v>
      </c>
      <c r="K61" s="18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1" t="s">
        <v>63</v>
      </c>
      <c r="E65" s="187"/>
      <c r="F65" s="187"/>
      <c r="G65" s="181" t="s">
        <v>64</v>
      </c>
      <c r="H65" s="187"/>
      <c r="I65" s="187"/>
      <c r="J65" s="187"/>
      <c r="K65" s="18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83" t="s">
        <v>61</v>
      </c>
      <c r="E76" s="184"/>
      <c r="F76" s="185" t="s">
        <v>62</v>
      </c>
      <c r="G76" s="183" t="s">
        <v>61</v>
      </c>
      <c r="H76" s="184"/>
      <c r="I76" s="184"/>
      <c r="J76" s="186" t="s">
        <v>62</v>
      </c>
      <c r="K76" s="18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2" t="str">
        <f>E7</f>
        <v>Polní cesty C1, C2, C3 a VHO -21-03-16_DI-02_databaze 2020</v>
      </c>
      <c r="F85" s="31"/>
      <c r="G85" s="31"/>
      <c r="H85" s="3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07 - Vedlešjí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22</v>
      </c>
      <c r="D89" s="41"/>
      <c r="E89" s="41"/>
      <c r="F89" s="26" t="str">
        <f>F12</f>
        <v>Bocanovice</v>
      </c>
      <c r="G89" s="41"/>
      <c r="H89" s="41"/>
      <c r="I89" s="31" t="s">
        <v>24</v>
      </c>
      <c r="J89" s="80" t="str">
        <f>IF(J12="","",J12)</f>
        <v>30. 12. 2020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28</v>
      </c>
      <c r="D91" s="41"/>
      <c r="E91" s="41"/>
      <c r="F91" s="26" t="str">
        <f>E15</f>
        <v>ČR SPÚ, KPÚ pro MSK</v>
      </c>
      <c r="G91" s="41"/>
      <c r="H91" s="41"/>
      <c r="I91" s="31" t="s">
        <v>36</v>
      </c>
      <c r="J91" s="35" t="str">
        <f>E21</f>
        <v>AWT Rekultivace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34</v>
      </c>
      <c r="D92" s="41"/>
      <c r="E92" s="41"/>
      <c r="F92" s="26" t="str">
        <f>IF(E18="","",E18)</f>
        <v>Vyplň údaj</v>
      </c>
      <c r="G92" s="41"/>
      <c r="H92" s="41"/>
      <c r="I92" s="31" t="s">
        <v>41</v>
      </c>
      <c r="J92" s="35" t="str">
        <f>E24</f>
        <v>V.Krč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3" t="s">
        <v>122</v>
      </c>
      <c r="D94" s="150"/>
      <c r="E94" s="150"/>
      <c r="F94" s="150"/>
      <c r="G94" s="150"/>
      <c r="H94" s="150"/>
      <c r="I94" s="150"/>
      <c r="J94" s="194" t="s">
        <v>123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5" t="s">
        <v>124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125</v>
      </c>
    </row>
    <row r="97" spans="1:31" s="9" customFormat="1" ht="24.95" customHeight="1">
      <c r="A97" s="9"/>
      <c r="B97" s="196"/>
      <c r="C97" s="197"/>
      <c r="D97" s="198" t="s">
        <v>1040</v>
      </c>
      <c r="E97" s="199"/>
      <c r="F97" s="199"/>
      <c r="G97" s="199"/>
      <c r="H97" s="199"/>
      <c r="I97" s="199"/>
      <c r="J97" s="200">
        <f>J128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29.25" customHeight="1">
      <c r="A100" s="39"/>
      <c r="B100" s="40"/>
      <c r="C100" s="195" t="s">
        <v>133</v>
      </c>
      <c r="D100" s="41"/>
      <c r="E100" s="41"/>
      <c r="F100" s="41"/>
      <c r="G100" s="41"/>
      <c r="H100" s="41"/>
      <c r="I100" s="41"/>
      <c r="J100" s="208">
        <f>ROUND(J101+J102+J103+J104+J105+J106,2)</f>
        <v>0</v>
      </c>
      <c r="K100" s="41"/>
      <c r="L100" s="64"/>
      <c r="N100" s="209" t="s">
        <v>50</v>
      </c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65" s="2" customFormat="1" ht="18" customHeight="1">
      <c r="A101" s="39"/>
      <c r="B101" s="40"/>
      <c r="C101" s="41"/>
      <c r="D101" s="145" t="s">
        <v>134</v>
      </c>
      <c r="E101" s="138"/>
      <c r="F101" s="138"/>
      <c r="G101" s="41"/>
      <c r="H101" s="41"/>
      <c r="I101" s="41"/>
      <c r="J101" s="139">
        <v>0</v>
      </c>
      <c r="K101" s="41"/>
      <c r="L101" s="210"/>
      <c r="M101" s="211"/>
      <c r="N101" s="212" t="s">
        <v>51</v>
      </c>
      <c r="O101" s="211"/>
      <c r="P101" s="211"/>
      <c r="Q101" s="211"/>
      <c r="R101" s="211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4" t="s">
        <v>135</v>
      </c>
      <c r="AZ101" s="211"/>
      <c r="BA101" s="211"/>
      <c r="BB101" s="211"/>
      <c r="BC101" s="211"/>
      <c r="BD101" s="211"/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14" t="s">
        <v>21</v>
      </c>
      <c r="BK101" s="211"/>
      <c r="BL101" s="211"/>
      <c r="BM101" s="211"/>
    </row>
    <row r="102" spans="1:65" s="2" customFormat="1" ht="18" customHeight="1">
      <c r="A102" s="39"/>
      <c r="B102" s="40"/>
      <c r="C102" s="41"/>
      <c r="D102" s="145" t="s">
        <v>136</v>
      </c>
      <c r="E102" s="138"/>
      <c r="F102" s="138"/>
      <c r="G102" s="41"/>
      <c r="H102" s="41"/>
      <c r="I102" s="41"/>
      <c r="J102" s="139">
        <v>0</v>
      </c>
      <c r="K102" s="41"/>
      <c r="L102" s="210"/>
      <c r="M102" s="211"/>
      <c r="N102" s="212" t="s">
        <v>51</v>
      </c>
      <c r="O102" s="211"/>
      <c r="P102" s="211"/>
      <c r="Q102" s="211"/>
      <c r="R102" s="211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4" t="s">
        <v>135</v>
      </c>
      <c r="AZ102" s="211"/>
      <c r="BA102" s="211"/>
      <c r="BB102" s="211"/>
      <c r="BC102" s="211"/>
      <c r="BD102" s="211"/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14" t="s">
        <v>21</v>
      </c>
      <c r="BK102" s="211"/>
      <c r="BL102" s="211"/>
      <c r="BM102" s="211"/>
    </row>
    <row r="103" spans="1:65" s="2" customFormat="1" ht="18" customHeight="1">
      <c r="A103" s="39"/>
      <c r="B103" s="40"/>
      <c r="C103" s="41"/>
      <c r="D103" s="145" t="s">
        <v>137</v>
      </c>
      <c r="E103" s="138"/>
      <c r="F103" s="138"/>
      <c r="G103" s="41"/>
      <c r="H103" s="41"/>
      <c r="I103" s="41"/>
      <c r="J103" s="139">
        <v>0</v>
      </c>
      <c r="K103" s="41"/>
      <c r="L103" s="210"/>
      <c r="M103" s="211"/>
      <c r="N103" s="212" t="s">
        <v>51</v>
      </c>
      <c r="O103" s="211"/>
      <c r="P103" s="211"/>
      <c r="Q103" s="211"/>
      <c r="R103" s="211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4" t="s">
        <v>135</v>
      </c>
      <c r="AZ103" s="211"/>
      <c r="BA103" s="211"/>
      <c r="BB103" s="211"/>
      <c r="BC103" s="211"/>
      <c r="BD103" s="211"/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14" t="s">
        <v>21</v>
      </c>
      <c r="BK103" s="211"/>
      <c r="BL103" s="211"/>
      <c r="BM103" s="211"/>
    </row>
    <row r="104" spans="1:65" s="2" customFormat="1" ht="18" customHeight="1">
      <c r="A104" s="39"/>
      <c r="B104" s="40"/>
      <c r="C104" s="41"/>
      <c r="D104" s="145" t="s">
        <v>138</v>
      </c>
      <c r="E104" s="138"/>
      <c r="F104" s="138"/>
      <c r="G104" s="41"/>
      <c r="H104" s="41"/>
      <c r="I104" s="41"/>
      <c r="J104" s="139">
        <v>0</v>
      </c>
      <c r="K104" s="41"/>
      <c r="L104" s="210"/>
      <c r="M104" s="211"/>
      <c r="N104" s="212" t="s">
        <v>51</v>
      </c>
      <c r="O104" s="211"/>
      <c r="P104" s="211"/>
      <c r="Q104" s="211"/>
      <c r="R104" s="211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4" t="s">
        <v>135</v>
      </c>
      <c r="AZ104" s="211"/>
      <c r="BA104" s="211"/>
      <c r="BB104" s="211"/>
      <c r="BC104" s="211"/>
      <c r="BD104" s="211"/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14" t="s">
        <v>21</v>
      </c>
      <c r="BK104" s="211"/>
      <c r="BL104" s="211"/>
      <c r="BM104" s="211"/>
    </row>
    <row r="105" spans="1:65" s="2" customFormat="1" ht="18" customHeight="1">
      <c r="A105" s="39"/>
      <c r="B105" s="40"/>
      <c r="C105" s="41"/>
      <c r="D105" s="145" t="s">
        <v>139</v>
      </c>
      <c r="E105" s="138"/>
      <c r="F105" s="138"/>
      <c r="G105" s="41"/>
      <c r="H105" s="41"/>
      <c r="I105" s="41"/>
      <c r="J105" s="139">
        <v>0</v>
      </c>
      <c r="K105" s="41"/>
      <c r="L105" s="210"/>
      <c r="M105" s="211"/>
      <c r="N105" s="212" t="s">
        <v>51</v>
      </c>
      <c r="O105" s="211"/>
      <c r="P105" s="211"/>
      <c r="Q105" s="211"/>
      <c r="R105" s="211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4" t="s">
        <v>135</v>
      </c>
      <c r="AZ105" s="211"/>
      <c r="BA105" s="211"/>
      <c r="BB105" s="211"/>
      <c r="BC105" s="211"/>
      <c r="BD105" s="211"/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14" t="s">
        <v>21</v>
      </c>
      <c r="BK105" s="211"/>
      <c r="BL105" s="211"/>
      <c r="BM105" s="211"/>
    </row>
    <row r="106" spans="1:65" s="2" customFormat="1" ht="18" customHeight="1">
      <c r="A106" s="39"/>
      <c r="B106" s="40"/>
      <c r="C106" s="41"/>
      <c r="D106" s="138" t="s">
        <v>140</v>
      </c>
      <c r="E106" s="41"/>
      <c r="F106" s="41"/>
      <c r="G106" s="41"/>
      <c r="H106" s="41"/>
      <c r="I106" s="41"/>
      <c r="J106" s="139">
        <f>ROUND(J30*T106,2)</f>
        <v>0</v>
      </c>
      <c r="K106" s="41"/>
      <c r="L106" s="210"/>
      <c r="M106" s="211"/>
      <c r="N106" s="212" t="s">
        <v>51</v>
      </c>
      <c r="O106" s="211"/>
      <c r="P106" s="211"/>
      <c r="Q106" s="211"/>
      <c r="R106" s="211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4" t="s">
        <v>141</v>
      </c>
      <c r="AZ106" s="211"/>
      <c r="BA106" s="211"/>
      <c r="BB106" s="211"/>
      <c r="BC106" s="211"/>
      <c r="BD106" s="211"/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14" t="s">
        <v>21</v>
      </c>
      <c r="BK106" s="211"/>
      <c r="BL106" s="211"/>
      <c r="BM106" s="211"/>
    </row>
    <row r="107" spans="1:31" s="2" customFormat="1" ht="12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9.25" customHeight="1">
      <c r="A108" s="39"/>
      <c r="B108" s="40"/>
      <c r="C108" s="149" t="s">
        <v>116</v>
      </c>
      <c r="D108" s="150"/>
      <c r="E108" s="150"/>
      <c r="F108" s="150"/>
      <c r="G108" s="150"/>
      <c r="H108" s="150"/>
      <c r="I108" s="150"/>
      <c r="J108" s="151">
        <f>ROUND(J96+J100,2)</f>
        <v>0</v>
      </c>
      <c r="K108" s="15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2" t="s">
        <v>142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1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92" t="str">
        <f>E7</f>
        <v>Polní cesty C1, C2, C3 a VHO -21-03-16_DI-02_databaze 2020</v>
      </c>
      <c r="F117" s="31"/>
      <c r="G117" s="31"/>
      <c r="H117" s="3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1" t="s">
        <v>118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07 - Vedlešjí rozpočtové náklady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1" t="s">
        <v>22</v>
      </c>
      <c r="D121" s="41"/>
      <c r="E121" s="41"/>
      <c r="F121" s="26" t="str">
        <f>F12</f>
        <v>Bocanovice</v>
      </c>
      <c r="G121" s="41"/>
      <c r="H121" s="41"/>
      <c r="I121" s="31" t="s">
        <v>24</v>
      </c>
      <c r="J121" s="80" t="str">
        <f>IF(J12="","",J12)</f>
        <v>30. 12. 2020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1" t="s">
        <v>28</v>
      </c>
      <c r="D123" s="41"/>
      <c r="E123" s="41"/>
      <c r="F123" s="26" t="str">
        <f>E15</f>
        <v>ČR SPÚ, KPÚ pro MSK</v>
      </c>
      <c r="G123" s="41"/>
      <c r="H123" s="41"/>
      <c r="I123" s="31" t="s">
        <v>36</v>
      </c>
      <c r="J123" s="35" t="str">
        <f>E21</f>
        <v>AWT Rekultivace a.s.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1" t="s">
        <v>34</v>
      </c>
      <c r="D124" s="41"/>
      <c r="E124" s="41"/>
      <c r="F124" s="26" t="str">
        <f>IF(E18="","",E18)</f>
        <v>Vyplň údaj</v>
      </c>
      <c r="G124" s="41"/>
      <c r="H124" s="41"/>
      <c r="I124" s="31" t="s">
        <v>41</v>
      </c>
      <c r="J124" s="35" t="str">
        <f>E24</f>
        <v>V.Krč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16"/>
      <c r="B126" s="217"/>
      <c r="C126" s="218" t="s">
        <v>143</v>
      </c>
      <c r="D126" s="219" t="s">
        <v>71</v>
      </c>
      <c r="E126" s="219" t="s">
        <v>67</v>
      </c>
      <c r="F126" s="219" t="s">
        <v>68</v>
      </c>
      <c r="G126" s="219" t="s">
        <v>144</v>
      </c>
      <c r="H126" s="219" t="s">
        <v>145</v>
      </c>
      <c r="I126" s="219" t="s">
        <v>146</v>
      </c>
      <c r="J126" s="219" t="s">
        <v>123</v>
      </c>
      <c r="K126" s="220" t="s">
        <v>147</v>
      </c>
      <c r="L126" s="221"/>
      <c r="M126" s="101" t="s">
        <v>1</v>
      </c>
      <c r="N126" s="102" t="s">
        <v>50</v>
      </c>
      <c r="O126" s="102" t="s">
        <v>148</v>
      </c>
      <c r="P126" s="102" t="s">
        <v>149</v>
      </c>
      <c r="Q126" s="102" t="s">
        <v>150</v>
      </c>
      <c r="R126" s="102" t="s">
        <v>151</v>
      </c>
      <c r="S126" s="102" t="s">
        <v>152</v>
      </c>
      <c r="T126" s="103" t="s">
        <v>153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9"/>
      <c r="B127" s="40"/>
      <c r="C127" s="108" t="s">
        <v>154</v>
      </c>
      <c r="D127" s="41"/>
      <c r="E127" s="41"/>
      <c r="F127" s="41"/>
      <c r="G127" s="41"/>
      <c r="H127" s="41"/>
      <c r="I127" s="41"/>
      <c r="J127" s="222">
        <f>BK127</f>
        <v>0</v>
      </c>
      <c r="K127" s="41"/>
      <c r="L127" s="42"/>
      <c r="M127" s="104"/>
      <c r="N127" s="223"/>
      <c r="O127" s="105"/>
      <c r="P127" s="224">
        <f>P128</f>
        <v>0</v>
      </c>
      <c r="Q127" s="105"/>
      <c r="R127" s="224">
        <f>R128</f>
        <v>0</v>
      </c>
      <c r="S127" s="105"/>
      <c r="T127" s="225">
        <f>T128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6" t="s">
        <v>85</v>
      </c>
      <c r="AU127" s="16" t="s">
        <v>125</v>
      </c>
      <c r="BK127" s="226">
        <f>BK128</f>
        <v>0</v>
      </c>
    </row>
    <row r="128" spans="1:63" s="12" customFormat="1" ht="25.9" customHeight="1">
      <c r="A128" s="12"/>
      <c r="B128" s="227"/>
      <c r="C128" s="228"/>
      <c r="D128" s="229" t="s">
        <v>85</v>
      </c>
      <c r="E128" s="230" t="s">
        <v>91</v>
      </c>
      <c r="F128" s="230" t="s">
        <v>135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SUM(P129:P145)</f>
        <v>0</v>
      </c>
      <c r="Q128" s="235"/>
      <c r="R128" s="236">
        <f>SUM(R129:R145)</f>
        <v>0</v>
      </c>
      <c r="S128" s="235"/>
      <c r="T128" s="237">
        <f>SUM(T129:T145)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21</v>
      </c>
      <c r="AT128" s="239" t="s">
        <v>85</v>
      </c>
      <c r="AU128" s="239" t="s">
        <v>86</v>
      </c>
      <c r="AY128" s="238" t="s">
        <v>157</v>
      </c>
      <c r="BK128" s="240">
        <f>SUM(BK129:BK145)</f>
        <v>0</v>
      </c>
    </row>
    <row r="129" spans="1:65" s="2" customFormat="1" ht="12">
      <c r="A129" s="39"/>
      <c r="B129" s="40"/>
      <c r="C129" s="243" t="s">
        <v>21</v>
      </c>
      <c r="D129" s="243" t="s">
        <v>159</v>
      </c>
      <c r="E129" s="244" t="s">
        <v>679</v>
      </c>
      <c r="F129" s="245" t="s">
        <v>1041</v>
      </c>
      <c r="G129" s="246" t="s">
        <v>1042</v>
      </c>
      <c r="H129" s="247">
        <v>1</v>
      </c>
      <c r="I129" s="248"/>
      <c r="J129" s="249">
        <f>ROUND(I129*H129,2)</f>
        <v>0</v>
      </c>
      <c r="K129" s="245" t="s">
        <v>1</v>
      </c>
      <c r="L129" s="42"/>
      <c r="M129" s="250" t="s">
        <v>1</v>
      </c>
      <c r="N129" s="251" t="s">
        <v>51</v>
      </c>
      <c r="O129" s="92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4" t="s">
        <v>1043</v>
      </c>
      <c r="AT129" s="254" t="s">
        <v>159</v>
      </c>
      <c r="AU129" s="254" t="s">
        <v>21</v>
      </c>
      <c r="AY129" s="16" t="s">
        <v>157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6" t="s">
        <v>21</v>
      </c>
      <c r="BK129" s="144">
        <f>ROUND(I129*H129,2)</f>
        <v>0</v>
      </c>
      <c r="BL129" s="16" t="s">
        <v>1043</v>
      </c>
      <c r="BM129" s="254" t="s">
        <v>1044</v>
      </c>
    </row>
    <row r="130" spans="1:65" s="2" customFormat="1" ht="12">
      <c r="A130" s="39"/>
      <c r="B130" s="40"/>
      <c r="C130" s="243" t="s">
        <v>95</v>
      </c>
      <c r="D130" s="243" t="s">
        <v>159</v>
      </c>
      <c r="E130" s="244" t="s">
        <v>683</v>
      </c>
      <c r="F130" s="245" t="s">
        <v>1045</v>
      </c>
      <c r="G130" s="246" t="s">
        <v>392</v>
      </c>
      <c r="H130" s="247">
        <v>1</v>
      </c>
      <c r="I130" s="248"/>
      <c r="J130" s="249">
        <f>ROUND(I130*H130,2)</f>
        <v>0</v>
      </c>
      <c r="K130" s="245" t="s">
        <v>1</v>
      </c>
      <c r="L130" s="42"/>
      <c r="M130" s="250" t="s">
        <v>1</v>
      </c>
      <c r="N130" s="251" t="s">
        <v>51</v>
      </c>
      <c r="O130" s="92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4" t="s">
        <v>1043</v>
      </c>
      <c r="AT130" s="254" t="s">
        <v>159</v>
      </c>
      <c r="AU130" s="254" t="s">
        <v>21</v>
      </c>
      <c r="AY130" s="16" t="s">
        <v>157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6" t="s">
        <v>21</v>
      </c>
      <c r="BK130" s="144">
        <f>ROUND(I130*H130,2)</f>
        <v>0</v>
      </c>
      <c r="BL130" s="16" t="s">
        <v>1043</v>
      </c>
      <c r="BM130" s="254" t="s">
        <v>1046</v>
      </c>
    </row>
    <row r="131" spans="1:65" s="2" customFormat="1" ht="16.5" customHeight="1">
      <c r="A131" s="39"/>
      <c r="B131" s="40"/>
      <c r="C131" s="243" t="s">
        <v>172</v>
      </c>
      <c r="D131" s="243" t="s">
        <v>159</v>
      </c>
      <c r="E131" s="244" t="s">
        <v>523</v>
      </c>
      <c r="F131" s="245" t="s">
        <v>1047</v>
      </c>
      <c r="G131" s="246" t="s">
        <v>1042</v>
      </c>
      <c r="H131" s="247">
        <v>1</v>
      </c>
      <c r="I131" s="248"/>
      <c r="J131" s="249">
        <f>ROUND(I131*H131,2)</f>
        <v>0</v>
      </c>
      <c r="K131" s="245" t="s">
        <v>1</v>
      </c>
      <c r="L131" s="42"/>
      <c r="M131" s="250" t="s">
        <v>1</v>
      </c>
      <c r="N131" s="251" t="s">
        <v>51</v>
      </c>
      <c r="O131" s="92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4" t="s">
        <v>1043</v>
      </c>
      <c r="AT131" s="254" t="s">
        <v>159</v>
      </c>
      <c r="AU131" s="254" t="s">
        <v>21</v>
      </c>
      <c r="AY131" s="16" t="s">
        <v>157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21</v>
      </c>
      <c r="BK131" s="144">
        <f>ROUND(I131*H131,2)</f>
        <v>0</v>
      </c>
      <c r="BL131" s="16" t="s">
        <v>1043</v>
      </c>
      <c r="BM131" s="254" t="s">
        <v>1048</v>
      </c>
    </row>
    <row r="132" spans="1:65" s="2" customFormat="1" ht="16.5" customHeight="1">
      <c r="A132" s="39"/>
      <c r="B132" s="40"/>
      <c r="C132" s="243" t="s">
        <v>164</v>
      </c>
      <c r="D132" s="243" t="s">
        <v>159</v>
      </c>
      <c r="E132" s="244" t="s">
        <v>980</v>
      </c>
      <c r="F132" s="245" t="s">
        <v>1049</v>
      </c>
      <c r="G132" s="246" t="s">
        <v>392</v>
      </c>
      <c r="H132" s="247">
        <v>1</v>
      </c>
      <c r="I132" s="248"/>
      <c r="J132" s="249">
        <f>ROUND(I132*H132,2)</f>
        <v>0</v>
      </c>
      <c r="K132" s="245" t="s">
        <v>1</v>
      </c>
      <c r="L132" s="42"/>
      <c r="M132" s="250" t="s">
        <v>1</v>
      </c>
      <c r="N132" s="251" t="s">
        <v>51</v>
      </c>
      <c r="O132" s="92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4" t="s">
        <v>1043</v>
      </c>
      <c r="AT132" s="254" t="s">
        <v>159</v>
      </c>
      <c r="AU132" s="254" t="s">
        <v>21</v>
      </c>
      <c r="AY132" s="16" t="s">
        <v>157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6" t="s">
        <v>21</v>
      </c>
      <c r="BK132" s="144">
        <f>ROUND(I132*H132,2)</f>
        <v>0</v>
      </c>
      <c r="BL132" s="16" t="s">
        <v>1043</v>
      </c>
      <c r="BM132" s="254" t="s">
        <v>1050</v>
      </c>
    </row>
    <row r="133" spans="1:65" s="2" customFormat="1" ht="12">
      <c r="A133" s="39"/>
      <c r="B133" s="40"/>
      <c r="C133" s="243" t="s">
        <v>185</v>
      </c>
      <c r="D133" s="243" t="s">
        <v>159</v>
      </c>
      <c r="E133" s="244" t="s">
        <v>1051</v>
      </c>
      <c r="F133" s="245" t="s">
        <v>1052</v>
      </c>
      <c r="G133" s="246" t="s">
        <v>392</v>
      </c>
      <c r="H133" s="247">
        <v>1</v>
      </c>
      <c r="I133" s="248"/>
      <c r="J133" s="249">
        <f>ROUND(I133*H133,2)</f>
        <v>0</v>
      </c>
      <c r="K133" s="245" t="s">
        <v>1</v>
      </c>
      <c r="L133" s="42"/>
      <c r="M133" s="250" t="s">
        <v>1</v>
      </c>
      <c r="N133" s="251" t="s">
        <v>51</v>
      </c>
      <c r="O133" s="92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4" t="s">
        <v>1043</v>
      </c>
      <c r="AT133" s="254" t="s">
        <v>159</v>
      </c>
      <c r="AU133" s="254" t="s">
        <v>21</v>
      </c>
      <c r="AY133" s="16" t="s">
        <v>157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21</v>
      </c>
      <c r="BK133" s="144">
        <f>ROUND(I133*H133,2)</f>
        <v>0</v>
      </c>
      <c r="BL133" s="16" t="s">
        <v>1043</v>
      </c>
      <c r="BM133" s="254" t="s">
        <v>1053</v>
      </c>
    </row>
    <row r="134" spans="1:65" s="2" customFormat="1" ht="12">
      <c r="A134" s="39"/>
      <c r="B134" s="40"/>
      <c r="C134" s="243" t="s">
        <v>8</v>
      </c>
      <c r="D134" s="243" t="s">
        <v>159</v>
      </c>
      <c r="E134" s="244" t="s">
        <v>1054</v>
      </c>
      <c r="F134" s="245" t="s">
        <v>1055</v>
      </c>
      <c r="G134" s="246" t="s">
        <v>392</v>
      </c>
      <c r="H134" s="247">
        <v>1</v>
      </c>
      <c r="I134" s="248"/>
      <c r="J134" s="249">
        <f>ROUND(I134*H134,2)</f>
        <v>0</v>
      </c>
      <c r="K134" s="245" t="s">
        <v>1</v>
      </c>
      <c r="L134" s="42"/>
      <c r="M134" s="250" t="s">
        <v>1</v>
      </c>
      <c r="N134" s="251" t="s">
        <v>51</v>
      </c>
      <c r="O134" s="92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4" t="s">
        <v>1043</v>
      </c>
      <c r="AT134" s="254" t="s">
        <v>159</v>
      </c>
      <c r="AU134" s="254" t="s">
        <v>21</v>
      </c>
      <c r="AY134" s="16" t="s">
        <v>157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21</v>
      </c>
      <c r="BK134" s="144">
        <f>ROUND(I134*H134,2)</f>
        <v>0</v>
      </c>
      <c r="BL134" s="16" t="s">
        <v>1043</v>
      </c>
      <c r="BM134" s="254" t="s">
        <v>1056</v>
      </c>
    </row>
    <row r="135" spans="1:65" s="2" customFormat="1" ht="12">
      <c r="A135" s="39"/>
      <c r="B135" s="40"/>
      <c r="C135" s="243" t="s">
        <v>249</v>
      </c>
      <c r="D135" s="243" t="s">
        <v>159</v>
      </c>
      <c r="E135" s="244" t="s">
        <v>1057</v>
      </c>
      <c r="F135" s="245" t="s">
        <v>1058</v>
      </c>
      <c r="G135" s="246" t="s">
        <v>392</v>
      </c>
      <c r="H135" s="247">
        <v>1</v>
      </c>
      <c r="I135" s="248"/>
      <c r="J135" s="249">
        <f>ROUND(I135*H135,2)</f>
        <v>0</v>
      </c>
      <c r="K135" s="245" t="s">
        <v>1</v>
      </c>
      <c r="L135" s="42"/>
      <c r="M135" s="250" t="s">
        <v>1</v>
      </c>
      <c r="N135" s="251" t="s">
        <v>51</v>
      </c>
      <c r="O135" s="92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4" t="s">
        <v>1043</v>
      </c>
      <c r="AT135" s="254" t="s">
        <v>159</v>
      </c>
      <c r="AU135" s="254" t="s">
        <v>21</v>
      </c>
      <c r="AY135" s="16" t="s">
        <v>157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6" t="s">
        <v>21</v>
      </c>
      <c r="BK135" s="144">
        <f>ROUND(I135*H135,2)</f>
        <v>0</v>
      </c>
      <c r="BL135" s="16" t="s">
        <v>1043</v>
      </c>
      <c r="BM135" s="254" t="s">
        <v>1059</v>
      </c>
    </row>
    <row r="136" spans="1:65" s="2" customFormat="1" ht="16.5" customHeight="1">
      <c r="A136" s="39"/>
      <c r="B136" s="40"/>
      <c r="C136" s="243" t="s">
        <v>190</v>
      </c>
      <c r="D136" s="243" t="s">
        <v>159</v>
      </c>
      <c r="E136" s="244" t="s">
        <v>1060</v>
      </c>
      <c r="F136" s="245" t="s">
        <v>1061</v>
      </c>
      <c r="G136" s="246" t="s">
        <v>392</v>
      </c>
      <c r="H136" s="247">
        <v>1</v>
      </c>
      <c r="I136" s="248"/>
      <c r="J136" s="249">
        <f>ROUND(I136*H136,2)</f>
        <v>0</v>
      </c>
      <c r="K136" s="245" t="s">
        <v>1</v>
      </c>
      <c r="L136" s="42"/>
      <c r="M136" s="250" t="s">
        <v>1</v>
      </c>
      <c r="N136" s="251" t="s">
        <v>51</v>
      </c>
      <c r="O136" s="92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4" t="s">
        <v>1043</v>
      </c>
      <c r="AT136" s="254" t="s">
        <v>159</v>
      </c>
      <c r="AU136" s="254" t="s">
        <v>21</v>
      </c>
      <c r="AY136" s="16" t="s">
        <v>157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21</v>
      </c>
      <c r="BK136" s="144">
        <f>ROUND(I136*H136,2)</f>
        <v>0</v>
      </c>
      <c r="BL136" s="16" t="s">
        <v>1043</v>
      </c>
      <c r="BM136" s="254" t="s">
        <v>1062</v>
      </c>
    </row>
    <row r="137" spans="1:65" s="2" customFormat="1" ht="16.5" customHeight="1">
      <c r="A137" s="39"/>
      <c r="B137" s="40"/>
      <c r="C137" s="243" t="s">
        <v>195</v>
      </c>
      <c r="D137" s="243" t="s">
        <v>159</v>
      </c>
      <c r="E137" s="244" t="s">
        <v>1063</v>
      </c>
      <c r="F137" s="245" t="s">
        <v>1064</v>
      </c>
      <c r="G137" s="246" t="s">
        <v>392</v>
      </c>
      <c r="H137" s="247">
        <v>1</v>
      </c>
      <c r="I137" s="248"/>
      <c r="J137" s="249">
        <f>ROUND(I137*H137,2)</f>
        <v>0</v>
      </c>
      <c r="K137" s="245" t="s">
        <v>1</v>
      </c>
      <c r="L137" s="42"/>
      <c r="M137" s="250" t="s">
        <v>1</v>
      </c>
      <c r="N137" s="251" t="s">
        <v>51</v>
      </c>
      <c r="O137" s="92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4" t="s">
        <v>1043</v>
      </c>
      <c r="AT137" s="254" t="s">
        <v>159</v>
      </c>
      <c r="AU137" s="254" t="s">
        <v>21</v>
      </c>
      <c r="AY137" s="16" t="s">
        <v>157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21</v>
      </c>
      <c r="BK137" s="144">
        <f>ROUND(I137*H137,2)</f>
        <v>0</v>
      </c>
      <c r="BL137" s="16" t="s">
        <v>1043</v>
      </c>
      <c r="BM137" s="254" t="s">
        <v>1065</v>
      </c>
    </row>
    <row r="138" spans="1:65" s="2" customFormat="1" ht="12">
      <c r="A138" s="39"/>
      <c r="B138" s="40"/>
      <c r="C138" s="243" t="s">
        <v>203</v>
      </c>
      <c r="D138" s="243" t="s">
        <v>159</v>
      </c>
      <c r="E138" s="244" t="s">
        <v>1066</v>
      </c>
      <c r="F138" s="245" t="s">
        <v>1067</v>
      </c>
      <c r="G138" s="246" t="s">
        <v>982</v>
      </c>
      <c r="H138" s="247">
        <v>1</v>
      </c>
      <c r="I138" s="248"/>
      <c r="J138" s="249">
        <f>ROUND(I138*H138,2)</f>
        <v>0</v>
      </c>
      <c r="K138" s="245" t="s">
        <v>1</v>
      </c>
      <c r="L138" s="42"/>
      <c r="M138" s="250" t="s">
        <v>1</v>
      </c>
      <c r="N138" s="251" t="s">
        <v>51</v>
      </c>
      <c r="O138" s="92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4" t="s">
        <v>1043</v>
      </c>
      <c r="AT138" s="254" t="s">
        <v>159</v>
      </c>
      <c r="AU138" s="254" t="s">
        <v>21</v>
      </c>
      <c r="AY138" s="16" t="s">
        <v>157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21</v>
      </c>
      <c r="BK138" s="144">
        <f>ROUND(I138*H138,2)</f>
        <v>0</v>
      </c>
      <c r="BL138" s="16" t="s">
        <v>1043</v>
      </c>
      <c r="BM138" s="254" t="s">
        <v>1068</v>
      </c>
    </row>
    <row r="139" spans="1:65" s="2" customFormat="1" ht="12">
      <c r="A139" s="39"/>
      <c r="B139" s="40"/>
      <c r="C139" s="243" t="s">
        <v>210</v>
      </c>
      <c r="D139" s="243" t="s">
        <v>159</v>
      </c>
      <c r="E139" s="244" t="s">
        <v>1069</v>
      </c>
      <c r="F139" s="245" t="s">
        <v>1070</v>
      </c>
      <c r="G139" s="246" t="s">
        <v>392</v>
      </c>
      <c r="H139" s="247">
        <v>1</v>
      </c>
      <c r="I139" s="248"/>
      <c r="J139" s="249">
        <f>ROUND(I139*H139,2)</f>
        <v>0</v>
      </c>
      <c r="K139" s="245" t="s">
        <v>1</v>
      </c>
      <c r="L139" s="42"/>
      <c r="M139" s="250" t="s">
        <v>1</v>
      </c>
      <c r="N139" s="251" t="s">
        <v>51</v>
      </c>
      <c r="O139" s="92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4" t="s">
        <v>1043</v>
      </c>
      <c r="AT139" s="254" t="s">
        <v>159</v>
      </c>
      <c r="AU139" s="254" t="s">
        <v>21</v>
      </c>
      <c r="AY139" s="16" t="s">
        <v>157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21</v>
      </c>
      <c r="BK139" s="144">
        <f>ROUND(I139*H139,2)</f>
        <v>0</v>
      </c>
      <c r="BL139" s="16" t="s">
        <v>1043</v>
      </c>
      <c r="BM139" s="254" t="s">
        <v>1071</v>
      </c>
    </row>
    <row r="140" spans="1:65" s="2" customFormat="1" ht="12">
      <c r="A140" s="39"/>
      <c r="B140" s="40"/>
      <c r="C140" s="243" t="s">
        <v>26</v>
      </c>
      <c r="D140" s="243" t="s">
        <v>159</v>
      </c>
      <c r="E140" s="244" t="s">
        <v>1072</v>
      </c>
      <c r="F140" s="245" t="s">
        <v>1073</v>
      </c>
      <c r="G140" s="246" t="s">
        <v>982</v>
      </c>
      <c r="H140" s="247">
        <v>1</v>
      </c>
      <c r="I140" s="248"/>
      <c r="J140" s="249">
        <f>ROUND(I140*H140,2)</f>
        <v>0</v>
      </c>
      <c r="K140" s="245" t="s">
        <v>1</v>
      </c>
      <c r="L140" s="42"/>
      <c r="M140" s="250" t="s">
        <v>1</v>
      </c>
      <c r="N140" s="251" t="s">
        <v>51</v>
      </c>
      <c r="O140" s="92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4" t="s">
        <v>1043</v>
      </c>
      <c r="AT140" s="254" t="s">
        <v>159</v>
      </c>
      <c r="AU140" s="254" t="s">
        <v>21</v>
      </c>
      <c r="AY140" s="16" t="s">
        <v>157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21</v>
      </c>
      <c r="BK140" s="144">
        <f>ROUND(I140*H140,2)</f>
        <v>0</v>
      </c>
      <c r="BL140" s="16" t="s">
        <v>1043</v>
      </c>
      <c r="BM140" s="254" t="s">
        <v>1074</v>
      </c>
    </row>
    <row r="141" spans="1:65" s="2" customFormat="1" ht="12">
      <c r="A141" s="39"/>
      <c r="B141" s="40"/>
      <c r="C141" s="243" t="s">
        <v>221</v>
      </c>
      <c r="D141" s="243" t="s">
        <v>159</v>
      </c>
      <c r="E141" s="244" t="s">
        <v>1075</v>
      </c>
      <c r="F141" s="245" t="s">
        <v>1076</v>
      </c>
      <c r="G141" s="246" t="s">
        <v>982</v>
      </c>
      <c r="H141" s="247">
        <v>1</v>
      </c>
      <c r="I141" s="248"/>
      <c r="J141" s="249">
        <f>ROUND(I141*H141,2)</f>
        <v>0</v>
      </c>
      <c r="K141" s="245" t="s">
        <v>1</v>
      </c>
      <c r="L141" s="42"/>
      <c r="M141" s="250" t="s">
        <v>1</v>
      </c>
      <c r="N141" s="251" t="s">
        <v>51</v>
      </c>
      <c r="O141" s="92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4" t="s">
        <v>1043</v>
      </c>
      <c r="AT141" s="254" t="s">
        <v>159</v>
      </c>
      <c r="AU141" s="254" t="s">
        <v>21</v>
      </c>
      <c r="AY141" s="16" t="s">
        <v>157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21</v>
      </c>
      <c r="BK141" s="144">
        <f>ROUND(I141*H141,2)</f>
        <v>0</v>
      </c>
      <c r="BL141" s="16" t="s">
        <v>1043</v>
      </c>
      <c r="BM141" s="254" t="s">
        <v>1077</v>
      </c>
    </row>
    <row r="142" spans="1:65" s="2" customFormat="1" ht="66.75" customHeight="1">
      <c r="A142" s="39"/>
      <c r="B142" s="40"/>
      <c r="C142" s="243" t="s">
        <v>226</v>
      </c>
      <c r="D142" s="243" t="s">
        <v>159</v>
      </c>
      <c r="E142" s="244" t="s">
        <v>1078</v>
      </c>
      <c r="F142" s="245" t="s">
        <v>1079</v>
      </c>
      <c r="G142" s="246" t="s">
        <v>982</v>
      </c>
      <c r="H142" s="247">
        <v>1</v>
      </c>
      <c r="I142" s="248"/>
      <c r="J142" s="249">
        <f>ROUND(I142*H142,2)</f>
        <v>0</v>
      </c>
      <c r="K142" s="245" t="s">
        <v>1</v>
      </c>
      <c r="L142" s="42"/>
      <c r="M142" s="250" t="s">
        <v>1</v>
      </c>
      <c r="N142" s="251" t="s">
        <v>51</v>
      </c>
      <c r="O142" s="92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4" t="s">
        <v>1043</v>
      </c>
      <c r="AT142" s="254" t="s">
        <v>159</v>
      </c>
      <c r="AU142" s="254" t="s">
        <v>21</v>
      </c>
      <c r="AY142" s="16" t="s">
        <v>157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21</v>
      </c>
      <c r="BK142" s="144">
        <f>ROUND(I142*H142,2)</f>
        <v>0</v>
      </c>
      <c r="BL142" s="16" t="s">
        <v>1043</v>
      </c>
      <c r="BM142" s="254" t="s">
        <v>1080</v>
      </c>
    </row>
    <row r="143" spans="1:65" s="2" customFormat="1" ht="12">
      <c r="A143" s="39"/>
      <c r="B143" s="40"/>
      <c r="C143" s="243" t="s">
        <v>232</v>
      </c>
      <c r="D143" s="243" t="s">
        <v>159</v>
      </c>
      <c r="E143" s="244" t="s">
        <v>1081</v>
      </c>
      <c r="F143" s="245" t="s">
        <v>1082</v>
      </c>
      <c r="G143" s="246" t="s">
        <v>982</v>
      </c>
      <c r="H143" s="247">
        <v>1</v>
      </c>
      <c r="I143" s="248"/>
      <c r="J143" s="249">
        <f>ROUND(I143*H143,2)</f>
        <v>0</v>
      </c>
      <c r="K143" s="245" t="s">
        <v>1</v>
      </c>
      <c r="L143" s="42"/>
      <c r="M143" s="250" t="s">
        <v>1</v>
      </c>
      <c r="N143" s="251" t="s">
        <v>51</v>
      </c>
      <c r="O143" s="92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4" t="s">
        <v>1043</v>
      </c>
      <c r="AT143" s="254" t="s">
        <v>159</v>
      </c>
      <c r="AU143" s="254" t="s">
        <v>21</v>
      </c>
      <c r="AY143" s="16" t="s">
        <v>157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21</v>
      </c>
      <c r="BK143" s="144">
        <f>ROUND(I143*H143,2)</f>
        <v>0</v>
      </c>
      <c r="BL143" s="16" t="s">
        <v>1043</v>
      </c>
      <c r="BM143" s="254" t="s">
        <v>1083</v>
      </c>
    </row>
    <row r="144" spans="1:65" s="2" customFormat="1" ht="12">
      <c r="A144" s="39"/>
      <c r="B144" s="40"/>
      <c r="C144" s="243" t="s">
        <v>237</v>
      </c>
      <c r="D144" s="243" t="s">
        <v>159</v>
      </c>
      <c r="E144" s="244" t="s">
        <v>1084</v>
      </c>
      <c r="F144" s="245" t="s">
        <v>1085</v>
      </c>
      <c r="G144" s="246" t="s">
        <v>982</v>
      </c>
      <c r="H144" s="247">
        <v>1</v>
      </c>
      <c r="I144" s="248"/>
      <c r="J144" s="249">
        <f>ROUND(I144*H144,2)</f>
        <v>0</v>
      </c>
      <c r="K144" s="245" t="s">
        <v>1</v>
      </c>
      <c r="L144" s="42"/>
      <c r="M144" s="250" t="s">
        <v>1</v>
      </c>
      <c r="N144" s="251" t="s">
        <v>51</v>
      </c>
      <c r="O144" s="92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4" t="s">
        <v>1043</v>
      </c>
      <c r="AT144" s="254" t="s">
        <v>159</v>
      </c>
      <c r="AU144" s="254" t="s">
        <v>21</v>
      </c>
      <c r="AY144" s="16" t="s">
        <v>157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21</v>
      </c>
      <c r="BK144" s="144">
        <f>ROUND(I144*H144,2)</f>
        <v>0</v>
      </c>
      <c r="BL144" s="16" t="s">
        <v>1043</v>
      </c>
      <c r="BM144" s="254" t="s">
        <v>1086</v>
      </c>
    </row>
    <row r="145" spans="1:65" s="2" customFormat="1" ht="16.5" customHeight="1">
      <c r="A145" s="39"/>
      <c r="B145" s="40"/>
      <c r="C145" s="243" t="s">
        <v>255</v>
      </c>
      <c r="D145" s="243" t="s">
        <v>159</v>
      </c>
      <c r="E145" s="244" t="s">
        <v>1087</v>
      </c>
      <c r="F145" s="245" t="s">
        <v>1088</v>
      </c>
      <c r="G145" s="246" t="s">
        <v>982</v>
      </c>
      <c r="H145" s="247">
        <v>1</v>
      </c>
      <c r="I145" s="248"/>
      <c r="J145" s="249">
        <f>ROUND(I145*H145,2)</f>
        <v>0</v>
      </c>
      <c r="K145" s="245" t="s">
        <v>1</v>
      </c>
      <c r="L145" s="42"/>
      <c r="M145" s="293" t="s">
        <v>1</v>
      </c>
      <c r="N145" s="294" t="s">
        <v>51</v>
      </c>
      <c r="O145" s="295"/>
      <c r="P145" s="296">
        <f>O145*H145</f>
        <v>0</v>
      </c>
      <c r="Q145" s="296">
        <v>0</v>
      </c>
      <c r="R145" s="296">
        <f>Q145*H145</f>
        <v>0</v>
      </c>
      <c r="S145" s="296">
        <v>0</v>
      </c>
      <c r="T145" s="29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4" t="s">
        <v>1043</v>
      </c>
      <c r="AT145" s="254" t="s">
        <v>159</v>
      </c>
      <c r="AU145" s="254" t="s">
        <v>21</v>
      </c>
      <c r="AY145" s="16" t="s">
        <v>157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21</v>
      </c>
      <c r="BK145" s="144">
        <f>ROUND(I145*H145,2)</f>
        <v>0</v>
      </c>
      <c r="BL145" s="16" t="s">
        <v>1043</v>
      </c>
      <c r="BM145" s="254" t="s">
        <v>1089</v>
      </c>
    </row>
    <row r="146" spans="1:31" s="2" customFormat="1" ht="6.95" customHeight="1">
      <c r="A146" s="39"/>
      <c r="B146" s="67"/>
      <c r="C146" s="68"/>
      <c r="D146" s="68"/>
      <c r="E146" s="68"/>
      <c r="F146" s="68"/>
      <c r="G146" s="68"/>
      <c r="H146" s="68"/>
      <c r="I146" s="68"/>
      <c r="J146" s="68"/>
      <c r="K146" s="68"/>
      <c r="L146" s="42"/>
      <c r="M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</sheetData>
  <sheetProtection password="CC35" sheet="1" objects="1" scenarios="1" formatColumns="0" formatRows="0" autoFilter="0"/>
  <autoFilter ref="C126:K145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Kalužíková Jana</dc:creator>
  <cp:keywords/>
  <dc:description/>
  <cp:lastModifiedBy>Kalužíková Jana</cp:lastModifiedBy>
  <dcterms:created xsi:type="dcterms:W3CDTF">2021-03-16T07:19:35Z</dcterms:created>
  <dcterms:modified xsi:type="dcterms:W3CDTF">2021-03-16T07:19:45Z</dcterms:modified>
  <cp:category/>
  <cp:version/>
  <cp:contentType/>
  <cp:contentStatus/>
</cp:coreProperties>
</file>