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510" yWindow="615" windowWidth="26535" windowHeight="12720" firstSheet="2" activeTab="4"/>
  </bookViews>
  <sheets>
    <sheet name="Rekapitulace stavby" sheetId="1" r:id="rId1"/>
    <sheet name="581-17-2-0 - Vedlejší a o..." sheetId="2" r:id="rId2"/>
    <sheet name="581-17-2-1 - SO 101 Polní..." sheetId="3" r:id="rId3"/>
    <sheet name="581-17-2-2 - SO 102 Polní..." sheetId="4" r:id="rId4"/>
    <sheet name="581-17-2-3 - SO 801 Zatra..." sheetId="5" r:id="rId5"/>
    <sheet name="581-17-2-4 - Výsadba" sheetId="6" r:id="rId6"/>
  </sheets>
  <definedNames>
    <definedName name="_xlnm._FilterDatabase" localSheetId="1" hidden="1">'581-17-2-0 - Vedlejší a o...'!$C$83:$K$106</definedName>
    <definedName name="_xlnm._FilterDatabase" localSheetId="2" hidden="1">'581-17-2-1 - SO 101 Polní...'!$C$87:$K$287</definedName>
    <definedName name="_xlnm._FilterDatabase" localSheetId="3" hidden="1">'581-17-2-2 - SO 102 Polní...'!$C$87:$K$309</definedName>
    <definedName name="_xlnm._FilterDatabase" localSheetId="4" hidden="1">'581-17-2-3 - SO 801 Zatra...'!$C$82:$K$121</definedName>
    <definedName name="_xlnm._FilterDatabase" localSheetId="5" hidden="1">'581-17-2-4 - Výsadba'!$C$81:$K$142</definedName>
    <definedName name="_xlnm.Print_Area" localSheetId="1">'581-17-2-0 - Vedlejší a o...'!$C$4:$J$39,'581-17-2-0 - Vedlejší a o...'!$C$45:$J$65,'581-17-2-0 - Vedlejší a o...'!$C$71:$K$106</definedName>
    <definedName name="_xlnm.Print_Area" localSheetId="2">'581-17-2-1 - SO 101 Polní...'!$C$4:$J$39,'581-17-2-1 - SO 101 Polní...'!$C$45:$J$69,'581-17-2-1 - SO 101 Polní...'!$C$75:$K$287</definedName>
    <definedName name="_xlnm.Print_Area" localSheetId="3">'581-17-2-2 - SO 102 Polní...'!$C$4:$J$39,'581-17-2-2 - SO 102 Polní...'!$C$45:$J$69,'581-17-2-2 - SO 102 Polní...'!$C$75:$K$309</definedName>
    <definedName name="_xlnm.Print_Area" localSheetId="4">'581-17-2-3 - SO 801 Zatra...'!$C$4:$J$39,'581-17-2-3 - SO 801 Zatra...'!$C$45:$J$64,'581-17-2-3 - SO 801 Zatra...'!$C$70:$K$121</definedName>
    <definedName name="_xlnm.Print_Area" localSheetId="5">'581-17-2-4 - Výsadba'!$C$4:$J$39,'581-17-2-4 - Výsadba'!$C$45:$J$63,'581-17-2-4 - Výsadba'!$C$69:$K$142</definedName>
    <definedName name="_xlnm.Print_Area" localSheetId="0">'Rekapitulace stavby'!$D$4:$AO$36,'Rekapitulace stavby'!$C$42:$AQ$60</definedName>
    <definedName name="_xlnm.Print_Titles" localSheetId="0">'Rekapitulace stavby'!$52:$52</definedName>
    <definedName name="_xlnm.Print_Titles" localSheetId="1">'581-17-2-0 - Vedlejší a o...'!$83:$83</definedName>
    <definedName name="_xlnm.Print_Titles" localSheetId="2">'581-17-2-1 - SO 101 Polní...'!$87:$87</definedName>
    <definedName name="_xlnm.Print_Titles" localSheetId="3">'581-17-2-2 - SO 102 Polní...'!$87:$87</definedName>
    <definedName name="_xlnm.Print_Titles" localSheetId="4">'581-17-2-3 - SO 801 Zatra...'!$82:$82</definedName>
    <definedName name="_xlnm.Print_Titles" localSheetId="5">'581-17-2-4 - Výsadba'!$81:$81</definedName>
  </definedNames>
  <calcPr calcId="125725"/>
</workbook>
</file>

<file path=xl/sharedStrings.xml><?xml version="1.0" encoding="utf-8"?>
<sst xmlns="http://schemas.openxmlformats.org/spreadsheetml/2006/main" count="5545" uniqueCount="774">
  <si>
    <t>Export Komplet</t>
  </si>
  <si>
    <t>VZ</t>
  </si>
  <si>
    <t>2.0</t>
  </si>
  <si>
    <t/>
  </si>
  <si>
    <t>False</t>
  </si>
  <si>
    <t>{59dcb218-e4af-4a7c-a3a6-020b497a4cf6}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</si>
  <si>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</si>
  <si>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</si>
  <si>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</si>
  <si>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</si>
  <si>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</si>
  <si>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</si>
  <si>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</si>
  <si>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</si>
  <si>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</si>
  <si>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581/17-2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</si>
  <si>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</si>
  <si>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</si>
  <si>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Polní cesta VPC 1 v k.ú. Jindice</t>
  </si>
  <si>
    <t>0,1</t>
  </si>
  <si>
    <t>KSO:</t>
  </si>
  <si>
    <t>CC-CZ:</t>
  </si>
  <si>
    <t>1</t>
  </si>
  <si>
    <t>Místo:</t>
  </si>
  <si>
    <t xml:space="preserve"> </t>
  </si>
  <si>
    <t>Datum:</t>
  </si>
  <si>
    <t>27. 10. 2017</t>
  </si>
  <si>
    <t>10</t>
  </si>
  <si>
    <t>100</t>
  </si>
  <si>
    <t>Zadavatel:</t>
  </si>
  <si>
    <t>IČ:</t>
  </si>
  <si>
    <t>DIČ:</t>
  </si>
  <si>
    <t>Uchazeč:</t>
  </si>
  <si>
    <t>Vyplň údaj</t>
  </si>
  <si>
    <t>Projektant:</t>
  </si>
  <si>
    <t>NDCon s.r.o.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</si>
  <si>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</si>
  <si>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</si>
  <si>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</si>
  <si>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</si>
  <si>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</si>
  <si>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</si>
  <si>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</si>
  <si>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</si>
  <si>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</si>
  <si>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</si>
  <si>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</si>
  <si>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</si>
  <si>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</si>
  <si>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</si>
  <si>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</si>
  <si>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</si>
  <si>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</si>
  <si>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</si>
  <si>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</si>
  <si>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</si>
  <si>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</si>
  <si>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</si>
  <si>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</si>
  <si>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</si>
  <si>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</si>
  <si>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</si>
  <si>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</si>
  <si>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</si>
  <si>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</si>
  <si>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</si>
  <si>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</si>
  <si>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</si>
  <si>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</si>
  <si>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</si>
  <si>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</si>
  <si>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</si>
  <si>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</si>
  <si>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</si>
  <si>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</si>
  <si>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</si>
  <si>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</si>
  <si>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</si>
  <si>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</si>
  <si>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581/17-2-0</t>
  </si>
  <si>
    <t>Vedlejší a ostatní rozpočtové náklady</t>
  </si>
  <si>
    <t>STA</t>
  </si>
  <si>
    <t>{5658f906-645c-4386-8eea-9cae1dc0be22}</t>
  </si>
  <si>
    <t>2</t>
  </si>
  <si>
    <t>581/17-2-1</t>
  </si>
  <si>
    <t xml:space="preserve">SO 101 Polní cesta VPC1 </t>
  </si>
  <si>
    <t>{b4f8a109-265b-44e3-8ffc-c368bcc622cc}</t>
  </si>
  <si>
    <t>581/17-2-2</t>
  </si>
  <si>
    <t xml:space="preserve">SO 102 Polní cesta VPC1 </t>
  </si>
  <si>
    <t>{52c721f5-0c4c-4b65-b74a-a21ce108df28}</t>
  </si>
  <si>
    <t>581/17-2-3</t>
  </si>
  <si>
    <t>SO 801 Zatravnění</t>
  </si>
  <si>
    <t>{8ec050aa-550d-43f7-8f0d-719e202646b9}</t>
  </si>
  <si>
    <t>581/17-2-4</t>
  </si>
  <si>
    <t>Výsadba</t>
  </si>
  <si>
    <t>{b60aaf78-4114-4a2d-9de0-6ff3d8dc521e}</t>
  </si>
  <si>
    <t>KRYCÍ LIST SOUPISU PRACÍ</t>
  </si>
  <si>
    <t>Objekt:</t>
  </si>
  <si>
    <t>581/17-2-0 - Vedlejší a ostatní rozpočtové náklady</t>
  </si>
  <si>
    <t>REKAPITULACE ČLENĚNÍ SOUPISU PRACÍ</t>
  </si>
  <si>
    <t>Kód dílu - Popis</t>
  </si>
  <si>
    <t>Cena celkem [CZK]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</si>
  <si>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</si>
  <si>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</si>
  <si>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</si>
  <si>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</si>
  <si>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</si>
  <si>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</si>
  <si>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</si>
  <si>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</si>
  <si>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</si>
  <si>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</si>
  <si>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</si>
  <si>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</si>
  <si>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</si>
  <si>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</si>
  <si>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</si>
  <si>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</si>
  <si>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</si>
  <si>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</si>
  <si>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</si>
  <si>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</si>
  <si>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</si>
  <si>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</si>
  <si>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</si>
  <si>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</si>
  <si>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</si>
  <si>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</si>
  <si>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011314000</t>
  </si>
  <si>
    <t>Archeologický dohled</t>
  </si>
  <si>
    <t>soubor</t>
  </si>
  <si>
    <t>CS ÚRS 2015 01</t>
  </si>
  <si>
    <t>1024</t>
  </si>
  <si>
    <t>-347202891</t>
  </si>
  <si>
    <t>P</t>
  </si>
  <si>
    <t>Poznámka k položce:
zajištění archeologického dohledu organizací s oprávněním včetně dokladu ke koloudaci</t>
  </si>
  <si>
    <t>012002000</t>
  </si>
  <si>
    <t>Geodetické práce</t>
  </si>
  <si>
    <t>308532582</t>
  </si>
  <si>
    <t>PP</t>
  </si>
  <si>
    <t>Vytyčení stavby</t>
  </si>
  <si>
    <t>Poznámka k položce:
Vytyčení stavby, vytyčovací protokol</t>
  </si>
  <si>
    <t>3</t>
  </si>
  <si>
    <t>011103000</t>
  </si>
  <si>
    <t>Geologický průzkum bez rozlišení</t>
  </si>
  <si>
    <t>1852550249</t>
  </si>
  <si>
    <t>Poznámka k položce:
případný upřesňující geotechnický průzkum v závislosti na aktuálních podmínkách na stavbě</t>
  </si>
  <si>
    <t>VRN3</t>
  </si>
  <si>
    <t>Zařízení staveniště</t>
  </si>
  <si>
    <t>4</t>
  </si>
  <si>
    <t>030001000</t>
  </si>
  <si>
    <t>619896759</t>
  </si>
  <si>
    <t>R.2.</t>
  </si>
  <si>
    <t>Dočasné dopravní značení</t>
  </si>
  <si>
    <t>1909030510</t>
  </si>
  <si>
    <t>VRN4</t>
  </si>
  <si>
    <t>Inženýrská činnost</t>
  </si>
  <si>
    <t>6</t>
  </si>
  <si>
    <t>012303000</t>
  </si>
  <si>
    <t>Geodetické práce po výstavbě</t>
  </si>
  <si>
    <t>-1011870514</t>
  </si>
  <si>
    <t>zaměření skutečného provedení stavby</t>
  </si>
  <si>
    <t>7</t>
  </si>
  <si>
    <t>013254000</t>
  </si>
  <si>
    <t>Dokumentace skutečného provedení stavby</t>
  </si>
  <si>
    <t>paré</t>
  </si>
  <si>
    <t>2086431287</t>
  </si>
  <si>
    <t>8</t>
  </si>
  <si>
    <t>043002000</t>
  </si>
  <si>
    <t>Zkoušky a ostatní měření - hutnící zkoušky</t>
  </si>
  <si>
    <t>1424733554</t>
  </si>
  <si>
    <t>VRN7</t>
  </si>
  <si>
    <t>Provozní vlivy</t>
  </si>
  <si>
    <t>9</t>
  </si>
  <si>
    <t>075002000</t>
  </si>
  <si>
    <t>Ochranná pásma</t>
  </si>
  <si>
    <t>CS ÚRS 2015 02</t>
  </si>
  <si>
    <t>-1903223914</t>
  </si>
  <si>
    <t>Hlavní tituly průvodních činností a nákladů provozní vlivy ochranná pásma</t>
  </si>
  <si>
    <t>Poznámka k položce:
práce v OP sítí technického vybavení včetně jejjich vytyčení</t>
  </si>
  <si>
    <t xml:space="preserve">581/17-2-1 - SO 101 Polní cesta VPC1 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</si>
  <si>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</si>
  <si>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</si>
  <si>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</si>
  <si>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</si>
  <si>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</t>
  </si>
  <si>
    <t xml:space="preserve">    9 - Ostatní konstrukce a práce, bourání</t>
  </si>
  <si>
    <t xml:space="preserve">    93 - Různé dokončovací konstrukce a práce inženýrských staveb</t>
  </si>
  <si>
    <t xml:space="preserve">    99 - Přesun hmot</t>
  </si>
  <si>
    <t xml:space="preserve">    997 - Přesun sutě</t>
  </si>
  <si>
    <t>HSV</t>
  </si>
  <si>
    <t>Práce a dodávky HSV</t>
  </si>
  <si>
    <t>Zemní práce</t>
  </si>
  <si>
    <t>111201101</t>
  </si>
  <si>
    <t>Odstranění křovin a stromů průměru kmene do 100 mm i s kořeny z celkové plochy do 1000 m2</t>
  </si>
  <si>
    <t>m2</t>
  </si>
  <si>
    <t>CS ÚRS 2017 02</t>
  </si>
  <si>
    <t>-308125361</t>
  </si>
  <si>
    <t>Odstranění křovin a stromů s odstraněním kořenů průměru kmene do 100 mm do sklonu terénu 1 : 5, při celkové ploše do 1 000 m2</t>
  </si>
  <si>
    <t>111251111</t>
  </si>
  <si>
    <t>Drcení ořezaných větví D do 100 mm s odvozem do 20 km</t>
  </si>
  <si>
    <t>m3</t>
  </si>
  <si>
    <t>353013767</t>
  </si>
  <si>
    <t>Drcení ořezaných větví strojně - (štěpkování) o průměru větví do 100 mm</t>
  </si>
  <si>
    <t>Poznámka k položce:
Drcení větví, křovin a stromů do průměru 100mm</t>
  </si>
  <si>
    <t>113107122</t>
  </si>
  <si>
    <t>Odstranění podkladu pl do 50 m2 z kameniva drceného tl 200 mm</t>
  </si>
  <si>
    <t>-649032353</t>
  </si>
  <si>
    <t>Odstranění podkladů nebo krytů s přemístěním hmot na skládku na vzdálenost do 3 m nebo s naložením na dopravní prostředek v ploše jednotlivě do 50 m2 z kameniva hrubého drceného, o tl. vrstvy přes 100 do 200 mm</t>
  </si>
  <si>
    <t>Poznámka k položce:
stávající vozovka</t>
  </si>
  <si>
    <t>113107142</t>
  </si>
  <si>
    <t>Odstranění podkladu pl do 50 m2 živičných tl 100 mm</t>
  </si>
  <si>
    <t>154272663</t>
  </si>
  <si>
    <t>Odstranění podkladů nebo krytů s přemístěním hmot na skládku na vzdálenost do 3 m nebo s naložením na dopravní prostředek v ploše jednotlivě do 50 m2 živičných, o tl. vrstvy přes 50 do 100 mm</t>
  </si>
  <si>
    <t>121101103</t>
  </si>
  <si>
    <t>Sejmutí ornice s přemístěním na vzdálenost do 250 m</t>
  </si>
  <si>
    <t>-1353385554</t>
  </si>
  <si>
    <t>Sejmutí ornice nebo lesní půdy s vodorovným přemístěním na hromady v místě upotřebení nebo na dočasné či trvalé skládky se složením, na vzdálenost přes 100 do 250 m</t>
  </si>
  <si>
    <t>Poznámka k položce:
změřeno funkcí měření ploch v elektronické dokumentaci</t>
  </si>
  <si>
    <t>VV</t>
  </si>
  <si>
    <t>snímaná plocha * tl.ornice</t>
  </si>
  <si>
    <t>3155*0,3</t>
  </si>
  <si>
    <t>121100001RAB</t>
  </si>
  <si>
    <t>Naložení, odvoz a uložení přebytečné ornice do 10 km</t>
  </si>
  <si>
    <t>405351273</t>
  </si>
  <si>
    <t>naložení, odvoz uložení, odvoz do 10 km</t>
  </si>
  <si>
    <t>946,5</t>
  </si>
  <si>
    <t>122202202</t>
  </si>
  <si>
    <t>Odkopávky a prokopávky nezapažené pro silnice objemu do 1000 m3 v hornině tř. 3</t>
  </si>
  <si>
    <t>488829070</t>
  </si>
  <si>
    <t>Odkopávky a prokopávky nezapažené pro silnice s přemístěním výkopku v příčných profilech na vzdálenost do 15 m nebo s naložením na dopravní prostředek v hornině tř. 3 přes 100 do 1 000 m3</t>
  </si>
  <si>
    <t>Poznámka k položce:
změřeno fůnkcí výpočet objemu zemních prací v elektronické dokumenatci</t>
  </si>
  <si>
    <t>413,59</t>
  </si>
  <si>
    <t>122202209</t>
  </si>
  <si>
    <t>Příplatek k odkopávkám a prokopávkám pro silnice v hornině tř. 3 za lepivost</t>
  </si>
  <si>
    <t>1715465608</t>
  </si>
  <si>
    <t>Odkopávky a prokopávky nezapažené pro silnice s přemístěním výkopku v příčných profilech na vzdálenost do 15 m nebo s naložením na dopravní prostředek v hornině tř. 3 Příplatek k cenám za lepivost horniny tř. 3</t>
  </si>
  <si>
    <t>množství odkopávky/3</t>
  </si>
  <si>
    <t>413,59/3</t>
  </si>
  <si>
    <t>132201101</t>
  </si>
  <si>
    <t>Hloubení rýh š do 600 mm v hornině tř. 3 objemu do 100 m3</t>
  </si>
  <si>
    <t>458866048</t>
  </si>
  <si>
    <t>Hloubení zapažených i nezapažených rýh šířky do 600 mm s urovnáním dna do předepsaného profilu a spádu v hornině tř. 3 do 100 m3</t>
  </si>
  <si>
    <t>drenáž</t>
  </si>
  <si>
    <t>délka * plocha v řezu</t>
  </si>
  <si>
    <t>0,2*530</t>
  </si>
  <si>
    <t>132201109</t>
  </si>
  <si>
    <t>Příplatek za lepivost k hloubení rýh š do 600 mm v hornině tř. 3</t>
  </si>
  <si>
    <t>-1969038235</t>
  </si>
  <si>
    <t>Hloubení zapažených i nezapažených rýh šířky do 600 mm s urovnáním dna do předepsaného profilu a spádu v hornině tř. 3 Příplatek k cenám za lepivost horniny tř. 3</t>
  </si>
  <si>
    <t>hloubení rýh/3</t>
  </si>
  <si>
    <t>106/3</t>
  </si>
  <si>
    <t>11</t>
  </si>
  <si>
    <t>132201201</t>
  </si>
  <si>
    <t>Hloubení rýh š do 2000 mm v hornině tř. 3 objemu do 100 m3</t>
  </si>
  <si>
    <t>881137841</t>
  </si>
  <si>
    <t>Hloubení zapažených i nezapažených rýh šířky přes 600 do 2 000 mm s urovnáním dna do předepsaného profilu a spádu v hornině tř. 3 do 100 m3</t>
  </si>
  <si>
    <t>příkop a propustky</t>
  </si>
  <si>
    <t>24,2</t>
  </si>
  <si>
    <t>12</t>
  </si>
  <si>
    <t>132201209</t>
  </si>
  <si>
    <t>Příplatek za lepivost k hloubení rýh š do 2000 mm v hornině tř. 3</t>
  </si>
  <si>
    <t>1070399639</t>
  </si>
  <si>
    <t>Hloubení zapažených i nezapažených rýh šířky přes 600 do 2 000 mm s urovnáním dna do předepsaného profilu a spádu v hornině tř. 3 Příplatek k cenám za lepivost horniny tř. 3</t>
  </si>
  <si>
    <t>24,2/3</t>
  </si>
  <si>
    <t>13</t>
  </si>
  <si>
    <t>162701105</t>
  </si>
  <si>
    <t>Vodorovné přemístění do 10000 m výkopku/sypaniny z horniny tř. 1 až 4</t>
  </si>
  <si>
    <t>-1842893924</t>
  </si>
  <si>
    <t>Vodorovné přemístění výkopku nebo sypaniny po suchu na obvyklém dopravním prostředku, bez naložení výkopku, avšak se složením bez rozhrnutí z horniny tř. 1 až 4 na vzdálenost přes 9 000 do 10 000 m</t>
  </si>
  <si>
    <t>naložený výkopek</t>
  </si>
  <si>
    <t>543,79</t>
  </si>
  <si>
    <t>14</t>
  </si>
  <si>
    <t>162701109</t>
  </si>
  <si>
    <t>Příplatek k vodorovnému přemístění výkopku/sypaniny z horniny tř. 1 až 4 ZKD 1000 m přes 10000 m</t>
  </si>
  <si>
    <t>1853256539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</si>
  <si>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</si>
  <si>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přemísťovaný výkopek*15km</t>
  </si>
  <si>
    <t>543,79*15</t>
  </si>
  <si>
    <t>167101101</t>
  </si>
  <si>
    <t>Nakládání výkopku z hornin tř. 1 až 4 do 100 m3</t>
  </si>
  <si>
    <t>-719141614</t>
  </si>
  <si>
    <t>Nakládání, skládání a překládání neulehlého výkopku nebo sypaniny nakládání, množství do 100 m3, z hornin tř. 1 až 4</t>
  </si>
  <si>
    <t>odkopávky+ hloubení rýh</t>
  </si>
  <si>
    <t>413,59+106+24,2</t>
  </si>
  <si>
    <t>16</t>
  </si>
  <si>
    <t>171201201</t>
  </si>
  <si>
    <t>Uložení sypaniny na skládky</t>
  </si>
  <si>
    <t>1145148360</t>
  </si>
  <si>
    <t>odvážený výkopek</t>
  </si>
  <si>
    <t>17</t>
  </si>
  <si>
    <t>171201211</t>
  </si>
  <si>
    <t>Poplatek za uložení odpadu ze sypaniny na skládce (skládkovné)</t>
  </si>
  <si>
    <t>t</t>
  </si>
  <si>
    <t>39232425</t>
  </si>
  <si>
    <t>Uložení sypaniny poplatek za uložení sypaniny na skládce (skládkovné)</t>
  </si>
  <si>
    <t>Poznámka k položce:
přepočet m3 na t</t>
  </si>
  <si>
    <t>přepočet z m3 na t</t>
  </si>
  <si>
    <t>543,79*2</t>
  </si>
  <si>
    <t>18</t>
  </si>
  <si>
    <t>181951102</t>
  </si>
  <si>
    <t>Úprava pláně v hornině tř. 1 až 4 se zhutněním</t>
  </si>
  <si>
    <t>-1057082569</t>
  </si>
  <si>
    <t>Úprava pláně vyrovnáním výškových rozdílů v hornině tř. 1 až 4 se zhutněním</t>
  </si>
  <si>
    <t>plocha ochranné vrstvy</t>
  </si>
  <si>
    <t>3154,27</t>
  </si>
  <si>
    <t>19</t>
  </si>
  <si>
    <t>R.1.</t>
  </si>
  <si>
    <t>Oprava melioračních potrubí</t>
  </si>
  <si>
    <t>m</t>
  </si>
  <si>
    <t>1959663629</t>
  </si>
  <si>
    <t>oprava trubního HOZ v trase cesty v délce 20m. Výkop, demontáž a likvidace poškozeného potrubí, položení nového potrubí, hutněný zásyp.</t>
  </si>
  <si>
    <t>20</t>
  </si>
  <si>
    <t>181151331</t>
  </si>
  <si>
    <t>Plošná úprava terénu přes 500 m2 zemina tř 1 až 4 nerovnosti do +/- 200 mm v rovinně a svahu do 1:5</t>
  </si>
  <si>
    <t>919668612</t>
  </si>
  <si>
    <t>Plošná úprava terénu v zemině tř. 1 až 4 s urovnáním povrchu bez doplnění ornice souvislé plochy přes 500 m2 při nerovnostech terénu přes 150 do 200 mm v rovině nebo na svahu do 1:5</t>
  </si>
  <si>
    <t>úprava okolí cesty v rámci pozemku cesty</t>
  </si>
  <si>
    <t>916,47</t>
  </si>
  <si>
    <t>181411122</t>
  </si>
  <si>
    <t>Založení lučního trávníku výsevem plochy do 1000 m2 ve svahu do 1:2</t>
  </si>
  <si>
    <t>1553784816</t>
  </si>
  <si>
    <t>Založení trávníku na půdě předem připravené plochy do 1000 m2 výsevem včetně utažení lučního na svahu přes 1:5 do 1:2</t>
  </si>
  <si>
    <t>zatrvnění okolo vozovky v rámci pozemku+zatravnění příkopu</t>
  </si>
  <si>
    <t>22</t>
  </si>
  <si>
    <t>M</t>
  </si>
  <si>
    <t>005724700</t>
  </si>
  <si>
    <t>osivo směs travní univerzál</t>
  </si>
  <si>
    <t>kg</t>
  </si>
  <si>
    <t>1269977825</t>
  </si>
  <si>
    <t>osiva pícnin směsi travní balení obvykle 25 kg univerzál</t>
  </si>
  <si>
    <t>plocha zatravnění * množství trávy na m2</t>
  </si>
  <si>
    <t>916,47*0,03</t>
  </si>
  <si>
    <t>Zakládání</t>
  </si>
  <si>
    <t>23</t>
  </si>
  <si>
    <t>212752212</t>
  </si>
  <si>
    <t>Trativod z drenážních trubek plastových flexibilních D do 100 mm včetně lože otevřený výkop</t>
  </si>
  <si>
    <t>-1971865045</t>
  </si>
  <si>
    <t>Trativody z drenážních trubek se zřízením štěrkopískového lože pod trubky a s jejich obsypem v průměrném celkovém množství do 0,15 m3/m v otevřeném výkopu z trubek plastových flexibilních D přes 65 do 100 mm</t>
  </si>
  <si>
    <t>530</t>
  </si>
  <si>
    <t>24</t>
  </si>
  <si>
    <t>899621111</t>
  </si>
  <si>
    <t>Obetonování drenážního potrubí betonem tř. B7,5 tl do 150 mm trub DN 100</t>
  </si>
  <si>
    <t>370425375</t>
  </si>
  <si>
    <t>Obetonování drenážního potrubí prostým betonem tl. obetonování do 150 mm, trub DN do 100</t>
  </si>
  <si>
    <t>Poznámka k položce:
Obetonování výtoku, dvě místa</t>
  </si>
  <si>
    <t>25</t>
  </si>
  <si>
    <t>274322511-1</t>
  </si>
  <si>
    <t>Základové pasy ze ŽB odolného proti agresívnímu prostředí tř. C 25/30 XF3</t>
  </si>
  <si>
    <t>1948124809</t>
  </si>
  <si>
    <t>Základy z betonu železového (bez výztuže) pasy z betonu odolného proti agresivnímu prostředí XF3 tř. C 25/30, včetně podsypu ze ŠP, včtně bednění</t>
  </si>
  <si>
    <t>1,5*0,8*0,5*2</t>
  </si>
  <si>
    <t>26</t>
  </si>
  <si>
    <t>313166630</t>
  </si>
  <si>
    <t>síť výztužná svařovaná KARI KY 49,  100 x 100 mm, D 8 mm, 3 x 2 m</t>
  </si>
  <si>
    <t>kus</t>
  </si>
  <si>
    <t>-1911885593</t>
  </si>
  <si>
    <t>sítě drátěné z ostatních neušlechtilých ocelí tříd 10 a 11, povrch matný sítě svařované výztužné -  KARI ocelový drát KARI  (DIN 488) KY 49 100  x 100 mm    D = 8 mm, 3 x 2 m</t>
  </si>
  <si>
    <t>(2*1,4*2)/6*1,1</t>
  </si>
  <si>
    <t>Vodorovné konstrukce</t>
  </si>
  <si>
    <t>27</t>
  </si>
  <si>
    <t>452318510-1</t>
  </si>
  <si>
    <t>Zajišťovací práh z betonu prostého</t>
  </si>
  <si>
    <t>-1860846921</t>
  </si>
  <si>
    <t>Zajišťovací práh z betonu prostého vodostavebného C 30/37 Xf4 na dně a ve svahuvčetně lože ŠP tl. 100mm, včetně bednění</t>
  </si>
  <si>
    <t>Poznámka k položce:
práh za výtokem propustku</t>
  </si>
  <si>
    <t>0,25*0,6*2</t>
  </si>
  <si>
    <t>Komunikace</t>
  </si>
  <si>
    <t>28</t>
  </si>
  <si>
    <t>561061121</t>
  </si>
  <si>
    <t>Zřízení podkladu ze zeminy upravené hydraulickými pojivy (Road Mix) tl do 400 mm plochy do 5000 m2</t>
  </si>
  <si>
    <t>-1921287342</t>
  </si>
  <si>
    <t>Zřízení podkladu ze zeminy upravené hydraulickými pojivy (systém Road Mix) vápnem, cementem nebo směsnými pojivy (materiál ve specifikaci) s rozprostřením, promísením, vlhčením, zhutněním a ošetřením vodou plochy přes 1 000 do 5 000 m2, tloušťka po zhutnění přes 350 do 400 mm</t>
  </si>
  <si>
    <t>plocha pláně</t>
  </si>
  <si>
    <t>29</t>
  </si>
  <si>
    <t>585301590</t>
  </si>
  <si>
    <t>vápnoCL 90-Q nehašené bal. 32 kg</t>
  </si>
  <si>
    <t>1088632518</t>
  </si>
  <si>
    <t>vápna pro stavební účely mleté ČSN EN 459-1 CL 90 - Q  nehašené         bal. 25 kg</t>
  </si>
  <si>
    <t>zlepšovaná plocha*množství pojiva</t>
  </si>
  <si>
    <t>3154,27*24,1/1000</t>
  </si>
  <si>
    <t>30</t>
  </si>
  <si>
    <t>564211111</t>
  </si>
  <si>
    <t>Podklad nebo podsyp ze štěrkopísku ŠP tl 50 mm</t>
  </si>
  <si>
    <t>-1675841096</t>
  </si>
  <si>
    <t>Podklad nebo podsyp ze štěrkopísku ŠP s rozprostřením, vlhčením a zhutněním, po zhutnění tl. 50 mm</t>
  </si>
  <si>
    <t>Poznámka k položce:
materiál na vyrovnání pláně</t>
  </si>
  <si>
    <t>3154,27/2</t>
  </si>
  <si>
    <t>31</t>
  </si>
  <si>
    <t>564851111-1</t>
  </si>
  <si>
    <t>Podklad ze štěrkodrtě ŠD tl 150 mm 0-32</t>
  </si>
  <si>
    <t>2115432160</t>
  </si>
  <si>
    <t>Podklad ze štěrkodrti ŠD s rozprostřením a zhutněním, po zhutnění tl. 150 mm</t>
  </si>
  <si>
    <t>ACP+krajnice+rozšíření vrstvy</t>
  </si>
  <si>
    <t>2465,27+265+530*0,15*2</t>
  </si>
  <si>
    <t>32</t>
  </si>
  <si>
    <t>564861111</t>
  </si>
  <si>
    <t>Podklad ze štěrkodrtě ŠD tl 200 mm</t>
  </si>
  <si>
    <t>-68671569</t>
  </si>
  <si>
    <t>Podklad ze štěrkodrti ŠD s rozprostřením a zhutněním, po zhutnění tl. 200 mm</t>
  </si>
  <si>
    <t>Poznámka k položce:
fr. 0-63</t>
  </si>
  <si>
    <t>plocha šd 0-32 + rozšíření vrstvy</t>
  </si>
  <si>
    <t>2889,27+0,25*2*530</t>
  </si>
  <si>
    <t>33</t>
  </si>
  <si>
    <t>565155121</t>
  </si>
  <si>
    <t>Asfaltový beton vrstva podkladní ACP 16 (obalované kamenivo OKS) tl 70 mm š přes 3 m</t>
  </si>
  <si>
    <t>-668371750</t>
  </si>
  <si>
    <t>Asfaltový beton vrstva podkladní ACP 16 (obalované kamenivo střednězrnné - OKS) s rozprostřením a zhutněním v pruhu šířky přes 3 m, po zhutnění tl. 70 mm</t>
  </si>
  <si>
    <t>plocha ACO</t>
  </si>
  <si>
    <t>2465,27</t>
  </si>
  <si>
    <t>34</t>
  </si>
  <si>
    <t>569831111</t>
  </si>
  <si>
    <t>Zpevnění krajnic štěrkodrtí tl 100 mm</t>
  </si>
  <si>
    <t>-946461002</t>
  </si>
  <si>
    <t>Zpevnění krajnic nebo komunikací pro pěší s rozprostřením a zhutněním, po zhutnění štěrkodrtí tl. 100 mm</t>
  </si>
  <si>
    <t>530*0,25*2</t>
  </si>
  <si>
    <t>35</t>
  </si>
  <si>
    <t>573211111-1</t>
  </si>
  <si>
    <t>Postřik živičný infiltrační z asfaltu v množství do 0,5 kg/m2</t>
  </si>
  <si>
    <t>-1887954444</t>
  </si>
  <si>
    <t>Postřik živičný infiltrační bez posypu kamenivem z asfaltu silničního, v množství do 0,50 kg/m2</t>
  </si>
  <si>
    <t>plocha ACP</t>
  </si>
  <si>
    <t>36</t>
  </si>
  <si>
    <t>573211111-2</t>
  </si>
  <si>
    <t>Postřik živičný spojovací z asfaltu v množství do 0,5 kg/m2</t>
  </si>
  <si>
    <t>-1143466497</t>
  </si>
  <si>
    <t>37</t>
  </si>
  <si>
    <t>577134121</t>
  </si>
  <si>
    <t>Asfaltový beton vrstva obrusná ACO 11 (ABS) tř. I tl 40 mm š přes 3 m z nemodifikovaného asfaltu</t>
  </si>
  <si>
    <t>-742719014</t>
  </si>
  <si>
    <t>Asfaltový beton vrstva obrusná ACO 11 (ABS) s rozprostřením a se zhutněním z nemodifikovaného asfaltu v pruhu šířky přes 3 m tř. I, po zhutnění tl. 40 mm</t>
  </si>
  <si>
    <t>délka * šířka +  sjezdy a výhybny</t>
  </si>
  <si>
    <t>530*4+345,27</t>
  </si>
  <si>
    <t>38</t>
  </si>
  <si>
    <t>594511111-1</t>
  </si>
  <si>
    <t>Dlažba z lomového kamene s provedením lože z betonu</t>
  </si>
  <si>
    <t>57550269</t>
  </si>
  <si>
    <t>Dlažba nebo přídlažba z lomového kamene lomařsky upraveného rigolového v ploše vodorovné nebo ve sklonu tl. do 250 mm, bez vyplnění spár, s provedením lože tl. 100 mm z betonu C16/20 Xc2</t>
  </si>
  <si>
    <t>opevnění výtoku propustku</t>
  </si>
  <si>
    <t>39</t>
  </si>
  <si>
    <t>599632111</t>
  </si>
  <si>
    <t>Vyplnění spár dlažby z lomového kamene MC se zatřením</t>
  </si>
  <si>
    <t>1564658346</t>
  </si>
  <si>
    <t>Vyplnění spár dlažby (přídlažby) z lomového kamene v jakémkoliv sklonu plochy a jakékoliv tloušťky cementovou maltou se zatřením</t>
  </si>
  <si>
    <t>plocha dlažby</t>
  </si>
  <si>
    <t>40</t>
  </si>
  <si>
    <t>R.3</t>
  </si>
  <si>
    <t>Vyplnění spár  živičnou zálivkou</t>
  </si>
  <si>
    <t>1844947004</t>
  </si>
  <si>
    <t>Poznámka k položce:
výplň proříznuté spáry živičnou zálivkou v místě napojení na stávající vozovku</t>
  </si>
  <si>
    <t>Ostatní konstrukce a práce, bourání</t>
  </si>
  <si>
    <t>41</t>
  </si>
  <si>
    <t>919441211</t>
  </si>
  <si>
    <t>Čelo propustku z lomového kamene pro propustek z trub DN 300 až 500</t>
  </si>
  <si>
    <t>1347488405</t>
  </si>
  <si>
    <t>Čelo propustku ze zdiva z lomového kamene, pro propustek z trub DN 300 až 500 mm</t>
  </si>
  <si>
    <t>42</t>
  </si>
  <si>
    <t>919521120</t>
  </si>
  <si>
    <t>Zřízení silničního propustku z trub betonových nebo ŽB DN 400</t>
  </si>
  <si>
    <t>-2128096612</t>
  </si>
  <si>
    <t>Zřízení silničního propustku z trub betonových nebo železobetonových DN 400 mm</t>
  </si>
  <si>
    <t>43</t>
  </si>
  <si>
    <t>919535555-1</t>
  </si>
  <si>
    <t>Obetonování trubního propustku železobetonem</t>
  </si>
  <si>
    <t>-459696657</t>
  </si>
  <si>
    <t xml:space="preserve">Obetonování trubního propustku železobetonem C16/20 XC2 tl. 150mm. včetně výztuže. </t>
  </si>
  <si>
    <t>délka* průřez obetonování</t>
  </si>
  <si>
    <t>0,13*6,77</t>
  </si>
  <si>
    <t>44</t>
  </si>
  <si>
    <t>919-AG.1.</t>
  </si>
  <si>
    <t>Vtoková jímka</t>
  </si>
  <si>
    <t>1427309111</t>
  </si>
  <si>
    <t>vtoková jímka .včetně materiálu, zřizení. včetně mříže a stupadel</t>
  </si>
  <si>
    <t>45</t>
  </si>
  <si>
    <t>592225460</t>
  </si>
  <si>
    <t>trouba hrdlová přímá železobet. s integrovaným těsněním TZH-Q 400/2500 integro 40 x 250 x 7,5 cm</t>
  </si>
  <si>
    <t>226577576</t>
  </si>
  <si>
    <t>Trouby pro splaškové odpadní vody železobetonové trouby hrdlové přímé s integrovaným těsněním TZH-Q 400/2500  integro  40 x 250 x 7,5</t>
  </si>
  <si>
    <t>46</t>
  </si>
  <si>
    <t>919112213</t>
  </si>
  <si>
    <t>Řezání spár pro vytvoření komůrky š 10 mm hl 25 mm pro těsnící zálivku v živičném krytu</t>
  </si>
  <si>
    <t>-499610306</t>
  </si>
  <si>
    <t>Řezání dilatačních spár v živičném krytu vytvoření komůrky pro těsnící zálivku šířky 10 mm, hloubky 25 mm</t>
  </si>
  <si>
    <t>Poznámka k položce:
proříznutí spáry v místě napojení nového krytu</t>
  </si>
  <si>
    <t>47</t>
  </si>
  <si>
    <t>919735112</t>
  </si>
  <si>
    <t>Řezání stávajícího živičného krytu hl do 100 mm</t>
  </si>
  <si>
    <t>-1829977588</t>
  </si>
  <si>
    <t>Řezání stávajícího živičného krytu nebo podkladu hloubky přes 50 do 100 mm</t>
  </si>
  <si>
    <t>Poznámka k položce:
zaříznutí stávajícího krytu</t>
  </si>
  <si>
    <t>93</t>
  </si>
  <si>
    <t>Různé dokončovací konstrukce a práce inženýrských staveb</t>
  </si>
  <si>
    <t>48</t>
  </si>
  <si>
    <t>938909311</t>
  </si>
  <si>
    <t>Čištění vozovek metením strojně podkladu nebo krytu betonového nebo živičného</t>
  </si>
  <si>
    <t>-1001353143</t>
  </si>
  <si>
    <t>Poznámka k položce:
opakované čištění stávajících komunikací i nové vozovky</t>
  </si>
  <si>
    <t>99</t>
  </si>
  <si>
    <t>Přesun hmot</t>
  </si>
  <si>
    <t>49</t>
  </si>
  <si>
    <t>998225111</t>
  </si>
  <si>
    <t>Přesun hmot pro pozemní komunikace s krytem z kamene, monolitickým betonovým nebo živičným</t>
  </si>
  <si>
    <t>-1172744778</t>
  </si>
  <si>
    <t>Přesun hmot pro komunikace s krytem z kameniva, monolitickým betonovým nebo živičným dopravní vzdálenost do 200 m jakékoliv délky objektu</t>
  </si>
  <si>
    <t>997</t>
  </si>
  <si>
    <t>Přesun sutě</t>
  </si>
  <si>
    <t>50</t>
  </si>
  <si>
    <t>997211611</t>
  </si>
  <si>
    <t>Nakládání suti na dopravní prostředky pro vodorovnou dopravu</t>
  </si>
  <si>
    <t>1459338828</t>
  </si>
  <si>
    <t>Nakládání suti nebo vybouraných hmot na dopravní prostředky pro vodorovnou dopravu suti</t>
  </si>
  <si>
    <t>vybourané hmoty</t>
  </si>
  <si>
    <t>23,5+18,1</t>
  </si>
  <si>
    <t>51</t>
  </si>
  <si>
    <t>997221571</t>
  </si>
  <si>
    <t>Vodorovná doprava vybouraných hmot do 1 km</t>
  </si>
  <si>
    <t>-1367633459</t>
  </si>
  <si>
    <t>Vodorovná doprava vybouraných hmot bez naložení, ale se složením a s hrubým urovnáním na vzdálenost do 1 km</t>
  </si>
  <si>
    <t>naložená suť</t>
  </si>
  <si>
    <t>41,6</t>
  </si>
  <si>
    <t>52</t>
  </si>
  <si>
    <t>997221579</t>
  </si>
  <si>
    <t>Příplatek ZKD 1 km u vodorovné dopravy vybouraných hmot</t>
  </si>
  <si>
    <t>565940318</t>
  </si>
  <si>
    <t>Vodorovná doprava vybouraných hmot bez naložení, ale se složením a s hrubým urovnáním na vzdálenost Příplatek k ceně za každý další i započatý 1 km přes 1 km</t>
  </si>
  <si>
    <t>doprava*24</t>
  </si>
  <si>
    <t>41,6*24</t>
  </si>
  <si>
    <t>53</t>
  </si>
  <si>
    <t>997221845</t>
  </si>
  <si>
    <t>Poplatek za uložení odpadu z asfaltových povrchů na skládce (skládkovné)</t>
  </si>
  <si>
    <t>171237271</t>
  </si>
  <si>
    <t>Poplatek za uložení stavebního odpadu na skládce (skládkovné) z asfaltových povrchů</t>
  </si>
  <si>
    <t>54</t>
  </si>
  <si>
    <t>997221855</t>
  </si>
  <si>
    <t>Poplatek za uložení odpadu z kameniva na skládce (skládkovné)</t>
  </si>
  <si>
    <t>1159288365</t>
  </si>
  <si>
    <t>Poplatek za uložení stavebního odpadu na skládce (skládkovné) z kameniva</t>
  </si>
  <si>
    <t xml:space="preserve">581/17-2-2 - SO 102 Polní cesta VPC1 </t>
  </si>
  <si>
    <t xml:space="preserve">    8 - Trubní vedení</t>
  </si>
  <si>
    <t>112101102</t>
  </si>
  <si>
    <t>Kácení stromů listnatých D kmene do 500 mm</t>
  </si>
  <si>
    <t>-957504219</t>
  </si>
  <si>
    <t>Kácení stromů s odřezáním kmene a s odvětvením listnatých, průměru kmene přes 300 do 500 mm</t>
  </si>
  <si>
    <t>112211112</t>
  </si>
  <si>
    <t>Spálení pařezu D do 0,5 m</t>
  </si>
  <si>
    <t>1382302400</t>
  </si>
  <si>
    <t>Spálení pařezů na hromadách průměru přes 0,30 do 0,50 m</t>
  </si>
  <si>
    <t>162301402</t>
  </si>
  <si>
    <t>Vodorovné přemístění větví stromů listnatých do 5 km D kmene do 500 mm</t>
  </si>
  <si>
    <t>1665563551</t>
  </si>
  <si>
    <t>Vodorovné přemístění větví, kmenů nebo pařezů s naložením, složením a dopravou do 5000 m větví stromů listnatých, průměru kmene přes 300 do 500 mm</t>
  </si>
  <si>
    <t>162301412</t>
  </si>
  <si>
    <t>Vodorovné přemístění kmenů stromů listnatých do 5 km D kmene do 500 mm</t>
  </si>
  <si>
    <t>1765278447</t>
  </si>
  <si>
    <t>Vodorovné přemístění větví, kmenů nebo pařezů s naložením, složením a dopravou do 5000 m kmenů stromů listnatých, průměru přes 300 do 500 mm</t>
  </si>
  <si>
    <t>162301422</t>
  </si>
  <si>
    <t>Vodorovné přemístění pařezů do 5 km D do 500 mm</t>
  </si>
  <si>
    <t>2120794721</t>
  </si>
  <si>
    <t>Vodorovné přemístění větví, kmenů nebo pařezů s naložením, složením a dopravou do 5000 m pařezů kmenů, průměru přes 300 do 500 mm</t>
  </si>
  <si>
    <t>174201202</t>
  </si>
  <si>
    <t>Zásyp jam po pařezech D pařezů do 500 mm</t>
  </si>
  <si>
    <t>625984713</t>
  </si>
  <si>
    <t>Zásyp jam po pařezech výkopkem z horniny získané při dobývání pařezů s hrubým urovnáním povrchu zasypávky průměru pařezu přes 300 do 500 mm</t>
  </si>
  <si>
    <t>-1834631720</t>
  </si>
  <si>
    <t>876,93</t>
  </si>
  <si>
    <t>463033411</t>
  </si>
  <si>
    <t>57,6</t>
  </si>
  <si>
    <t>596,7</t>
  </si>
  <si>
    <t>596,7/3</t>
  </si>
  <si>
    <t>0,2*292,31</t>
  </si>
  <si>
    <t>58,462/3</t>
  </si>
  <si>
    <t>51,2</t>
  </si>
  <si>
    <t>51,2/3</t>
  </si>
  <si>
    <t>706,362</t>
  </si>
  <si>
    <t>706,362*15</t>
  </si>
  <si>
    <t>596,7+58,462+51,2</t>
  </si>
  <si>
    <t>706,362*2</t>
  </si>
  <si>
    <t>171101111</t>
  </si>
  <si>
    <t>Uložení sypaniny z hornin nesoudržných sypkých s vlhkostí l(d) 0,9 v aktivní zóně</t>
  </si>
  <si>
    <t>-640841</t>
  </si>
  <si>
    <t>Uložení sypaniny do násypů s rozprostřením sypaniny ve vrstvách a s hrubým urovnáním zhutněných s uzavřením povrchu násypu z hornin nesoudržných sypkých s relativní ulehlostí I(d) 0,9 nebo v aktivní zóně</t>
  </si>
  <si>
    <t>31,2</t>
  </si>
  <si>
    <t>583441990</t>
  </si>
  <si>
    <t>štěrkodrť frakce (Olbramovice) 0-63</t>
  </si>
  <si>
    <t>-1543230540</t>
  </si>
  <si>
    <t>Kamenivo přírodní drcené hutné pro stavební účely PDK (drobné, hrubé a štěrkodrť) štěrkodrtě ČSN EN 13043 frakce   0-63   Olbramovice</t>
  </si>
  <si>
    <t>Poznámka k položce:
násypový materiál</t>
  </si>
  <si>
    <t>31,2*2</t>
  </si>
  <si>
    <t>1640,552</t>
  </si>
  <si>
    <t>1144,55</t>
  </si>
  <si>
    <t>zatrvnění okolo vozovky v rámci pozemku+zatravnění příkopu+ násypové svahy</t>
  </si>
  <si>
    <t>1144,55*0,03</t>
  </si>
  <si>
    <t>292</t>
  </si>
  <si>
    <t>275249779</t>
  </si>
  <si>
    <t>1640,552*24,1/1000</t>
  </si>
  <si>
    <t>1640,552/2</t>
  </si>
  <si>
    <t>1289,78+146,155+292,31*0,15*2</t>
  </si>
  <si>
    <t>1847837099</t>
  </si>
  <si>
    <t>1523,628+292,31*0,2*2</t>
  </si>
  <si>
    <t>1289,78</t>
  </si>
  <si>
    <t>292,31*0,25*2</t>
  </si>
  <si>
    <t>292,31*4+120,54</t>
  </si>
  <si>
    <t>Trubní vedení</t>
  </si>
  <si>
    <t>86634    OA0</t>
  </si>
  <si>
    <t>Chráničky z trub ocelových DN do 200mm</t>
  </si>
  <si>
    <t>1884365392</t>
  </si>
  <si>
    <t>Poznámka k položce:
- chránička vodovod</t>
  </si>
  <si>
    <t>912211111</t>
  </si>
  <si>
    <t>Montáž směrového sloupku silničního plastového prosté uložení bez betonového základu</t>
  </si>
  <si>
    <t>-148158877</t>
  </si>
  <si>
    <t>Montáž směrového sloupku plastového s odrazkou prostým uložením bez betonového základu silničního</t>
  </si>
  <si>
    <t>Poznámka k položce:
montáž směrových sloupků z11g</t>
  </si>
  <si>
    <t>404451500</t>
  </si>
  <si>
    <t>sloupek silniční plastový s retroreflexní fólií směrový 1200 mm</t>
  </si>
  <si>
    <t>-2144214928</t>
  </si>
  <si>
    <t>výrobky a tabule orientační pro návěstí a zabezpečovací zařízení silniční značky dopravní svislé sloupky směrové sloupky plastové s retroreflexní fólií směrový silniční "M" 1200 mm</t>
  </si>
  <si>
    <t>Poznámka k položce:
sloupky z11g</t>
  </si>
  <si>
    <t>11,6</t>
  </si>
  <si>
    <t>-1342802289</t>
  </si>
  <si>
    <t xml:space="preserve">Obetonování trubního propustku železobetonem C16/20 XC2 tl. 150mm </t>
  </si>
  <si>
    <t>0,13*11,6</t>
  </si>
  <si>
    <t>9-R.5.</t>
  </si>
  <si>
    <t>Sonda pro vyhledání IS</t>
  </si>
  <si>
    <t>64</t>
  </si>
  <si>
    <t>2019774953</t>
  </si>
  <si>
    <t>Sonda pro vyhledání IS,výkop, zához</t>
  </si>
  <si>
    <t>Poznámka k položce:
vodovod</t>
  </si>
  <si>
    <t>55</t>
  </si>
  <si>
    <t>56</t>
  </si>
  <si>
    <t>57</t>
  </si>
  <si>
    <t>254,31+192,925</t>
  </si>
  <si>
    <t>58</t>
  </si>
  <si>
    <t>447,235</t>
  </si>
  <si>
    <t>59</t>
  </si>
  <si>
    <t>447,235*24</t>
  </si>
  <si>
    <t>60</t>
  </si>
  <si>
    <t>1873018235</t>
  </si>
  <si>
    <t>192,925</t>
  </si>
  <si>
    <t>61</t>
  </si>
  <si>
    <t>160906583</t>
  </si>
  <si>
    <t>254,31</t>
  </si>
  <si>
    <t>581/17-2-3 - SO 801 Zatravnění</t>
  </si>
  <si>
    <t>1 - Zemní práce</t>
  </si>
  <si>
    <t xml:space="preserve">    3 - Svislé a kompletní konstrukce</t>
  </si>
  <si>
    <t xml:space="preserve">    998 - Přesun hmot</t>
  </si>
  <si>
    <t>111101102</t>
  </si>
  <si>
    <t>Odstranění travin z celkové plochy do 1 ha</t>
  </si>
  <si>
    <t>ha</t>
  </si>
  <si>
    <t>1891475176</t>
  </si>
  <si>
    <t>Odstranění travin a rákosu travin, při celkové ploše přes 0,1 do 1 ha</t>
  </si>
  <si>
    <t>181411121</t>
  </si>
  <si>
    <t>Založení lučního trávníku výsevem plochy do 1000 m2 v rovině a ve svahu do 1:5</t>
  </si>
  <si>
    <t>898764656</t>
  </si>
  <si>
    <t>Založení trávníku na půdě předem připravené plochy do 1000 m2 výsevem včetně utažení lučního v rovině nebo na svahu do 1:5</t>
  </si>
  <si>
    <t>5720</t>
  </si>
  <si>
    <t>005724400</t>
  </si>
  <si>
    <t>osivo směs travní hřištní</t>
  </si>
  <si>
    <t>1941047544</t>
  </si>
  <si>
    <t>osiva pícnin směsi travní balení obvykle 25 kg hřišťová</t>
  </si>
  <si>
    <t>5720*0,03</t>
  </si>
  <si>
    <t>183408252</t>
  </si>
  <si>
    <t>Orba střední na plochách do 1 ha v půdě střední</t>
  </si>
  <si>
    <t>-79607713</t>
  </si>
  <si>
    <t>Orba na plochách jednotlivě do 1 ha střední, na hloubku od 180 do 250 mm, v půdě střední</t>
  </si>
  <si>
    <t>0,572</t>
  </si>
  <si>
    <t>183408322</t>
  </si>
  <si>
    <t>Smykování na plochách do 1 ha v půdě střední</t>
  </si>
  <si>
    <t>-61247147</t>
  </si>
  <si>
    <t>Smykování na plochách jednotlivě do 1 ha, v půdě střední</t>
  </si>
  <si>
    <t>185803111</t>
  </si>
  <si>
    <t>Ošetření trávníku shrabáním v rovině a svahu do 1:5</t>
  </si>
  <si>
    <t>-612645862</t>
  </si>
  <si>
    <t>Ošetření trávníku jednorázové v rovině nebo na svahu do 1:5</t>
  </si>
  <si>
    <t>185803211</t>
  </si>
  <si>
    <t>Uválcování trávníku v rovině a svahu do 1:5</t>
  </si>
  <si>
    <t>-971412303</t>
  </si>
  <si>
    <t>Uválcování trávníku v rovině nebo na svahu do 1:5</t>
  </si>
  <si>
    <t>185804312</t>
  </si>
  <si>
    <t>Zalití rostlin vodou plocha přes 20 m2</t>
  </si>
  <si>
    <t>2109466830</t>
  </si>
  <si>
    <t>Zalití rostlin vodou plochy záhonů jednotlivě přes 20 m2</t>
  </si>
  <si>
    <t>5720*0,01</t>
  </si>
  <si>
    <t>185851121</t>
  </si>
  <si>
    <t>Dovoz vody pro zálivku rostlin za vzdálenost do 1000 m</t>
  </si>
  <si>
    <t>1035255905</t>
  </si>
  <si>
    <t>Dovoz vody pro zálivku rostlin na vzdálenost do 1000 m</t>
  </si>
  <si>
    <t>57,2</t>
  </si>
  <si>
    <t>185851129</t>
  </si>
  <si>
    <t>Příplatek k dovozu vody pro zálivku rostlin do 1000 m ZKD 1000 m</t>
  </si>
  <si>
    <t>255457712</t>
  </si>
  <si>
    <t>Dovoz vody pro zálivku rostlin Příplatek k ceně za každých dalších i započatých 1000 m</t>
  </si>
  <si>
    <t>57,2*9</t>
  </si>
  <si>
    <t>Svislé a kompletní konstrukce</t>
  </si>
  <si>
    <t>R.1</t>
  </si>
  <si>
    <t>Osazení kamenných prvků</t>
  </si>
  <si>
    <t>ks</t>
  </si>
  <si>
    <t>1173691537</t>
  </si>
  <si>
    <t>Osazení kamených prvků pro vymezení travního porostu a stabilizaci plochy. Kámen o rozměrech cca 0,75x075x075. Nákup, dovoz, osazení.</t>
  </si>
  <si>
    <t>998</t>
  </si>
  <si>
    <t>998231311</t>
  </si>
  <si>
    <t>Přesun hmot pro sadovnické a krajinářské úpravy vodorovně do 5000 m</t>
  </si>
  <si>
    <t>1505744349</t>
  </si>
  <si>
    <t>Přesun hmot pro sadovnické a krajinářské úpravy dopravní vzdálenost do 5000 m</t>
  </si>
  <si>
    <t>581/17-2-4 - Výsadba</t>
  </si>
  <si>
    <t>183101221</t>
  </si>
  <si>
    <t>Jamky pro výsadbu s výměnou 50 % půdy zeminy tř 1 až 4 objem do 1 m3 v rovině a svahu do 1:5</t>
  </si>
  <si>
    <t>2099915600</t>
  </si>
  <si>
    <t>Hloubení jamek pro vysazování rostlin v zemině tř.1 až 4 s výměnou půdy z 50% v rovině nebo na svahu do 1:5, objemu přes 0,40 do 1,00 m3</t>
  </si>
  <si>
    <t>počet dřevin</t>
  </si>
  <si>
    <t>174201101</t>
  </si>
  <si>
    <t>Zásyp jam, šachet rýh nebo kolem objektů sypaninou bez zhutnění</t>
  </si>
  <si>
    <t>-347758452</t>
  </si>
  <si>
    <t>Zásyp sypaninou z jakékoliv horniny s uložením výkopku ve vrstvách bez zhutnění jam, šachet, rýh nebo kolem objektů v těchto vykopávkách</t>
  </si>
  <si>
    <t>9*0,55</t>
  </si>
  <si>
    <t>103211000</t>
  </si>
  <si>
    <t>zahradní substrát pro výsadbu VL</t>
  </si>
  <si>
    <t>-1836050622</t>
  </si>
  <si>
    <t>rašelina substrátová zahradní substrát pro výsadbu     VL</t>
  </si>
  <si>
    <t>4,95</t>
  </si>
  <si>
    <t>184102124</t>
  </si>
  <si>
    <t>Výsadba dřeviny s balem D do 0,5 m do jamky se zalitím ve svahu do 1:2</t>
  </si>
  <si>
    <t>-794203088</t>
  </si>
  <si>
    <t>Výsadba dřeviny s balem do předem vyhloubené jamky se zalitím na svahu přes 1:5 do 1:2, při průměru balu přes 400 do 500 mm</t>
  </si>
  <si>
    <t>Třešeň</t>
  </si>
  <si>
    <t>nove-02656054</t>
  </si>
  <si>
    <t>Třešeň - Prunus avium OK 10-12 cm, bal</t>
  </si>
  <si>
    <t>184215133</t>
  </si>
  <si>
    <t>Ukotvení kmene dřevin třemi kůly D do 0,1 m délky do 3 m</t>
  </si>
  <si>
    <t>-304205158</t>
  </si>
  <si>
    <t>Ukotvení dřeviny kůly třemi kůly, délky přes 2 do 3 m</t>
  </si>
  <si>
    <t>605912530</t>
  </si>
  <si>
    <t>kůl vyvazovací dřevěný impregnovaný délka 200 cm průměr 8 cm</t>
  </si>
  <si>
    <t>-1154209061</t>
  </si>
  <si>
    <t>sloupy, tyče a vlna dřevěná kůly vyvazovací jeden konec fazeta, druhý špice, délka 200 cm imregnované průměr 8 cm</t>
  </si>
  <si>
    <t>počet dřevin*3</t>
  </si>
  <si>
    <t>9*3</t>
  </si>
  <si>
    <t>605912550-1</t>
  </si>
  <si>
    <t>Příčka spojovací</t>
  </si>
  <si>
    <t>1912439403</t>
  </si>
  <si>
    <t>počet kůlů</t>
  </si>
  <si>
    <t>605912550-2</t>
  </si>
  <si>
    <t>páska kotvící</t>
  </si>
  <si>
    <t>-1291867524</t>
  </si>
  <si>
    <t>počet příček</t>
  </si>
  <si>
    <t>184801122</t>
  </si>
  <si>
    <t>Ošetřování vysazených dřevin soliterních ve svahu do 1:2</t>
  </si>
  <si>
    <t>-166517886</t>
  </si>
  <si>
    <t>Ošetření vysazených dřevin solitérních na svahu přes 1:5 do 1:2</t>
  </si>
  <si>
    <t>184813121</t>
  </si>
  <si>
    <t>Ochrana dřevin před okusem mechanicky pletivem v rovině a svahu do 1:5</t>
  </si>
  <si>
    <t>1056907019</t>
  </si>
  <si>
    <t>Ochrana dřevin před okusem zvěří mechanicky v rovině nebo ve svahu do 1:5, pletivem, výšky do 2 m</t>
  </si>
  <si>
    <t>184911432</t>
  </si>
  <si>
    <t>Mulčování rostlin kůrou tl. do 0,15 m ve svahu do 1:2</t>
  </si>
  <si>
    <t>-57446713</t>
  </si>
  <si>
    <t>Mulčování vysazených rostlin mulčovací kůrou, tl. přes 100 do 150 mm na svahu přes 1:5 do 1:2</t>
  </si>
  <si>
    <t>počet dřevin*1m2</t>
  </si>
  <si>
    <t>9*1</t>
  </si>
  <si>
    <t>103911000</t>
  </si>
  <si>
    <t>kůra mulčovací VL</t>
  </si>
  <si>
    <t>1681837121</t>
  </si>
  <si>
    <t>výrobky ostatní kůra mulčovací              VL</t>
  </si>
  <si>
    <t>9*0,15</t>
  </si>
  <si>
    <t>185804311</t>
  </si>
  <si>
    <t>Zalití rostlin vodou plocha do 20 m2</t>
  </si>
  <si>
    <t>526327399</t>
  </si>
  <si>
    <t>Zalití rostlin vodou plochy záhonů jednotlivě do 20 m2</t>
  </si>
  <si>
    <t>počet dřevin*10l</t>
  </si>
  <si>
    <t>9*0,01</t>
  </si>
  <si>
    <t>-865556099</t>
  </si>
  <si>
    <t>0,09</t>
  </si>
  <si>
    <t>726678905</t>
  </si>
  <si>
    <t>9*0,09</t>
  </si>
  <si>
    <t>-751955389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</si>
</sst>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3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1" fillId="4" borderId="13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9" fillId="0" borderId="18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8" fillId="0" borderId="18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21" fillId="4" borderId="0" xfId="0" applyFont="1" applyFill="1" applyAlignment="1">
      <alignment horizontal="left" vertical="center"/>
    </xf>
    <xf numFmtId="0" fontId="21" fillId="4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1" fillId="4" borderId="15" xfId="0" applyFont="1" applyFill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>
      <alignment/>
    </xf>
    <xf numFmtId="166" fontId="31" fillId="0" borderId="10" xfId="0" applyNumberFormat="1" applyFont="1" applyBorder="1" applyAlignment="1">
      <alignment/>
    </xf>
    <xf numFmtId="166" fontId="31" fillId="0" borderId="11" xfId="0" applyNumberFormat="1" applyFont="1" applyBorder="1" applyAlignment="1">
      <alignment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2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5" fillId="0" borderId="0" xfId="0" applyFont="1" applyAlignment="1">
      <alignment horizontal="left" vertical="center" wrapText="1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8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4" borderId="6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left" vertical="center"/>
    </xf>
    <xf numFmtId="0" fontId="21" fillId="4" borderId="7" xfId="0" applyFont="1" applyFill="1" applyBorder="1" applyAlignment="1">
      <alignment horizontal="right" vertical="center"/>
    </xf>
    <xf numFmtId="0" fontId="21" fillId="4" borderId="7" xfId="0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8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3" fillId="5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225" t="s">
        <v>6</v>
      </c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  <c r="BS2" s="16" t="s">
        <v>7</v>
      </c>
      <c r="BT2" s="16" t="s">
        <v>8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7</v>
      </c>
      <c r="BT3" s="16" t="s">
        <v>9</v>
      </c>
    </row>
    <row r="4" spans="2:71" s="1" customFormat="1" ht="24.95" customHeight="1">
      <c r="B4" s="19"/>
      <c r="D4" s="20" t="s">
        <v>10</v>
      </c>
      <c r="AR4" s="19"/>
      <c r="AS4" s="21" t="s">
        <v>11</v>
      </c>
      <c r="BE4" s="22" t="s">
        <v>12</v>
      </c>
      <c r="BS4" s="16" t="s">
        <v>13</v>
      </c>
    </row>
    <row r="5" spans="2:71" s="1" customFormat="1" ht="12" customHeight="1">
      <c r="B5" s="19"/>
      <c r="D5" s="23" t="s">
        <v>14</v>
      </c>
      <c r="K5" s="209" t="s">
        <v>15</v>
      </c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R5" s="19"/>
      <c r="BE5" s="206" t="s">
        <v>16</v>
      </c>
      <c r="BS5" s="16" t="s">
        <v>7</v>
      </c>
    </row>
    <row r="6" spans="2:71" s="1" customFormat="1" ht="36.95" customHeight="1">
      <c r="B6" s="19"/>
      <c r="D6" s="25" t="s">
        <v>17</v>
      </c>
      <c r="K6" s="211" t="s">
        <v>18</v>
      </c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R6" s="19"/>
      <c r="BE6" s="207"/>
      <c r="BS6" s="16" t="s">
        <v>19</v>
      </c>
    </row>
    <row r="7" spans="2:71" s="1" customFormat="1" ht="12" customHeight="1">
      <c r="B7" s="19"/>
      <c r="D7" s="26" t="s">
        <v>20</v>
      </c>
      <c r="K7" s="24" t="s">
        <v>3</v>
      </c>
      <c r="AK7" s="26" t="s">
        <v>21</v>
      </c>
      <c r="AN7" s="24" t="s">
        <v>3</v>
      </c>
      <c r="AR7" s="19"/>
      <c r="BE7" s="207"/>
      <c r="BS7" s="16" t="s">
        <v>22</v>
      </c>
    </row>
    <row r="8" spans="2:71" s="1" customFormat="1" ht="12" customHeight="1">
      <c r="B8" s="19"/>
      <c r="D8" s="26" t="s">
        <v>23</v>
      </c>
      <c r="K8" s="24" t="s">
        <v>24</v>
      </c>
      <c r="AK8" s="26" t="s">
        <v>25</v>
      </c>
      <c r="AN8" s="27" t="s">
        <v>26</v>
      </c>
      <c r="AR8" s="19"/>
      <c r="BE8" s="207"/>
      <c r="BS8" s="16" t="s">
        <v>27</v>
      </c>
    </row>
    <row r="9" spans="2:71" s="1" customFormat="1" ht="14.45" customHeight="1">
      <c r="B9" s="19"/>
      <c r="AR9" s="19"/>
      <c r="BE9" s="207"/>
      <c r="BS9" s="16" t="s">
        <v>28</v>
      </c>
    </row>
    <row r="10" spans="2:71" s="1" customFormat="1" ht="12" customHeight="1">
      <c r="B10" s="19"/>
      <c r="D10" s="26" t="s">
        <v>29</v>
      </c>
      <c r="AK10" s="26" t="s">
        <v>30</v>
      </c>
      <c r="AN10" s="24" t="s">
        <v>3</v>
      </c>
      <c r="AR10" s="19"/>
      <c r="BE10" s="207"/>
      <c r="BS10" s="16" t="s">
        <v>19</v>
      </c>
    </row>
    <row r="11" spans="2:71" s="1" customFormat="1" ht="18.4" customHeight="1">
      <c r="B11" s="19"/>
      <c r="E11" s="24" t="s">
        <v>24</v>
      </c>
      <c r="AK11" s="26" t="s">
        <v>31</v>
      </c>
      <c r="AN11" s="24" t="s">
        <v>3</v>
      </c>
      <c r="AR11" s="19"/>
      <c r="BE11" s="207"/>
      <c r="BS11" s="16" t="s">
        <v>19</v>
      </c>
    </row>
    <row r="12" spans="2:71" s="1" customFormat="1" ht="6.95" customHeight="1">
      <c r="B12" s="19"/>
      <c r="AR12" s="19"/>
      <c r="BE12" s="207"/>
      <c r="BS12" s="16" t="s">
        <v>19</v>
      </c>
    </row>
    <row r="13" spans="2:71" s="1" customFormat="1" ht="12" customHeight="1">
      <c r="B13" s="19"/>
      <c r="D13" s="26" t="s">
        <v>32</v>
      </c>
      <c r="AK13" s="26" t="s">
        <v>30</v>
      </c>
      <c r="AN13" s="28" t="s">
        <v>33</v>
      </c>
      <c r="AR13" s="19"/>
      <c r="BE13" s="207"/>
      <c r="BS13" s="16" t="s">
        <v>19</v>
      </c>
    </row>
    <row r="14" spans="2:71" ht="12.75">
      <c r="B14" s="19"/>
      <c r="E14" s="212" t="s">
        <v>33</v>
      </c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6" t="s">
        <v>31</v>
      </c>
      <c r="AN14" s="28" t="s">
        <v>33</v>
      </c>
      <c r="AR14" s="19"/>
      <c r="BE14" s="207"/>
      <c r="BS14" s="16" t="s">
        <v>19</v>
      </c>
    </row>
    <row r="15" spans="2:71" s="1" customFormat="1" ht="6.95" customHeight="1">
      <c r="B15" s="19"/>
      <c r="AR15" s="19"/>
      <c r="BE15" s="207"/>
      <c r="BS15" s="16" t="s">
        <v>4</v>
      </c>
    </row>
    <row r="16" spans="2:71" s="1" customFormat="1" ht="12" customHeight="1">
      <c r="B16" s="19"/>
      <c r="D16" s="26" t="s">
        <v>34</v>
      </c>
      <c r="AK16" s="26" t="s">
        <v>30</v>
      </c>
      <c r="AN16" s="24" t="s">
        <v>3</v>
      </c>
      <c r="AR16" s="19"/>
      <c r="BE16" s="207"/>
      <c r="BS16" s="16" t="s">
        <v>4</v>
      </c>
    </row>
    <row r="17" spans="2:71" s="1" customFormat="1" ht="18.4" customHeight="1">
      <c r="B17" s="19"/>
      <c r="E17" s="24" t="s">
        <v>35</v>
      </c>
      <c r="AK17" s="26" t="s">
        <v>31</v>
      </c>
      <c r="AN17" s="24" t="s">
        <v>3</v>
      </c>
      <c r="AR17" s="19"/>
      <c r="BE17" s="207"/>
      <c r="BS17" s="16" t="s">
        <v>36</v>
      </c>
    </row>
    <row r="18" spans="2:71" s="1" customFormat="1" ht="6.95" customHeight="1">
      <c r="B18" s="19"/>
      <c r="AR18" s="19"/>
      <c r="BE18" s="207"/>
      <c r="BS18" s="16" t="s">
        <v>7</v>
      </c>
    </row>
    <row r="19" spans="2:71" s="1" customFormat="1" ht="12" customHeight="1">
      <c r="B19" s="19"/>
      <c r="D19" s="26" t="s">
        <v>37</v>
      </c>
      <c r="AK19" s="26" t="s">
        <v>30</v>
      </c>
      <c r="AN19" s="24" t="s">
        <v>3</v>
      </c>
      <c r="AR19" s="19"/>
      <c r="BE19" s="207"/>
      <c r="BS19" s="16" t="s">
        <v>7</v>
      </c>
    </row>
    <row r="20" spans="2:71" s="1" customFormat="1" ht="18.4" customHeight="1">
      <c r="B20" s="19"/>
      <c r="E20" s="24" t="s">
        <v>35</v>
      </c>
      <c r="AK20" s="26" t="s">
        <v>31</v>
      </c>
      <c r="AN20" s="24" t="s">
        <v>3</v>
      </c>
      <c r="AR20" s="19"/>
      <c r="BE20" s="207"/>
      <c r="BS20" s="16" t="s">
        <v>36</v>
      </c>
    </row>
    <row r="21" spans="2:57" s="1" customFormat="1" ht="6.95" customHeight="1">
      <c r="B21" s="19"/>
      <c r="AR21" s="19"/>
      <c r="BE21" s="207"/>
    </row>
    <row r="22" spans="2:57" s="1" customFormat="1" ht="12" customHeight="1">
      <c r="B22" s="19"/>
      <c r="D22" s="26" t="s">
        <v>38</v>
      </c>
      <c r="AR22" s="19"/>
      <c r="BE22" s="207"/>
    </row>
    <row r="23" spans="2:57" s="1" customFormat="1" ht="47.25" customHeight="1">
      <c r="B23" s="19"/>
      <c r="E23" s="214" t="s">
        <v>39</v>
      </c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R23" s="19"/>
      <c r="BE23" s="207"/>
    </row>
    <row r="24" spans="2:57" s="1" customFormat="1" ht="6.95" customHeight="1">
      <c r="B24" s="19"/>
      <c r="AR24" s="19"/>
      <c r="BE24" s="207"/>
    </row>
    <row r="25" spans="2:57" s="1" customFormat="1" ht="6.95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207"/>
    </row>
    <row r="26" spans="1:57" s="2" customFormat="1" ht="25.9" customHeight="1">
      <c r="A26" s="31"/>
      <c r="B26" s="32"/>
      <c r="C26" s="31"/>
      <c r="D26" s="33" t="s">
        <v>40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15">
        <f>ROUND(AG54,2)</f>
        <v>0</v>
      </c>
      <c r="AL26" s="216"/>
      <c r="AM26" s="216"/>
      <c r="AN26" s="216"/>
      <c r="AO26" s="216"/>
      <c r="AP26" s="31"/>
      <c r="AQ26" s="31"/>
      <c r="AR26" s="32"/>
      <c r="BE26" s="207"/>
    </row>
    <row r="27" spans="1:57" s="2" customFormat="1" ht="6.95" customHeight="1">
      <c r="A27" s="31"/>
      <c r="B27" s="32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2"/>
      <c r="BE27" s="207"/>
    </row>
    <row r="28" spans="1:57" s="2" customFormat="1" ht="12.75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217" t="s">
        <v>41</v>
      </c>
      <c r="M28" s="217"/>
      <c r="N28" s="217"/>
      <c r="O28" s="217"/>
      <c r="P28" s="217"/>
      <c r="Q28" s="31"/>
      <c r="R28" s="31"/>
      <c r="S28" s="31"/>
      <c r="T28" s="31"/>
      <c r="U28" s="31"/>
      <c r="V28" s="31"/>
      <c r="W28" s="217" t="s">
        <v>42</v>
      </c>
      <c r="X28" s="217"/>
      <c r="Y28" s="217"/>
      <c r="Z28" s="217"/>
      <c r="AA28" s="217"/>
      <c r="AB28" s="217"/>
      <c r="AC28" s="217"/>
      <c r="AD28" s="217"/>
      <c r="AE28" s="217"/>
      <c r="AF28" s="31"/>
      <c r="AG28" s="31"/>
      <c r="AH28" s="31"/>
      <c r="AI28" s="31"/>
      <c r="AJ28" s="31"/>
      <c r="AK28" s="217" t="s">
        <v>43</v>
      </c>
      <c r="AL28" s="217"/>
      <c r="AM28" s="217"/>
      <c r="AN28" s="217"/>
      <c r="AO28" s="217"/>
      <c r="AP28" s="31"/>
      <c r="AQ28" s="31"/>
      <c r="AR28" s="32"/>
      <c r="BE28" s="207"/>
    </row>
    <row r="29" spans="2:57" s="3" customFormat="1" ht="14.45" customHeight="1">
      <c r="B29" s="36"/>
      <c r="D29" s="26" t="s">
        <v>44</v>
      </c>
      <c r="F29" s="26" t="s">
        <v>45</v>
      </c>
      <c r="L29" s="220">
        <v>0.21</v>
      </c>
      <c r="M29" s="219"/>
      <c r="N29" s="219"/>
      <c r="O29" s="219"/>
      <c r="P29" s="219"/>
      <c r="W29" s="218">
        <f>ROUND(AZ54,2)</f>
        <v>0</v>
      </c>
      <c r="X29" s="219"/>
      <c r="Y29" s="219"/>
      <c r="Z29" s="219"/>
      <c r="AA29" s="219"/>
      <c r="AB29" s="219"/>
      <c r="AC29" s="219"/>
      <c r="AD29" s="219"/>
      <c r="AE29" s="219"/>
      <c r="AK29" s="218">
        <f>ROUND(AV54,2)</f>
        <v>0</v>
      </c>
      <c r="AL29" s="219"/>
      <c r="AM29" s="219"/>
      <c r="AN29" s="219"/>
      <c r="AO29" s="219"/>
      <c r="AR29" s="36"/>
      <c r="BE29" s="208"/>
    </row>
    <row r="30" spans="2:57" s="3" customFormat="1" ht="14.45" customHeight="1">
      <c r="B30" s="36"/>
      <c r="F30" s="26" t="s">
        <v>46</v>
      </c>
      <c r="L30" s="220">
        <v>0.15</v>
      </c>
      <c r="M30" s="219"/>
      <c r="N30" s="219"/>
      <c r="O30" s="219"/>
      <c r="P30" s="219"/>
      <c r="W30" s="218">
        <f>ROUND(BA54,2)</f>
        <v>0</v>
      </c>
      <c r="X30" s="219"/>
      <c r="Y30" s="219"/>
      <c r="Z30" s="219"/>
      <c r="AA30" s="219"/>
      <c r="AB30" s="219"/>
      <c r="AC30" s="219"/>
      <c r="AD30" s="219"/>
      <c r="AE30" s="219"/>
      <c r="AK30" s="218">
        <f>ROUND(AW54,2)</f>
        <v>0</v>
      </c>
      <c r="AL30" s="219"/>
      <c r="AM30" s="219"/>
      <c r="AN30" s="219"/>
      <c r="AO30" s="219"/>
      <c r="AR30" s="36"/>
      <c r="BE30" s="208"/>
    </row>
    <row r="31" spans="2:57" s="3" customFormat="1" ht="14.45" customHeight="1" hidden="1">
      <c r="B31" s="36"/>
      <c r="F31" s="26" t="s">
        <v>47</v>
      </c>
      <c r="L31" s="220">
        <v>0.21</v>
      </c>
      <c r="M31" s="219"/>
      <c r="N31" s="219"/>
      <c r="O31" s="219"/>
      <c r="P31" s="219"/>
      <c r="W31" s="218">
        <f>ROUND(BB54,2)</f>
        <v>0</v>
      </c>
      <c r="X31" s="219"/>
      <c r="Y31" s="219"/>
      <c r="Z31" s="219"/>
      <c r="AA31" s="219"/>
      <c r="AB31" s="219"/>
      <c r="AC31" s="219"/>
      <c r="AD31" s="219"/>
      <c r="AE31" s="219"/>
      <c r="AK31" s="218">
        <v>0</v>
      </c>
      <c r="AL31" s="219"/>
      <c r="AM31" s="219"/>
      <c r="AN31" s="219"/>
      <c r="AO31" s="219"/>
      <c r="AR31" s="36"/>
      <c r="BE31" s="208"/>
    </row>
    <row r="32" spans="2:57" s="3" customFormat="1" ht="14.45" customHeight="1" hidden="1">
      <c r="B32" s="36"/>
      <c r="F32" s="26" t="s">
        <v>48</v>
      </c>
      <c r="L32" s="220">
        <v>0.15</v>
      </c>
      <c r="M32" s="219"/>
      <c r="N32" s="219"/>
      <c r="O32" s="219"/>
      <c r="P32" s="219"/>
      <c r="W32" s="218">
        <f>ROUND(BC54,2)</f>
        <v>0</v>
      </c>
      <c r="X32" s="219"/>
      <c r="Y32" s="219"/>
      <c r="Z32" s="219"/>
      <c r="AA32" s="219"/>
      <c r="AB32" s="219"/>
      <c r="AC32" s="219"/>
      <c r="AD32" s="219"/>
      <c r="AE32" s="219"/>
      <c r="AK32" s="218">
        <v>0</v>
      </c>
      <c r="AL32" s="219"/>
      <c r="AM32" s="219"/>
      <c r="AN32" s="219"/>
      <c r="AO32" s="219"/>
      <c r="AR32" s="36"/>
      <c r="BE32" s="208"/>
    </row>
    <row r="33" spans="2:44" s="3" customFormat="1" ht="14.45" customHeight="1" hidden="1">
      <c r="B33" s="36"/>
      <c r="F33" s="26" t="s">
        <v>49</v>
      </c>
      <c r="L33" s="220">
        <v>0</v>
      </c>
      <c r="M33" s="219"/>
      <c r="N33" s="219"/>
      <c r="O33" s="219"/>
      <c r="P33" s="219"/>
      <c r="W33" s="218">
        <f>ROUND(BD54,2)</f>
        <v>0</v>
      </c>
      <c r="X33" s="219"/>
      <c r="Y33" s="219"/>
      <c r="Z33" s="219"/>
      <c r="AA33" s="219"/>
      <c r="AB33" s="219"/>
      <c r="AC33" s="219"/>
      <c r="AD33" s="219"/>
      <c r="AE33" s="219"/>
      <c r="AK33" s="218">
        <v>0</v>
      </c>
      <c r="AL33" s="219"/>
      <c r="AM33" s="219"/>
      <c r="AN33" s="219"/>
      <c r="AO33" s="219"/>
      <c r="AR33" s="36"/>
    </row>
    <row r="34" spans="1:57" s="2" customFormat="1" ht="6.95" customHeight="1">
      <c r="A34" s="31"/>
      <c r="B34" s="3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2"/>
      <c r="BE34" s="31"/>
    </row>
    <row r="35" spans="1:57" s="2" customFormat="1" ht="25.9" customHeight="1">
      <c r="A35" s="31"/>
      <c r="B35" s="32"/>
      <c r="C35" s="37"/>
      <c r="D35" s="38" t="s">
        <v>50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51</v>
      </c>
      <c r="U35" s="39"/>
      <c r="V35" s="39"/>
      <c r="W35" s="39"/>
      <c r="X35" s="224" t="s">
        <v>52</v>
      </c>
      <c r="Y35" s="222"/>
      <c r="Z35" s="222"/>
      <c r="AA35" s="222"/>
      <c r="AB35" s="222"/>
      <c r="AC35" s="39"/>
      <c r="AD35" s="39"/>
      <c r="AE35" s="39"/>
      <c r="AF35" s="39"/>
      <c r="AG35" s="39"/>
      <c r="AH35" s="39"/>
      <c r="AI35" s="39"/>
      <c r="AJ35" s="39"/>
      <c r="AK35" s="221">
        <f>SUM(AK26:AK33)</f>
        <v>0</v>
      </c>
      <c r="AL35" s="222"/>
      <c r="AM35" s="222"/>
      <c r="AN35" s="222"/>
      <c r="AO35" s="223"/>
      <c r="AP35" s="37"/>
      <c r="AQ35" s="37"/>
      <c r="AR35" s="32"/>
      <c r="BE35" s="31"/>
    </row>
    <row r="36" spans="1:57" s="2" customFormat="1" ht="6.95" customHeight="1">
      <c r="A36" s="31"/>
      <c r="B36" s="32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2"/>
      <c r="BE36" s="31"/>
    </row>
    <row r="37" spans="1:57" s="2" customFormat="1" ht="6.95" customHeight="1">
      <c r="A37" s="31"/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32"/>
      <c r="BE37" s="31"/>
    </row>
    <row r="41" spans="1:57" s="2" customFormat="1" ht="6.95" customHeight="1">
      <c r="A41" s="31"/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32"/>
      <c r="BE41" s="31"/>
    </row>
    <row r="42" spans="1:57" s="2" customFormat="1" ht="24.95" customHeight="1">
      <c r="A42" s="31"/>
      <c r="B42" s="32"/>
      <c r="C42" s="20" t="s">
        <v>53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2"/>
      <c r="BE42" s="31"/>
    </row>
    <row r="43" spans="1:57" s="2" customFormat="1" ht="6.95" customHeight="1">
      <c r="A43" s="31"/>
      <c r="B43" s="32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2"/>
      <c r="BE43" s="31"/>
    </row>
    <row r="44" spans="2:44" s="4" customFormat="1" ht="12" customHeight="1">
      <c r="B44" s="45"/>
      <c r="C44" s="26" t="s">
        <v>14</v>
      </c>
      <c r="L44" s="4" t="str">
        <f>K5</f>
        <v>581/17-2</v>
      </c>
      <c r="AR44" s="45"/>
    </row>
    <row r="45" spans="2:44" s="5" customFormat="1" ht="36.95" customHeight="1">
      <c r="B45" s="46"/>
      <c r="C45" s="47" t="s">
        <v>17</v>
      </c>
      <c r="L45" s="188" t="str">
        <f>K6</f>
        <v>Polní cesta VPC 1 v k.ú. Jindice</v>
      </c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189"/>
      <c r="AK45" s="189"/>
      <c r="AL45" s="189"/>
      <c r="AM45" s="189"/>
      <c r="AN45" s="189"/>
      <c r="AO45" s="189"/>
      <c r="AR45" s="46"/>
    </row>
    <row r="46" spans="1:57" s="2" customFormat="1" ht="6.95" customHeight="1">
      <c r="A46" s="31"/>
      <c r="B46" s="32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2"/>
      <c r="BE46" s="31"/>
    </row>
    <row r="47" spans="1:57" s="2" customFormat="1" ht="12" customHeight="1">
      <c r="A47" s="31"/>
      <c r="B47" s="32"/>
      <c r="C47" s="26" t="s">
        <v>23</v>
      </c>
      <c r="D47" s="31"/>
      <c r="E47" s="31"/>
      <c r="F47" s="31"/>
      <c r="G47" s="31"/>
      <c r="H47" s="31"/>
      <c r="I47" s="31"/>
      <c r="J47" s="31"/>
      <c r="K47" s="31"/>
      <c r="L47" s="48" t="str">
        <f>IF(K8="","",K8)</f>
        <v xml:space="preserve"> </v>
      </c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26" t="s">
        <v>25</v>
      </c>
      <c r="AJ47" s="31"/>
      <c r="AK47" s="31"/>
      <c r="AL47" s="31"/>
      <c r="AM47" s="190" t="str">
        <f>IF(AN8="","",AN8)</f>
        <v>27. 10. 2017</v>
      </c>
      <c r="AN47" s="190"/>
      <c r="AO47" s="31"/>
      <c r="AP47" s="31"/>
      <c r="AQ47" s="31"/>
      <c r="AR47" s="32"/>
      <c r="BE47" s="31"/>
    </row>
    <row r="48" spans="1:57" s="2" customFormat="1" ht="6.95" customHeight="1">
      <c r="A48" s="31"/>
      <c r="B48" s="32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2"/>
      <c r="BE48" s="31"/>
    </row>
    <row r="49" spans="1:57" s="2" customFormat="1" ht="15.2" customHeight="1">
      <c r="A49" s="31"/>
      <c r="B49" s="32"/>
      <c r="C49" s="26" t="s">
        <v>29</v>
      </c>
      <c r="D49" s="31"/>
      <c r="E49" s="31"/>
      <c r="F49" s="31"/>
      <c r="G49" s="31"/>
      <c r="H49" s="31"/>
      <c r="I49" s="31"/>
      <c r="J49" s="31"/>
      <c r="K49" s="31"/>
      <c r="L49" s="4" t="str">
        <f>IF(E11="","",E11)</f>
        <v xml:space="preserve"> </v>
      </c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26" t="s">
        <v>34</v>
      </c>
      <c r="AJ49" s="31"/>
      <c r="AK49" s="31"/>
      <c r="AL49" s="31"/>
      <c r="AM49" s="191" t="str">
        <f>IF(E17="","",E17)</f>
        <v>NDCon s.r.o.</v>
      </c>
      <c r="AN49" s="192"/>
      <c r="AO49" s="192"/>
      <c r="AP49" s="192"/>
      <c r="AQ49" s="31"/>
      <c r="AR49" s="32"/>
      <c r="AS49" s="193" t="s">
        <v>54</v>
      </c>
      <c r="AT49" s="194"/>
      <c r="AU49" s="50"/>
      <c r="AV49" s="50"/>
      <c r="AW49" s="50"/>
      <c r="AX49" s="50"/>
      <c r="AY49" s="50"/>
      <c r="AZ49" s="50"/>
      <c r="BA49" s="50"/>
      <c r="BB49" s="50"/>
      <c r="BC49" s="50"/>
      <c r="BD49" s="51"/>
      <c r="BE49" s="31"/>
    </row>
    <row r="50" spans="1:57" s="2" customFormat="1" ht="15.2" customHeight="1">
      <c r="A50" s="31"/>
      <c r="B50" s="32"/>
      <c r="C50" s="26" t="s">
        <v>32</v>
      </c>
      <c r="D50" s="31"/>
      <c r="E50" s="31"/>
      <c r="F50" s="31"/>
      <c r="G50" s="31"/>
      <c r="H50" s="31"/>
      <c r="I50" s="31"/>
      <c r="J50" s="31"/>
      <c r="K50" s="31"/>
      <c r="L50" s="4" t="str">
        <f>IF(E14="Vyplň údaj","",E14)</f>
        <v/>
      </c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26" t="s">
        <v>37</v>
      </c>
      <c r="AJ50" s="31"/>
      <c r="AK50" s="31"/>
      <c r="AL50" s="31"/>
      <c r="AM50" s="191" t="str">
        <f>IF(E20="","",E20)</f>
        <v>NDCon s.r.o.</v>
      </c>
      <c r="AN50" s="192"/>
      <c r="AO50" s="192"/>
      <c r="AP50" s="192"/>
      <c r="AQ50" s="31"/>
      <c r="AR50" s="32"/>
      <c r="AS50" s="195"/>
      <c r="AT50" s="196"/>
      <c r="AU50" s="52"/>
      <c r="AV50" s="52"/>
      <c r="AW50" s="52"/>
      <c r="AX50" s="52"/>
      <c r="AY50" s="52"/>
      <c r="AZ50" s="52"/>
      <c r="BA50" s="52"/>
      <c r="BB50" s="52"/>
      <c r="BC50" s="52"/>
      <c r="BD50" s="53"/>
      <c r="BE50" s="31"/>
    </row>
    <row r="51" spans="1:57" s="2" customFormat="1" ht="10.9" customHeight="1">
      <c r="A51" s="31"/>
      <c r="B51" s="32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2"/>
      <c r="AS51" s="195"/>
      <c r="AT51" s="196"/>
      <c r="AU51" s="52"/>
      <c r="AV51" s="52"/>
      <c r="AW51" s="52"/>
      <c r="AX51" s="52"/>
      <c r="AY51" s="52"/>
      <c r="AZ51" s="52"/>
      <c r="BA51" s="52"/>
      <c r="BB51" s="52"/>
      <c r="BC51" s="52"/>
      <c r="BD51" s="53"/>
      <c r="BE51" s="31"/>
    </row>
    <row r="52" spans="1:57" s="2" customFormat="1" ht="29.25" customHeight="1">
      <c r="A52" s="31"/>
      <c r="B52" s="32"/>
      <c r="C52" s="197" t="s">
        <v>55</v>
      </c>
      <c r="D52" s="198"/>
      <c r="E52" s="198"/>
      <c r="F52" s="198"/>
      <c r="G52" s="198"/>
      <c r="H52" s="54"/>
      <c r="I52" s="200" t="s">
        <v>56</v>
      </c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9" t="s">
        <v>57</v>
      </c>
      <c r="AH52" s="198"/>
      <c r="AI52" s="198"/>
      <c r="AJ52" s="198"/>
      <c r="AK52" s="198"/>
      <c r="AL52" s="198"/>
      <c r="AM52" s="198"/>
      <c r="AN52" s="200" t="s">
        <v>58</v>
      </c>
      <c r="AO52" s="198"/>
      <c r="AP52" s="198"/>
      <c r="AQ52" s="55" t="s">
        <v>59</v>
      </c>
      <c r="AR52" s="32"/>
      <c r="AS52" s="56" t="s">
        <v>60</v>
      </c>
      <c r="AT52" s="57" t="s">
        <v>61</v>
      </c>
      <c r="AU52" s="57" t="s">
        <v>62</v>
      </c>
      <c r="AV52" s="57" t="s">
        <v>63</v>
      </c>
      <c r="AW52" s="57" t="s">
        <v>64</v>
      </c>
      <c r="AX52" s="57" t="s">
        <v>65</v>
      </c>
      <c r="AY52" s="57" t="s">
        <v>66</v>
      </c>
      <c r="AZ52" s="57" t="s">
        <v>67</v>
      </c>
      <c r="BA52" s="57" t="s">
        <v>68</v>
      </c>
      <c r="BB52" s="57" t="s">
        <v>69</v>
      </c>
      <c r="BC52" s="57" t="s">
        <v>70</v>
      </c>
      <c r="BD52" s="58" t="s">
        <v>71</v>
      </c>
      <c r="BE52" s="31"/>
    </row>
    <row r="53" spans="1:57" s="2" customFormat="1" ht="10.9" customHeight="1">
      <c r="A53" s="31"/>
      <c r="B53" s="32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2"/>
      <c r="AS53" s="59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1"/>
      <c r="BE53" s="31"/>
    </row>
    <row r="54" spans="2:90" s="6" customFormat="1" ht="32.45" customHeight="1">
      <c r="B54" s="62"/>
      <c r="C54" s="63" t="s">
        <v>72</v>
      </c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204">
        <f>ROUND(SUM(AG55:AG59),2)</f>
        <v>0</v>
      </c>
      <c r="AH54" s="204"/>
      <c r="AI54" s="204"/>
      <c r="AJ54" s="204"/>
      <c r="AK54" s="204"/>
      <c r="AL54" s="204"/>
      <c r="AM54" s="204"/>
      <c r="AN54" s="205">
        <f aca="true" t="shared" si="0" ref="AN54:AN59">SUM(AG54,AT54)</f>
        <v>0</v>
      </c>
      <c r="AO54" s="205"/>
      <c r="AP54" s="205"/>
      <c r="AQ54" s="66" t="s">
        <v>3</v>
      </c>
      <c r="AR54" s="62"/>
      <c r="AS54" s="67">
        <f>ROUND(SUM(AS55:AS59),2)</f>
        <v>0</v>
      </c>
      <c r="AT54" s="68">
        <f aca="true" t="shared" si="1" ref="AT54:AT59">ROUND(SUM(AV54:AW54),2)</f>
        <v>0</v>
      </c>
      <c r="AU54" s="69">
        <f>ROUND(SUM(AU55:AU59),5)</f>
        <v>0</v>
      </c>
      <c r="AV54" s="68">
        <f>ROUND(AZ54*L29,2)</f>
        <v>0</v>
      </c>
      <c r="AW54" s="68">
        <f>ROUND(BA54*L30,2)</f>
        <v>0</v>
      </c>
      <c r="AX54" s="68">
        <f>ROUND(BB54*L29,2)</f>
        <v>0</v>
      </c>
      <c r="AY54" s="68">
        <f>ROUND(BC54*L30,2)</f>
        <v>0</v>
      </c>
      <c r="AZ54" s="68">
        <f>ROUND(SUM(AZ55:AZ59),2)</f>
        <v>0</v>
      </c>
      <c r="BA54" s="68">
        <f>ROUND(SUM(BA55:BA59),2)</f>
        <v>0</v>
      </c>
      <c r="BB54" s="68">
        <f>ROUND(SUM(BB55:BB59),2)</f>
        <v>0</v>
      </c>
      <c r="BC54" s="68">
        <f>ROUND(SUM(BC55:BC59),2)</f>
        <v>0</v>
      </c>
      <c r="BD54" s="70">
        <f>ROUND(SUM(BD55:BD59),2)</f>
        <v>0</v>
      </c>
      <c r="BS54" s="71" t="s">
        <v>73</v>
      </c>
      <c r="BT54" s="71" t="s">
        <v>74</v>
      </c>
      <c r="BU54" s="72" t="s">
        <v>75</v>
      </c>
      <c r="BV54" s="71" t="s">
        <v>76</v>
      </c>
      <c r="BW54" s="71" t="s">
        <v>5</v>
      </c>
      <c r="BX54" s="71" t="s">
        <v>77</v>
      </c>
      <c r="CL54" s="71" t="s">
        <v>3</v>
      </c>
    </row>
    <row r="55" spans="1:91" s="7" customFormat="1" ht="24.75" customHeight="1">
      <c r="A55" s="73" t="s">
        <v>78</v>
      </c>
      <c r="B55" s="74"/>
      <c r="C55" s="75"/>
      <c r="D55" s="201" t="s">
        <v>79</v>
      </c>
      <c r="E55" s="201"/>
      <c r="F55" s="201"/>
      <c r="G55" s="201"/>
      <c r="H55" s="201"/>
      <c r="I55" s="76"/>
      <c r="J55" s="201" t="s">
        <v>80</v>
      </c>
      <c r="K55" s="201"/>
      <c r="L55" s="201"/>
      <c r="M55" s="201"/>
      <c r="N55" s="201"/>
      <c r="O55" s="201"/>
      <c r="P55" s="201"/>
      <c r="Q55" s="201"/>
      <c r="R55" s="201"/>
      <c r="S55" s="201"/>
      <c r="T55" s="201"/>
      <c r="U55" s="201"/>
      <c r="V55" s="201"/>
      <c r="W55" s="201"/>
      <c r="X55" s="201"/>
      <c r="Y55" s="201"/>
      <c r="Z55" s="201"/>
      <c r="AA55" s="201"/>
      <c r="AB55" s="201"/>
      <c r="AC55" s="201"/>
      <c r="AD55" s="201"/>
      <c r="AE55" s="201"/>
      <c r="AF55" s="201"/>
      <c r="AG55" s="202">
        <f>'581-17-2-0 - Vedlejší a o...'!J30</f>
        <v>0</v>
      </c>
      <c r="AH55" s="203"/>
      <c r="AI55" s="203"/>
      <c r="AJ55" s="203"/>
      <c r="AK55" s="203"/>
      <c r="AL55" s="203"/>
      <c r="AM55" s="203"/>
      <c r="AN55" s="202">
        <f t="shared" si="0"/>
        <v>0</v>
      </c>
      <c r="AO55" s="203"/>
      <c r="AP55" s="203"/>
      <c r="AQ55" s="77" t="s">
        <v>81</v>
      </c>
      <c r="AR55" s="74"/>
      <c r="AS55" s="78">
        <v>0</v>
      </c>
      <c r="AT55" s="79">
        <f t="shared" si="1"/>
        <v>0</v>
      </c>
      <c r="AU55" s="80">
        <f>'581-17-2-0 - Vedlejší a o...'!P84</f>
        <v>0</v>
      </c>
      <c r="AV55" s="79">
        <f>'581-17-2-0 - Vedlejší a o...'!J33</f>
        <v>0</v>
      </c>
      <c r="AW55" s="79">
        <f>'581-17-2-0 - Vedlejší a o...'!J34</f>
        <v>0</v>
      </c>
      <c r="AX55" s="79">
        <f>'581-17-2-0 - Vedlejší a o...'!J35</f>
        <v>0</v>
      </c>
      <c r="AY55" s="79">
        <f>'581-17-2-0 - Vedlejší a o...'!J36</f>
        <v>0</v>
      </c>
      <c r="AZ55" s="79">
        <f>'581-17-2-0 - Vedlejší a o...'!F33</f>
        <v>0</v>
      </c>
      <c r="BA55" s="79">
        <f>'581-17-2-0 - Vedlejší a o...'!F34</f>
        <v>0</v>
      </c>
      <c r="BB55" s="79">
        <f>'581-17-2-0 - Vedlejší a o...'!F35</f>
        <v>0</v>
      </c>
      <c r="BC55" s="79">
        <f>'581-17-2-0 - Vedlejší a o...'!F36</f>
        <v>0</v>
      </c>
      <c r="BD55" s="81">
        <f>'581-17-2-0 - Vedlejší a o...'!F37</f>
        <v>0</v>
      </c>
      <c r="BT55" s="82" t="s">
        <v>22</v>
      </c>
      <c r="BV55" s="82" t="s">
        <v>76</v>
      </c>
      <c r="BW55" s="82" t="s">
        <v>82</v>
      </c>
      <c r="BX55" s="82" t="s">
        <v>5</v>
      </c>
      <c r="CL55" s="82" t="s">
        <v>3</v>
      </c>
      <c r="CM55" s="82" t="s">
        <v>83</v>
      </c>
    </row>
    <row r="56" spans="1:91" s="7" customFormat="1" ht="24.75" customHeight="1">
      <c r="A56" s="73" t="s">
        <v>78</v>
      </c>
      <c r="B56" s="74"/>
      <c r="C56" s="75"/>
      <c r="D56" s="201" t="s">
        <v>84</v>
      </c>
      <c r="E56" s="201"/>
      <c r="F56" s="201"/>
      <c r="G56" s="201"/>
      <c r="H56" s="201"/>
      <c r="I56" s="76"/>
      <c r="J56" s="201" t="s">
        <v>85</v>
      </c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201"/>
      <c r="X56" s="201"/>
      <c r="Y56" s="201"/>
      <c r="Z56" s="201"/>
      <c r="AA56" s="201"/>
      <c r="AB56" s="201"/>
      <c r="AC56" s="201"/>
      <c r="AD56" s="201"/>
      <c r="AE56" s="201"/>
      <c r="AF56" s="201"/>
      <c r="AG56" s="202">
        <f>'581-17-2-1 - SO 101 Polní...'!J30</f>
        <v>0</v>
      </c>
      <c r="AH56" s="203"/>
      <c r="AI56" s="203"/>
      <c r="AJ56" s="203"/>
      <c r="AK56" s="203"/>
      <c r="AL56" s="203"/>
      <c r="AM56" s="203"/>
      <c r="AN56" s="202">
        <f t="shared" si="0"/>
        <v>0</v>
      </c>
      <c r="AO56" s="203"/>
      <c r="AP56" s="203"/>
      <c r="AQ56" s="77" t="s">
        <v>81</v>
      </c>
      <c r="AR56" s="74"/>
      <c r="AS56" s="78">
        <v>0</v>
      </c>
      <c r="AT56" s="79">
        <f t="shared" si="1"/>
        <v>0</v>
      </c>
      <c r="AU56" s="80">
        <f>'581-17-2-1 - SO 101 Polní...'!P88</f>
        <v>0</v>
      </c>
      <c r="AV56" s="79">
        <f>'581-17-2-1 - SO 101 Polní...'!J33</f>
        <v>0</v>
      </c>
      <c r="AW56" s="79">
        <f>'581-17-2-1 - SO 101 Polní...'!J34</f>
        <v>0</v>
      </c>
      <c r="AX56" s="79">
        <f>'581-17-2-1 - SO 101 Polní...'!J35</f>
        <v>0</v>
      </c>
      <c r="AY56" s="79">
        <f>'581-17-2-1 - SO 101 Polní...'!J36</f>
        <v>0</v>
      </c>
      <c r="AZ56" s="79">
        <f>'581-17-2-1 - SO 101 Polní...'!F33</f>
        <v>0</v>
      </c>
      <c r="BA56" s="79">
        <f>'581-17-2-1 - SO 101 Polní...'!F34</f>
        <v>0</v>
      </c>
      <c r="BB56" s="79">
        <f>'581-17-2-1 - SO 101 Polní...'!F35</f>
        <v>0</v>
      </c>
      <c r="BC56" s="79">
        <f>'581-17-2-1 - SO 101 Polní...'!F36</f>
        <v>0</v>
      </c>
      <c r="BD56" s="81">
        <f>'581-17-2-1 - SO 101 Polní...'!F37</f>
        <v>0</v>
      </c>
      <c r="BT56" s="82" t="s">
        <v>22</v>
      </c>
      <c r="BV56" s="82" t="s">
        <v>76</v>
      </c>
      <c r="BW56" s="82" t="s">
        <v>86</v>
      </c>
      <c r="BX56" s="82" t="s">
        <v>5</v>
      </c>
      <c r="CL56" s="82" t="s">
        <v>3</v>
      </c>
      <c r="CM56" s="82" t="s">
        <v>83</v>
      </c>
    </row>
    <row r="57" spans="1:91" s="7" customFormat="1" ht="24.75" customHeight="1">
      <c r="A57" s="73" t="s">
        <v>78</v>
      </c>
      <c r="B57" s="74"/>
      <c r="C57" s="75"/>
      <c r="D57" s="201" t="s">
        <v>87</v>
      </c>
      <c r="E57" s="201"/>
      <c r="F57" s="201"/>
      <c r="G57" s="201"/>
      <c r="H57" s="201"/>
      <c r="I57" s="76"/>
      <c r="J57" s="201" t="s">
        <v>88</v>
      </c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01"/>
      <c r="X57" s="201"/>
      <c r="Y57" s="201"/>
      <c r="Z57" s="201"/>
      <c r="AA57" s="201"/>
      <c r="AB57" s="201"/>
      <c r="AC57" s="201"/>
      <c r="AD57" s="201"/>
      <c r="AE57" s="201"/>
      <c r="AF57" s="201"/>
      <c r="AG57" s="202">
        <f>'581-17-2-2 - SO 102 Polní...'!J30</f>
        <v>0</v>
      </c>
      <c r="AH57" s="203"/>
      <c r="AI57" s="203"/>
      <c r="AJ57" s="203"/>
      <c r="AK57" s="203"/>
      <c r="AL57" s="203"/>
      <c r="AM57" s="203"/>
      <c r="AN57" s="202">
        <f t="shared" si="0"/>
        <v>0</v>
      </c>
      <c r="AO57" s="203"/>
      <c r="AP57" s="203"/>
      <c r="AQ57" s="77" t="s">
        <v>81</v>
      </c>
      <c r="AR57" s="74"/>
      <c r="AS57" s="78">
        <v>0</v>
      </c>
      <c r="AT57" s="79">
        <f t="shared" si="1"/>
        <v>0</v>
      </c>
      <c r="AU57" s="80">
        <f>'581-17-2-2 - SO 102 Polní...'!P88</f>
        <v>0</v>
      </c>
      <c r="AV57" s="79">
        <f>'581-17-2-2 - SO 102 Polní...'!J33</f>
        <v>0</v>
      </c>
      <c r="AW57" s="79">
        <f>'581-17-2-2 - SO 102 Polní...'!J34</f>
        <v>0</v>
      </c>
      <c r="AX57" s="79">
        <f>'581-17-2-2 - SO 102 Polní...'!J35</f>
        <v>0</v>
      </c>
      <c r="AY57" s="79">
        <f>'581-17-2-2 - SO 102 Polní...'!J36</f>
        <v>0</v>
      </c>
      <c r="AZ57" s="79">
        <f>'581-17-2-2 - SO 102 Polní...'!F33</f>
        <v>0</v>
      </c>
      <c r="BA57" s="79">
        <f>'581-17-2-2 - SO 102 Polní...'!F34</f>
        <v>0</v>
      </c>
      <c r="BB57" s="79">
        <f>'581-17-2-2 - SO 102 Polní...'!F35</f>
        <v>0</v>
      </c>
      <c r="BC57" s="79">
        <f>'581-17-2-2 - SO 102 Polní...'!F36</f>
        <v>0</v>
      </c>
      <c r="BD57" s="81">
        <f>'581-17-2-2 - SO 102 Polní...'!F37</f>
        <v>0</v>
      </c>
      <c r="BT57" s="82" t="s">
        <v>22</v>
      </c>
      <c r="BV57" s="82" t="s">
        <v>76</v>
      </c>
      <c r="BW57" s="82" t="s">
        <v>89</v>
      </c>
      <c r="BX57" s="82" t="s">
        <v>5</v>
      </c>
      <c r="CL57" s="82" t="s">
        <v>3</v>
      </c>
      <c r="CM57" s="82" t="s">
        <v>83</v>
      </c>
    </row>
    <row r="58" spans="1:91" s="7" customFormat="1" ht="24.75" customHeight="1">
      <c r="A58" s="73" t="s">
        <v>78</v>
      </c>
      <c r="B58" s="74"/>
      <c r="C58" s="75"/>
      <c r="D58" s="201" t="s">
        <v>90</v>
      </c>
      <c r="E58" s="201"/>
      <c r="F58" s="201"/>
      <c r="G58" s="201"/>
      <c r="H58" s="201"/>
      <c r="I58" s="76"/>
      <c r="J58" s="201" t="s">
        <v>91</v>
      </c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2">
        <f>'581-17-2-3 - SO 801 Zatra...'!J30</f>
        <v>0</v>
      </c>
      <c r="AH58" s="203"/>
      <c r="AI58" s="203"/>
      <c r="AJ58" s="203"/>
      <c r="AK58" s="203"/>
      <c r="AL58" s="203"/>
      <c r="AM58" s="203"/>
      <c r="AN58" s="202">
        <f t="shared" si="0"/>
        <v>0</v>
      </c>
      <c r="AO58" s="203"/>
      <c r="AP58" s="203"/>
      <c r="AQ58" s="77" t="s">
        <v>81</v>
      </c>
      <c r="AR58" s="74"/>
      <c r="AS58" s="78">
        <v>0</v>
      </c>
      <c r="AT58" s="79">
        <f t="shared" si="1"/>
        <v>0</v>
      </c>
      <c r="AU58" s="80">
        <f>'581-17-2-3 - SO 801 Zatra...'!P83</f>
        <v>0</v>
      </c>
      <c r="AV58" s="79">
        <f>'581-17-2-3 - SO 801 Zatra...'!J33</f>
        <v>0</v>
      </c>
      <c r="AW58" s="79">
        <f>'581-17-2-3 - SO 801 Zatra...'!J34</f>
        <v>0</v>
      </c>
      <c r="AX58" s="79">
        <f>'581-17-2-3 - SO 801 Zatra...'!J35</f>
        <v>0</v>
      </c>
      <c r="AY58" s="79">
        <f>'581-17-2-3 - SO 801 Zatra...'!J36</f>
        <v>0</v>
      </c>
      <c r="AZ58" s="79">
        <f>'581-17-2-3 - SO 801 Zatra...'!F33</f>
        <v>0</v>
      </c>
      <c r="BA58" s="79">
        <f>'581-17-2-3 - SO 801 Zatra...'!F34</f>
        <v>0</v>
      </c>
      <c r="BB58" s="79">
        <f>'581-17-2-3 - SO 801 Zatra...'!F35</f>
        <v>0</v>
      </c>
      <c r="BC58" s="79">
        <f>'581-17-2-3 - SO 801 Zatra...'!F36</f>
        <v>0</v>
      </c>
      <c r="BD58" s="81">
        <f>'581-17-2-3 - SO 801 Zatra...'!F37</f>
        <v>0</v>
      </c>
      <c r="BT58" s="82" t="s">
        <v>22</v>
      </c>
      <c r="BV58" s="82" t="s">
        <v>76</v>
      </c>
      <c r="BW58" s="82" t="s">
        <v>92</v>
      </c>
      <c r="BX58" s="82" t="s">
        <v>5</v>
      </c>
      <c r="CL58" s="82" t="s">
        <v>3</v>
      </c>
      <c r="CM58" s="82" t="s">
        <v>83</v>
      </c>
    </row>
    <row r="59" spans="1:91" s="7" customFormat="1" ht="24.75" customHeight="1">
      <c r="A59" s="73" t="s">
        <v>78</v>
      </c>
      <c r="B59" s="74"/>
      <c r="C59" s="75"/>
      <c r="D59" s="201" t="s">
        <v>93</v>
      </c>
      <c r="E59" s="201"/>
      <c r="F59" s="201"/>
      <c r="G59" s="201"/>
      <c r="H59" s="201"/>
      <c r="I59" s="76"/>
      <c r="J59" s="201" t="s">
        <v>94</v>
      </c>
      <c r="K59" s="201"/>
      <c r="L59" s="201"/>
      <c r="M59" s="201"/>
      <c r="N59" s="201"/>
      <c r="O59" s="201"/>
      <c r="P59" s="201"/>
      <c r="Q59" s="201"/>
      <c r="R59" s="201"/>
      <c r="S59" s="201"/>
      <c r="T59" s="201"/>
      <c r="U59" s="201"/>
      <c r="V59" s="201"/>
      <c r="W59" s="201"/>
      <c r="X59" s="201"/>
      <c r="Y59" s="201"/>
      <c r="Z59" s="201"/>
      <c r="AA59" s="201"/>
      <c r="AB59" s="201"/>
      <c r="AC59" s="201"/>
      <c r="AD59" s="201"/>
      <c r="AE59" s="201"/>
      <c r="AF59" s="201"/>
      <c r="AG59" s="202">
        <f>'581-17-2-4 - Výsadba'!J30</f>
        <v>0</v>
      </c>
      <c r="AH59" s="203"/>
      <c r="AI59" s="203"/>
      <c r="AJ59" s="203"/>
      <c r="AK59" s="203"/>
      <c r="AL59" s="203"/>
      <c r="AM59" s="203"/>
      <c r="AN59" s="202">
        <f t="shared" si="0"/>
        <v>0</v>
      </c>
      <c r="AO59" s="203"/>
      <c r="AP59" s="203"/>
      <c r="AQ59" s="77" t="s">
        <v>81</v>
      </c>
      <c r="AR59" s="74"/>
      <c r="AS59" s="83">
        <v>0</v>
      </c>
      <c r="AT59" s="84">
        <f t="shared" si="1"/>
        <v>0</v>
      </c>
      <c r="AU59" s="85">
        <f>'581-17-2-4 - Výsadba'!P82</f>
        <v>0</v>
      </c>
      <c r="AV59" s="84">
        <f>'581-17-2-4 - Výsadba'!J33</f>
        <v>0</v>
      </c>
      <c r="AW59" s="84">
        <f>'581-17-2-4 - Výsadba'!J34</f>
        <v>0</v>
      </c>
      <c r="AX59" s="84">
        <f>'581-17-2-4 - Výsadba'!J35</f>
        <v>0</v>
      </c>
      <c r="AY59" s="84">
        <f>'581-17-2-4 - Výsadba'!J36</f>
        <v>0</v>
      </c>
      <c r="AZ59" s="84">
        <f>'581-17-2-4 - Výsadba'!F33</f>
        <v>0</v>
      </c>
      <c r="BA59" s="84">
        <f>'581-17-2-4 - Výsadba'!F34</f>
        <v>0</v>
      </c>
      <c r="BB59" s="84">
        <f>'581-17-2-4 - Výsadba'!F35</f>
        <v>0</v>
      </c>
      <c r="BC59" s="84">
        <f>'581-17-2-4 - Výsadba'!F36</f>
        <v>0</v>
      </c>
      <c r="BD59" s="86">
        <f>'581-17-2-4 - Výsadba'!F37</f>
        <v>0</v>
      </c>
      <c r="BT59" s="82" t="s">
        <v>22</v>
      </c>
      <c r="BV59" s="82" t="s">
        <v>76</v>
      </c>
      <c r="BW59" s="82" t="s">
        <v>95</v>
      </c>
      <c r="BX59" s="82" t="s">
        <v>5</v>
      </c>
      <c r="CL59" s="82" t="s">
        <v>3</v>
      </c>
      <c r="CM59" s="82" t="s">
        <v>83</v>
      </c>
    </row>
    <row r="60" spans="1:57" s="2" customFormat="1" ht="30" customHeight="1">
      <c r="A60" s="31"/>
      <c r="B60" s="32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2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</row>
    <row r="61" spans="1:57" s="2" customFormat="1" ht="6.95" customHeight="1">
      <c r="A61" s="31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32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</row>
  </sheetData>
  <mergeCells count="58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AG54:AM54"/>
    <mergeCell ref="AN54:AP54"/>
    <mergeCell ref="L45:AO45"/>
    <mergeCell ref="AM47:AN47"/>
    <mergeCell ref="AM49:AP49"/>
    <mergeCell ref="AS49:AT51"/>
    <mergeCell ref="AM50:AP50"/>
  </mergeCells>
  <hyperlinks>
    <hyperlink ref="A55" location="'581-17-2-0 - Vedlejší a o...'!C2" display="/"/>
    <hyperlink ref="A56" location="'581-17-2-1 - SO 101 Polní...'!C2" display="/"/>
    <hyperlink ref="A57" location="'581-17-2-2 - SO 102 Polní...'!C2" display="/"/>
    <hyperlink ref="A58" location="'581-17-2-3 - SO 801 Zatra...'!C2" display="/"/>
    <hyperlink ref="A59" location="'581-17-2-4 - Výsadba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25" t="s">
        <v>6</v>
      </c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16" t="s">
        <v>82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83</v>
      </c>
    </row>
    <row r="4" spans="2:46" s="1" customFormat="1" ht="24.95" customHeight="1">
      <c r="B4" s="19"/>
      <c r="D4" s="20" t="s">
        <v>96</v>
      </c>
      <c r="L4" s="19"/>
      <c r="M4" s="87" t="s">
        <v>11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26" t="s">
        <v>17</v>
      </c>
      <c r="L6" s="19"/>
    </row>
    <row r="7" spans="2:12" s="1" customFormat="1" ht="16.5" customHeight="1">
      <c r="B7" s="19"/>
      <c r="E7" s="226" t="str">
        <f>'Rekapitulace stavby'!K6</f>
        <v>Polní cesta VPC 1 v k.ú. Jindice</v>
      </c>
      <c r="F7" s="227"/>
      <c r="G7" s="227"/>
      <c r="H7" s="227"/>
      <c r="L7" s="19"/>
    </row>
    <row r="8" spans="1:31" s="2" customFormat="1" ht="12" customHeight="1">
      <c r="A8" s="31"/>
      <c r="B8" s="32"/>
      <c r="C8" s="31"/>
      <c r="D8" s="26" t="s">
        <v>97</v>
      </c>
      <c r="E8" s="31"/>
      <c r="F8" s="31"/>
      <c r="G8" s="31"/>
      <c r="H8" s="31"/>
      <c r="I8" s="31"/>
      <c r="J8" s="31"/>
      <c r="K8" s="31"/>
      <c r="L8" s="8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2"/>
      <c r="C9" s="31"/>
      <c r="D9" s="31"/>
      <c r="E9" s="188" t="s">
        <v>98</v>
      </c>
      <c r="F9" s="228"/>
      <c r="G9" s="228"/>
      <c r="H9" s="228"/>
      <c r="I9" s="31"/>
      <c r="J9" s="31"/>
      <c r="K9" s="31"/>
      <c r="L9" s="8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1.25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8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2"/>
      <c r="C11" s="31"/>
      <c r="D11" s="26" t="s">
        <v>20</v>
      </c>
      <c r="E11" s="31"/>
      <c r="F11" s="24" t="s">
        <v>3</v>
      </c>
      <c r="G11" s="31"/>
      <c r="H11" s="31"/>
      <c r="I11" s="26" t="s">
        <v>21</v>
      </c>
      <c r="J11" s="24" t="s">
        <v>3</v>
      </c>
      <c r="K11" s="31"/>
      <c r="L11" s="8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2"/>
      <c r="C12" s="31"/>
      <c r="D12" s="26" t="s">
        <v>23</v>
      </c>
      <c r="E12" s="31"/>
      <c r="F12" s="24" t="s">
        <v>24</v>
      </c>
      <c r="G12" s="31"/>
      <c r="H12" s="31"/>
      <c r="I12" s="26" t="s">
        <v>25</v>
      </c>
      <c r="J12" s="49" t="str">
        <f>'Rekapitulace stavby'!AN8</f>
        <v>27. 10. 2017</v>
      </c>
      <c r="K12" s="31"/>
      <c r="L12" s="8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8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2"/>
      <c r="C14" s="31"/>
      <c r="D14" s="26" t="s">
        <v>29</v>
      </c>
      <c r="E14" s="31"/>
      <c r="F14" s="31"/>
      <c r="G14" s="31"/>
      <c r="H14" s="31"/>
      <c r="I14" s="26" t="s">
        <v>30</v>
      </c>
      <c r="J14" s="24" t="str">
        <f>IF('Rekapitulace stavby'!AN10="","",'Rekapitulace stavby'!AN10)</f>
        <v/>
      </c>
      <c r="K14" s="31"/>
      <c r="L14" s="8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2"/>
      <c r="C15" s="31"/>
      <c r="D15" s="31"/>
      <c r="E15" s="24" t="str">
        <f>IF('Rekapitulace stavby'!E11="","",'Rekapitulace stavby'!E11)</f>
        <v xml:space="preserve"> </v>
      </c>
      <c r="F15" s="31"/>
      <c r="G15" s="31"/>
      <c r="H15" s="31"/>
      <c r="I15" s="26" t="s">
        <v>31</v>
      </c>
      <c r="J15" s="24" t="str">
        <f>IF('Rekapitulace stavby'!AN11="","",'Rekapitulace stavby'!AN11)</f>
        <v/>
      </c>
      <c r="K15" s="31"/>
      <c r="L15" s="8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8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32</v>
      </c>
      <c r="E17" s="31"/>
      <c r="F17" s="31"/>
      <c r="G17" s="31"/>
      <c r="H17" s="31"/>
      <c r="I17" s="26" t="s">
        <v>30</v>
      </c>
      <c r="J17" s="27" t="str">
        <f>'Rekapitulace stavby'!AN13</f>
        <v>Vyplň údaj</v>
      </c>
      <c r="K17" s="31"/>
      <c r="L17" s="8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29" t="str">
        <f>'Rekapitulace stavby'!E14</f>
        <v>Vyplň údaj</v>
      </c>
      <c r="F18" s="209"/>
      <c r="G18" s="209"/>
      <c r="H18" s="209"/>
      <c r="I18" s="26" t="s">
        <v>31</v>
      </c>
      <c r="J18" s="27" t="str">
        <f>'Rekapitulace stavby'!AN14</f>
        <v>Vyplň údaj</v>
      </c>
      <c r="K18" s="31"/>
      <c r="L18" s="8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8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34</v>
      </c>
      <c r="E20" s="31"/>
      <c r="F20" s="31"/>
      <c r="G20" s="31"/>
      <c r="H20" s="31"/>
      <c r="I20" s="26" t="s">
        <v>30</v>
      </c>
      <c r="J20" s="24" t="s">
        <v>3</v>
      </c>
      <c r="K20" s="31"/>
      <c r="L20" s="8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">
        <v>35</v>
      </c>
      <c r="F21" s="31"/>
      <c r="G21" s="31"/>
      <c r="H21" s="31"/>
      <c r="I21" s="26" t="s">
        <v>31</v>
      </c>
      <c r="J21" s="24" t="s">
        <v>3</v>
      </c>
      <c r="K21" s="31"/>
      <c r="L21" s="8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8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37</v>
      </c>
      <c r="E23" s="31"/>
      <c r="F23" s="31"/>
      <c r="G23" s="31"/>
      <c r="H23" s="31"/>
      <c r="I23" s="26" t="s">
        <v>30</v>
      </c>
      <c r="J23" s="24" t="s">
        <v>3</v>
      </c>
      <c r="K23" s="31"/>
      <c r="L23" s="8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">
        <v>35</v>
      </c>
      <c r="F24" s="31"/>
      <c r="G24" s="31"/>
      <c r="H24" s="31"/>
      <c r="I24" s="26" t="s">
        <v>31</v>
      </c>
      <c r="J24" s="24" t="s">
        <v>3</v>
      </c>
      <c r="K24" s="31"/>
      <c r="L24" s="8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8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38</v>
      </c>
      <c r="E26" s="31"/>
      <c r="F26" s="31"/>
      <c r="G26" s="31"/>
      <c r="H26" s="31"/>
      <c r="I26" s="31"/>
      <c r="J26" s="31"/>
      <c r="K26" s="31"/>
      <c r="L26" s="8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89"/>
      <c r="B27" s="90"/>
      <c r="C27" s="89"/>
      <c r="D27" s="89"/>
      <c r="E27" s="214" t="s">
        <v>3</v>
      </c>
      <c r="F27" s="214"/>
      <c r="G27" s="214"/>
      <c r="H27" s="214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8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0"/>
      <c r="E29" s="60"/>
      <c r="F29" s="60"/>
      <c r="G29" s="60"/>
      <c r="H29" s="60"/>
      <c r="I29" s="60"/>
      <c r="J29" s="60"/>
      <c r="K29" s="60"/>
      <c r="L29" s="8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92" t="s">
        <v>40</v>
      </c>
      <c r="E30" s="31"/>
      <c r="F30" s="31"/>
      <c r="G30" s="31"/>
      <c r="H30" s="31"/>
      <c r="I30" s="31"/>
      <c r="J30" s="65">
        <f>ROUND(J84,2)</f>
        <v>0</v>
      </c>
      <c r="K30" s="31"/>
      <c r="L30" s="8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2"/>
      <c r="C31" s="31"/>
      <c r="D31" s="60"/>
      <c r="E31" s="60"/>
      <c r="F31" s="60"/>
      <c r="G31" s="60"/>
      <c r="H31" s="60"/>
      <c r="I31" s="60"/>
      <c r="J31" s="60"/>
      <c r="K31" s="60"/>
      <c r="L31" s="8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2"/>
      <c r="C32" s="31"/>
      <c r="D32" s="31"/>
      <c r="E32" s="31"/>
      <c r="F32" s="35" t="s">
        <v>42</v>
      </c>
      <c r="G32" s="31"/>
      <c r="H32" s="31"/>
      <c r="I32" s="35" t="s">
        <v>41</v>
      </c>
      <c r="J32" s="35" t="s">
        <v>43</v>
      </c>
      <c r="K32" s="31"/>
      <c r="L32" s="8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2"/>
      <c r="C33" s="31"/>
      <c r="D33" s="93" t="s">
        <v>44</v>
      </c>
      <c r="E33" s="26" t="s">
        <v>45</v>
      </c>
      <c r="F33" s="94">
        <f>ROUND((SUM(BE84:BE106)),2)</f>
        <v>0</v>
      </c>
      <c r="G33" s="31"/>
      <c r="H33" s="31"/>
      <c r="I33" s="95">
        <v>0.21</v>
      </c>
      <c r="J33" s="94">
        <f>ROUND(((SUM(BE84:BE106))*I33),2)</f>
        <v>0</v>
      </c>
      <c r="K33" s="31"/>
      <c r="L33" s="8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26" t="s">
        <v>46</v>
      </c>
      <c r="F34" s="94">
        <f>ROUND((SUM(BF84:BF106)),2)</f>
        <v>0</v>
      </c>
      <c r="G34" s="31"/>
      <c r="H34" s="31"/>
      <c r="I34" s="95">
        <v>0.15</v>
      </c>
      <c r="J34" s="94">
        <f>ROUND(((SUM(BF84:BF106))*I34),2)</f>
        <v>0</v>
      </c>
      <c r="K34" s="31"/>
      <c r="L34" s="8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2"/>
      <c r="C35" s="31"/>
      <c r="D35" s="31"/>
      <c r="E35" s="26" t="s">
        <v>47</v>
      </c>
      <c r="F35" s="94">
        <f>ROUND((SUM(BG84:BG106)),2)</f>
        <v>0</v>
      </c>
      <c r="G35" s="31"/>
      <c r="H35" s="31"/>
      <c r="I35" s="95">
        <v>0.21</v>
      </c>
      <c r="J35" s="94">
        <f>0</f>
        <v>0</v>
      </c>
      <c r="K35" s="31"/>
      <c r="L35" s="8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2"/>
      <c r="C36" s="31"/>
      <c r="D36" s="31"/>
      <c r="E36" s="26" t="s">
        <v>48</v>
      </c>
      <c r="F36" s="94">
        <f>ROUND((SUM(BH84:BH106)),2)</f>
        <v>0</v>
      </c>
      <c r="G36" s="31"/>
      <c r="H36" s="31"/>
      <c r="I36" s="95">
        <v>0.15</v>
      </c>
      <c r="J36" s="94">
        <f>0</f>
        <v>0</v>
      </c>
      <c r="K36" s="31"/>
      <c r="L36" s="8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2"/>
      <c r="C37" s="31"/>
      <c r="D37" s="31"/>
      <c r="E37" s="26" t="s">
        <v>49</v>
      </c>
      <c r="F37" s="94">
        <f>ROUND((SUM(BI84:BI106)),2)</f>
        <v>0</v>
      </c>
      <c r="G37" s="31"/>
      <c r="H37" s="31"/>
      <c r="I37" s="95">
        <v>0</v>
      </c>
      <c r="J37" s="94">
        <f>0</f>
        <v>0</v>
      </c>
      <c r="K37" s="31"/>
      <c r="L37" s="8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2"/>
      <c r="C38" s="31"/>
      <c r="D38" s="31"/>
      <c r="E38" s="31"/>
      <c r="F38" s="31"/>
      <c r="G38" s="31"/>
      <c r="H38" s="31"/>
      <c r="I38" s="31"/>
      <c r="J38" s="31"/>
      <c r="K38" s="31"/>
      <c r="L38" s="8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96"/>
      <c r="D39" s="97" t="s">
        <v>50</v>
      </c>
      <c r="E39" s="54"/>
      <c r="F39" s="54"/>
      <c r="G39" s="98" t="s">
        <v>51</v>
      </c>
      <c r="H39" s="99" t="s">
        <v>52</v>
      </c>
      <c r="I39" s="54"/>
      <c r="J39" s="100">
        <f>SUM(J30:J37)</f>
        <v>0</v>
      </c>
      <c r="K39" s="101"/>
      <c r="L39" s="8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8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4" spans="1:31" s="2" customFormat="1" ht="6.95" customHeight="1">
      <c r="A44" s="31"/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88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</row>
    <row r="45" spans="1:31" s="2" customFormat="1" ht="24.95" customHeight="1">
      <c r="A45" s="31"/>
      <c r="B45" s="32"/>
      <c r="C45" s="20" t="s">
        <v>99</v>
      </c>
      <c r="D45" s="31"/>
      <c r="E45" s="31"/>
      <c r="F45" s="31"/>
      <c r="G45" s="31"/>
      <c r="H45" s="31"/>
      <c r="I45" s="31"/>
      <c r="J45" s="31"/>
      <c r="K45" s="31"/>
      <c r="L45" s="88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</row>
    <row r="46" spans="1:31" s="2" customFormat="1" ht="6.95" customHeight="1">
      <c r="A46" s="31"/>
      <c r="B46" s="32"/>
      <c r="C46" s="31"/>
      <c r="D46" s="31"/>
      <c r="E46" s="31"/>
      <c r="F46" s="31"/>
      <c r="G46" s="31"/>
      <c r="H46" s="31"/>
      <c r="I46" s="31"/>
      <c r="J46" s="31"/>
      <c r="K46" s="31"/>
      <c r="L46" s="88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</row>
    <row r="47" spans="1:31" s="2" customFormat="1" ht="12" customHeight="1">
      <c r="A47" s="31"/>
      <c r="B47" s="32"/>
      <c r="C47" s="26" t="s">
        <v>17</v>
      </c>
      <c r="D47" s="31"/>
      <c r="E47" s="31"/>
      <c r="F47" s="31"/>
      <c r="G47" s="31"/>
      <c r="H47" s="31"/>
      <c r="I47" s="31"/>
      <c r="J47" s="31"/>
      <c r="K47" s="31"/>
      <c r="L47" s="88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</row>
    <row r="48" spans="1:31" s="2" customFormat="1" ht="16.5" customHeight="1">
      <c r="A48" s="31"/>
      <c r="B48" s="32"/>
      <c r="C48" s="31"/>
      <c r="D48" s="31"/>
      <c r="E48" s="226" t="str">
        <f>E7</f>
        <v>Polní cesta VPC 1 v k.ú. Jindice</v>
      </c>
      <c r="F48" s="227"/>
      <c r="G48" s="227"/>
      <c r="H48" s="227"/>
      <c r="I48" s="31"/>
      <c r="J48" s="31"/>
      <c r="K48" s="31"/>
      <c r="L48" s="88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</row>
    <row r="49" spans="1:31" s="2" customFormat="1" ht="12" customHeight="1">
      <c r="A49" s="31"/>
      <c r="B49" s="32"/>
      <c r="C49" s="26" t="s">
        <v>97</v>
      </c>
      <c r="D49" s="31"/>
      <c r="E49" s="31"/>
      <c r="F49" s="31"/>
      <c r="G49" s="31"/>
      <c r="H49" s="31"/>
      <c r="I49" s="31"/>
      <c r="J49" s="31"/>
      <c r="K49" s="31"/>
      <c r="L49" s="88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</row>
    <row r="50" spans="1:31" s="2" customFormat="1" ht="16.5" customHeight="1">
      <c r="A50" s="31"/>
      <c r="B50" s="32"/>
      <c r="C50" s="31"/>
      <c r="D50" s="31"/>
      <c r="E50" s="188" t="str">
        <f>E9</f>
        <v>581/17-2-0 - Vedlejší a ostatní rozpočtové náklady</v>
      </c>
      <c r="F50" s="228"/>
      <c r="G50" s="228"/>
      <c r="H50" s="228"/>
      <c r="I50" s="31"/>
      <c r="J50" s="31"/>
      <c r="K50" s="31"/>
      <c r="L50" s="88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</row>
    <row r="51" spans="1:31" s="2" customFormat="1" ht="6.95" customHeight="1">
      <c r="A51" s="31"/>
      <c r="B51" s="32"/>
      <c r="C51" s="31"/>
      <c r="D51" s="31"/>
      <c r="E51" s="31"/>
      <c r="F51" s="31"/>
      <c r="G51" s="31"/>
      <c r="H51" s="31"/>
      <c r="I51" s="31"/>
      <c r="J51" s="31"/>
      <c r="K51" s="31"/>
      <c r="L51" s="88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</row>
    <row r="52" spans="1:31" s="2" customFormat="1" ht="12" customHeight="1">
      <c r="A52" s="31"/>
      <c r="B52" s="32"/>
      <c r="C52" s="26" t="s">
        <v>23</v>
      </c>
      <c r="D52" s="31"/>
      <c r="E52" s="31"/>
      <c r="F52" s="24" t="str">
        <f>F12</f>
        <v xml:space="preserve"> </v>
      </c>
      <c r="G52" s="31"/>
      <c r="H52" s="31"/>
      <c r="I52" s="26" t="s">
        <v>25</v>
      </c>
      <c r="J52" s="49" t="str">
        <f>IF(J12="","",J12)</f>
        <v>27. 10. 2017</v>
      </c>
      <c r="K52" s="31"/>
      <c r="L52" s="88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</row>
    <row r="53" spans="1:31" s="2" customFormat="1" ht="6.95" customHeight="1">
      <c r="A53" s="31"/>
      <c r="B53" s="32"/>
      <c r="C53" s="31"/>
      <c r="D53" s="31"/>
      <c r="E53" s="31"/>
      <c r="F53" s="31"/>
      <c r="G53" s="31"/>
      <c r="H53" s="31"/>
      <c r="I53" s="31"/>
      <c r="J53" s="31"/>
      <c r="K53" s="31"/>
      <c r="L53" s="88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</row>
    <row r="54" spans="1:31" s="2" customFormat="1" ht="15.2" customHeight="1">
      <c r="A54" s="31"/>
      <c r="B54" s="32"/>
      <c r="C54" s="26" t="s">
        <v>29</v>
      </c>
      <c r="D54" s="31"/>
      <c r="E54" s="31"/>
      <c r="F54" s="24" t="str">
        <f>E15</f>
        <v xml:space="preserve"> </v>
      </c>
      <c r="G54" s="31"/>
      <c r="H54" s="31"/>
      <c r="I54" s="26" t="s">
        <v>34</v>
      </c>
      <c r="J54" s="29" t="str">
        <f>E21</f>
        <v>NDCon s.r.o.</v>
      </c>
      <c r="K54" s="31"/>
      <c r="L54" s="88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</row>
    <row r="55" spans="1:31" s="2" customFormat="1" ht="15.2" customHeight="1">
      <c r="A55" s="31"/>
      <c r="B55" s="32"/>
      <c r="C55" s="26" t="s">
        <v>32</v>
      </c>
      <c r="D55" s="31"/>
      <c r="E55" s="31"/>
      <c r="F55" s="24" t="str">
        <f>IF(E18="","",E18)</f>
        <v>Vyplň údaj</v>
      </c>
      <c r="G55" s="31"/>
      <c r="H55" s="31"/>
      <c r="I55" s="26" t="s">
        <v>37</v>
      </c>
      <c r="J55" s="29" t="str">
        <f>E24</f>
        <v>NDCon s.r.o.</v>
      </c>
      <c r="K55" s="31"/>
      <c r="L55" s="88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</row>
    <row r="56" spans="1:31" s="2" customFormat="1" ht="10.35" customHeight="1">
      <c r="A56" s="31"/>
      <c r="B56" s="32"/>
      <c r="C56" s="31"/>
      <c r="D56" s="31"/>
      <c r="E56" s="31"/>
      <c r="F56" s="31"/>
      <c r="G56" s="31"/>
      <c r="H56" s="31"/>
      <c r="I56" s="31"/>
      <c r="J56" s="31"/>
      <c r="K56" s="31"/>
      <c r="L56" s="88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</row>
    <row r="57" spans="1:31" s="2" customFormat="1" ht="29.25" customHeight="1">
      <c r="A57" s="31"/>
      <c r="B57" s="32"/>
      <c r="C57" s="102" t="s">
        <v>100</v>
      </c>
      <c r="D57" s="96"/>
      <c r="E57" s="96"/>
      <c r="F57" s="96"/>
      <c r="G57" s="96"/>
      <c r="H57" s="96"/>
      <c r="I57" s="96"/>
      <c r="J57" s="103" t="s">
        <v>101</v>
      </c>
      <c r="K57" s="96"/>
      <c r="L57" s="88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</row>
    <row r="58" spans="1:31" s="2" customFormat="1" ht="10.35" customHeight="1">
      <c r="A58" s="31"/>
      <c r="B58" s="32"/>
      <c r="C58" s="31"/>
      <c r="D58" s="31"/>
      <c r="E58" s="31"/>
      <c r="F58" s="31"/>
      <c r="G58" s="31"/>
      <c r="H58" s="31"/>
      <c r="I58" s="31"/>
      <c r="J58" s="31"/>
      <c r="K58" s="31"/>
      <c r="L58" s="88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</row>
    <row r="59" spans="1:47" s="2" customFormat="1" ht="22.9" customHeight="1">
      <c r="A59" s="31"/>
      <c r="B59" s="32"/>
      <c r="C59" s="104" t="s">
        <v>72</v>
      </c>
      <c r="D59" s="31"/>
      <c r="E59" s="31"/>
      <c r="F59" s="31"/>
      <c r="G59" s="31"/>
      <c r="H59" s="31"/>
      <c r="I59" s="31"/>
      <c r="J59" s="65">
        <f>J84</f>
        <v>0</v>
      </c>
      <c r="K59" s="31"/>
      <c r="L59" s="88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U59" s="16" t="s">
        <v>102</v>
      </c>
    </row>
    <row r="60" spans="2:12" s="9" customFormat="1" ht="24.95" customHeight="1">
      <c r="B60" s="105"/>
      <c r="D60" s="106" t="s">
        <v>103</v>
      </c>
      <c r="E60" s="107"/>
      <c r="F60" s="107"/>
      <c r="G60" s="107"/>
      <c r="H60" s="107"/>
      <c r="I60" s="107"/>
      <c r="J60" s="108">
        <f>J85</f>
        <v>0</v>
      </c>
      <c r="L60" s="105"/>
    </row>
    <row r="61" spans="2:12" s="10" customFormat="1" ht="19.9" customHeight="1">
      <c r="B61" s="109"/>
      <c r="D61" s="110" t="s">
        <v>104</v>
      </c>
      <c r="E61" s="111"/>
      <c r="F61" s="111"/>
      <c r="G61" s="111"/>
      <c r="H61" s="111"/>
      <c r="I61" s="111"/>
      <c r="J61" s="112">
        <f>J86</f>
        <v>0</v>
      </c>
      <c r="L61" s="109"/>
    </row>
    <row r="62" spans="2:12" s="10" customFormat="1" ht="19.9" customHeight="1">
      <c r="B62" s="109"/>
      <c r="D62" s="110" t="s">
        <v>105</v>
      </c>
      <c r="E62" s="111"/>
      <c r="F62" s="111"/>
      <c r="G62" s="111"/>
      <c r="H62" s="111"/>
      <c r="I62" s="111"/>
      <c r="J62" s="112">
        <f>J94</f>
        <v>0</v>
      </c>
      <c r="L62" s="109"/>
    </row>
    <row r="63" spans="2:12" s="10" customFormat="1" ht="19.9" customHeight="1">
      <c r="B63" s="109"/>
      <c r="D63" s="110" t="s">
        <v>106</v>
      </c>
      <c r="E63" s="111"/>
      <c r="F63" s="111"/>
      <c r="G63" s="111"/>
      <c r="H63" s="111"/>
      <c r="I63" s="111"/>
      <c r="J63" s="112">
        <f>J97</f>
        <v>0</v>
      </c>
      <c r="L63" s="109"/>
    </row>
    <row r="64" spans="2:12" s="10" customFormat="1" ht="19.9" customHeight="1">
      <c r="B64" s="109"/>
      <c r="D64" s="110" t="s">
        <v>107</v>
      </c>
      <c r="E64" s="111"/>
      <c r="F64" s="111"/>
      <c r="G64" s="111"/>
      <c r="H64" s="111"/>
      <c r="I64" s="111"/>
      <c r="J64" s="112">
        <f>J103</f>
        <v>0</v>
      </c>
      <c r="L64" s="109"/>
    </row>
    <row r="65" spans="1:31" s="2" customFormat="1" ht="21.75" customHeight="1">
      <c r="A65" s="31"/>
      <c r="B65" s="32"/>
      <c r="C65" s="31"/>
      <c r="D65" s="31"/>
      <c r="E65" s="31"/>
      <c r="F65" s="31"/>
      <c r="G65" s="31"/>
      <c r="H65" s="31"/>
      <c r="I65" s="31"/>
      <c r="J65" s="31"/>
      <c r="K65" s="31"/>
      <c r="L65" s="8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s="2" customFormat="1" ht="6.95" customHeight="1">
      <c r="A66" s="31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88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</row>
    <row r="70" spans="1:31" s="2" customFormat="1" ht="6.95" customHeight="1">
      <c r="A70" s="31"/>
      <c r="B70" s="43"/>
      <c r="C70" s="44"/>
      <c r="D70" s="44"/>
      <c r="E70" s="44"/>
      <c r="F70" s="44"/>
      <c r="G70" s="44"/>
      <c r="H70" s="44"/>
      <c r="I70" s="44"/>
      <c r="J70" s="44"/>
      <c r="K70" s="44"/>
      <c r="L70" s="88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</row>
    <row r="71" spans="1:31" s="2" customFormat="1" ht="24.95" customHeight="1">
      <c r="A71" s="31"/>
      <c r="B71" s="32"/>
      <c r="C71" s="20" t="s">
        <v>108</v>
      </c>
      <c r="D71" s="31"/>
      <c r="E71" s="31"/>
      <c r="F71" s="31"/>
      <c r="G71" s="31"/>
      <c r="H71" s="31"/>
      <c r="I71" s="31"/>
      <c r="J71" s="31"/>
      <c r="K71" s="31"/>
      <c r="L71" s="88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</row>
    <row r="72" spans="1:31" s="2" customFormat="1" ht="6.95" customHeight="1">
      <c r="A72" s="31"/>
      <c r="B72" s="32"/>
      <c r="C72" s="31"/>
      <c r="D72" s="31"/>
      <c r="E72" s="31"/>
      <c r="F72" s="31"/>
      <c r="G72" s="31"/>
      <c r="H72" s="31"/>
      <c r="I72" s="31"/>
      <c r="J72" s="31"/>
      <c r="K72" s="31"/>
      <c r="L72" s="88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</row>
    <row r="73" spans="1:31" s="2" customFormat="1" ht="12" customHeight="1">
      <c r="A73" s="31"/>
      <c r="B73" s="32"/>
      <c r="C73" s="26" t="s">
        <v>17</v>
      </c>
      <c r="D73" s="31"/>
      <c r="E73" s="31"/>
      <c r="F73" s="31"/>
      <c r="G73" s="31"/>
      <c r="H73" s="31"/>
      <c r="I73" s="31"/>
      <c r="J73" s="31"/>
      <c r="K73" s="31"/>
      <c r="L73" s="88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</row>
    <row r="74" spans="1:31" s="2" customFormat="1" ht="16.5" customHeight="1">
      <c r="A74" s="31"/>
      <c r="B74" s="32"/>
      <c r="C74" s="31"/>
      <c r="D74" s="31"/>
      <c r="E74" s="226" t="str">
        <f>E7</f>
        <v>Polní cesta VPC 1 v k.ú. Jindice</v>
      </c>
      <c r="F74" s="227"/>
      <c r="G74" s="227"/>
      <c r="H74" s="227"/>
      <c r="I74" s="31"/>
      <c r="J74" s="31"/>
      <c r="K74" s="31"/>
      <c r="L74" s="88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</row>
    <row r="75" spans="1:31" s="2" customFormat="1" ht="12" customHeight="1">
      <c r="A75" s="31"/>
      <c r="B75" s="32"/>
      <c r="C75" s="26" t="s">
        <v>97</v>
      </c>
      <c r="D75" s="31"/>
      <c r="E75" s="31"/>
      <c r="F75" s="31"/>
      <c r="G75" s="31"/>
      <c r="H75" s="31"/>
      <c r="I75" s="31"/>
      <c r="J75" s="31"/>
      <c r="K75" s="31"/>
      <c r="L75" s="88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</row>
    <row r="76" spans="1:31" s="2" customFormat="1" ht="16.5" customHeight="1">
      <c r="A76" s="31"/>
      <c r="B76" s="32"/>
      <c r="C76" s="31"/>
      <c r="D76" s="31"/>
      <c r="E76" s="188" t="str">
        <f>E9</f>
        <v>581/17-2-0 - Vedlejší a ostatní rozpočtové náklady</v>
      </c>
      <c r="F76" s="228"/>
      <c r="G76" s="228"/>
      <c r="H76" s="228"/>
      <c r="I76" s="31"/>
      <c r="J76" s="31"/>
      <c r="K76" s="31"/>
      <c r="L76" s="8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6.95" customHeight="1">
      <c r="A77" s="31"/>
      <c r="B77" s="32"/>
      <c r="C77" s="31"/>
      <c r="D77" s="31"/>
      <c r="E77" s="31"/>
      <c r="F77" s="31"/>
      <c r="G77" s="31"/>
      <c r="H77" s="31"/>
      <c r="I77" s="31"/>
      <c r="J77" s="31"/>
      <c r="K77" s="31"/>
      <c r="L77" s="8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spans="1:31" s="2" customFormat="1" ht="12" customHeight="1">
      <c r="A78" s="31"/>
      <c r="B78" s="32"/>
      <c r="C78" s="26" t="s">
        <v>23</v>
      </c>
      <c r="D78" s="31"/>
      <c r="E78" s="31"/>
      <c r="F78" s="24" t="str">
        <f>F12</f>
        <v xml:space="preserve"> </v>
      </c>
      <c r="G78" s="31"/>
      <c r="H78" s="31"/>
      <c r="I78" s="26" t="s">
        <v>25</v>
      </c>
      <c r="J78" s="49" t="str">
        <f>IF(J12="","",J12)</f>
        <v>27. 10. 2017</v>
      </c>
      <c r="K78" s="31"/>
      <c r="L78" s="88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</row>
    <row r="79" spans="1:31" s="2" customFormat="1" ht="6.95" customHeight="1">
      <c r="A79" s="31"/>
      <c r="B79" s="32"/>
      <c r="C79" s="31"/>
      <c r="D79" s="31"/>
      <c r="E79" s="31"/>
      <c r="F79" s="31"/>
      <c r="G79" s="31"/>
      <c r="H79" s="31"/>
      <c r="I79" s="31"/>
      <c r="J79" s="31"/>
      <c r="K79" s="31"/>
      <c r="L79" s="88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</row>
    <row r="80" spans="1:31" s="2" customFormat="1" ht="15.2" customHeight="1">
      <c r="A80" s="31"/>
      <c r="B80" s="32"/>
      <c r="C80" s="26" t="s">
        <v>29</v>
      </c>
      <c r="D80" s="31"/>
      <c r="E80" s="31"/>
      <c r="F80" s="24" t="str">
        <f>E15</f>
        <v xml:space="preserve"> </v>
      </c>
      <c r="G80" s="31"/>
      <c r="H80" s="31"/>
      <c r="I80" s="26" t="s">
        <v>34</v>
      </c>
      <c r="J80" s="29" t="str">
        <f>E21</f>
        <v>NDCon s.r.o.</v>
      </c>
      <c r="K80" s="31"/>
      <c r="L80" s="88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</row>
    <row r="81" spans="1:31" s="2" customFormat="1" ht="15.2" customHeight="1">
      <c r="A81" s="31"/>
      <c r="B81" s="32"/>
      <c r="C81" s="26" t="s">
        <v>32</v>
      </c>
      <c r="D81" s="31"/>
      <c r="E81" s="31"/>
      <c r="F81" s="24" t="str">
        <f>IF(E18="","",E18)</f>
        <v>Vyplň údaj</v>
      </c>
      <c r="G81" s="31"/>
      <c r="H81" s="31"/>
      <c r="I81" s="26" t="s">
        <v>37</v>
      </c>
      <c r="J81" s="29" t="str">
        <f>E24</f>
        <v>NDCon s.r.o.</v>
      </c>
      <c r="K81" s="31"/>
      <c r="L81" s="8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10.35" customHeight="1">
      <c r="A82" s="31"/>
      <c r="B82" s="32"/>
      <c r="C82" s="31"/>
      <c r="D82" s="31"/>
      <c r="E82" s="31"/>
      <c r="F82" s="31"/>
      <c r="G82" s="31"/>
      <c r="H82" s="31"/>
      <c r="I82" s="31"/>
      <c r="J82" s="31"/>
      <c r="K82" s="31"/>
      <c r="L82" s="8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11" customFormat="1" ht="29.25" customHeight="1">
      <c r="A83" s="113"/>
      <c r="B83" s="114"/>
      <c r="C83" s="115" t="s">
        <v>109</v>
      </c>
      <c r="D83" s="116" t="s">
        <v>59</v>
      </c>
      <c r="E83" s="116" t="s">
        <v>55</v>
      </c>
      <c r="F83" s="116" t="s">
        <v>56</v>
      </c>
      <c r="G83" s="116" t="s">
        <v>110</v>
      </c>
      <c r="H83" s="116" t="s">
        <v>111</v>
      </c>
      <c r="I83" s="116" t="s">
        <v>112</v>
      </c>
      <c r="J83" s="116" t="s">
        <v>101</v>
      </c>
      <c r="K83" s="117" t="s">
        <v>113</v>
      </c>
      <c r="L83" s="118"/>
      <c r="M83" s="56" t="s">
        <v>3</v>
      </c>
      <c r="N83" s="57" t="s">
        <v>44</v>
      </c>
      <c r="O83" s="57" t="s">
        <v>114</v>
      </c>
      <c r="P83" s="57" t="s">
        <v>115</v>
      </c>
      <c r="Q83" s="57" t="s">
        <v>116</v>
      </c>
      <c r="R83" s="57" t="s">
        <v>117</v>
      </c>
      <c r="S83" s="57" t="s">
        <v>118</v>
      </c>
      <c r="T83" s="58" t="s">
        <v>119</v>
      </c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</row>
    <row r="84" spans="1:63" s="2" customFormat="1" ht="22.9" customHeight="1">
      <c r="A84" s="31"/>
      <c r="B84" s="32"/>
      <c r="C84" s="63" t="s">
        <v>120</v>
      </c>
      <c r="D84" s="31"/>
      <c r="E84" s="31"/>
      <c r="F84" s="31"/>
      <c r="G84" s="31"/>
      <c r="H84" s="31"/>
      <c r="I84" s="31"/>
      <c r="J84" s="119">
        <f>BK84</f>
        <v>0</v>
      </c>
      <c r="K84" s="31"/>
      <c r="L84" s="32"/>
      <c r="M84" s="59"/>
      <c r="N84" s="50"/>
      <c r="O84" s="60"/>
      <c r="P84" s="120">
        <f>P85</f>
        <v>0</v>
      </c>
      <c r="Q84" s="60"/>
      <c r="R84" s="120">
        <f>R85</f>
        <v>0</v>
      </c>
      <c r="S84" s="60"/>
      <c r="T84" s="121">
        <f>T85</f>
        <v>0</v>
      </c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T84" s="16" t="s">
        <v>73</v>
      </c>
      <c r="AU84" s="16" t="s">
        <v>102</v>
      </c>
      <c r="BK84" s="122">
        <f>BK85</f>
        <v>0</v>
      </c>
    </row>
    <row r="85" spans="2:63" s="12" customFormat="1" ht="25.9" customHeight="1">
      <c r="B85" s="123"/>
      <c r="D85" s="124" t="s">
        <v>73</v>
      </c>
      <c r="E85" s="125" t="s">
        <v>121</v>
      </c>
      <c r="F85" s="125" t="s">
        <v>122</v>
      </c>
      <c r="I85" s="126"/>
      <c r="J85" s="127">
        <f>BK85</f>
        <v>0</v>
      </c>
      <c r="L85" s="123"/>
      <c r="M85" s="128"/>
      <c r="N85" s="129"/>
      <c r="O85" s="129"/>
      <c r="P85" s="130">
        <f>P86+P94+P97+P103</f>
        <v>0</v>
      </c>
      <c r="Q85" s="129"/>
      <c r="R85" s="130">
        <f>R86+R94+R97+R103</f>
        <v>0</v>
      </c>
      <c r="S85" s="129"/>
      <c r="T85" s="131">
        <f>T86+T94+T97+T103</f>
        <v>0</v>
      </c>
      <c r="AR85" s="124" t="s">
        <v>123</v>
      </c>
      <c r="AT85" s="132" t="s">
        <v>73</v>
      </c>
      <c r="AU85" s="132" t="s">
        <v>74</v>
      </c>
      <c r="AY85" s="124" t="s">
        <v>124</v>
      </c>
      <c r="BK85" s="133">
        <f>BK86+BK94+BK97+BK103</f>
        <v>0</v>
      </c>
    </row>
    <row r="86" spans="2:63" s="12" customFormat="1" ht="22.9" customHeight="1">
      <c r="B86" s="123"/>
      <c r="D86" s="124" t="s">
        <v>73</v>
      </c>
      <c r="E86" s="134" t="s">
        <v>125</v>
      </c>
      <c r="F86" s="134" t="s">
        <v>126</v>
      </c>
      <c r="I86" s="126"/>
      <c r="J86" s="135">
        <f>BK86</f>
        <v>0</v>
      </c>
      <c r="L86" s="123"/>
      <c r="M86" s="128"/>
      <c r="N86" s="129"/>
      <c r="O86" s="129"/>
      <c r="P86" s="130">
        <f>SUM(P87:P93)</f>
        <v>0</v>
      </c>
      <c r="Q86" s="129"/>
      <c r="R86" s="130">
        <f>SUM(R87:R93)</f>
        <v>0</v>
      </c>
      <c r="S86" s="129"/>
      <c r="T86" s="131">
        <f>SUM(T87:T93)</f>
        <v>0</v>
      </c>
      <c r="AR86" s="124" t="s">
        <v>123</v>
      </c>
      <c r="AT86" s="132" t="s">
        <v>73</v>
      </c>
      <c r="AU86" s="132" t="s">
        <v>22</v>
      </c>
      <c r="AY86" s="124" t="s">
        <v>124</v>
      </c>
      <c r="BK86" s="133">
        <f>SUM(BK87:BK93)</f>
        <v>0</v>
      </c>
    </row>
    <row r="87" spans="1:65" s="2" customFormat="1" ht="16.5" customHeight="1">
      <c r="A87" s="31"/>
      <c r="B87" s="136"/>
      <c r="C87" s="137" t="s">
        <v>22</v>
      </c>
      <c r="D87" s="137" t="s">
        <v>127</v>
      </c>
      <c r="E87" s="138" t="s">
        <v>128</v>
      </c>
      <c r="F87" s="139" t="s">
        <v>129</v>
      </c>
      <c r="G87" s="140" t="s">
        <v>130</v>
      </c>
      <c r="H87" s="141">
        <v>1</v>
      </c>
      <c r="I87" s="142"/>
      <c r="J87" s="143">
        <f>ROUND(I87*H87,2)</f>
        <v>0</v>
      </c>
      <c r="K87" s="139" t="s">
        <v>131</v>
      </c>
      <c r="L87" s="32"/>
      <c r="M87" s="144" t="s">
        <v>3</v>
      </c>
      <c r="N87" s="145" t="s">
        <v>45</v>
      </c>
      <c r="O87" s="52"/>
      <c r="P87" s="146">
        <f>O87*H87</f>
        <v>0</v>
      </c>
      <c r="Q87" s="146">
        <v>0</v>
      </c>
      <c r="R87" s="146">
        <f>Q87*H87</f>
        <v>0</v>
      </c>
      <c r="S87" s="146">
        <v>0</v>
      </c>
      <c r="T87" s="147">
        <f>S87*H87</f>
        <v>0</v>
      </c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R87" s="148" t="s">
        <v>132</v>
      </c>
      <c r="AT87" s="148" t="s">
        <v>127</v>
      </c>
      <c r="AU87" s="148" t="s">
        <v>83</v>
      </c>
      <c r="AY87" s="16" t="s">
        <v>124</v>
      </c>
      <c r="BE87" s="149">
        <f>IF(N87="základní",J87,0)</f>
        <v>0</v>
      </c>
      <c r="BF87" s="149">
        <f>IF(N87="snížená",J87,0)</f>
        <v>0</v>
      </c>
      <c r="BG87" s="149">
        <f>IF(N87="zákl. přenesená",J87,0)</f>
        <v>0</v>
      </c>
      <c r="BH87" s="149">
        <f>IF(N87="sníž. přenesená",J87,0)</f>
        <v>0</v>
      </c>
      <c r="BI87" s="149">
        <f>IF(N87="nulová",J87,0)</f>
        <v>0</v>
      </c>
      <c r="BJ87" s="16" t="s">
        <v>22</v>
      </c>
      <c r="BK87" s="149">
        <f>ROUND(I87*H87,2)</f>
        <v>0</v>
      </c>
      <c r="BL87" s="16" t="s">
        <v>132</v>
      </c>
      <c r="BM87" s="148" t="s">
        <v>133</v>
      </c>
    </row>
    <row r="88" spans="1:47" s="2" customFormat="1" ht="19.5">
      <c r="A88" s="31"/>
      <c r="B88" s="32"/>
      <c r="C88" s="31"/>
      <c r="D88" s="150" t="s">
        <v>134</v>
      </c>
      <c r="E88" s="31"/>
      <c r="F88" s="151" t="s">
        <v>135</v>
      </c>
      <c r="G88" s="31"/>
      <c r="H88" s="31"/>
      <c r="I88" s="152"/>
      <c r="J88" s="31"/>
      <c r="K88" s="31"/>
      <c r="L88" s="32"/>
      <c r="M88" s="153"/>
      <c r="N88" s="154"/>
      <c r="O88" s="52"/>
      <c r="P88" s="52"/>
      <c r="Q88" s="52"/>
      <c r="R88" s="52"/>
      <c r="S88" s="52"/>
      <c r="T88" s="53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T88" s="16" t="s">
        <v>134</v>
      </c>
      <c r="AU88" s="16" t="s">
        <v>83</v>
      </c>
    </row>
    <row r="89" spans="1:65" s="2" customFormat="1" ht="16.5" customHeight="1">
      <c r="A89" s="31"/>
      <c r="B89" s="136"/>
      <c r="C89" s="137" t="s">
        <v>83</v>
      </c>
      <c r="D89" s="137" t="s">
        <v>127</v>
      </c>
      <c r="E89" s="138" t="s">
        <v>136</v>
      </c>
      <c r="F89" s="139" t="s">
        <v>137</v>
      </c>
      <c r="G89" s="140" t="s">
        <v>130</v>
      </c>
      <c r="H89" s="141">
        <v>1</v>
      </c>
      <c r="I89" s="142"/>
      <c r="J89" s="143">
        <f>ROUND(I89*H89,2)</f>
        <v>0</v>
      </c>
      <c r="K89" s="139" t="s">
        <v>131</v>
      </c>
      <c r="L89" s="32"/>
      <c r="M89" s="144" t="s">
        <v>3</v>
      </c>
      <c r="N89" s="145" t="s">
        <v>45</v>
      </c>
      <c r="O89" s="52"/>
      <c r="P89" s="146">
        <f>O89*H89</f>
        <v>0</v>
      </c>
      <c r="Q89" s="146">
        <v>0</v>
      </c>
      <c r="R89" s="146">
        <f>Q89*H89</f>
        <v>0</v>
      </c>
      <c r="S89" s="146">
        <v>0</v>
      </c>
      <c r="T89" s="147">
        <f>S89*H89</f>
        <v>0</v>
      </c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R89" s="148" t="s">
        <v>132</v>
      </c>
      <c r="AT89" s="148" t="s">
        <v>127</v>
      </c>
      <c r="AU89" s="148" t="s">
        <v>83</v>
      </c>
      <c r="AY89" s="16" t="s">
        <v>124</v>
      </c>
      <c r="BE89" s="149">
        <f>IF(N89="základní",J89,0)</f>
        <v>0</v>
      </c>
      <c r="BF89" s="149">
        <f>IF(N89="snížená",J89,0)</f>
        <v>0</v>
      </c>
      <c r="BG89" s="149">
        <f>IF(N89="zákl. přenesená",J89,0)</f>
        <v>0</v>
      </c>
      <c r="BH89" s="149">
        <f>IF(N89="sníž. přenesená",J89,0)</f>
        <v>0</v>
      </c>
      <c r="BI89" s="149">
        <f>IF(N89="nulová",J89,0)</f>
        <v>0</v>
      </c>
      <c r="BJ89" s="16" t="s">
        <v>22</v>
      </c>
      <c r="BK89" s="149">
        <f>ROUND(I89*H89,2)</f>
        <v>0</v>
      </c>
      <c r="BL89" s="16" t="s">
        <v>132</v>
      </c>
      <c r="BM89" s="148" t="s">
        <v>138</v>
      </c>
    </row>
    <row r="90" spans="1:47" s="2" customFormat="1" ht="11.25">
      <c r="A90" s="31"/>
      <c r="B90" s="32"/>
      <c r="C90" s="31"/>
      <c r="D90" s="150" t="s">
        <v>139</v>
      </c>
      <c r="E90" s="31"/>
      <c r="F90" s="155" t="s">
        <v>140</v>
      </c>
      <c r="G90" s="31"/>
      <c r="H90" s="31"/>
      <c r="I90" s="152"/>
      <c r="J90" s="31"/>
      <c r="K90" s="31"/>
      <c r="L90" s="32"/>
      <c r="M90" s="153"/>
      <c r="N90" s="154"/>
      <c r="O90" s="52"/>
      <c r="P90" s="52"/>
      <c r="Q90" s="52"/>
      <c r="R90" s="52"/>
      <c r="S90" s="52"/>
      <c r="T90" s="53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T90" s="16" t="s">
        <v>139</v>
      </c>
      <c r="AU90" s="16" t="s">
        <v>83</v>
      </c>
    </row>
    <row r="91" spans="1:47" s="2" customFormat="1" ht="19.5">
      <c r="A91" s="31"/>
      <c r="B91" s="32"/>
      <c r="C91" s="31"/>
      <c r="D91" s="150" t="s">
        <v>134</v>
      </c>
      <c r="E91" s="31"/>
      <c r="F91" s="151" t="s">
        <v>141</v>
      </c>
      <c r="G91" s="31"/>
      <c r="H91" s="31"/>
      <c r="I91" s="152"/>
      <c r="J91" s="31"/>
      <c r="K91" s="31"/>
      <c r="L91" s="32"/>
      <c r="M91" s="153"/>
      <c r="N91" s="154"/>
      <c r="O91" s="52"/>
      <c r="P91" s="52"/>
      <c r="Q91" s="52"/>
      <c r="R91" s="52"/>
      <c r="S91" s="52"/>
      <c r="T91" s="53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T91" s="16" t="s">
        <v>134</v>
      </c>
      <c r="AU91" s="16" t="s">
        <v>83</v>
      </c>
    </row>
    <row r="92" spans="1:65" s="2" customFormat="1" ht="16.5" customHeight="1">
      <c r="A92" s="31"/>
      <c r="B92" s="136"/>
      <c r="C92" s="137" t="s">
        <v>142</v>
      </c>
      <c r="D92" s="137" t="s">
        <v>127</v>
      </c>
      <c r="E92" s="138" t="s">
        <v>143</v>
      </c>
      <c r="F92" s="139" t="s">
        <v>144</v>
      </c>
      <c r="G92" s="140" t="s">
        <v>130</v>
      </c>
      <c r="H92" s="141">
        <v>1</v>
      </c>
      <c r="I92" s="142"/>
      <c r="J92" s="143">
        <f>ROUND(I92*H92,2)</f>
        <v>0</v>
      </c>
      <c r="K92" s="139" t="s">
        <v>131</v>
      </c>
      <c r="L92" s="32"/>
      <c r="M92" s="144" t="s">
        <v>3</v>
      </c>
      <c r="N92" s="145" t="s">
        <v>45</v>
      </c>
      <c r="O92" s="52"/>
      <c r="P92" s="146">
        <f>O92*H92</f>
        <v>0</v>
      </c>
      <c r="Q92" s="146">
        <v>0</v>
      </c>
      <c r="R92" s="146">
        <f>Q92*H92</f>
        <v>0</v>
      </c>
      <c r="S92" s="146">
        <v>0</v>
      </c>
      <c r="T92" s="147">
        <f>S92*H92</f>
        <v>0</v>
      </c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R92" s="148" t="s">
        <v>132</v>
      </c>
      <c r="AT92" s="148" t="s">
        <v>127</v>
      </c>
      <c r="AU92" s="148" t="s">
        <v>83</v>
      </c>
      <c r="AY92" s="16" t="s">
        <v>124</v>
      </c>
      <c r="BE92" s="149">
        <f>IF(N92="základní",J92,0)</f>
        <v>0</v>
      </c>
      <c r="BF92" s="149">
        <f>IF(N92="snížená",J92,0)</f>
        <v>0</v>
      </c>
      <c r="BG92" s="149">
        <f>IF(N92="zákl. přenesená",J92,0)</f>
        <v>0</v>
      </c>
      <c r="BH92" s="149">
        <f>IF(N92="sníž. přenesená",J92,0)</f>
        <v>0</v>
      </c>
      <c r="BI92" s="149">
        <f>IF(N92="nulová",J92,0)</f>
        <v>0</v>
      </c>
      <c r="BJ92" s="16" t="s">
        <v>22</v>
      </c>
      <c r="BK92" s="149">
        <f>ROUND(I92*H92,2)</f>
        <v>0</v>
      </c>
      <c r="BL92" s="16" t="s">
        <v>132</v>
      </c>
      <c r="BM92" s="148" t="s">
        <v>145</v>
      </c>
    </row>
    <row r="93" spans="1:47" s="2" customFormat="1" ht="19.5">
      <c r="A93" s="31"/>
      <c r="B93" s="32"/>
      <c r="C93" s="31"/>
      <c r="D93" s="150" t="s">
        <v>134</v>
      </c>
      <c r="E93" s="31"/>
      <c r="F93" s="151" t="s">
        <v>146</v>
      </c>
      <c r="G93" s="31"/>
      <c r="H93" s="31"/>
      <c r="I93" s="152"/>
      <c r="J93" s="31"/>
      <c r="K93" s="31"/>
      <c r="L93" s="32"/>
      <c r="M93" s="153"/>
      <c r="N93" s="154"/>
      <c r="O93" s="52"/>
      <c r="P93" s="52"/>
      <c r="Q93" s="52"/>
      <c r="R93" s="52"/>
      <c r="S93" s="52"/>
      <c r="T93" s="53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T93" s="16" t="s">
        <v>134</v>
      </c>
      <c r="AU93" s="16" t="s">
        <v>83</v>
      </c>
    </row>
    <row r="94" spans="2:63" s="12" customFormat="1" ht="22.9" customHeight="1">
      <c r="B94" s="123"/>
      <c r="D94" s="124" t="s">
        <v>73</v>
      </c>
      <c r="E94" s="134" t="s">
        <v>147</v>
      </c>
      <c r="F94" s="134" t="s">
        <v>148</v>
      </c>
      <c r="I94" s="126"/>
      <c r="J94" s="135">
        <f>BK94</f>
        <v>0</v>
      </c>
      <c r="L94" s="123"/>
      <c r="M94" s="128"/>
      <c r="N94" s="129"/>
      <c r="O94" s="129"/>
      <c r="P94" s="130">
        <f>SUM(P95:P96)</f>
        <v>0</v>
      </c>
      <c r="Q94" s="129"/>
      <c r="R94" s="130">
        <f>SUM(R95:R96)</f>
        <v>0</v>
      </c>
      <c r="S94" s="129"/>
      <c r="T94" s="131">
        <f>SUM(T95:T96)</f>
        <v>0</v>
      </c>
      <c r="AR94" s="124" t="s">
        <v>123</v>
      </c>
      <c r="AT94" s="132" t="s">
        <v>73</v>
      </c>
      <c r="AU94" s="132" t="s">
        <v>22</v>
      </c>
      <c r="AY94" s="124" t="s">
        <v>124</v>
      </c>
      <c r="BK94" s="133">
        <f>SUM(BK95:BK96)</f>
        <v>0</v>
      </c>
    </row>
    <row r="95" spans="1:65" s="2" customFormat="1" ht="16.5" customHeight="1">
      <c r="A95" s="31"/>
      <c r="B95" s="136"/>
      <c r="C95" s="137" t="s">
        <v>149</v>
      </c>
      <c r="D95" s="137" t="s">
        <v>127</v>
      </c>
      <c r="E95" s="138" t="s">
        <v>150</v>
      </c>
      <c r="F95" s="139" t="s">
        <v>148</v>
      </c>
      <c r="G95" s="140" t="s">
        <v>130</v>
      </c>
      <c r="H95" s="141">
        <v>1</v>
      </c>
      <c r="I95" s="142"/>
      <c r="J95" s="143">
        <f>ROUND(I95*H95,2)</f>
        <v>0</v>
      </c>
      <c r="K95" s="139" t="s">
        <v>131</v>
      </c>
      <c r="L95" s="32"/>
      <c r="M95" s="144" t="s">
        <v>3</v>
      </c>
      <c r="N95" s="145" t="s">
        <v>45</v>
      </c>
      <c r="O95" s="52"/>
      <c r="P95" s="146">
        <f>O95*H95</f>
        <v>0</v>
      </c>
      <c r="Q95" s="146">
        <v>0</v>
      </c>
      <c r="R95" s="146">
        <f>Q95*H95</f>
        <v>0</v>
      </c>
      <c r="S95" s="146">
        <v>0</v>
      </c>
      <c r="T95" s="147">
        <f>S95*H95</f>
        <v>0</v>
      </c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R95" s="148" t="s">
        <v>132</v>
      </c>
      <c r="AT95" s="148" t="s">
        <v>127</v>
      </c>
      <c r="AU95" s="148" t="s">
        <v>83</v>
      </c>
      <c r="AY95" s="16" t="s">
        <v>124</v>
      </c>
      <c r="BE95" s="149">
        <f>IF(N95="základní",J95,0)</f>
        <v>0</v>
      </c>
      <c r="BF95" s="149">
        <f>IF(N95="snížená",J95,0)</f>
        <v>0</v>
      </c>
      <c r="BG95" s="149">
        <f>IF(N95="zákl. přenesená",J95,0)</f>
        <v>0</v>
      </c>
      <c r="BH95" s="149">
        <f>IF(N95="sníž. přenesená",J95,0)</f>
        <v>0</v>
      </c>
      <c r="BI95" s="149">
        <f>IF(N95="nulová",J95,0)</f>
        <v>0</v>
      </c>
      <c r="BJ95" s="16" t="s">
        <v>22</v>
      </c>
      <c r="BK95" s="149">
        <f>ROUND(I95*H95,2)</f>
        <v>0</v>
      </c>
      <c r="BL95" s="16" t="s">
        <v>132</v>
      </c>
      <c r="BM95" s="148" t="s">
        <v>151</v>
      </c>
    </row>
    <row r="96" spans="1:65" s="2" customFormat="1" ht="16.5" customHeight="1">
      <c r="A96" s="31"/>
      <c r="B96" s="136"/>
      <c r="C96" s="137" t="s">
        <v>123</v>
      </c>
      <c r="D96" s="137" t="s">
        <v>127</v>
      </c>
      <c r="E96" s="138" t="s">
        <v>152</v>
      </c>
      <c r="F96" s="139" t="s">
        <v>153</v>
      </c>
      <c r="G96" s="140" t="s">
        <v>130</v>
      </c>
      <c r="H96" s="141">
        <v>1</v>
      </c>
      <c r="I96" s="142"/>
      <c r="J96" s="143">
        <f>ROUND(I96*H96,2)</f>
        <v>0</v>
      </c>
      <c r="K96" s="139" t="s">
        <v>3</v>
      </c>
      <c r="L96" s="32"/>
      <c r="M96" s="144" t="s">
        <v>3</v>
      </c>
      <c r="N96" s="145" t="s">
        <v>45</v>
      </c>
      <c r="O96" s="52"/>
      <c r="P96" s="146">
        <f>O96*H96</f>
        <v>0</v>
      </c>
      <c r="Q96" s="146">
        <v>0</v>
      </c>
      <c r="R96" s="146">
        <f>Q96*H96</f>
        <v>0</v>
      </c>
      <c r="S96" s="146">
        <v>0</v>
      </c>
      <c r="T96" s="147">
        <f>S96*H96</f>
        <v>0</v>
      </c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R96" s="148" t="s">
        <v>132</v>
      </c>
      <c r="AT96" s="148" t="s">
        <v>127</v>
      </c>
      <c r="AU96" s="148" t="s">
        <v>83</v>
      </c>
      <c r="AY96" s="16" t="s">
        <v>124</v>
      </c>
      <c r="BE96" s="149">
        <f>IF(N96="základní",J96,0)</f>
        <v>0</v>
      </c>
      <c r="BF96" s="149">
        <f>IF(N96="snížená",J96,0)</f>
        <v>0</v>
      </c>
      <c r="BG96" s="149">
        <f>IF(N96="zákl. přenesená",J96,0)</f>
        <v>0</v>
      </c>
      <c r="BH96" s="149">
        <f>IF(N96="sníž. přenesená",J96,0)</f>
        <v>0</v>
      </c>
      <c r="BI96" s="149">
        <f>IF(N96="nulová",J96,0)</f>
        <v>0</v>
      </c>
      <c r="BJ96" s="16" t="s">
        <v>22</v>
      </c>
      <c r="BK96" s="149">
        <f>ROUND(I96*H96,2)</f>
        <v>0</v>
      </c>
      <c r="BL96" s="16" t="s">
        <v>132</v>
      </c>
      <c r="BM96" s="148" t="s">
        <v>154</v>
      </c>
    </row>
    <row r="97" spans="2:63" s="12" customFormat="1" ht="22.9" customHeight="1">
      <c r="B97" s="123"/>
      <c r="D97" s="124" t="s">
        <v>73</v>
      </c>
      <c r="E97" s="134" t="s">
        <v>155</v>
      </c>
      <c r="F97" s="134" t="s">
        <v>156</v>
      </c>
      <c r="I97" s="126"/>
      <c r="J97" s="135">
        <f>BK97</f>
        <v>0</v>
      </c>
      <c r="L97" s="123"/>
      <c r="M97" s="128"/>
      <c r="N97" s="129"/>
      <c r="O97" s="129"/>
      <c r="P97" s="130">
        <f>SUM(P98:P102)</f>
        <v>0</v>
      </c>
      <c r="Q97" s="129"/>
      <c r="R97" s="130">
        <f>SUM(R98:R102)</f>
        <v>0</v>
      </c>
      <c r="S97" s="129"/>
      <c r="T97" s="131">
        <f>SUM(T98:T102)</f>
        <v>0</v>
      </c>
      <c r="AR97" s="124" t="s">
        <v>123</v>
      </c>
      <c r="AT97" s="132" t="s">
        <v>73</v>
      </c>
      <c r="AU97" s="132" t="s">
        <v>22</v>
      </c>
      <c r="AY97" s="124" t="s">
        <v>124</v>
      </c>
      <c r="BK97" s="133">
        <f>SUM(BK98:BK102)</f>
        <v>0</v>
      </c>
    </row>
    <row r="98" spans="1:65" s="2" customFormat="1" ht="16.5" customHeight="1">
      <c r="A98" s="31"/>
      <c r="B98" s="136"/>
      <c r="C98" s="137" t="s">
        <v>157</v>
      </c>
      <c r="D98" s="137" t="s">
        <v>127</v>
      </c>
      <c r="E98" s="138" t="s">
        <v>158</v>
      </c>
      <c r="F98" s="139" t="s">
        <v>159</v>
      </c>
      <c r="G98" s="140" t="s">
        <v>130</v>
      </c>
      <c r="H98" s="141">
        <v>1</v>
      </c>
      <c r="I98" s="142"/>
      <c r="J98" s="143">
        <f>ROUND(I98*H98,2)</f>
        <v>0</v>
      </c>
      <c r="K98" s="139" t="s">
        <v>131</v>
      </c>
      <c r="L98" s="32"/>
      <c r="M98" s="144" t="s">
        <v>3</v>
      </c>
      <c r="N98" s="145" t="s">
        <v>45</v>
      </c>
      <c r="O98" s="52"/>
      <c r="P98" s="146">
        <f>O98*H98</f>
        <v>0</v>
      </c>
      <c r="Q98" s="146">
        <v>0</v>
      </c>
      <c r="R98" s="146">
        <f>Q98*H98</f>
        <v>0</v>
      </c>
      <c r="S98" s="146">
        <v>0</v>
      </c>
      <c r="T98" s="147">
        <f>S98*H98</f>
        <v>0</v>
      </c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R98" s="148" t="s">
        <v>132</v>
      </c>
      <c r="AT98" s="148" t="s">
        <v>127</v>
      </c>
      <c r="AU98" s="148" t="s">
        <v>83</v>
      </c>
      <c r="AY98" s="16" t="s">
        <v>124</v>
      </c>
      <c r="BE98" s="149">
        <f>IF(N98="základní",J98,0)</f>
        <v>0</v>
      </c>
      <c r="BF98" s="149">
        <f>IF(N98="snížená",J98,0)</f>
        <v>0</v>
      </c>
      <c r="BG98" s="149">
        <f>IF(N98="zákl. přenesená",J98,0)</f>
        <v>0</v>
      </c>
      <c r="BH98" s="149">
        <f>IF(N98="sníž. přenesená",J98,0)</f>
        <v>0</v>
      </c>
      <c r="BI98" s="149">
        <f>IF(N98="nulová",J98,0)</f>
        <v>0</v>
      </c>
      <c r="BJ98" s="16" t="s">
        <v>22</v>
      </c>
      <c r="BK98" s="149">
        <f>ROUND(I98*H98,2)</f>
        <v>0</v>
      </c>
      <c r="BL98" s="16" t="s">
        <v>132</v>
      </c>
      <c r="BM98" s="148" t="s">
        <v>160</v>
      </c>
    </row>
    <row r="99" spans="1:47" s="2" customFormat="1" ht="11.25">
      <c r="A99" s="31"/>
      <c r="B99" s="32"/>
      <c r="C99" s="31"/>
      <c r="D99" s="150" t="s">
        <v>139</v>
      </c>
      <c r="E99" s="31"/>
      <c r="F99" s="155" t="s">
        <v>161</v>
      </c>
      <c r="G99" s="31"/>
      <c r="H99" s="31"/>
      <c r="I99" s="152"/>
      <c r="J99" s="31"/>
      <c r="K99" s="31"/>
      <c r="L99" s="32"/>
      <c r="M99" s="153"/>
      <c r="N99" s="154"/>
      <c r="O99" s="52"/>
      <c r="P99" s="52"/>
      <c r="Q99" s="52"/>
      <c r="R99" s="52"/>
      <c r="S99" s="52"/>
      <c r="T99" s="53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T99" s="16" t="s">
        <v>139</v>
      </c>
      <c r="AU99" s="16" t="s">
        <v>83</v>
      </c>
    </row>
    <row r="100" spans="1:65" s="2" customFormat="1" ht="16.5" customHeight="1">
      <c r="A100" s="31"/>
      <c r="B100" s="136"/>
      <c r="C100" s="137" t="s">
        <v>162</v>
      </c>
      <c r="D100" s="137" t="s">
        <v>127</v>
      </c>
      <c r="E100" s="138" t="s">
        <v>163</v>
      </c>
      <c r="F100" s="139" t="s">
        <v>164</v>
      </c>
      <c r="G100" s="140" t="s">
        <v>165</v>
      </c>
      <c r="H100" s="141">
        <v>4</v>
      </c>
      <c r="I100" s="142"/>
      <c r="J100" s="143">
        <f>ROUND(I100*H100,2)</f>
        <v>0</v>
      </c>
      <c r="K100" s="139" t="s">
        <v>131</v>
      </c>
      <c r="L100" s="32"/>
      <c r="M100" s="144" t="s">
        <v>3</v>
      </c>
      <c r="N100" s="145" t="s">
        <v>45</v>
      </c>
      <c r="O100" s="52"/>
      <c r="P100" s="146">
        <f>O100*H100</f>
        <v>0</v>
      </c>
      <c r="Q100" s="146">
        <v>0</v>
      </c>
      <c r="R100" s="146">
        <f>Q100*H100</f>
        <v>0</v>
      </c>
      <c r="S100" s="146">
        <v>0</v>
      </c>
      <c r="T100" s="147">
        <f>S100*H100</f>
        <v>0</v>
      </c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R100" s="148" t="s">
        <v>132</v>
      </c>
      <c r="AT100" s="148" t="s">
        <v>127</v>
      </c>
      <c r="AU100" s="148" t="s">
        <v>83</v>
      </c>
      <c r="AY100" s="16" t="s">
        <v>124</v>
      </c>
      <c r="BE100" s="149">
        <f>IF(N100="základní",J100,0)</f>
        <v>0</v>
      </c>
      <c r="BF100" s="149">
        <f>IF(N100="snížená",J100,0)</f>
        <v>0</v>
      </c>
      <c r="BG100" s="149">
        <f>IF(N100="zákl. přenesená",J100,0)</f>
        <v>0</v>
      </c>
      <c r="BH100" s="149">
        <f>IF(N100="sníž. přenesená",J100,0)</f>
        <v>0</v>
      </c>
      <c r="BI100" s="149">
        <f>IF(N100="nulová",J100,0)</f>
        <v>0</v>
      </c>
      <c r="BJ100" s="16" t="s">
        <v>22</v>
      </c>
      <c r="BK100" s="149">
        <f>ROUND(I100*H100,2)</f>
        <v>0</v>
      </c>
      <c r="BL100" s="16" t="s">
        <v>132</v>
      </c>
      <c r="BM100" s="148" t="s">
        <v>166</v>
      </c>
    </row>
    <row r="101" spans="1:47" s="2" customFormat="1" ht="11.25">
      <c r="A101" s="31"/>
      <c r="B101" s="32"/>
      <c r="C101" s="31"/>
      <c r="D101" s="150" t="s">
        <v>139</v>
      </c>
      <c r="E101" s="31"/>
      <c r="F101" s="155" t="s">
        <v>164</v>
      </c>
      <c r="G101" s="31"/>
      <c r="H101" s="31"/>
      <c r="I101" s="152"/>
      <c r="J101" s="31"/>
      <c r="K101" s="31"/>
      <c r="L101" s="32"/>
      <c r="M101" s="153"/>
      <c r="N101" s="154"/>
      <c r="O101" s="52"/>
      <c r="P101" s="52"/>
      <c r="Q101" s="52"/>
      <c r="R101" s="52"/>
      <c r="S101" s="52"/>
      <c r="T101" s="53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T101" s="16" t="s">
        <v>139</v>
      </c>
      <c r="AU101" s="16" t="s">
        <v>83</v>
      </c>
    </row>
    <row r="102" spans="1:65" s="2" customFormat="1" ht="16.5" customHeight="1">
      <c r="A102" s="31"/>
      <c r="B102" s="136"/>
      <c r="C102" s="137" t="s">
        <v>167</v>
      </c>
      <c r="D102" s="137" t="s">
        <v>127</v>
      </c>
      <c r="E102" s="138" t="s">
        <v>168</v>
      </c>
      <c r="F102" s="139" t="s">
        <v>169</v>
      </c>
      <c r="G102" s="140" t="s">
        <v>130</v>
      </c>
      <c r="H102" s="141">
        <v>1</v>
      </c>
      <c r="I102" s="142"/>
      <c r="J102" s="143">
        <f>ROUND(I102*H102,2)</f>
        <v>0</v>
      </c>
      <c r="K102" s="139" t="s">
        <v>131</v>
      </c>
      <c r="L102" s="32"/>
      <c r="M102" s="144" t="s">
        <v>3</v>
      </c>
      <c r="N102" s="145" t="s">
        <v>45</v>
      </c>
      <c r="O102" s="52"/>
      <c r="P102" s="146">
        <f>O102*H102</f>
        <v>0</v>
      </c>
      <c r="Q102" s="146">
        <v>0</v>
      </c>
      <c r="R102" s="146">
        <f>Q102*H102</f>
        <v>0</v>
      </c>
      <c r="S102" s="146">
        <v>0</v>
      </c>
      <c r="T102" s="147">
        <f>S102*H102</f>
        <v>0</v>
      </c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R102" s="148" t="s">
        <v>132</v>
      </c>
      <c r="AT102" s="148" t="s">
        <v>127</v>
      </c>
      <c r="AU102" s="148" t="s">
        <v>83</v>
      </c>
      <c r="AY102" s="16" t="s">
        <v>124</v>
      </c>
      <c r="BE102" s="149">
        <f>IF(N102="základní",J102,0)</f>
        <v>0</v>
      </c>
      <c r="BF102" s="149">
        <f>IF(N102="snížená",J102,0)</f>
        <v>0</v>
      </c>
      <c r="BG102" s="149">
        <f>IF(N102="zákl. přenesená",J102,0)</f>
        <v>0</v>
      </c>
      <c r="BH102" s="149">
        <f>IF(N102="sníž. přenesená",J102,0)</f>
        <v>0</v>
      </c>
      <c r="BI102" s="149">
        <f>IF(N102="nulová",J102,0)</f>
        <v>0</v>
      </c>
      <c r="BJ102" s="16" t="s">
        <v>22</v>
      </c>
      <c r="BK102" s="149">
        <f>ROUND(I102*H102,2)</f>
        <v>0</v>
      </c>
      <c r="BL102" s="16" t="s">
        <v>132</v>
      </c>
      <c r="BM102" s="148" t="s">
        <v>170</v>
      </c>
    </row>
    <row r="103" spans="2:63" s="12" customFormat="1" ht="22.9" customHeight="1">
      <c r="B103" s="123"/>
      <c r="D103" s="124" t="s">
        <v>73</v>
      </c>
      <c r="E103" s="134" t="s">
        <v>171</v>
      </c>
      <c r="F103" s="134" t="s">
        <v>172</v>
      </c>
      <c r="I103" s="126"/>
      <c r="J103" s="135">
        <f>BK103</f>
        <v>0</v>
      </c>
      <c r="L103" s="123"/>
      <c r="M103" s="128"/>
      <c r="N103" s="129"/>
      <c r="O103" s="129"/>
      <c r="P103" s="130">
        <f>SUM(P104:P106)</f>
        <v>0</v>
      </c>
      <c r="Q103" s="129"/>
      <c r="R103" s="130">
        <f>SUM(R104:R106)</f>
        <v>0</v>
      </c>
      <c r="S103" s="129"/>
      <c r="T103" s="131">
        <f>SUM(T104:T106)</f>
        <v>0</v>
      </c>
      <c r="AR103" s="124" t="s">
        <v>123</v>
      </c>
      <c r="AT103" s="132" t="s">
        <v>73</v>
      </c>
      <c r="AU103" s="132" t="s">
        <v>22</v>
      </c>
      <c r="AY103" s="124" t="s">
        <v>124</v>
      </c>
      <c r="BK103" s="133">
        <f>SUM(BK104:BK106)</f>
        <v>0</v>
      </c>
    </row>
    <row r="104" spans="1:65" s="2" customFormat="1" ht="16.5" customHeight="1">
      <c r="A104" s="31"/>
      <c r="B104" s="136"/>
      <c r="C104" s="137" t="s">
        <v>173</v>
      </c>
      <c r="D104" s="137" t="s">
        <v>127</v>
      </c>
      <c r="E104" s="138" t="s">
        <v>174</v>
      </c>
      <c r="F104" s="139" t="s">
        <v>175</v>
      </c>
      <c r="G104" s="140" t="s">
        <v>130</v>
      </c>
      <c r="H104" s="141">
        <v>1</v>
      </c>
      <c r="I104" s="142"/>
      <c r="J104" s="143">
        <f>ROUND(I104*H104,2)</f>
        <v>0</v>
      </c>
      <c r="K104" s="139" t="s">
        <v>176</v>
      </c>
      <c r="L104" s="32"/>
      <c r="M104" s="144" t="s">
        <v>3</v>
      </c>
      <c r="N104" s="145" t="s">
        <v>45</v>
      </c>
      <c r="O104" s="52"/>
      <c r="P104" s="146">
        <f>O104*H104</f>
        <v>0</v>
      </c>
      <c r="Q104" s="146">
        <v>0</v>
      </c>
      <c r="R104" s="146">
        <f>Q104*H104</f>
        <v>0</v>
      </c>
      <c r="S104" s="146">
        <v>0</v>
      </c>
      <c r="T104" s="147">
        <f>S104*H104</f>
        <v>0</v>
      </c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R104" s="148" t="s">
        <v>132</v>
      </c>
      <c r="AT104" s="148" t="s">
        <v>127</v>
      </c>
      <c r="AU104" s="148" t="s">
        <v>83</v>
      </c>
      <c r="AY104" s="16" t="s">
        <v>124</v>
      </c>
      <c r="BE104" s="149">
        <f>IF(N104="základní",J104,0)</f>
        <v>0</v>
      </c>
      <c r="BF104" s="149">
        <f>IF(N104="snížená",J104,0)</f>
        <v>0</v>
      </c>
      <c r="BG104" s="149">
        <f>IF(N104="zákl. přenesená",J104,0)</f>
        <v>0</v>
      </c>
      <c r="BH104" s="149">
        <f>IF(N104="sníž. přenesená",J104,0)</f>
        <v>0</v>
      </c>
      <c r="BI104" s="149">
        <f>IF(N104="nulová",J104,0)</f>
        <v>0</v>
      </c>
      <c r="BJ104" s="16" t="s">
        <v>22</v>
      </c>
      <c r="BK104" s="149">
        <f>ROUND(I104*H104,2)</f>
        <v>0</v>
      </c>
      <c r="BL104" s="16" t="s">
        <v>132</v>
      </c>
      <c r="BM104" s="148" t="s">
        <v>177</v>
      </c>
    </row>
    <row r="105" spans="1:47" s="2" customFormat="1" ht="11.25">
      <c r="A105" s="31"/>
      <c r="B105" s="32"/>
      <c r="C105" s="31"/>
      <c r="D105" s="150" t="s">
        <v>139</v>
      </c>
      <c r="E105" s="31"/>
      <c r="F105" s="155" t="s">
        <v>178</v>
      </c>
      <c r="G105" s="31"/>
      <c r="H105" s="31"/>
      <c r="I105" s="152"/>
      <c r="J105" s="31"/>
      <c r="K105" s="31"/>
      <c r="L105" s="32"/>
      <c r="M105" s="153"/>
      <c r="N105" s="154"/>
      <c r="O105" s="52"/>
      <c r="P105" s="52"/>
      <c r="Q105" s="52"/>
      <c r="R105" s="52"/>
      <c r="S105" s="52"/>
      <c r="T105" s="53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T105" s="16" t="s">
        <v>139</v>
      </c>
      <c r="AU105" s="16" t="s">
        <v>83</v>
      </c>
    </row>
    <row r="106" spans="1:47" s="2" customFormat="1" ht="19.5">
      <c r="A106" s="31"/>
      <c r="B106" s="32"/>
      <c r="C106" s="31"/>
      <c r="D106" s="150" t="s">
        <v>134</v>
      </c>
      <c r="E106" s="31"/>
      <c r="F106" s="151" t="s">
        <v>179</v>
      </c>
      <c r="G106" s="31"/>
      <c r="H106" s="31"/>
      <c r="I106" s="152"/>
      <c r="J106" s="31"/>
      <c r="K106" s="31"/>
      <c r="L106" s="32"/>
      <c r="M106" s="156"/>
      <c r="N106" s="157"/>
      <c r="O106" s="158"/>
      <c r="P106" s="158"/>
      <c r="Q106" s="158"/>
      <c r="R106" s="158"/>
      <c r="S106" s="158"/>
      <c r="T106" s="159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T106" s="16" t="s">
        <v>134</v>
      </c>
      <c r="AU106" s="16" t="s">
        <v>83</v>
      </c>
    </row>
    <row r="107" spans="1:31" s="2" customFormat="1" ht="6.95" customHeight="1">
      <c r="A107" s="31"/>
      <c r="B107" s="41"/>
      <c r="C107" s="42"/>
      <c r="D107" s="42"/>
      <c r="E107" s="42"/>
      <c r="F107" s="42"/>
      <c r="G107" s="42"/>
      <c r="H107" s="42"/>
      <c r="I107" s="42"/>
      <c r="J107" s="42"/>
      <c r="K107" s="42"/>
      <c r="L107" s="32"/>
      <c r="M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</sheetData>
  <autoFilter ref="C83:K106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25" t="s">
        <v>6</v>
      </c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16" t="s">
        <v>86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83</v>
      </c>
    </row>
    <row r="4" spans="2:46" s="1" customFormat="1" ht="24.95" customHeight="1">
      <c r="B4" s="19"/>
      <c r="D4" s="20" t="s">
        <v>96</v>
      </c>
      <c r="L4" s="19"/>
      <c r="M4" s="87" t="s">
        <v>11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26" t="s">
        <v>17</v>
      </c>
      <c r="L6" s="19"/>
    </row>
    <row r="7" spans="2:12" s="1" customFormat="1" ht="16.5" customHeight="1">
      <c r="B7" s="19"/>
      <c r="E7" s="226" t="str">
        <f>'Rekapitulace stavby'!K6</f>
        <v>Polní cesta VPC 1 v k.ú. Jindice</v>
      </c>
      <c r="F7" s="227"/>
      <c r="G7" s="227"/>
      <c r="H7" s="227"/>
      <c r="L7" s="19"/>
    </row>
    <row r="8" spans="1:31" s="2" customFormat="1" ht="12" customHeight="1">
      <c r="A8" s="31"/>
      <c r="B8" s="32"/>
      <c r="C8" s="31"/>
      <c r="D8" s="26" t="s">
        <v>97</v>
      </c>
      <c r="E8" s="31"/>
      <c r="F8" s="31"/>
      <c r="G8" s="31"/>
      <c r="H8" s="31"/>
      <c r="I8" s="31"/>
      <c r="J8" s="31"/>
      <c r="K8" s="31"/>
      <c r="L8" s="8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2"/>
      <c r="C9" s="31"/>
      <c r="D9" s="31"/>
      <c r="E9" s="188" t="s">
        <v>180</v>
      </c>
      <c r="F9" s="228"/>
      <c r="G9" s="228"/>
      <c r="H9" s="228"/>
      <c r="I9" s="31"/>
      <c r="J9" s="31"/>
      <c r="K9" s="31"/>
      <c r="L9" s="8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1.25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8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2"/>
      <c r="C11" s="31"/>
      <c r="D11" s="26" t="s">
        <v>20</v>
      </c>
      <c r="E11" s="31"/>
      <c r="F11" s="24" t="s">
        <v>3</v>
      </c>
      <c r="G11" s="31"/>
      <c r="H11" s="31"/>
      <c r="I11" s="26" t="s">
        <v>21</v>
      </c>
      <c r="J11" s="24" t="s">
        <v>3</v>
      </c>
      <c r="K11" s="31"/>
      <c r="L11" s="8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2"/>
      <c r="C12" s="31"/>
      <c r="D12" s="26" t="s">
        <v>23</v>
      </c>
      <c r="E12" s="31"/>
      <c r="F12" s="24" t="s">
        <v>24</v>
      </c>
      <c r="G12" s="31"/>
      <c r="H12" s="31"/>
      <c r="I12" s="26" t="s">
        <v>25</v>
      </c>
      <c r="J12" s="49" t="str">
        <f>'Rekapitulace stavby'!AN8</f>
        <v>27. 10. 2017</v>
      </c>
      <c r="K12" s="31"/>
      <c r="L12" s="8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8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2"/>
      <c r="C14" s="31"/>
      <c r="D14" s="26" t="s">
        <v>29</v>
      </c>
      <c r="E14" s="31"/>
      <c r="F14" s="31"/>
      <c r="G14" s="31"/>
      <c r="H14" s="31"/>
      <c r="I14" s="26" t="s">
        <v>30</v>
      </c>
      <c r="J14" s="24" t="str">
        <f>IF('Rekapitulace stavby'!AN10="","",'Rekapitulace stavby'!AN10)</f>
        <v/>
      </c>
      <c r="K14" s="31"/>
      <c r="L14" s="8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2"/>
      <c r="C15" s="31"/>
      <c r="D15" s="31"/>
      <c r="E15" s="24" t="str">
        <f>IF('Rekapitulace stavby'!E11="","",'Rekapitulace stavby'!E11)</f>
        <v xml:space="preserve"> </v>
      </c>
      <c r="F15" s="31"/>
      <c r="G15" s="31"/>
      <c r="H15" s="31"/>
      <c r="I15" s="26" t="s">
        <v>31</v>
      </c>
      <c r="J15" s="24" t="str">
        <f>IF('Rekapitulace stavby'!AN11="","",'Rekapitulace stavby'!AN11)</f>
        <v/>
      </c>
      <c r="K15" s="31"/>
      <c r="L15" s="8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8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32</v>
      </c>
      <c r="E17" s="31"/>
      <c r="F17" s="31"/>
      <c r="G17" s="31"/>
      <c r="H17" s="31"/>
      <c r="I17" s="26" t="s">
        <v>30</v>
      </c>
      <c r="J17" s="27" t="str">
        <f>'Rekapitulace stavby'!AN13</f>
        <v>Vyplň údaj</v>
      </c>
      <c r="K17" s="31"/>
      <c r="L17" s="8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29" t="str">
        <f>'Rekapitulace stavby'!E14</f>
        <v>Vyplň údaj</v>
      </c>
      <c r="F18" s="209"/>
      <c r="G18" s="209"/>
      <c r="H18" s="209"/>
      <c r="I18" s="26" t="s">
        <v>31</v>
      </c>
      <c r="J18" s="27" t="str">
        <f>'Rekapitulace stavby'!AN14</f>
        <v>Vyplň údaj</v>
      </c>
      <c r="K18" s="31"/>
      <c r="L18" s="8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8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34</v>
      </c>
      <c r="E20" s="31"/>
      <c r="F20" s="31"/>
      <c r="G20" s="31"/>
      <c r="H20" s="31"/>
      <c r="I20" s="26" t="s">
        <v>30</v>
      </c>
      <c r="J20" s="24" t="s">
        <v>3</v>
      </c>
      <c r="K20" s="31"/>
      <c r="L20" s="8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">
        <v>35</v>
      </c>
      <c r="F21" s="31"/>
      <c r="G21" s="31"/>
      <c r="H21" s="31"/>
      <c r="I21" s="26" t="s">
        <v>31</v>
      </c>
      <c r="J21" s="24" t="s">
        <v>3</v>
      </c>
      <c r="K21" s="31"/>
      <c r="L21" s="8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8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37</v>
      </c>
      <c r="E23" s="31"/>
      <c r="F23" s="31"/>
      <c r="G23" s="31"/>
      <c r="H23" s="31"/>
      <c r="I23" s="26" t="s">
        <v>30</v>
      </c>
      <c r="J23" s="24" t="s">
        <v>3</v>
      </c>
      <c r="K23" s="31"/>
      <c r="L23" s="8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">
        <v>35</v>
      </c>
      <c r="F24" s="31"/>
      <c r="G24" s="31"/>
      <c r="H24" s="31"/>
      <c r="I24" s="26" t="s">
        <v>31</v>
      </c>
      <c r="J24" s="24" t="s">
        <v>3</v>
      </c>
      <c r="K24" s="31"/>
      <c r="L24" s="8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8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38</v>
      </c>
      <c r="E26" s="31"/>
      <c r="F26" s="31"/>
      <c r="G26" s="31"/>
      <c r="H26" s="31"/>
      <c r="I26" s="31"/>
      <c r="J26" s="31"/>
      <c r="K26" s="31"/>
      <c r="L26" s="8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89"/>
      <c r="B27" s="90"/>
      <c r="C27" s="89"/>
      <c r="D27" s="89"/>
      <c r="E27" s="214" t="s">
        <v>3</v>
      </c>
      <c r="F27" s="214"/>
      <c r="G27" s="214"/>
      <c r="H27" s="214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8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0"/>
      <c r="E29" s="60"/>
      <c r="F29" s="60"/>
      <c r="G29" s="60"/>
      <c r="H29" s="60"/>
      <c r="I29" s="60"/>
      <c r="J29" s="60"/>
      <c r="K29" s="60"/>
      <c r="L29" s="8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92" t="s">
        <v>40</v>
      </c>
      <c r="E30" s="31"/>
      <c r="F30" s="31"/>
      <c r="G30" s="31"/>
      <c r="H30" s="31"/>
      <c r="I30" s="31"/>
      <c r="J30" s="65">
        <f>ROUND(J88,2)</f>
        <v>0</v>
      </c>
      <c r="K30" s="31"/>
      <c r="L30" s="8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2"/>
      <c r="C31" s="31"/>
      <c r="D31" s="60"/>
      <c r="E31" s="60"/>
      <c r="F31" s="60"/>
      <c r="G31" s="60"/>
      <c r="H31" s="60"/>
      <c r="I31" s="60"/>
      <c r="J31" s="60"/>
      <c r="K31" s="60"/>
      <c r="L31" s="8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2"/>
      <c r="C32" s="31"/>
      <c r="D32" s="31"/>
      <c r="E32" s="31"/>
      <c r="F32" s="35" t="s">
        <v>42</v>
      </c>
      <c r="G32" s="31"/>
      <c r="H32" s="31"/>
      <c r="I32" s="35" t="s">
        <v>41</v>
      </c>
      <c r="J32" s="35" t="s">
        <v>43</v>
      </c>
      <c r="K32" s="31"/>
      <c r="L32" s="8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2"/>
      <c r="C33" s="31"/>
      <c r="D33" s="93" t="s">
        <v>44</v>
      </c>
      <c r="E33" s="26" t="s">
        <v>45</v>
      </c>
      <c r="F33" s="94">
        <f>ROUND((SUM(BE88:BE287)),2)</f>
        <v>0</v>
      </c>
      <c r="G33" s="31"/>
      <c r="H33" s="31"/>
      <c r="I33" s="95">
        <v>0.21</v>
      </c>
      <c r="J33" s="94">
        <f>ROUND(((SUM(BE88:BE287))*I33),2)</f>
        <v>0</v>
      </c>
      <c r="K33" s="31"/>
      <c r="L33" s="8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26" t="s">
        <v>46</v>
      </c>
      <c r="F34" s="94">
        <f>ROUND((SUM(BF88:BF287)),2)</f>
        <v>0</v>
      </c>
      <c r="G34" s="31"/>
      <c r="H34" s="31"/>
      <c r="I34" s="95">
        <v>0.15</v>
      </c>
      <c r="J34" s="94">
        <f>ROUND(((SUM(BF88:BF287))*I34),2)</f>
        <v>0</v>
      </c>
      <c r="K34" s="31"/>
      <c r="L34" s="8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2"/>
      <c r="C35" s="31"/>
      <c r="D35" s="31"/>
      <c r="E35" s="26" t="s">
        <v>47</v>
      </c>
      <c r="F35" s="94">
        <f>ROUND((SUM(BG88:BG287)),2)</f>
        <v>0</v>
      </c>
      <c r="G35" s="31"/>
      <c r="H35" s="31"/>
      <c r="I35" s="95">
        <v>0.21</v>
      </c>
      <c r="J35" s="94">
        <f>0</f>
        <v>0</v>
      </c>
      <c r="K35" s="31"/>
      <c r="L35" s="8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2"/>
      <c r="C36" s="31"/>
      <c r="D36" s="31"/>
      <c r="E36" s="26" t="s">
        <v>48</v>
      </c>
      <c r="F36" s="94">
        <f>ROUND((SUM(BH88:BH287)),2)</f>
        <v>0</v>
      </c>
      <c r="G36" s="31"/>
      <c r="H36" s="31"/>
      <c r="I36" s="95">
        <v>0.15</v>
      </c>
      <c r="J36" s="94">
        <f>0</f>
        <v>0</v>
      </c>
      <c r="K36" s="31"/>
      <c r="L36" s="8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2"/>
      <c r="C37" s="31"/>
      <c r="D37" s="31"/>
      <c r="E37" s="26" t="s">
        <v>49</v>
      </c>
      <c r="F37" s="94">
        <f>ROUND((SUM(BI88:BI287)),2)</f>
        <v>0</v>
      </c>
      <c r="G37" s="31"/>
      <c r="H37" s="31"/>
      <c r="I37" s="95">
        <v>0</v>
      </c>
      <c r="J37" s="94">
        <f>0</f>
        <v>0</v>
      </c>
      <c r="K37" s="31"/>
      <c r="L37" s="8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2"/>
      <c r="C38" s="31"/>
      <c r="D38" s="31"/>
      <c r="E38" s="31"/>
      <c r="F38" s="31"/>
      <c r="G38" s="31"/>
      <c r="H38" s="31"/>
      <c r="I38" s="31"/>
      <c r="J38" s="31"/>
      <c r="K38" s="31"/>
      <c r="L38" s="8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96"/>
      <c r="D39" s="97" t="s">
        <v>50</v>
      </c>
      <c r="E39" s="54"/>
      <c r="F39" s="54"/>
      <c r="G39" s="98" t="s">
        <v>51</v>
      </c>
      <c r="H39" s="99" t="s">
        <v>52</v>
      </c>
      <c r="I39" s="54"/>
      <c r="J39" s="100">
        <f>SUM(J30:J37)</f>
        <v>0</v>
      </c>
      <c r="K39" s="101"/>
      <c r="L39" s="8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8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4" spans="1:31" s="2" customFormat="1" ht="6.95" customHeight="1">
      <c r="A44" s="31"/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88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</row>
    <row r="45" spans="1:31" s="2" customFormat="1" ht="24.95" customHeight="1">
      <c r="A45" s="31"/>
      <c r="B45" s="32"/>
      <c r="C45" s="20" t="s">
        <v>99</v>
      </c>
      <c r="D45" s="31"/>
      <c r="E45" s="31"/>
      <c r="F45" s="31"/>
      <c r="G45" s="31"/>
      <c r="H45" s="31"/>
      <c r="I45" s="31"/>
      <c r="J45" s="31"/>
      <c r="K45" s="31"/>
      <c r="L45" s="88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</row>
    <row r="46" spans="1:31" s="2" customFormat="1" ht="6.95" customHeight="1">
      <c r="A46" s="31"/>
      <c r="B46" s="32"/>
      <c r="C46" s="31"/>
      <c r="D46" s="31"/>
      <c r="E46" s="31"/>
      <c r="F46" s="31"/>
      <c r="G46" s="31"/>
      <c r="H46" s="31"/>
      <c r="I46" s="31"/>
      <c r="J46" s="31"/>
      <c r="K46" s="31"/>
      <c r="L46" s="88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</row>
    <row r="47" spans="1:31" s="2" customFormat="1" ht="12" customHeight="1">
      <c r="A47" s="31"/>
      <c r="B47" s="32"/>
      <c r="C47" s="26" t="s">
        <v>17</v>
      </c>
      <c r="D47" s="31"/>
      <c r="E47" s="31"/>
      <c r="F47" s="31"/>
      <c r="G47" s="31"/>
      <c r="H47" s="31"/>
      <c r="I47" s="31"/>
      <c r="J47" s="31"/>
      <c r="K47" s="31"/>
      <c r="L47" s="88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</row>
    <row r="48" spans="1:31" s="2" customFormat="1" ht="16.5" customHeight="1">
      <c r="A48" s="31"/>
      <c r="B48" s="32"/>
      <c r="C48" s="31"/>
      <c r="D48" s="31"/>
      <c r="E48" s="226" t="str">
        <f>E7</f>
        <v>Polní cesta VPC 1 v k.ú. Jindice</v>
      </c>
      <c r="F48" s="227"/>
      <c r="G48" s="227"/>
      <c r="H48" s="227"/>
      <c r="I48" s="31"/>
      <c r="J48" s="31"/>
      <c r="K48" s="31"/>
      <c r="L48" s="88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</row>
    <row r="49" spans="1:31" s="2" customFormat="1" ht="12" customHeight="1">
      <c r="A49" s="31"/>
      <c r="B49" s="32"/>
      <c r="C49" s="26" t="s">
        <v>97</v>
      </c>
      <c r="D49" s="31"/>
      <c r="E49" s="31"/>
      <c r="F49" s="31"/>
      <c r="G49" s="31"/>
      <c r="H49" s="31"/>
      <c r="I49" s="31"/>
      <c r="J49" s="31"/>
      <c r="K49" s="31"/>
      <c r="L49" s="88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</row>
    <row r="50" spans="1:31" s="2" customFormat="1" ht="16.5" customHeight="1">
      <c r="A50" s="31"/>
      <c r="B50" s="32"/>
      <c r="C50" s="31"/>
      <c r="D50" s="31"/>
      <c r="E50" s="188" t="str">
        <f>E9</f>
        <v xml:space="preserve">581/17-2-1 - SO 101 Polní cesta VPC1 </v>
      </c>
      <c r="F50" s="228"/>
      <c r="G50" s="228"/>
      <c r="H50" s="228"/>
      <c r="I50" s="31"/>
      <c r="J50" s="31"/>
      <c r="K50" s="31"/>
      <c r="L50" s="88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</row>
    <row r="51" spans="1:31" s="2" customFormat="1" ht="6.95" customHeight="1">
      <c r="A51" s="31"/>
      <c r="B51" s="32"/>
      <c r="C51" s="31"/>
      <c r="D51" s="31"/>
      <c r="E51" s="31"/>
      <c r="F51" s="31"/>
      <c r="G51" s="31"/>
      <c r="H51" s="31"/>
      <c r="I51" s="31"/>
      <c r="J51" s="31"/>
      <c r="K51" s="31"/>
      <c r="L51" s="88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</row>
    <row r="52" spans="1:31" s="2" customFormat="1" ht="12" customHeight="1">
      <c r="A52" s="31"/>
      <c r="B52" s="32"/>
      <c r="C52" s="26" t="s">
        <v>23</v>
      </c>
      <c r="D52" s="31"/>
      <c r="E52" s="31"/>
      <c r="F52" s="24" t="str">
        <f>F12</f>
        <v xml:space="preserve"> </v>
      </c>
      <c r="G52" s="31"/>
      <c r="H52" s="31"/>
      <c r="I52" s="26" t="s">
        <v>25</v>
      </c>
      <c r="J52" s="49" t="str">
        <f>IF(J12="","",J12)</f>
        <v>27. 10. 2017</v>
      </c>
      <c r="K52" s="31"/>
      <c r="L52" s="88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</row>
    <row r="53" spans="1:31" s="2" customFormat="1" ht="6.95" customHeight="1">
      <c r="A53" s="31"/>
      <c r="B53" s="32"/>
      <c r="C53" s="31"/>
      <c r="D53" s="31"/>
      <c r="E53" s="31"/>
      <c r="F53" s="31"/>
      <c r="G53" s="31"/>
      <c r="H53" s="31"/>
      <c r="I53" s="31"/>
      <c r="J53" s="31"/>
      <c r="K53" s="31"/>
      <c r="L53" s="88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</row>
    <row r="54" spans="1:31" s="2" customFormat="1" ht="15.2" customHeight="1">
      <c r="A54" s="31"/>
      <c r="B54" s="32"/>
      <c r="C54" s="26" t="s">
        <v>29</v>
      </c>
      <c r="D54" s="31"/>
      <c r="E54" s="31"/>
      <c r="F54" s="24" t="str">
        <f>E15</f>
        <v xml:space="preserve"> </v>
      </c>
      <c r="G54" s="31"/>
      <c r="H54" s="31"/>
      <c r="I54" s="26" t="s">
        <v>34</v>
      </c>
      <c r="J54" s="29" t="str">
        <f>E21</f>
        <v>NDCon s.r.o.</v>
      </c>
      <c r="K54" s="31"/>
      <c r="L54" s="88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</row>
    <row r="55" spans="1:31" s="2" customFormat="1" ht="15.2" customHeight="1">
      <c r="A55" s="31"/>
      <c r="B55" s="32"/>
      <c r="C55" s="26" t="s">
        <v>32</v>
      </c>
      <c r="D55" s="31"/>
      <c r="E55" s="31"/>
      <c r="F55" s="24" t="str">
        <f>IF(E18="","",E18)</f>
        <v>Vyplň údaj</v>
      </c>
      <c r="G55" s="31"/>
      <c r="H55" s="31"/>
      <c r="I55" s="26" t="s">
        <v>37</v>
      </c>
      <c r="J55" s="29" t="str">
        <f>E24</f>
        <v>NDCon s.r.o.</v>
      </c>
      <c r="K55" s="31"/>
      <c r="L55" s="88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</row>
    <row r="56" spans="1:31" s="2" customFormat="1" ht="10.35" customHeight="1">
      <c r="A56" s="31"/>
      <c r="B56" s="32"/>
      <c r="C56" s="31"/>
      <c r="D56" s="31"/>
      <c r="E56" s="31"/>
      <c r="F56" s="31"/>
      <c r="G56" s="31"/>
      <c r="H56" s="31"/>
      <c r="I56" s="31"/>
      <c r="J56" s="31"/>
      <c r="K56" s="31"/>
      <c r="L56" s="88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</row>
    <row r="57" spans="1:31" s="2" customFormat="1" ht="29.25" customHeight="1">
      <c r="A57" s="31"/>
      <c r="B57" s="32"/>
      <c r="C57" s="102" t="s">
        <v>100</v>
      </c>
      <c r="D57" s="96"/>
      <c r="E57" s="96"/>
      <c r="F57" s="96"/>
      <c r="G57" s="96"/>
      <c r="H57" s="96"/>
      <c r="I57" s="96"/>
      <c r="J57" s="103" t="s">
        <v>101</v>
      </c>
      <c r="K57" s="96"/>
      <c r="L57" s="88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</row>
    <row r="58" spans="1:31" s="2" customFormat="1" ht="10.35" customHeight="1">
      <c r="A58" s="31"/>
      <c r="B58" s="32"/>
      <c r="C58" s="31"/>
      <c r="D58" s="31"/>
      <c r="E58" s="31"/>
      <c r="F58" s="31"/>
      <c r="G58" s="31"/>
      <c r="H58" s="31"/>
      <c r="I58" s="31"/>
      <c r="J58" s="31"/>
      <c r="K58" s="31"/>
      <c r="L58" s="88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</row>
    <row r="59" spans="1:47" s="2" customFormat="1" ht="22.9" customHeight="1">
      <c r="A59" s="31"/>
      <c r="B59" s="32"/>
      <c r="C59" s="104" t="s">
        <v>72</v>
      </c>
      <c r="D59" s="31"/>
      <c r="E59" s="31"/>
      <c r="F59" s="31"/>
      <c r="G59" s="31"/>
      <c r="H59" s="31"/>
      <c r="I59" s="31"/>
      <c r="J59" s="65">
        <f>J88</f>
        <v>0</v>
      </c>
      <c r="K59" s="31"/>
      <c r="L59" s="88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U59" s="16" t="s">
        <v>102</v>
      </c>
    </row>
    <row r="60" spans="2:12" s="9" customFormat="1" ht="24.95" customHeight="1">
      <c r="B60" s="105"/>
      <c r="D60" s="106" t="s">
        <v>181</v>
      </c>
      <c r="E60" s="107"/>
      <c r="F60" s="107"/>
      <c r="G60" s="107"/>
      <c r="H60" s="107"/>
      <c r="I60" s="107"/>
      <c r="J60" s="108">
        <f>J89</f>
        <v>0</v>
      </c>
      <c r="L60" s="105"/>
    </row>
    <row r="61" spans="2:12" s="10" customFormat="1" ht="19.9" customHeight="1">
      <c r="B61" s="109"/>
      <c r="D61" s="110" t="s">
        <v>182</v>
      </c>
      <c r="E61" s="111"/>
      <c r="F61" s="111"/>
      <c r="G61" s="111"/>
      <c r="H61" s="111"/>
      <c r="I61" s="111"/>
      <c r="J61" s="112">
        <f>J90</f>
        <v>0</v>
      </c>
      <c r="L61" s="109"/>
    </row>
    <row r="62" spans="2:12" s="10" customFormat="1" ht="19.9" customHeight="1">
      <c r="B62" s="109"/>
      <c r="D62" s="110" t="s">
        <v>183</v>
      </c>
      <c r="E62" s="111"/>
      <c r="F62" s="111"/>
      <c r="G62" s="111"/>
      <c r="H62" s="111"/>
      <c r="I62" s="111"/>
      <c r="J62" s="112">
        <f>J174</f>
        <v>0</v>
      </c>
      <c r="L62" s="109"/>
    </row>
    <row r="63" spans="2:12" s="10" customFormat="1" ht="19.9" customHeight="1">
      <c r="B63" s="109"/>
      <c r="D63" s="110" t="s">
        <v>184</v>
      </c>
      <c r="E63" s="111"/>
      <c r="F63" s="111"/>
      <c r="G63" s="111"/>
      <c r="H63" s="111"/>
      <c r="I63" s="111"/>
      <c r="J63" s="112">
        <f>J187</f>
        <v>0</v>
      </c>
      <c r="L63" s="109"/>
    </row>
    <row r="64" spans="2:12" s="10" customFormat="1" ht="19.9" customHeight="1">
      <c r="B64" s="109"/>
      <c r="D64" s="110" t="s">
        <v>185</v>
      </c>
      <c r="E64" s="111"/>
      <c r="F64" s="111"/>
      <c r="G64" s="111"/>
      <c r="H64" s="111"/>
      <c r="I64" s="111"/>
      <c r="J64" s="112">
        <f>J192</f>
        <v>0</v>
      </c>
      <c r="L64" s="109"/>
    </row>
    <row r="65" spans="2:12" s="10" customFormat="1" ht="19.9" customHeight="1">
      <c r="B65" s="109"/>
      <c r="D65" s="110" t="s">
        <v>186</v>
      </c>
      <c r="E65" s="111"/>
      <c r="F65" s="111"/>
      <c r="G65" s="111"/>
      <c r="H65" s="111"/>
      <c r="I65" s="111"/>
      <c r="J65" s="112">
        <f>J244</f>
        <v>0</v>
      </c>
      <c r="L65" s="109"/>
    </row>
    <row r="66" spans="2:12" s="10" customFormat="1" ht="19.9" customHeight="1">
      <c r="B66" s="109"/>
      <c r="D66" s="110" t="s">
        <v>187</v>
      </c>
      <c r="E66" s="111"/>
      <c r="F66" s="111"/>
      <c r="G66" s="111"/>
      <c r="H66" s="111"/>
      <c r="I66" s="111"/>
      <c r="J66" s="112">
        <f>J265</f>
        <v>0</v>
      </c>
      <c r="L66" s="109"/>
    </row>
    <row r="67" spans="2:12" s="10" customFormat="1" ht="19.9" customHeight="1">
      <c r="B67" s="109"/>
      <c r="D67" s="110" t="s">
        <v>188</v>
      </c>
      <c r="E67" s="111"/>
      <c r="F67" s="111"/>
      <c r="G67" s="111"/>
      <c r="H67" s="111"/>
      <c r="I67" s="111"/>
      <c r="J67" s="112">
        <f>J268</f>
        <v>0</v>
      </c>
      <c r="L67" s="109"/>
    </row>
    <row r="68" spans="2:12" s="10" customFormat="1" ht="19.9" customHeight="1">
      <c r="B68" s="109"/>
      <c r="D68" s="110" t="s">
        <v>189</v>
      </c>
      <c r="E68" s="111"/>
      <c r="F68" s="111"/>
      <c r="G68" s="111"/>
      <c r="H68" s="111"/>
      <c r="I68" s="111"/>
      <c r="J68" s="112">
        <f>J271</f>
        <v>0</v>
      </c>
      <c r="L68" s="109"/>
    </row>
    <row r="69" spans="1:31" s="2" customFormat="1" ht="21.75" customHeight="1">
      <c r="A69" s="31"/>
      <c r="B69" s="32"/>
      <c r="C69" s="31"/>
      <c r="D69" s="31"/>
      <c r="E69" s="31"/>
      <c r="F69" s="31"/>
      <c r="G69" s="31"/>
      <c r="H69" s="31"/>
      <c r="I69" s="31"/>
      <c r="J69" s="31"/>
      <c r="K69" s="31"/>
      <c r="L69" s="88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</row>
    <row r="70" spans="1:31" s="2" customFormat="1" ht="6.95" customHeight="1">
      <c r="A70" s="31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88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</row>
    <row r="74" spans="1:31" s="2" customFormat="1" ht="6.95" customHeight="1">
      <c r="A74" s="31"/>
      <c r="B74" s="43"/>
      <c r="C74" s="44"/>
      <c r="D74" s="44"/>
      <c r="E74" s="44"/>
      <c r="F74" s="44"/>
      <c r="G74" s="44"/>
      <c r="H74" s="44"/>
      <c r="I74" s="44"/>
      <c r="J74" s="44"/>
      <c r="K74" s="44"/>
      <c r="L74" s="88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</row>
    <row r="75" spans="1:31" s="2" customFormat="1" ht="24.95" customHeight="1">
      <c r="A75" s="31"/>
      <c r="B75" s="32"/>
      <c r="C75" s="20" t="s">
        <v>108</v>
      </c>
      <c r="D75" s="31"/>
      <c r="E75" s="31"/>
      <c r="F75" s="31"/>
      <c r="G75" s="31"/>
      <c r="H75" s="31"/>
      <c r="I75" s="31"/>
      <c r="J75" s="31"/>
      <c r="K75" s="31"/>
      <c r="L75" s="88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</row>
    <row r="76" spans="1:31" s="2" customFormat="1" ht="6.95" customHeight="1">
      <c r="A76" s="31"/>
      <c r="B76" s="32"/>
      <c r="C76" s="31"/>
      <c r="D76" s="31"/>
      <c r="E76" s="31"/>
      <c r="F76" s="31"/>
      <c r="G76" s="31"/>
      <c r="H76" s="31"/>
      <c r="I76" s="31"/>
      <c r="J76" s="31"/>
      <c r="K76" s="31"/>
      <c r="L76" s="8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2" customHeight="1">
      <c r="A77" s="31"/>
      <c r="B77" s="32"/>
      <c r="C77" s="26" t="s">
        <v>17</v>
      </c>
      <c r="D77" s="31"/>
      <c r="E77" s="31"/>
      <c r="F77" s="31"/>
      <c r="G77" s="31"/>
      <c r="H77" s="31"/>
      <c r="I77" s="31"/>
      <c r="J77" s="31"/>
      <c r="K77" s="31"/>
      <c r="L77" s="8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spans="1:31" s="2" customFormat="1" ht="16.5" customHeight="1">
      <c r="A78" s="31"/>
      <c r="B78" s="32"/>
      <c r="C78" s="31"/>
      <c r="D78" s="31"/>
      <c r="E78" s="226" t="str">
        <f>E7</f>
        <v>Polní cesta VPC 1 v k.ú. Jindice</v>
      </c>
      <c r="F78" s="227"/>
      <c r="G78" s="227"/>
      <c r="H78" s="227"/>
      <c r="I78" s="31"/>
      <c r="J78" s="31"/>
      <c r="K78" s="31"/>
      <c r="L78" s="88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</row>
    <row r="79" spans="1:31" s="2" customFormat="1" ht="12" customHeight="1">
      <c r="A79" s="31"/>
      <c r="B79" s="32"/>
      <c r="C79" s="26" t="s">
        <v>97</v>
      </c>
      <c r="D79" s="31"/>
      <c r="E79" s="31"/>
      <c r="F79" s="31"/>
      <c r="G79" s="31"/>
      <c r="H79" s="31"/>
      <c r="I79" s="31"/>
      <c r="J79" s="31"/>
      <c r="K79" s="31"/>
      <c r="L79" s="88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</row>
    <row r="80" spans="1:31" s="2" customFormat="1" ht="16.5" customHeight="1">
      <c r="A80" s="31"/>
      <c r="B80" s="32"/>
      <c r="C80" s="31"/>
      <c r="D80" s="31"/>
      <c r="E80" s="188" t="str">
        <f>E9</f>
        <v xml:space="preserve">581/17-2-1 - SO 101 Polní cesta VPC1 </v>
      </c>
      <c r="F80" s="228"/>
      <c r="G80" s="228"/>
      <c r="H80" s="228"/>
      <c r="I80" s="31"/>
      <c r="J80" s="31"/>
      <c r="K80" s="31"/>
      <c r="L80" s="88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</row>
    <row r="81" spans="1:31" s="2" customFormat="1" ht="6.95" customHeight="1">
      <c r="A81" s="31"/>
      <c r="B81" s="32"/>
      <c r="C81" s="31"/>
      <c r="D81" s="31"/>
      <c r="E81" s="31"/>
      <c r="F81" s="31"/>
      <c r="G81" s="31"/>
      <c r="H81" s="31"/>
      <c r="I81" s="31"/>
      <c r="J81" s="31"/>
      <c r="K81" s="31"/>
      <c r="L81" s="8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12" customHeight="1">
      <c r="A82" s="31"/>
      <c r="B82" s="32"/>
      <c r="C82" s="26" t="s">
        <v>23</v>
      </c>
      <c r="D82" s="31"/>
      <c r="E82" s="31"/>
      <c r="F82" s="24" t="str">
        <f>F12</f>
        <v xml:space="preserve"> </v>
      </c>
      <c r="G82" s="31"/>
      <c r="H82" s="31"/>
      <c r="I82" s="26" t="s">
        <v>25</v>
      </c>
      <c r="J82" s="49" t="str">
        <f>IF(J12="","",J12)</f>
        <v>27. 10. 2017</v>
      </c>
      <c r="K82" s="31"/>
      <c r="L82" s="8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8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5.2" customHeight="1">
      <c r="A84" s="31"/>
      <c r="B84" s="32"/>
      <c r="C84" s="26" t="s">
        <v>29</v>
      </c>
      <c r="D84" s="31"/>
      <c r="E84" s="31"/>
      <c r="F84" s="24" t="str">
        <f>E15</f>
        <v xml:space="preserve"> </v>
      </c>
      <c r="G84" s="31"/>
      <c r="H84" s="31"/>
      <c r="I84" s="26" t="s">
        <v>34</v>
      </c>
      <c r="J84" s="29" t="str">
        <f>E21</f>
        <v>NDCon s.r.o.</v>
      </c>
      <c r="K84" s="31"/>
      <c r="L84" s="8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5.2" customHeight="1">
      <c r="A85" s="31"/>
      <c r="B85" s="32"/>
      <c r="C85" s="26" t="s">
        <v>32</v>
      </c>
      <c r="D85" s="31"/>
      <c r="E85" s="31"/>
      <c r="F85" s="24" t="str">
        <f>IF(E18="","",E18)</f>
        <v>Vyplň údaj</v>
      </c>
      <c r="G85" s="31"/>
      <c r="H85" s="31"/>
      <c r="I85" s="26" t="s">
        <v>37</v>
      </c>
      <c r="J85" s="29" t="str">
        <f>E24</f>
        <v>NDCon s.r.o.</v>
      </c>
      <c r="K85" s="31"/>
      <c r="L85" s="8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0.35" customHeight="1">
      <c r="A86" s="31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8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11" customFormat="1" ht="29.25" customHeight="1">
      <c r="A87" s="113"/>
      <c r="B87" s="114"/>
      <c r="C87" s="115" t="s">
        <v>109</v>
      </c>
      <c r="D87" s="116" t="s">
        <v>59</v>
      </c>
      <c r="E87" s="116" t="s">
        <v>55</v>
      </c>
      <c r="F87" s="116" t="s">
        <v>56</v>
      </c>
      <c r="G87" s="116" t="s">
        <v>110</v>
      </c>
      <c r="H87" s="116" t="s">
        <v>111</v>
      </c>
      <c r="I87" s="116" t="s">
        <v>112</v>
      </c>
      <c r="J87" s="116" t="s">
        <v>101</v>
      </c>
      <c r="K87" s="117" t="s">
        <v>113</v>
      </c>
      <c r="L87" s="118"/>
      <c r="M87" s="56" t="s">
        <v>3</v>
      </c>
      <c r="N87" s="57" t="s">
        <v>44</v>
      </c>
      <c r="O87" s="57" t="s">
        <v>114</v>
      </c>
      <c r="P87" s="57" t="s">
        <v>115</v>
      </c>
      <c r="Q87" s="57" t="s">
        <v>116</v>
      </c>
      <c r="R87" s="57" t="s">
        <v>117</v>
      </c>
      <c r="S87" s="57" t="s">
        <v>118</v>
      </c>
      <c r="T87" s="58" t="s">
        <v>119</v>
      </c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</row>
    <row r="88" spans="1:63" s="2" customFormat="1" ht="22.9" customHeight="1">
      <c r="A88" s="31"/>
      <c r="B88" s="32"/>
      <c r="C88" s="63" t="s">
        <v>120</v>
      </c>
      <c r="D88" s="31"/>
      <c r="E88" s="31"/>
      <c r="F88" s="31"/>
      <c r="G88" s="31"/>
      <c r="H88" s="31"/>
      <c r="I88" s="31"/>
      <c r="J88" s="119">
        <f>BK88</f>
        <v>0</v>
      </c>
      <c r="K88" s="31"/>
      <c r="L88" s="32"/>
      <c r="M88" s="59"/>
      <c r="N88" s="50"/>
      <c r="O88" s="60"/>
      <c r="P88" s="120">
        <f>P89</f>
        <v>0</v>
      </c>
      <c r="Q88" s="60"/>
      <c r="R88" s="120">
        <f>R89</f>
        <v>2448.2983330100005</v>
      </c>
      <c r="S88" s="60"/>
      <c r="T88" s="121">
        <f>T89</f>
        <v>451</v>
      </c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T88" s="16" t="s">
        <v>73</v>
      </c>
      <c r="AU88" s="16" t="s">
        <v>102</v>
      </c>
      <c r="BK88" s="122">
        <f>BK89</f>
        <v>0</v>
      </c>
    </row>
    <row r="89" spans="2:63" s="12" customFormat="1" ht="25.9" customHeight="1">
      <c r="B89" s="123"/>
      <c r="D89" s="124" t="s">
        <v>73</v>
      </c>
      <c r="E89" s="125" t="s">
        <v>190</v>
      </c>
      <c r="F89" s="125" t="s">
        <v>191</v>
      </c>
      <c r="I89" s="126"/>
      <c r="J89" s="127">
        <f>BK89</f>
        <v>0</v>
      </c>
      <c r="L89" s="123"/>
      <c r="M89" s="128"/>
      <c r="N89" s="129"/>
      <c r="O89" s="129"/>
      <c r="P89" s="130">
        <f>P90+P174+P187+P192+P244+P265+P268+P271</f>
        <v>0</v>
      </c>
      <c r="Q89" s="129"/>
      <c r="R89" s="130">
        <f>R90+R174+R187+R192+R244+R265+R268+R271</f>
        <v>2448.2983330100005</v>
      </c>
      <c r="S89" s="129"/>
      <c r="T89" s="131">
        <f>T90+T174+T187+T192+T244+T265+T268+T271</f>
        <v>451</v>
      </c>
      <c r="AR89" s="124" t="s">
        <v>22</v>
      </c>
      <c r="AT89" s="132" t="s">
        <v>73</v>
      </c>
      <c r="AU89" s="132" t="s">
        <v>74</v>
      </c>
      <c r="AY89" s="124" t="s">
        <v>124</v>
      </c>
      <c r="BK89" s="133">
        <f>BK90+BK174+BK187+BK192+BK244+BK265+BK268+BK271</f>
        <v>0</v>
      </c>
    </row>
    <row r="90" spans="2:63" s="12" customFormat="1" ht="22.9" customHeight="1">
      <c r="B90" s="123"/>
      <c r="D90" s="124" t="s">
        <v>73</v>
      </c>
      <c r="E90" s="134" t="s">
        <v>22</v>
      </c>
      <c r="F90" s="134" t="s">
        <v>192</v>
      </c>
      <c r="I90" s="126"/>
      <c r="J90" s="135">
        <f>BK90</f>
        <v>0</v>
      </c>
      <c r="L90" s="123"/>
      <c r="M90" s="128"/>
      <c r="N90" s="129"/>
      <c r="O90" s="129"/>
      <c r="P90" s="130">
        <f>SUM(P91:P173)</f>
        <v>0</v>
      </c>
      <c r="Q90" s="129"/>
      <c r="R90" s="130">
        <f>SUM(R91:R173)</f>
        <v>10.027494</v>
      </c>
      <c r="S90" s="129"/>
      <c r="T90" s="131">
        <f>SUM(T91:T173)</f>
        <v>51</v>
      </c>
      <c r="AR90" s="124" t="s">
        <v>22</v>
      </c>
      <c r="AT90" s="132" t="s">
        <v>73</v>
      </c>
      <c r="AU90" s="132" t="s">
        <v>22</v>
      </c>
      <c r="AY90" s="124" t="s">
        <v>124</v>
      </c>
      <c r="BK90" s="133">
        <f>SUM(BK91:BK173)</f>
        <v>0</v>
      </c>
    </row>
    <row r="91" spans="1:65" s="2" customFormat="1" ht="21.75" customHeight="1">
      <c r="A91" s="31"/>
      <c r="B91" s="136"/>
      <c r="C91" s="137" t="s">
        <v>22</v>
      </c>
      <c r="D91" s="137" t="s">
        <v>127</v>
      </c>
      <c r="E91" s="138" t="s">
        <v>193</v>
      </c>
      <c r="F91" s="139" t="s">
        <v>194</v>
      </c>
      <c r="G91" s="140" t="s">
        <v>195</v>
      </c>
      <c r="H91" s="141">
        <v>40</v>
      </c>
      <c r="I91" s="142"/>
      <c r="J91" s="143">
        <f>ROUND(I91*H91,2)</f>
        <v>0</v>
      </c>
      <c r="K91" s="139" t="s">
        <v>196</v>
      </c>
      <c r="L91" s="32"/>
      <c r="M91" s="144" t="s">
        <v>3</v>
      </c>
      <c r="N91" s="145" t="s">
        <v>45</v>
      </c>
      <c r="O91" s="52"/>
      <c r="P91" s="146">
        <f>O91*H91</f>
        <v>0</v>
      </c>
      <c r="Q91" s="146">
        <v>0</v>
      </c>
      <c r="R91" s="146">
        <f>Q91*H91</f>
        <v>0</v>
      </c>
      <c r="S91" s="146">
        <v>0</v>
      </c>
      <c r="T91" s="147">
        <f>S91*H91</f>
        <v>0</v>
      </c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R91" s="148" t="s">
        <v>149</v>
      </c>
      <c r="AT91" s="148" t="s">
        <v>127</v>
      </c>
      <c r="AU91" s="148" t="s">
        <v>83</v>
      </c>
      <c r="AY91" s="16" t="s">
        <v>124</v>
      </c>
      <c r="BE91" s="149">
        <f>IF(N91="základní",J91,0)</f>
        <v>0</v>
      </c>
      <c r="BF91" s="149">
        <f>IF(N91="snížená",J91,0)</f>
        <v>0</v>
      </c>
      <c r="BG91" s="149">
        <f>IF(N91="zákl. přenesená",J91,0)</f>
        <v>0</v>
      </c>
      <c r="BH91" s="149">
        <f>IF(N91="sníž. přenesená",J91,0)</f>
        <v>0</v>
      </c>
      <c r="BI91" s="149">
        <f>IF(N91="nulová",J91,0)</f>
        <v>0</v>
      </c>
      <c r="BJ91" s="16" t="s">
        <v>22</v>
      </c>
      <c r="BK91" s="149">
        <f>ROUND(I91*H91,2)</f>
        <v>0</v>
      </c>
      <c r="BL91" s="16" t="s">
        <v>149</v>
      </c>
      <c r="BM91" s="148" t="s">
        <v>197</v>
      </c>
    </row>
    <row r="92" spans="1:47" s="2" customFormat="1" ht="11.25">
      <c r="A92" s="31"/>
      <c r="B92" s="32"/>
      <c r="C92" s="31"/>
      <c r="D92" s="150" t="s">
        <v>139</v>
      </c>
      <c r="E92" s="31"/>
      <c r="F92" s="155" t="s">
        <v>198</v>
      </c>
      <c r="G92" s="31"/>
      <c r="H92" s="31"/>
      <c r="I92" s="152"/>
      <c r="J92" s="31"/>
      <c r="K92" s="31"/>
      <c r="L92" s="32"/>
      <c r="M92" s="153"/>
      <c r="N92" s="154"/>
      <c r="O92" s="52"/>
      <c r="P92" s="52"/>
      <c r="Q92" s="52"/>
      <c r="R92" s="52"/>
      <c r="S92" s="52"/>
      <c r="T92" s="53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T92" s="16" t="s">
        <v>139</v>
      </c>
      <c r="AU92" s="16" t="s">
        <v>83</v>
      </c>
    </row>
    <row r="93" spans="1:65" s="2" customFormat="1" ht="16.5" customHeight="1">
      <c r="A93" s="31"/>
      <c r="B93" s="136"/>
      <c r="C93" s="137" t="s">
        <v>83</v>
      </c>
      <c r="D93" s="137" t="s">
        <v>127</v>
      </c>
      <c r="E93" s="138" t="s">
        <v>199</v>
      </c>
      <c r="F93" s="139" t="s">
        <v>200</v>
      </c>
      <c r="G93" s="140" t="s">
        <v>201</v>
      </c>
      <c r="H93" s="141">
        <v>3</v>
      </c>
      <c r="I93" s="142"/>
      <c r="J93" s="143">
        <f>ROUND(I93*H93,2)</f>
        <v>0</v>
      </c>
      <c r="K93" s="139" t="s">
        <v>196</v>
      </c>
      <c r="L93" s="32"/>
      <c r="M93" s="144" t="s">
        <v>3</v>
      </c>
      <c r="N93" s="145" t="s">
        <v>45</v>
      </c>
      <c r="O93" s="52"/>
      <c r="P93" s="146">
        <f>O93*H93</f>
        <v>0</v>
      </c>
      <c r="Q93" s="146">
        <v>0</v>
      </c>
      <c r="R93" s="146">
        <f>Q93*H93</f>
        <v>0</v>
      </c>
      <c r="S93" s="146">
        <v>0</v>
      </c>
      <c r="T93" s="147">
        <f>S93*H93</f>
        <v>0</v>
      </c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R93" s="148" t="s">
        <v>149</v>
      </c>
      <c r="AT93" s="148" t="s">
        <v>127</v>
      </c>
      <c r="AU93" s="148" t="s">
        <v>83</v>
      </c>
      <c r="AY93" s="16" t="s">
        <v>124</v>
      </c>
      <c r="BE93" s="149">
        <f>IF(N93="základní",J93,0)</f>
        <v>0</v>
      </c>
      <c r="BF93" s="149">
        <f>IF(N93="snížená",J93,0)</f>
        <v>0</v>
      </c>
      <c r="BG93" s="149">
        <f>IF(N93="zákl. přenesená",J93,0)</f>
        <v>0</v>
      </c>
      <c r="BH93" s="149">
        <f>IF(N93="sníž. přenesená",J93,0)</f>
        <v>0</v>
      </c>
      <c r="BI93" s="149">
        <f>IF(N93="nulová",J93,0)</f>
        <v>0</v>
      </c>
      <c r="BJ93" s="16" t="s">
        <v>22</v>
      </c>
      <c r="BK93" s="149">
        <f>ROUND(I93*H93,2)</f>
        <v>0</v>
      </c>
      <c r="BL93" s="16" t="s">
        <v>149</v>
      </c>
      <c r="BM93" s="148" t="s">
        <v>202</v>
      </c>
    </row>
    <row r="94" spans="1:47" s="2" customFormat="1" ht="11.25">
      <c r="A94" s="31"/>
      <c r="B94" s="32"/>
      <c r="C94" s="31"/>
      <c r="D94" s="150" t="s">
        <v>139</v>
      </c>
      <c r="E94" s="31"/>
      <c r="F94" s="155" t="s">
        <v>203</v>
      </c>
      <c r="G94" s="31"/>
      <c r="H94" s="31"/>
      <c r="I94" s="152"/>
      <c r="J94" s="31"/>
      <c r="K94" s="31"/>
      <c r="L94" s="32"/>
      <c r="M94" s="153"/>
      <c r="N94" s="154"/>
      <c r="O94" s="52"/>
      <c r="P94" s="52"/>
      <c r="Q94" s="52"/>
      <c r="R94" s="52"/>
      <c r="S94" s="52"/>
      <c r="T94" s="53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T94" s="16" t="s">
        <v>139</v>
      </c>
      <c r="AU94" s="16" t="s">
        <v>83</v>
      </c>
    </row>
    <row r="95" spans="1:47" s="2" customFormat="1" ht="19.5">
      <c r="A95" s="31"/>
      <c r="B95" s="32"/>
      <c r="C95" s="31"/>
      <c r="D95" s="150" t="s">
        <v>134</v>
      </c>
      <c r="E95" s="31"/>
      <c r="F95" s="151" t="s">
        <v>204</v>
      </c>
      <c r="G95" s="31"/>
      <c r="H95" s="31"/>
      <c r="I95" s="152"/>
      <c r="J95" s="31"/>
      <c r="K95" s="31"/>
      <c r="L95" s="32"/>
      <c r="M95" s="153"/>
      <c r="N95" s="154"/>
      <c r="O95" s="52"/>
      <c r="P95" s="52"/>
      <c r="Q95" s="52"/>
      <c r="R95" s="52"/>
      <c r="S95" s="52"/>
      <c r="T95" s="53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T95" s="16" t="s">
        <v>134</v>
      </c>
      <c r="AU95" s="16" t="s">
        <v>83</v>
      </c>
    </row>
    <row r="96" spans="1:65" s="2" customFormat="1" ht="16.5" customHeight="1">
      <c r="A96" s="31"/>
      <c r="B96" s="136"/>
      <c r="C96" s="137" t="s">
        <v>142</v>
      </c>
      <c r="D96" s="137" t="s">
        <v>127</v>
      </c>
      <c r="E96" s="138" t="s">
        <v>205</v>
      </c>
      <c r="F96" s="139" t="s">
        <v>206</v>
      </c>
      <c r="G96" s="140" t="s">
        <v>195</v>
      </c>
      <c r="H96" s="141">
        <v>100</v>
      </c>
      <c r="I96" s="142"/>
      <c r="J96" s="143">
        <f>ROUND(I96*H96,2)</f>
        <v>0</v>
      </c>
      <c r="K96" s="139" t="s">
        <v>196</v>
      </c>
      <c r="L96" s="32"/>
      <c r="M96" s="144" t="s">
        <v>3</v>
      </c>
      <c r="N96" s="145" t="s">
        <v>45</v>
      </c>
      <c r="O96" s="52"/>
      <c r="P96" s="146">
        <f>O96*H96</f>
        <v>0</v>
      </c>
      <c r="Q96" s="146">
        <v>0</v>
      </c>
      <c r="R96" s="146">
        <f>Q96*H96</f>
        <v>0</v>
      </c>
      <c r="S96" s="146">
        <v>0.29</v>
      </c>
      <c r="T96" s="147">
        <f>S96*H96</f>
        <v>28.999999999999996</v>
      </c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R96" s="148" t="s">
        <v>149</v>
      </c>
      <c r="AT96" s="148" t="s">
        <v>127</v>
      </c>
      <c r="AU96" s="148" t="s">
        <v>83</v>
      </c>
      <c r="AY96" s="16" t="s">
        <v>124</v>
      </c>
      <c r="BE96" s="149">
        <f>IF(N96="základní",J96,0)</f>
        <v>0</v>
      </c>
      <c r="BF96" s="149">
        <f>IF(N96="snížená",J96,0)</f>
        <v>0</v>
      </c>
      <c r="BG96" s="149">
        <f>IF(N96="zákl. přenesená",J96,0)</f>
        <v>0</v>
      </c>
      <c r="BH96" s="149">
        <f>IF(N96="sníž. přenesená",J96,0)</f>
        <v>0</v>
      </c>
      <c r="BI96" s="149">
        <f>IF(N96="nulová",J96,0)</f>
        <v>0</v>
      </c>
      <c r="BJ96" s="16" t="s">
        <v>22</v>
      </c>
      <c r="BK96" s="149">
        <f>ROUND(I96*H96,2)</f>
        <v>0</v>
      </c>
      <c r="BL96" s="16" t="s">
        <v>149</v>
      </c>
      <c r="BM96" s="148" t="s">
        <v>207</v>
      </c>
    </row>
    <row r="97" spans="1:47" s="2" customFormat="1" ht="19.5">
      <c r="A97" s="31"/>
      <c r="B97" s="32"/>
      <c r="C97" s="31"/>
      <c r="D97" s="150" t="s">
        <v>139</v>
      </c>
      <c r="E97" s="31"/>
      <c r="F97" s="155" t="s">
        <v>208</v>
      </c>
      <c r="G97" s="31"/>
      <c r="H97" s="31"/>
      <c r="I97" s="152"/>
      <c r="J97" s="31"/>
      <c r="K97" s="31"/>
      <c r="L97" s="32"/>
      <c r="M97" s="153"/>
      <c r="N97" s="154"/>
      <c r="O97" s="52"/>
      <c r="P97" s="52"/>
      <c r="Q97" s="52"/>
      <c r="R97" s="52"/>
      <c r="S97" s="52"/>
      <c r="T97" s="53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T97" s="16" t="s">
        <v>139</v>
      </c>
      <c r="AU97" s="16" t="s">
        <v>83</v>
      </c>
    </row>
    <row r="98" spans="1:47" s="2" customFormat="1" ht="19.5">
      <c r="A98" s="31"/>
      <c r="B98" s="32"/>
      <c r="C98" s="31"/>
      <c r="D98" s="150" t="s">
        <v>134</v>
      </c>
      <c r="E98" s="31"/>
      <c r="F98" s="151" t="s">
        <v>209</v>
      </c>
      <c r="G98" s="31"/>
      <c r="H98" s="31"/>
      <c r="I98" s="152"/>
      <c r="J98" s="31"/>
      <c r="K98" s="31"/>
      <c r="L98" s="32"/>
      <c r="M98" s="153"/>
      <c r="N98" s="154"/>
      <c r="O98" s="52"/>
      <c r="P98" s="52"/>
      <c r="Q98" s="52"/>
      <c r="R98" s="52"/>
      <c r="S98" s="52"/>
      <c r="T98" s="53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T98" s="16" t="s">
        <v>134</v>
      </c>
      <c r="AU98" s="16" t="s">
        <v>83</v>
      </c>
    </row>
    <row r="99" spans="1:65" s="2" customFormat="1" ht="16.5" customHeight="1">
      <c r="A99" s="31"/>
      <c r="B99" s="136"/>
      <c r="C99" s="137" t="s">
        <v>149</v>
      </c>
      <c r="D99" s="137" t="s">
        <v>127</v>
      </c>
      <c r="E99" s="138" t="s">
        <v>210</v>
      </c>
      <c r="F99" s="139" t="s">
        <v>211</v>
      </c>
      <c r="G99" s="140" t="s">
        <v>195</v>
      </c>
      <c r="H99" s="141">
        <v>100</v>
      </c>
      <c r="I99" s="142"/>
      <c r="J99" s="143">
        <f>ROUND(I99*H99,2)</f>
        <v>0</v>
      </c>
      <c r="K99" s="139" t="s">
        <v>196</v>
      </c>
      <c r="L99" s="32"/>
      <c r="M99" s="144" t="s">
        <v>3</v>
      </c>
      <c r="N99" s="145" t="s">
        <v>45</v>
      </c>
      <c r="O99" s="52"/>
      <c r="P99" s="146">
        <f>O99*H99</f>
        <v>0</v>
      </c>
      <c r="Q99" s="146">
        <v>0</v>
      </c>
      <c r="R99" s="146">
        <f>Q99*H99</f>
        <v>0</v>
      </c>
      <c r="S99" s="146">
        <v>0.22</v>
      </c>
      <c r="T99" s="147">
        <f>S99*H99</f>
        <v>22</v>
      </c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R99" s="148" t="s">
        <v>149</v>
      </c>
      <c r="AT99" s="148" t="s">
        <v>127</v>
      </c>
      <c r="AU99" s="148" t="s">
        <v>83</v>
      </c>
      <c r="AY99" s="16" t="s">
        <v>124</v>
      </c>
      <c r="BE99" s="149">
        <f>IF(N99="základní",J99,0)</f>
        <v>0</v>
      </c>
      <c r="BF99" s="149">
        <f>IF(N99="snížená",J99,0)</f>
        <v>0</v>
      </c>
      <c r="BG99" s="149">
        <f>IF(N99="zákl. přenesená",J99,0)</f>
        <v>0</v>
      </c>
      <c r="BH99" s="149">
        <f>IF(N99="sníž. přenesená",J99,0)</f>
        <v>0</v>
      </c>
      <c r="BI99" s="149">
        <f>IF(N99="nulová",J99,0)</f>
        <v>0</v>
      </c>
      <c r="BJ99" s="16" t="s">
        <v>22</v>
      </c>
      <c r="BK99" s="149">
        <f>ROUND(I99*H99,2)</f>
        <v>0</v>
      </c>
      <c r="BL99" s="16" t="s">
        <v>149</v>
      </c>
      <c r="BM99" s="148" t="s">
        <v>212</v>
      </c>
    </row>
    <row r="100" spans="1:47" s="2" customFormat="1" ht="19.5">
      <c r="A100" s="31"/>
      <c r="B100" s="32"/>
      <c r="C100" s="31"/>
      <c r="D100" s="150" t="s">
        <v>139</v>
      </c>
      <c r="E100" s="31"/>
      <c r="F100" s="155" t="s">
        <v>213</v>
      </c>
      <c r="G100" s="31"/>
      <c r="H100" s="31"/>
      <c r="I100" s="152"/>
      <c r="J100" s="31"/>
      <c r="K100" s="31"/>
      <c r="L100" s="32"/>
      <c r="M100" s="153"/>
      <c r="N100" s="154"/>
      <c r="O100" s="52"/>
      <c r="P100" s="52"/>
      <c r="Q100" s="52"/>
      <c r="R100" s="52"/>
      <c r="S100" s="52"/>
      <c r="T100" s="53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T100" s="16" t="s">
        <v>139</v>
      </c>
      <c r="AU100" s="16" t="s">
        <v>83</v>
      </c>
    </row>
    <row r="101" spans="1:47" s="2" customFormat="1" ht="19.5">
      <c r="A101" s="31"/>
      <c r="B101" s="32"/>
      <c r="C101" s="31"/>
      <c r="D101" s="150" t="s">
        <v>134</v>
      </c>
      <c r="E101" s="31"/>
      <c r="F101" s="151" t="s">
        <v>209</v>
      </c>
      <c r="G101" s="31"/>
      <c r="H101" s="31"/>
      <c r="I101" s="152"/>
      <c r="J101" s="31"/>
      <c r="K101" s="31"/>
      <c r="L101" s="32"/>
      <c r="M101" s="153"/>
      <c r="N101" s="154"/>
      <c r="O101" s="52"/>
      <c r="P101" s="52"/>
      <c r="Q101" s="52"/>
      <c r="R101" s="52"/>
      <c r="S101" s="52"/>
      <c r="T101" s="53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T101" s="16" t="s">
        <v>134</v>
      </c>
      <c r="AU101" s="16" t="s">
        <v>83</v>
      </c>
    </row>
    <row r="102" spans="1:65" s="2" customFormat="1" ht="16.5" customHeight="1">
      <c r="A102" s="31"/>
      <c r="B102" s="136"/>
      <c r="C102" s="137" t="s">
        <v>123</v>
      </c>
      <c r="D102" s="137" t="s">
        <v>127</v>
      </c>
      <c r="E102" s="138" t="s">
        <v>214</v>
      </c>
      <c r="F102" s="139" t="s">
        <v>215</v>
      </c>
      <c r="G102" s="140" t="s">
        <v>201</v>
      </c>
      <c r="H102" s="141">
        <v>946.5</v>
      </c>
      <c r="I102" s="142"/>
      <c r="J102" s="143">
        <f>ROUND(I102*H102,2)</f>
        <v>0</v>
      </c>
      <c r="K102" s="139" t="s">
        <v>196</v>
      </c>
      <c r="L102" s="32"/>
      <c r="M102" s="144" t="s">
        <v>3</v>
      </c>
      <c r="N102" s="145" t="s">
        <v>45</v>
      </c>
      <c r="O102" s="52"/>
      <c r="P102" s="146">
        <f>O102*H102</f>
        <v>0</v>
      </c>
      <c r="Q102" s="146">
        <v>0</v>
      </c>
      <c r="R102" s="146">
        <f>Q102*H102</f>
        <v>0</v>
      </c>
      <c r="S102" s="146">
        <v>0</v>
      </c>
      <c r="T102" s="147">
        <f>S102*H102</f>
        <v>0</v>
      </c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R102" s="148" t="s">
        <v>149</v>
      </c>
      <c r="AT102" s="148" t="s">
        <v>127</v>
      </c>
      <c r="AU102" s="148" t="s">
        <v>83</v>
      </c>
      <c r="AY102" s="16" t="s">
        <v>124</v>
      </c>
      <c r="BE102" s="149">
        <f>IF(N102="základní",J102,0)</f>
        <v>0</v>
      </c>
      <c r="BF102" s="149">
        <f>IF(N102="snížená",J102,0)</f>
        <v>0</v>
      </c>
      <c r="BG102" s="149">
        <f>IF(N102="zákl. přenesená",J102,0)</f>
        <v>0</v>
      </c>
      <c r="BH102" s="149">
        <f>IF(N102="sníž. přenesená",J102,0)</f>
        <v>0</v>
      </c>
      <c r="BI102" s="149">
        <f>IF(N102="nulová",J102,0)</f>
        <v>0</v>
      </c>
      <c r="BJ102" s="16" t="s">
        <v>22</v>
      </c>
      <c r="BK102" s="149">
        <f>ROUND(I102*H102,2)</f>
        <v>0</v>
      </c>
      <c r="BL102" s="16" t="s">
        <v>149</v>
      </c>
      <c r="BM102" s="148" t="s">
        <v>216</v>
      </c>
    </row>
    <row r="103" spans="1:47" s="2" customFormat="1" ht="19.5">
      <c r="A103" s="31"/>
      <c r="B103" s="32"/>
      <c r="C103" s="31"/>
      <c r="D103" s="150" t="s">
        <v>139</v>
      </c>
      <c r="E103" s="31"/>
      <c r="F103" s="155" t="s">
        <v>217</v>
      </c>
      <c r="G103" s="31"/>
      <c r="H103" s="31"/>
      <c r="I103" s="152"/>
      <c r="J103" s="31"/>
      <c r="K103" s="31"/>
      <c r="L103" s="32"/>
      <c r="M103" s="153"/>
      <c r="N103" s="154"/>
      <c r="O103" s="52"/>
      <c r="P103" s="52"/>
      <c r="Q103" s="52"/>
      <c r="R103" s="52"/>
      <c r="S103" s="52"/>
      <c r="T103" s="53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T103" s="16" t="s">
        <v>139</v>
      </c>
      <c r="AU103" s="16" t="s">
        <v>83</v>
      </c>
    </row>
    <row r="104" spans="1:47" s="2" customFormat="1" ht="19.5">
      <c r="A104" s="31"/>
      <c r="B104" s="32"/>
      <c r="C104" s="31"/>
      <c r="D104" s="150" t="s">
        <v>134</v>
      </c>
      <c r="E104" s="31"/>
      <c r="F104" s="151" t="s">
        <v>218</v>
      </c>
      <c r="G104" s="31"/>
      <c r="H104" s="31"/>
      <c r="I104" s="152"/>
      <c r="J104" s="31"/>
      <c r="K104" s="31"/>
      <c r="L104" s="32"/>
      <c r="M104" s="153"/>
      <c r="N104" s="154"/>
      <c r="O104" s="52"/>
      <c r="P104" s="52"/>
      <c r="Q104" s="52"/>
      <c r="R104" s="52"/>
      <c r="S104" s="52"/>
      <c r="T104" s="53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T104" s="16" t="s">
        <v>134</v>
      </c>
      <c r="AU104" s="16" t="s">
        <v>83</v>
      </c>
    </row>
    <row r="105" spans="2:51" s="13" customFormat="1" ht="11.25">
      <c r="B105" s="160"/>
      <c r="D105" s="150" t="s">
        <v>219</v>
      </c>
      <c r="E105" s="161" t="s">
        <v>3</v>
      </c>
      <c r="F105" s="162" t="s">
        <v>220</v>
      </c>
      <c r="H105" s="161" t="s">
        <v>3</v>
      </c>
      <c r="I105" s="163"/>
      <c r="L105" s="160"/>
      <c r="M105" s="164"/>
      <c r="N105" s="165"/>
      <c r="O105" s="165"/>
      <c r="P105" s="165"/>
      <c r="Q105" s="165"/>
      <c r="R105" s="165"/>
      <c r="S105" s="165"/>
      <c r="T105" s="166"/>
      <c r="AT105" s="161" t="s">
        <v>219</v>
      </c>
      <c r="AU105" s="161" t="s">
        <v>83</v>
      </c>
      <c r="AV105" s="13" t="s">
        <v>22</v>
      </c>
      <c r="AW105" s="13" t="s">
        <v>36</v>
      </c>
      <c r="AX105" s="13" t="s">
        <v>74</v>
      </c>
      <c r="AY105" s="161" t="s">
        <v>124</v>
      </c>
    </row>
    <row r="106" spans="2:51" s="14" customFormat="1" ht="11.25">
      <c r="B106" s="167"/>
      <c r="D106" s="150" t="s">
        <v>219</v>
      </c>
      <c r="E106" s="168" t="s">
        <v>3</v>
      </c>
      <c r="F106" s="169" t="s">
        <v>221</v>
      </c>
      <c r="H106" s="170">
        <v>946.5</v>
      </c>
      <c r="I106" s="171"/>
      <c r="L106" s="167"/>
      <c r="M106" s="172"/>
      <c r="N106" s="173"/>
      <c r="O106" s="173"/>
      <c r="P106" s="173"/>
      <c r="Q106" s="173"/>
      <c r="R106" s="173"/>
      <c r="S106" s="173"/>
      <c r="T106" s="174"/>
      <c r="AT106" s="168" t="s">
        <v>219</v>
      </c>
      <c r="AU106" s="168" t="s">
        <v>83</v>
      </c>
      <c r="AV106" s="14" t="s">
        <v>83</v>
      </c>
      <c r="AW106" s="14" t="s">
        <v>36</v>
      </c>
      <c r="AX106" s="14" t="s">
        <v>22</v>
      </c>
      <c r="AY106" s="168" t="s">
        <v>124</v>
      </c>
    </row>
    <row r="107" spans="1:65" s="2" customFormat="1" ht="16.5" customHeight="1">
      <c r="A107" s="31"/>
      <c r="B107" s="136"/>
      <c r="C107" s="137" t="s">
        <v>157</v>
      </c>
      <c r="D107" s="137" t="s">
        <v>127</v>
      </c>
      <c r="E107" s="138" t="s">
        <v>222</v>
      </c>
      <c r="F107" s="139" t="s">
        <v>223</v>
      </c>
      <c r="G107" s="140" t="s">
        <v>201</v>
      </c>
      <c r="H107" s="141">
        <v>946.5</v>
      </c>
      <c r="I107" s="142"/>
      <c r="J107" s="143">
        <f>ROUND(I107*H107,2)</f>
        <v>0</v>
      </c>
      <c r="K107" s="139" t="s">
        <v>3</v>
      </c>
      <c r="L107" s="32"/>
      <c r="M107" s="144" t="s">
        <v>3</v>
      </c>
      <c r="N107" s="145" t="s">
        <v>45</v>
      </c>
      <c r="O107" s="52"/>
      <c r="P107" s="146">
        <f>O107*H107</f>
        <v>0</v>
      </c>
      <c r="Q107" s="146">
        <v>0</v>
      </c>
      <c r="R107" s="146">
        <f>Q107*H107</f>
        <v>0</v>
      </c>
      <c r="S107" s="146">
        <v>0</v>
      </c>
      <c r="T107" s="147">
        <f>S107*H107</f>
        <v>0</v>
      </c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R107" s="148" t="s">
        <v>149</v>
      </c>
      <c r="AT107" s="148" t="s">
        <v>127</v>
      </c>
      <c r="AU107" s="148" t="s">
        <v>83</v>
      </c>
      <c r="AY107" s="16" t="s">
        <v>124</v>
      </c>
      <c r="BE107" s="149">
        <f>IF(N107="základní",J107,0)</f>
        <v>0</v>
      </c>
      <c r="BF107" s="149">
        <f>IF(N107="snížená",J107,0)</f>
        <v>0</v>
      </c>
      <c r="BG107" s="149">
        <f>IF(N107="zákl. přenesená",J107,0)</f>
        <v>0</v>
      </c>
      <c r="BH107" s="149">
        <f>IF(N107="sníž. přenesená",J107,0)</f>
        <v>0</v>
      </c>
      <c r="BI107" s="149">
        <f>IF(N107="nulová",J107,0)</f>
        <v>0</v>
      </c>
      <c r="BJ107" s="16" t="s">
        <v>22</v>
      </c>
      <c r="BK107" s="149">
        <f>ROUND(I107*H107,2)</f>
        <v>0</v>
      </c>
      <c r="BL107" s="16" t="s">
        <v>149</v>
      </c>
      <c r="BM107" s="148" t="s">
        <v>224</v>
      </c>
    </row>
    <row r="108" spans="1:47" s="2" customFormat="1" ht="11.25">
      <c r="A108" s="31"/>
      <c r="B108" s="32"/>
      <c r="C108" s="31"/>
      <c r="D108" s="150" t="s">
        <v>139</v>
      </c>
      <c r="E108" s="31"/>
      <c r="F108" s="155" t="s">
        <v>225</v>
      </c>
      <c r="G108" s="31"/>
      <c r="H108" s="31"/>
      <c r="I108" s="152"/>
      <c r="J108" s="31"/>
      <c r="K108" s="31"/>
      <c r="L108" s="32"/>
      <c r="M108" s="153"/>
      <c r="N108" s="154"/>
      <c r="O108" s="52"/>
      <c r="P108" s="52"/>
      <c r="Q108" s="52"/>
      <c r="R108" s="52"/>
      <c r="S108" s="52"/>
      <c r="T108" s="53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T108" s="16" t="s">
        <v>139</v>
      </c>
      <c r="AU108" s="16" t="s">
        <v>83</v>
      </c>
    </row>
    <row r="109" spans="2:51" s="14" customFormat="1" ht="11.25">
      <c r="B109" s="167"/>
      <c r="D109" s="150" t="s">
        <v>219</v>
      </c>
      <c r="E109" s="168" t="s">
        <v>3</v>
      </c>
      <c r="F109" s="169" t="s">
        <v>226</v>
      </c>
      <c r="H109" s="170">
        <v>946.5</v>
      </c>
      <c r="I109" s="171"/>
      <c r="L109" s="167"/>
      <c r="M109" s="172"/>
      <c r="N109" s="173"/>
      <c r="O109" s="173"/>
      <c r="P109" s="173"/>
      <c r="Q109" s="173"/>
      <c r="R109" s="173"/>
      <c r="S109" s="173"/>
      <c r="T109" s="174"/>
      <c r="AT109" s="168" t="s">
        <v>219</v>
      </c>
      <c r="AU109" s="168" t="s">
        <v>83</v>
      </c>
      <c r="AV109" s="14" t="s">
        <v>83</v>
      </c>
      <c r="AW109" s="14" t="s">
        <v>36</v>
      </c>
      <c r="AX109" s="14" t="s">
        <v>22</v>
      </c>
      <c r="AY109" s="168" t="s">
        <v>124</v>
      </c>
    </row>
    <row r="110" spans="1:65" s="2" customFormat="1" ht="16.5" customHeight="1">
      <c r="A110" s="31"/>
      <c r="B110" s="136"/>
      <c r="C110" s="137" t="s">
        <v>162</v>
      </c>
      <c r="D110" s="137" t="s">
        <v>127</v>
      </c>
      <c r="E110" s="138" t="s">
        <v>227</v>
      </c>
      <c r="F110" s="139" t="s">
        <v>228</v>
      </c>
      <c r="G110" s="140" t="s">
        <v>201</v>
      </c>
      <c r="H110" s="141">
        <v>413.59</v>
      </c>
      <c r="I110" s="142"/>
      <c r="J110" s="143">
        <f>ROUND(I110*H110,2)</f>
        <v>0</v>
      </c>
      <c r="K110" s="139" t="s">
        <v>196</v>
      </c>
      <c r="L110" s="32"/>
      <c r="M110" s="144" t="s">
        <v>3</v>
      </c>
      <c r="N110" s="145" t="s">
        <v>45</v>
      </c>
      <c r="O110" s="52"/>
      <c r="P110" s="146">
        <f>O110*H110</f>
        <v>0</v>
      </c>
      <c r="Q110" s="146">
        <v>0</v>
      </c>
      <c r="R110" s="146">
        <f>Q110*H110</f>
        <v>0</v>
      </c>
      <c r="S110" s="146">
        <v>0</v>
      </c>
      <c r="T110" s="147">
        <f>S110*H110</f>
        <v>0</v>
      </c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R110" s="148" t="s">
        <v>149</v>
      </c>
      <c r="AT110" s="148" t="s">
        <v>127</v>
      </c>
      <c r="AU110" s="148" t="s">
        <v>83</v>
      </c>
      <c r="AY110" s="16" t="s">
        <v>124</v>
      </c>
      <c r="BE110" s="149">
        <f>IF(N110="základní",J110,0)</f>
        <v>0</v>
      </c>
      <c r="BF110" s="149">
        <f>IF(N110="snížená",J110,0)</f>
        <v>0</v>
      </c>
      <c r="BG110" s="149">
        <f>IF(N110="zákl. přenesená",J110,0)</f>
        <v>0</v>
      </c>
      <c r="BH110" s="149">
        <f>IF(N110="sníž. přenesená",J110,0)</f>
        <v>0</v>
      </c>
      <c r="BI110" s="149">
        <f>IF(N110="nulová",J110,0)</f>
        <v>0</v>
      </c>
      <c r="BJ110" s="16" t="s">
        <v>22</v>
      </c>
      <c r="BK110" s="149">
        <f>ROUND(I110*H110,2)</f>
        <v>0</v>
      </c>
      <c r="BL110" s="16" t="s">
        <v>149</v>
      </c>
      <c r="BM110" s="148" t="s">
        <v>229</v>
      </c>
    </row>
    <row r="111" spans="1:47" s="2" customFormat="1" ht="19.5">
      <c r="A111" s="31"/>
      <c r="B111" s="32"/>
      <c r="C111" s="31"/>
      <c r="D111" s="150" t="s">
        <v>139</v>
      </c>
      <c r="E111" s="31"/>
      <c r="F111" s="155" t="s">
        <v>230</v>
      </c>
      <c r="G111" s="31"/>
      <c r="H111" s="31"/>
      <c r="I111" s="152"/>
      <c r="J111" s="31"/>
      <c r="K111" s="31"/>
      <c r="L111" s="32"/>
      <c r="M111" s="153"/>
      <c r="N111" s="154"/>
      <c r="O111" s="52"/>
      <c r="P111" s="52"/>
      <c r="Q111" s="52"/>
      <c r="R111" s="52"/>
      <c r="S111" s="52"/>
      <c r="T111" s="53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T111" s="16" t="s">
        <v>139</v>
      </c>
      <c r="AU111" s="16" t="s">
        <v>83</v>
      </c>
    </row>
    <row r="112" spans="1:47" s="2" customFormat="1" ht="19.5">
      <c r="A112" s="31"/>
      <c r="B112" s="32"/>
      <c r="C112" s="31"/>
      <c r="D112" s="150" t="s">
        <v>134</v>
      </c>
      <c r="E112" s="31"/>
      <c r="F112" s="151" t="s">
        <v>231</v>
      </c>
      <c r="G112" s="31"/>
      <c r="H112" s="31"/>
      <c r="I112" s="152"/>
      <c r="J112" s="31"/>
      <c r="K112" s="31"/>
      <c r="L112" s="32"/>
      <c r="M112" s="153"/>
      <c r="N112" s="154"/>
      <c r="O112" s="52"/>
      <c r="P112" s="52"/>
      <c r="Q112" s="52"/>
      <c r="R112" s="52"/>
      <c r="S112" s="52"/>
      <c r="T112" s="53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T112" s="16" t="s">
        <v>134</v>
      </c>
      <c r="AU112" s="16" t="s">
        <v>83</v>
      </c>
    </row>
    <row r="113" spans="2:51" s="14" customFormat="1" ht="11.25">
      <c r="B113" s="167"/>
      <c r="D113" s="150" t="s">
        <v>219</v>
      </c>
      <c r="E113" s="168" t="s">
        <v>3</v>
      </c>
      <c r="F113" s="169" t="s">
        <v>232</v>
      </c>
      <c r="H113" s="170">
        <v>413.59</v>
      </c>
      <c r="I113" s="171"/>
      <c r="L113" s="167"/>
      <c r="M113" s="172"/>
      <c r="N113" s="173"/>
      <c r="O113" s="173"/>
      <c r="P113" s="173"/>
      <c r="Q113" s="173"/>
      <c r="R113" s="173"/>
      <c r="S113" s="173"/>
      <c r="T113" s="174"/>
      <c r="AT113" s="168" t="s">
        <v>219</v>
      </c>
      <c r="AU113" s="168" t="s">
        <v>83</v>
      </c>
      <c r="AV113" s="14" t="s">
        <v>83</v>
      </c>
      <c r="AW113" s="14" t="s">
        <v>36</v>
      </c>
      <c r="AX113" s="14" t="s">
        <v>22</v>
      </c>
      <c r="AY113" s="168" t="s">
        <v>124</v>
      </c>
    </row>
    <row r="114" spans="1:65" s="2" customFormat="1" ht="16.5" customHeight="1">
      <c r="A114" s="31"/>
      <c r="B114" s="136"/>
      <c r="C114" s="137" t="s">
        <v>167</v>
      </c>
      <c r="D114" s="137" t="s">
        <v>127</v>
      </c>
      <c r="E114" s="138" t="s">
        <v>233</v>
      </c>
      <c r="F114" s="139" t="s">
        <v>234</v>
      </c>
      <c r="G114" s="140" t="s">
        <v>201</v>
      </c>
      <c r="H114" s="141">
        <v>137.863</v>
      </c>
      <c r="I114" s="142"/>
      <c r="J114" s="143">
        <f>ROUND(I114*H114,2)</f>
        <v>0</v>
      </c>
      <c r="K114" s="139" t="s">
        <v>196</v>
      </c>
      <c r="L114" s="32"/>
      <c r="M114" s="144" t="s">
        <v>3</v>
      </c>
      <c r="N114" s="145" t="s">
        <v>45</v>
      </c>
      <c r="O114" s="52"/>
      <c r="P114" s="146">
        <f>O114*H114</f>
        <v>0</v>
      </c>
      <c r="Q114" s="146">
        <v>0</v>
      </c>
      <c r="R114" s="146">
        <f>Q114*H114</f>
        <v>0</v>
      </c>
      <c r="S114" s="146">
        <v>0</v>
      </c>
      <c r="T114" s="147">
        <f>S114*H114</f>
        <v>0</v>
      </c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R114" s="148" t="s">
        <v>149</v>
      </c>
      <c r="AT114" s="148" t="s">
        <v>127</v>
      </c>
      <c r="AU114" s="148" t="s">
        <v>83</v>
      </c>
      <c r="AY114" s="16" t="s">
        <v>124</v>
      </c>
      <c r="BE114" s="149">
        <f>IF(N114="základní",J114,0)</f>
        <v>0</v>
      </c>
      <c r="BF114" s="149">
        <f>IF(N114="snížená",J114,0)</f>
        <v>0</v>
      </c>
      <c r="BG114" s="149">
        <f>IF(N114="zákl. přenesená",J114,0)</f>
        <v>0</v>
      </c>
      <c r="BH114" s="149">
        <f>IF(N114="sníž. přenesená",J114,0)</f>
        <v>0</v>
      </c>
      <c r="BI114" s="149">
        <f>IF(N114="nulová",J114,0)</f>
        <v>0</v>
      </c>
      <c r="BJ114" s="16" t="s">
        <v>22</v>
      </c>
      <c r="BK114" s="149">
        <f>ROUND(I114*H114,2)</f>
        <v>0</v>
      </c>
      <c r="BL114" s="16" t="s">
        <v>149</v>
      </c>
      <c r="BM114" s="148" t="s">
        <v>235</v>
      </c>
    </row>
    <row r="115" spans="1:47" s="2" customFormat="1" ht="19.5">
      <c r="A115" s="31"/>
      <c r="B115" s="32"/>
      <c r="C115" s="31"/>
      <c r="D115" s="150" t="s">
        <v>139</v>
      </c>
      <c r="E115" s="31"/>
      <c r="F115" s="155" t="s">
        <v>236</v>
      </c>
      <c r="G115" s="31"/>
      <c r="H115" s="31"/>
      <c r="I115" s="152"/>
      <c r="J115" s="31"/>
      <c r="K115" s="31"/>
      <c r="L115" s="32"/>
      <c r="M115" s="153"/>
      <c r="N115" s="154"/>
      <c r="O115" s="52"/>
      <c r="P115" s="52"/>
      <c r="Q115" s="52"/>
      <c r="R115" s="52"/>
      <c r="S115" s="52"/>
      <c r="T115" s="53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T115" s="16" t="s">
        <v>139</v>
      </c>
      <c r="AU115" s="16" t="s">
        <v>83</v>
      </c>
    </row>
    <row r="116" spans="2:51" s="13" customFormat="1" ht="11.25">
      <c r="B116" s="160"/>
      <c r="D116" s="150" t="s">
        <v>219</v>
      </c>
      <c r="E116" s="161" t="s">
        <v>3</v>
      </c>
      <c r="F116" s="162" t="s">
        <v>237</v>
      </c>
      <c r="H116" s="161" t="s">
        <v>3</v>
      </c>
      <c r="I116" s="163"/>
      <c r="L116" s="160"/>
      <c r="M116" s="164"/>
      <c r="N116" s="165"/>
      <c r="O116" s="165"/>
      <c r="P116" s="165"/>
      <c r="Q116" s="165"/>
      <c r="R116" s="165"/>
      <c r="S116" s="165"/>
      <c r="T116" s="166"/>
      <c r="AT116" s="161" t="s">
        <v>219</v>
      </c>
      <c r="AU116" s="161" t="s">
        <v>83</v>
      </c>
      <c r="AV116" s="13" t="s">
        <v>22</v>
      </c>
      <c r="AW116" s="13" t="s">
        <v>36</v>
      </c>
      <c r="AX116" s="13" t="s">
        <v>74</v>
      </c>
      <c r="AY116" s="161" t="s">
        <v>124</v>
      </c>
    </row>
    <row r="117" spans="2:51" s="14" customFormat="1" ht="11.25">
      <c r="B117" s="167"/>
      <c r="D117" s="150" t="s">
        <v>219</v>
      </c>
      <c r="E117" s="168" t="s">
        <v>3</v>
      </c>
      <c r="F117" s="169" t="s">
        <v>238</v>
      </c>
      <c r="H117" s="170">
        <v>137.863</v>
      </c>
      <c r="I117" s="171"/>
      <c r="L117" s="167"/>
      <c r="M117" s="172"/>
      <c r="N117" s="173"/>
      <c r="O117" s="173"/>
      <c r="P117" s="173"/>
      <c r="Q117" s="173"/>
      <c r="R117" s="173"/>
      <c r="S117" s="173"/>
      <c r="T117" s="174"/>
      <c r="AT117" s="168" t="s">
        <v>219</v>
      </c>
      <c r="AU117" s="168" t="s">
        <v>83</v>
      </c>
      <c r="AV117" s="14" t="s">
        <v>83</v>
      </c>
      <c r="AW117" s="14" t="s">
        <v>36</v>
      </c>
      <c r="AX117" s="14" t="s">
        <v>22</v>
      </c>
      <c r="AY117" s="168" t="s">
        <v>124</v>
      </c>
    </row>
    <row r="118" spans="1:65" s="2" customFormat="1" ht="16.5" customHeight="1">
      <c r="A118" s="31"/>
      <c r="B118" s="136"/>
      <c r="C118" s="137" t="s">
        <v>173</v>
      </c>
      <c r="D118" s="137" t="s">
        <v>127</v>
      </c>
      <c r="E118" s="138" t="s">
        <v>239</v>
      </c>
      <c r="F118" s="139" t="s">
        <v>240</v>
      </c>
      <c r="G118" s="140" t="s">
        <v>201</v>
      </c>
      <c r="H118" s="141">
        <v>106</v>
      </c>
      <c r="I118" s="142"/>
      <c r="J118" s="143">
        <f>ROUND(I118*H118,2)</f>
        <v>0</v>
      </c>
      <c r="K118" s="139" t="s">
        <v>196</v>
      </c>
      <c r="L118" s="32"/>
      <c r="M118" s="144" t="s">
        <v>3</v>
      </c>
      <c r="N118" s="145" t="s">
        <v>45</v>
      </c>
      <c r="O118" s="52"/>
      <c r="P118" s="146">
        <f>O118*H118</f>
        <v>0</v>
      </c>
      <c r="Q118" s="146">
        <v>0</v>
      </c>
      <c r="R118" s="146">
        <f>Q118*H118</f>
        <v>0</v>
      </c>
      <c r="S118" s="146">
        <v>0</v>
      </c>
      <c r="T118" s="147">
        <f>S118*H118</f>
        <v>0</v>
      </c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R118" s="148" t="s">
        <v>149</v>
      </c>
      <c r="AT118" s="148" t="s">
        <v>127</v>
      </c>
      <c r="AU118" s="148" t="s">
        <v>83</v>
      </c>
      <c r="AY118" s="16" t="s">
        <v>124</v>
      </c>
      <c r="BE118" s="149">
        <f>IF(N118="základní",J118,0)</f>
        <v>0</v>
      </c>
      <c r="BF118" s="149">
        <f>IF(N118="snížená",J118,0)</f>
        <v>0</v>
      </c>
      <c r="BG118" s="149">
        <f>IF(N118="zákl. přenesená",J118,0)</f>
        <v>0</v>
      </c>
      <c r="BH118" s="149">
        <f>IF(N118="sníž. přenesená",J118,0)</f>
        <v>0</v>
      </c>
      <c r="BI118" s="149">
        <f>IF(N118="nulová",J118,0)</f>
        <v>0</v>
      </c>
      <c r="BJ118" s="16" t="s">
        <v>22</v>
      </c>
      <c r="BK118" s="149">
        <f>ROUND(I118*H118,2)</f>
        <v>0</v>
      </c>
      <c r="BL118" s="16" t="s">
        <v>149</v>
      </c>
      <c r="BM118" s="148" t="s">
        <v>241</v>
      </c>
    </row>
    <row r="119" spans="1:47" s="2" customFormat="1" ht="11.25">
      <c r="A119" s="31"/>
      <c r="B119" s="32"/>
      <c r="C119" s="31"/>
      <c r="D119" s="150" t="s">
        <v>139</v>
      </c>
      <c r="E119" s="31"/>
      <c r="F119" s="155" t="s">
        <v>242</v>
      </c>
      <c r="G119" s="31"/>
      <c r="H119" s="31"/>
      <c r="I119" s="152"/>
      <c r="J119" s="31"/>
      <c r="K119" s="31"/>
      <c r="L119" s="32"/>
      <c r="M119" s="153"/>
      <c r="N119" s="154"/>
      <c r="O119" s="52"/>
      <c r="P119" s="52"/>
      <c r="Q119" s="52"/>
      <c r="R119" s="52"/>
      <c r="S119" s="52"/>
      <c r="T119" s="53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T119" s="16" t="s">
        <v>139</v>
      </c>
      <c r="AU119" s="16" t="s">
        <v>83</v>
      </c>
    </row>
    <row r="120" spans="2:51" s="13" customFormat="1" ht="11.25">
      <c r="B120" s="160"/>
      <c r="D120" s="150" t="s">
        <v>219</v>
      </c>
      <c r="E120" s="161" t="s">
        <v>3</v>
      </c>
      <c r="F120" s="162" t="s">
        <v>243</v>
      </c>
      <c r="H120" s="161" t="s">
        <v>3</v>
      </c>
      <c r="I120" s="163"/>
      <c r="L120" s="160"/>
      <c r="M120" s="164"/>
      <c r="N120" s="165"/>
      <c r="O120" s="165"/>
      <c r="P120" s="165"/>
      <c r="Q120" s="165"/>
      <c r="R120" s="165"/>
      <c r="S120" s="165"/>
      <c r="T120" s="166"/>
      <c r="AT120" s="161" t="s">
        <v>219</v>
      </c>
      <c r="AU120" s="161" t="s">
        <v>83</v>
      </c>
      <c r="AV120" s="13" t="s">
        <v>22</v>
      </c>
      <c r="AW120" s="13" t="s">
        <v>36</v>
      </c>
      <c r="AX120" s="13" t="s">
        <v>74</v>
      </c>
      <c r="AY120" s="161" t="s">
        <v>124</v>
      </c>
    </row>
    <row r="121" spans="2:51" s="13" customFormat="1" ht="11.25">
      <c r="B121" s="160"/>
      <c r="D121" s="150" t="s">
        <v>219</v>
      </c>
      <c r="E121" s="161" t="s">
        <v>3</v>
      </c>
      <c r="F121" s="162" t="s">
        <v>244</v>
      </c>
      <c r="H121" s="161" t="s">
        <v>3</v>
      </c>
      <c r="I121" s="163"/>
      <c r="L121" s="160"/>
      <c r="M121" s="164"/>
      <c r="N121" s="165"/>
      <c r="O121" s="165"/>
      <c r="P121" s="165"/>
      <c r="Q121" s="165"/>
      <c r="R121" s="165"/>
      <c r="S121" s="165"/>
      <c r="T121" s="166"/>
      <c r="AT121" s="161" t="s">
        <v>219</v>
      </c>
      <c r="AU121" s="161" t="s">
        <v>83</v>
      </c>
      <c r="AV121" s="13" t="s">
        <v>22</v>
      </c>
      <c r="AW121" s="13" t="s">
        <v>36</v>
      </c>
      <c r="AX121" s="13" t="s">
        <v>74</v>
      </c>
      <c r="AY121" s="161" t="s">
        <v>124</v>
      </c>
    </row>
    <row r="122" spans="2:51" s="14" customFormat="1" ht="11.25">
      <c r="B122" s="167"/>
      <c r="D122" s="150" t="s">
        <v>219</v>
      </c>
      <c r="E122" s="168" t="s">
        <v>3</v>
      </c>
      <c r="F122" s="169" t="s">
        <v>245</v>
      </c>
      <c r="H122" s="170">
        <v>106</v>
      </c>
      <c r="I122" s="171"/>
      <c r="L122" s="167"/>
      <c r="M122" s="172"/>
      <c r="N122" s="173"/>
      <c r="O122" s="173"/>
      <c r="P122" s="173"/>
      <c r="Q122" s="173"/>
      <c r="R122" s="173"/>
      <c r="S122" s="173"/>
      <c r="T122" s="174"/>
      <c r="AT122" s="168" t="s">
        <v>219</v>
      </c>
      <c r="AU122" s="168" t="s">
        <v>83</v>
      </c>
      <c r="AV122" s="14" t="s">
        <v>83</v>
      </c>
      <c r="AW122" s="14" t="s">
        <v>36</v>
      </c>
      <c r="AX122" s="14" t="s">
        <v>22</v>
      </c>
      <c r="AY122" s="168" t="s">
        <v>124</v>
      </c>
    </row>
    <row r="123" spans="1:65" s="2" customFormat="1" ht="16.5" customHeight="1">
      <c r="A123" s="31"/>
      <c r="B123" s="136"/>
      <c r="C123" s="137" t="s">
        <v>27</v>
      </c>
      <c r="D123" s="137" t="s">
        <v>127</v>
      </c>
      <c r="E123" s="138" t="s">
        <v>246</v>
      </c>
      <c r="F123" s="139" t="s">
        <v>247</v>
      </c>
      <c r="G123" s="140" t="s">
        <v>201</v>
      </c>
      <c r="H123" s="141">
        <v>35.333</v>
      </c>
      <c r="I123" s="142"/>
      <c r="J123" s="143">
        <f>ROUND(I123*H123,2)</f>
        <v>0</v>
      </c>
      <c r="K123" s="139" t="s">
        <v>196</v>
      </c>
      <c r="L123" s="32"/>
      <c r="M123" s="144" t="s">
        <v>3</v>
      </c>
      <c r="N123" s="145" t="s">
        <v>45</v>
      </c>
      <c r="O123" s="52"/>
      <c r="P123" s="146">
        <f>O123*H123</f>
        <v>0</v>
      </c>
      <c r="Q123" s="146">
        <v>0</v>
      </c>
      <c r="R123" s="146">
        <f>Q123*H123</f>
        <v>0</v>
      </c>
      <c r="S123" s="146">
        <v>0</v>
      </c>
      <c r="T123" s="147">
        <f>S123*H123</f>
        <v>0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R123" s="148" t="s">
        <v>149</v>
      </c>
      <c r="AT123" s="148" t="s">
        <v>127</v>
      </c>
      <c r="AU123" s="148" t="s">
        <v>83</v>
      </c>
      <c r="AY123" s="16" t="s">
        <v>124</v>
      </c>
      <c r="BE123" s="149">
        <f>IF(N123="základní",J123,0)</f>
        <v>0</v>
      </c>
      <c r="BF123" s="149">
        <f>IF(N123="snížená",J123,0)</f>
        <v>0</v>
      </c>
      <c r="BG123" s="149">
        <f>IF(N123="zákl. přenesená",J123,0)</f>
        <v>0</v>
      </c>
      <c r="BH123" s="149">
        <f>IF(N123="sníž. přenesená",J123,0)</f>
        <v>0</v>
      </c>
      <c r="BI123" s="149">
        <f>IF(N123="nulová",J123,0)</f>
        <v>0</v>
      </c>
      <c r="BJ123" s="16" t="s">
        <v>22</v>
      </c>
      <c r="BK123" s="149">
        <f>ROUND(I123*H123,2)</f>
        <v>0</v>
      </c>
      <c r="BL123" s="16" t="s">
        <v>149</v>
      </c>
      <c r="BM123" s="148" t="s">
        <v>248</v>
      </c>
    </row>
    <row r="124" spans="1:47" s="2" customFormat="1" ht="19.5">
      <c r="A124" s="31"/>
      <c r="B124" s="32"/>
      <c r="C124" s="31"/>
      <c r="D124" s="150" t="s">
        <v>139</v>
      </c>
      <c r="E124" s="31"/>
      <c r="F124" s="155" t="s">
        <v>249</v>
      </c>
      <c r="G124" s="31"/>
      <c r="H124" s="31"/>
      <c r="I124" s="152"/>
      <c r="J124" s="31"/>
      <c r="K124" s="31"/>
      <c r="L124" s="32"/>
      <c r="M124" s="153"/>
      <c r="N124" s="154"/>
      <c r="O124" s="52"/>
      <c r="P124" s="52"/>
      <c r="Q124" s="52"/>
      <c r="R124" s="52"/>
      <c r="S124" s="52"/>
      <c r="T124" s="53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T124" s="16" t="s">
        <v>139</v>
      </c>
      <c r="AU124" s="16" t="s">
        <v>83</v>
      </c>
    </row>
    <row r="125" spans="2:51" s="13" customFormat="1" ht="11.25">
      <c r="B125" s="160"/>
      <c r="D125" s="150" t="s">
        <v>219</v>
      </c>
      <c r="E125" s="161" t="s">
        <v>3</v>
      </c>
      <c r="F125" s="162" t="s">
        <v>250</v>
      </c>
      <c r="H125" s="161" t="s">
        <v>3</v>
      </c>
      <c r="I125" s="163"/>
      <c r="L125" s="160"/>
      <c r="M125" s="164"/>
      <c r="N125" s="165"/>
      <c r="O125" s="165"/>
      <c r="P125" s="165"/>
      <c r="Q125" s="165"/>
      <c r="R125" s="165"/>
      <c r="S125" s="165"/>
      <c r="T125" s="166"/>
      <c r="AT125" s="161" t="s">
        <v>219</v>
      </c>
      <c r="AU125" s="161" t="s">
        <v>83</v>
      </c>
      <c r="AV125" s="13" t="s">
        <v>22</v>
      </c>
      <c r="AW125" s="13" t="s">
        <v>36</v>
      </c>
      <c r="AX125" s="13" t="s">
        <v>74</v>
      </c>
      <c r="AY125" s="161" t="s">
        <v>124</v>
      </c>
    </row>
    <row r="126" spans="2:51" s="14" customFormat="1" ht="11.25">
      <c r="B126" s="167"/>
      <c r="D126" s="150" t="s">
        <v>219</v>
      </c>
      <c r="E126" s="168" t="s">
        <v>3</v>
      </c>
      <c r="F126" s="169" t="s">
        <v>251</v>
      </c>
      <c r="H126" s="170">
        <v>35.333</v>
      </c>
      <c r="I126" s="171"/>
      <c r="L126" s="167"/>
      <c r="M126" s="172"/>
      <c r="N126" s="173"/>
      <c r="O126" s="173"/>
      <c r="P126" s="173"/>
      <c r="Q126" s="173"/>
      <c r="R126" s="173"/>
      <c r="S126" s="173"/>
      <c r="T126" s="174"/>
      <c r="AT126" s="168" t="s">
        <v>219</v>
      </c>
      <c r="AU126" s="168" t="s">
        <v>83</v>
      </c>
      <c r="AV126" s="14" t="s">
        <v>83</v>
      </c>
      <c r="AW126" s="14" t="s">
        <v>36</v>
      </c>
      <c r="AX126" s="14" t="s">
        <v>22</v>
      </c>
      <c r="AY126" s="168" t="s">
        <v>124</v>
      </c>
    </row>
    <row r="127" spans="1:65" s="2" customFormat="1" ht="16.5" customHeight="1">
      <c r="A127" s="31"/>
      <c r="B127" s="136"/>
      <c r="C127" s="137" t="s">
        <v>252</v>
      </c>
      <c r="D127" s="137" t="s">
        <v>127</v>
      </c>
      <c r="E127" s="138" t="s">
        <v>253</v>
      </c>
      <c r="F127" s="139" t="s">
        <v>254</v>
      </c>
      <c r="G127" s="140" t="s">
        <v>201</v>
      </c>
      <c r="H127" s="141">
        <v>24.2</v>
      </c>
      <c r="I127" s="142"/>
      <c r="J127" s="143">
        <f>ROUND(I127*H127,2)</f>
        <v>0</v>
      </c>
      <c r="K127" s="139" t="s">
        <v>196</v>
      </c>
      <c r="L127" s="32"/>
      <c r="M127" s="144" t="s">
        <v>3</v>
      </c>
      <c r="N127" s="145" t="s">
        <v>45</v>
      </c>
      <c r="O127" s="52"/>
      <c r="P127" s="146">
        <f>O127*H127</f>
        <v>0</v>
      </c>
      <c r="Q127" s="146">
        <v>0</v>
      </c>
      <c r="R127" s="146">
        <f>Q127*H127</f>
        <v>0</v>
      </c>
      <c r="S127" s="146">
        <v>0</v>
      </c>
      <c r="T127" s="147">
        <f>S127*H127</f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48" t="s">
        <v>149</v>
      </c>
      <c r="AT127" s="148" t="s">
        <v>127</v>
      </c>
      <c r="AU127" s="148" t="s">
        <v>83</v>
      </c>
      <c r="AY127" s="16" t="s">
        <v>124</v>
      </c>
      <c r="BE127" s="149">
        <f>IF(N127="základní",J127,0)</f>
        <v>0</v>
      </c>
      <c r="BF127" s="149">
        <f>IF(N127="snížená",J127,0)</f>
        <v>0</v>
      </c>
      <c r="BG127" s="149">
        <f>IF(N127="zákl. přenesená",J127,0)</f>
        <v>0</v>
      </c>
      <c r="BH127" s="149">
        <f>IF(N127="sníž. přenesená",J127,0)</f>
        <v>0</v>
      </c>
      <c r="BI127" s="149">
        <f>IF(N127="nulová",J127,0)</f>
        <v>0</v>
      </c>
      <c r="BJ127" s="16" t="s">
        <v>22</v>
      </c>
      <c r="BK127" s="149">
        <f>ROUND(I127*H127,2)</f>
        <v>0</v>
      </c>
      <c r="BL127" s="16" t="s">
        <v>149</v>
      </c>
      <c r="BM127" s="148" t="s">
        <v>255</v>
      </c>
    </row>
    <row r="128" spans="1:47" s="2" customFormat="1" ht="19.5">
      <c r="A128" s="31"/>
      <c r="B128" s="32"/>
      <c r="C128" s="31"/>
      <c r="D128" s="150" t="s">
        <v>139</v>
      </c>
      <c r="E128" s="31"/>
      <c r="F128" s="155" t="s">
        <v>256</v>
      </c>
      <c r="G128" s="31"/>
      <c r="H128" s="31"/>
      <c r="I128" s="152"/>
      <c r="J128" s="31"/>
      <c r="K128" s="31"/>
      <c r="L128" s="32"/>
      <c r="M128" s="153"/>
      <c r="N128" s="154"/>
      <c r="O128" s="52"/>
      <c r="P128" s="52"/>
      <c r="Q128" s="52"/>
      <c r="R128" s="52"/>
      <c r="S128" s="52"/>
      <c r="T128" s="53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T128" s="16" t="s">
        <v>139</v>
      </c>
      <c r="AU128" s="16" t="s">
        <v>83</v>
      </c>
    </row>
    <row r="129" spans="2:51" s="13" customFormat="1" ht="11.25">
      <c r="B129" s="160"/>
      <c r="D129" s="150" t="s">
        <v>219</v>
      </c>
      <c r="E129" s="161" t="s">
        <v>3</v>
      </c>
      <c r="F129" s="162" t="s">
        <v>257</v>
      </c>
      <c r="H129" s="161" t="s">
        <v>3</v>
      </c>
      <c r="I129" s="163"/>
      <c r="L129" s="160"/>
      <c r="M129" s="164"/>
      <c r="N129" s="165"/>
      <c r="O129" s="165"/>
      <c r="P129" s="165"/>
      <c r="Q129" s="165"/>
      <c r="R129" s="165"/>
      <c r="S129" s="165"/>
      <c r="T129" s="166"/>
      <c r="AT129" s="161" t="s">
        <v>219</v>
      </c>
      <c r="AU129" s="161" t="s">
        <v>83</v>
      </c>
      <c r="AV129" s="13" t="s">
        <v>22</v>
      </c>
      <c r="AW129" s="13" t="s">
        <v>36</v>
      </c>
      <c r="AX129" s="13" t="s">
        <v>74</v>
      </c>
      <c r="AY129" s="161" t="s">
        <v>124</v>
      </c>
    </row>
    <row r="130" spans="2:51" s="14" customFormat="1" ht="11.25">
      <c r="B130" s="167"/>
      <c r="D130" s="150" t="s">
        <v>219</v>
      </c>
      <c r="E130" s="168" t="s">
        <v>3</v>
      </c>
      <c r="F130" s="169" t="s">
        <v>258</v>
      </c>
      <c r="H130" s="170">
        <v>24.2</v>
      </c>
      <c r="I130" s="171"/>
      <c r="L130" s="167"/>
      <c r="M130" s="172"/>
      <c r="N130" s="173"/>
      <c r="O130" s="173"/>
      <c r="P130" s="173"/>
      <c r="Q130" s="173"/>
      <c r="R130" s="173"/>
      <c r="S130" s="173"/>
      <c r="T130" s="174"/>
      <c r="AT130" s="168" t="s">
        <v>219</v>
      </c>
      <c r="AU130" s="168" t="s">
        <v>83</v>
      </c>
      <c r="AV130" s="14" t="s">
        <v>83</v>
      </c>
      <c r="AW130" s="14" t="s">
        <v>36</v>
      </c>
      <c r="AX130" s="14" t="s">
        <v>22</v>
      </c>
      <c r="AY130" s="168" t="s">
        <v>124</v>
      </c>
    </row>
    <row r="131" spans="1:65" s="2" customFormat="1" ht="16.5" customHeight="1">
      <c r="A131" s="31"/>
      <c r="B131" s="136"/>
      <c r="C131" s="137" t="s">
        <v>259</v>
      </c>
      <c r="D131" s="137" t="s">
        <v>127</v>
      </c>
      <c r="E131" s="138" t="s">
        <v>260</v>
      </c>
      <c r="F131" s="139" t="s">
        <v>261</v>
      </c>
      <c r="G131" s="140" t="s">
        <v>201</v>
      </c>
      <c r="H131" s="141">
        <v>8.067</v>
      </c>
      <c r="I131" s="142"/>
      <c r="J131" s="143">
        <f>ROUND(I131*H131,2)</f>
        <v>0</v>
      </c>
      <c r="K131" s="139" t="s">
        <v>196</v>
      </c>
      <c r="L131" s="32"/>
      <c r="M131" s="144" t="s">
        <v>3</v>
      </c>
      <c r="N131" s="145" t="s">
        <v>45</v>
      </c>
      <c r="O131" s="52"/>
      <c r="P131" s="146">
        <f>O131*H131</f>
        <v>0</v>
      </c>
      <c r="Q131" s="146">
        <v>0</v>
      </c>
      <c r="R131" s="146">
        <f>Q131*H131</f>
        <v>0</v>
      </c>
      <c r="S131" s="146">
        <v>0</v>
      </c>
      <c r="T131" s="147">
        <f>S131*H131</f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48" t="s">
        <v>149</v>
      </c>
      <c r="AT131" s="148" t="s">
        <v>127</v>
      </c>
      <c r="AU131" s="148" t="s">
        <v>83</v>
      </c>
      <c r="AY131" s="16" t="s">
        <v>124</v>
      </c>
      <c r="BE131" s="149">
        <f>IF(N131="základní",J131,0)</f>
        <v>0</v>
      </c>
      <c r="BF131" s="149">
        <f>IF(N131="snížená",J131,0)</f>
        <v>0</v>
      </c>
      <c r="BG131" s="149">
        <f>IF(N131="zákl. přenesená",J131,0)</f>
        <v>0</v>
      </c>
      <c r="BH131" s="149">
        <f>IF(N131="sníž. přenesená",J131,0)</f>
        <v>0</v>
      </c>
      <c r="BI131" s="149">
        <f>IF(N131="nulová",J131,0)</f>
        <v>0</v>
      </c>
      <c r="BJ131" s="16" t="s">
        <v>22</v>
      </c>
      <c r="BK131" s="149">
        <f>ROUND(I131*H131,2)</f>
        <v>0</v>
      </c>
      <c r="BL131" s="16" t="s">
        <v>149</v>
      </c>
      <c r="BM131" s="148" t="s">
        <v>262</v>
      </c>
    </row>
    <row r="132" spans="1:47" s="2" customFormat="1" ht="19.5">
      <c r="A132" s="31"/>
      <c r="B132" s="32"/>
      <c r="C132" s="31"/>
      <c r="D132" s="150" t="s">
        <v>139</v>
      </c>
      <c r="E132" s="31"/>
      <c r="F132" s="155" t="s">
        <v>263</v>
      </c>
      <c r="G132" s="31"/>
      <c r="H132" s="31"/>
      <c r="I132" s="152"/>
      <c r="J132" s="31"/>
      <c r="K132" s="31"/>
      <c r="L132" s="32"/>
      <c r="M132" s="153"/>
      <c r="N132" s="154"/>
      <c r="O132" s="52"/>
      <c r="P132" s="52"/>
      <c r="Q132" s="52"/>
      <c r="R132" s="52"/>
      <c r="S132" s="52"/>
      <c r="T132" s="53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T132" s="16" t="s">
        <v>139</v>
      </c>
      <c r="AU132" s="16" t="s">
        <v>83</v>
      </c>
    </row>
    <row r="133" spans="2:51" s="13" customFormat="1" ht="11.25">
      <c r="B133" s="160"/>
      <c r="D133" s="150" t="s">
        <v>219</v>
      </c>
      <c r="E133" s="161" t="s">
        <v>3</v>
      </c>
      <c r="F133" s="162" t="s">
        <v>250</v>
      </c>
      <c r="H133" s="161" t="s">
        <v>3</v>
      </c>
      <c r="I133" s="163"/>
      <c r="L133" s="160"/>
      <c r="M133" s="164"/>
      <c r="N133" s="165"/>
      <c r="O133" s="165"/>
      <c r="P133" s="165"/>
      <c r="Q133" s="165"/>
      <c r="R133" s="165"/>
      <c r="S133" s="165"/>
      <c r="T133" s="166"/>
      <c r="AT133" s="161" t="s">
        <v>219</v>
      </c>
      <c r="AU133" s="161" t="s">
        <v>83</v>
      </c>
      <c r="AV133" s="13" t="s">
        <v>22</v>
      </c>
      <c r="AW133" s="13" t="s">
        <v>36</v>
      </c>
      <c r="AX133" s="13" t="s">
        <v>74</v>
      </c>
      <c r="AY133" s="161" t="s">
        <v>124</v>
      </c>
    </row>
    <row r="134" spans="2:51" s="14" customFormat="1" ht="11.25">
      <c r="B134" s="167"/>
      <c r="D134" s="150" t="s">
        <v>219</v>
      </c>
      <c r="E134" s="168" t="s">
        <v>3</v>
      </c>
      <c r="F134" s="169" t="s">
        <v>264</v>
      </c>
      <c r="H134" s="170">
        <v>8.067</v>
      </c>
      <c r="I134" s="171"/>
      <c r="L134" s="167"/>
      <c r="M134" s="172"/>
      <c r="N134" s="173"/>
      <c r="O134" s="173"/>
      <c r="P134" s="173"/>
      <c r="Q134" s="173"/>
      <c r="R134" s="173"/>
      <c r="S134" s="173"/>
      <c r="T134" s="174"/>
      <c r="AT134" s="168" t="s">
        <v>219</v>
      </c>
      <c r="AU134" s="168" t="s">
        <v>83</v>
      </c>
      <c r="AV134" s="14" t="s">
        <v>83</v>
      </c>
      <c r="AW134" s="14" t="s">
        <v>36</v>
      </c>
      <c r="AX134" s="14" t="s">
        <v>22</v>
      </c>
      <c r="AY134" s="168" t="s">
        <v>124</v>
      </c>
    </row>
    <row r="135" spans="1:65" s="2" customFormat="1" ht="16.5" customHeight="1">
      <c r="A135" s="31"/>
      <c r="B135" s="136"/>
      <c r="C135" s="137" t="s">
        <v>265</v>
      </c>
      <c r="D135" s="137" t="s">
        <v>127</v>
      </c>
      <c r="E135" s="138" t="s">
        <v>266</v>
      </c>
      <c r="F135" s="139" t="s">
        <v>267</v>
      </c>
      <c r="G135" s="140" t="s">
        <v>201</v>
      </c>
      <c r="H135" s="141">
        <v>543.79</v>
      </c>
      <c r="I135" s="142"/>
      <c r="J135" s="143">
        <f>ROUND(I135*H135,2)</f>
        <v>0</v>
      </c>
      <c r="K135" s="139" t="s">
        <v>196</v>
      </c>
      <c r="L135" s="32"/>
      <c r="M135" s="144" t="s">
        <v>3</v>
      </c>
      <c r="N135" s="145" t="s">
        <v>45</v>
      </c>
      <c r="O135" s="52"/>
      <c r="P135" s="146">
        <f>O135*H135</f>
        <v>0</v>
      </c>
      <c r="Q135" s="146">
        <v>0</v>
      </c>
      <c r="R135" s="146">
        <f>Q135*H135</f>
        <v>0</v>
      </c>
      <c r="S135" s="146">
        <v>0</v>
      </c>
      <c r="T135" s="147">
        <f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48" t="s">
        <v>149</v>
      </c>
      <c r="AT135" s="148" t="s">
        <v>127</v>
      </c>
      <c r="AU135" s="148" t="s">
        <v>83</v>
      </c>
      <c r="AY135" s="16" t="s">
        <v>124</v>
      </c>
      <c r="BE135" s="149">
        <f>IF(N135="základní",J135,0)</f>
        <v>0</v>
      </c>
      <c r="BF135" s="149">
        <f>IF(N135="snížená",J135,0)</f>
        <v>0</v>
      </c>
      <c r="BG135" s="149">
        <f>IF(N135="zákl. přenesená",J135,0)</f>
        <v>0</v>
      </c>
      <c r="BH135" s="149">
        <f>IF(N135="sníž. přenesená",J135,0)</f>
        <v>0</v>
      </c>
      <c r="BI135" s="149">
        <f>IF(N135="nulová",J135,0)</f>
        <v>0</v>
      </c>
      <c r="BJ135" s="16" t="s">
        <v>22</v>
      </c>
      <c r="BK135" s="149">
        <f>ROUND(I135*H135,2)</f>
        <v>0</v>
      </c>
      <c r="BL135" s="16" t="s">
        <v>149</v>
      </c>
      <c r="BM135" s="148" t="s">
        <v>268</v>
      </c>
    </row>
    <row r="136" spans="1:47" s="2" customFormat="1" ht="19.5">
      <c r="A136" s="31"/>
      <c r="B136" s="32"/>
      <c r="C136" s="31"/>
      <c r="D136" s="150" t="s">
        <v>139</v>
      </c>
      <c r="E136" s="31"/>
      <c r="F136" s="155" t="s">
        <v>269</v>
      </c>
      <c r="G136" s="31"/>
      <c r="H136" s="31"/>
      <c r="I136" s="152"/>
      <c r="J136" s="31"/>
      <c r="K136" s="31"/>
      <c r="L136" s="32"/>
      <c r="M136" s="153"/>
      <c r="N136" s="154"/>
      <c r="O136" s="52"/>
      <c r="P136" s="52"/>
      <c r="Q136" s="52"/>
      <c r="R136" s="52"/>
      <c r="S136" s="52"/>
      <c r="T136" s="53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T136" s="16" t="s">
        <v>139</v>
      </c>
      <c r="AU136" s="16" t="s">
        <v>83</v>
      </c>
    </row>
    <row r="137" spans="2:51" s="13" customFormat="1" ht="11.25">
      <c r="B137" s="160"/>
      <c r="D137" s="150" t="s">
        <v>219</v>
      </c>
      <c r="E137" s="161" t="s">
        <v>3</v>
      </c>
      <c r="F137" s="162" t="s">
        <v>270</v>
      </c>
      <c r="H137" s="161" t="s">
        <v>3</v>
      </c>
      <c r="I137" s="163"/>
      <c r="L137" s="160"/>
      <c r="M137" s="164"/>
      <c r="N137" s="165"/>
      <c r="O137" s="165"/>
      <c r="P137" s="165"/>
      <c r="Q137" s="165"/>
      <c r="R137" s="165"/>
      <c r="S137" s="165"/>
      <c r="T137" s="166"/>
      <c r="AT137" s="161" t="s">
        <v>219</v>
      </c>
      <c r="AU137" s="161" t="s">
        <v>83</v>
      </c>
      <c r="AV137" s="13" t="s">
        <v>22</v>
      </c>
      <c r="AW137" s="13" t="s">
        <v>36</v>
      </c>
      <c r="AX137" s="13" t="s">
        <v>74</v>
      </c>
      <c r="AY137" s="161" t="s">
        <v>124</v>
      </c>
    </row>
    <row r="138" spans="2:51" s="14" customFormat="1" ht="11.25">
      <c r="B138" s="167"/>
      <c r="D138" s="150" t="s">
        <v>219</v>
      </c>
      <c r="E138" s="168" t="s">
        <v>3</v>
      </c>
      <c r="F138" s="169" t="s">
        <v>271</v>
      </c>
      <c r="H138" s="170">
        <v>543.79</v>
      </c>
      <c r="I138" s="171"/>
      <c r="L138" s="167"/>
      <c r="M138" s="172"/>
      <c r="N138" s="173"/>
      <c r="O138" s="173"/>
      <c r="P138" s="173"/>
      <c r="Q138" s="173"/>
      <c r="R138" s="173"/>
      <c r="S138" s="173"/>
      <c r="T138" s="174"/>
      <c r="AT138" s="168" t="s">
        <v>219</v>
      </c>
      <c r="AU138" s="168" t="s">
        <v>83</v>
      </c>
      <c r="AV138" s="14" t="s">
        <v>83</v>
      </c>
      <c r="AW138" s="14" t="s">
        <v>36</v>
      </c>
      <c r="AX138" s="14" t="s">
        <v>22</v>
      </c>
      <c r="AY138" s="168" t="s">
        <v>124</v>
      </c>
    </row>
    <row r="139" spans="1:65" s="2" customFormat="1" ht="21.75" customHeight="1">
      <c r="A139" s="31"/>
      <c r="B139" s="136"/>
      <c r="C139" s="137" t="s">
        <v>272</v>
      </c>
      <c r="D139" s="137" t="s">
        <v>127</v>
      </c>
      <c r="E139" s="138" t="s">
        <v>273</v>
      </c>
      <c r="F139" s="139" t="s">
        <v>274</v>
      </c>
      <c r="G139" s="140" t="s">
        <v>201</v>
      </c>
      <c r="H139" s="141">
        <v>8156.85</v>
      </c>
      <c r="I139" s="142"/>
      <c r="J139" s="143">
        <f>ROUND(I139*H139,2)</f>
        <v>0</v>
      </c>
      <c r="K139" s="139" t="s">
        <v>196</v>
      </c>
      <c r="L139" s="32"/>
      <c r="M139" s="144" t="s">
        <v>3</v>
      </c>
      <c r="N139" s="145" t="s">
        <v>45</v>
      </c>
      <c r="O139" s="52"/>
      <c r="P139" s="146">
        <f>O139*H139</f>
        <v>0</v>
      </c>
      <c r="Q139" s="146">
        <v>0</v>
      </c>
      <c r="R139" s="146">
        <f>Q139*H139</f>
        <v>0</v>
      </c>
      <c r="S139" s="146">
        <v>0</v>
      </c>
      <c r="T139" s="147">
        <f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48" t="s">
        <v>149</v>
      </c>
      <c r="AT139" s="148" t="s">
        <v>127</v>
      </c>
      <c r="AU139" s="148" t="s">
        <v>83</v>
      </c>
      <c r="AY139" s="16" t="s">
        <v>124</v>
      </c>
      <c r="BE139" s="149">
        <f>IF(N139="základní",J139,0)</f>
        <v>0</v>
      </c>
      <c r="BF139" s="149">
        <f>IF(N139="snížená",J139,0)</f>
        <v>0</v>
      </c>
      <c r="BG139" s="149">
        <f>IF(N139="zákl. přenesená",J139,0)</f>
        <v>0</v>
      </c>
      <c r="BH139" s="149">
        <f>IF(N139="sníž. přenesená",J139,0)</f>
        <v>0</v>
      </c>
      <c r="BI139" s="149">
        <f>IF(N139="nulová",J139,0)</f>
        <v>0</v>
      </c>
      <c r="BJ139" s="16" t="s">
        <v>22</v>
      </c>
      <c r="BK139" s="149">
        <f>ROUND(I139*H139,2)</f>
        <v>0</v>
      </c>
      <c r="BL139" s="16" t="s">
        <v>149</v>
      </c>
      <c r="BM139" s="148" t="s">
        <v>275</v>
      </c>
    </row>
    <row r="140" spans="1:47" s="2" customFormat="1" ht="19.5">
      <c r="A140" s="31"/>
      <c r="B140" s="32"/>
      <c r="C140" s="31"/>
      <c r="D140" s="150" t="s">
        <v>139</v>
      </c>
      <c r="E140" s="31"/>
      <c r="F140" s="155" t="s">
        <v>276</v>
      </c>
      <c r="G140" s="31"/>
      <c r="H140" s="31"/>
      <c r="I140" s="152"/>
      <c r="J140" s="31"/>
      <c r="K140" s="31"/>
      <c r="L140" s="32"/>
      <c r="M140" s="153"/>
      <c r="N140" s="154"/>
      <c r="O140" s="52"/>
      <c r="P140" s="52"/>
      <c r="Q140" s="52"/>
      <c r="R140" s="52"/>
      <c r="S140" s="52"/>
      <c r="T140" s="53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T140" s="16" t="s">
        <v>139</v>
      </c>
      <c r="AU140" s="16" t="s">
        <v>83</v>
      </c>
    </row>
    <row r="141" spans="2:51" s="13" customFormat="1" ht="11.25">
      <c r="B141" s="160"/>
      <c r="D141" s="150" t="s">
        <v>219</v>
      </c>
      <c r="E141" s="161" t="s">
        <v>3</v>
      </c>
      <c r="F141" s="162" t="s">
        <v>277</v>
      </c>
      <c r="H141" s="161" t="s">
        <v>3</v>
      </c>
      <c r="I141" s="163"/>
      <c r="L141" s="160"/>
      <c r="M141" s="164"/>
      <c r="N141" s="165"/>
      <c r="O141" s="165"/>
      <c r="P141" s="165"/>
      <c r="Q141" s="165"/>
      <c r="R141" s="165"/>
      <c r="S141" s="165"/>
      <c r="T141" s="166"/>
      <c r="AT141" s="161" t="s">
        <v>219</v>
      </c>
      <c r="AU141" s="161" t="s">
        <v>83</v>
      </c>
      <c r="AV141" s="13" t="s">
        <v>22</v>
      </c>
      <c r="AW141" s="13" t="s">
        <v>36</v>
      </c>
      <c r="AX141" s="13" t="s">
        <v>74</v>
      </c>
      <c r="AY141" s="161" t="s">
        <v>124</v>
      </c>
    </row>
    <row r="142" spans="2:51" s="14" customFormat="1" ht="11.25">
      <c r="B142" s="167"/>
      <c r="D142" s="150" t="s">
        <v>219</v>
      </c>
      <c r="E142" s="168" t="s">
        <v>3</v>
      </c>
      <c r="F142" s="169" t="s">
        <v>278</v>
      </c>
      <c r="H142" s="170">
        <v>8156.85</v>
      </c>
      <c r="I142" s="171"/>
      <c r="L142" s="167"/>
      <c r="M142" s="172"/>
      <c r="N142" s="173"/>
      <c r="O142" s="173"/>
      <c r="P142" s="173"/>
      <c r="Q142" s="173"/>
      <c r="R142" s="173"/>
      <c r="S142" s="173"/>
      <c r="T142" s="174"/>
      <c r="AT142" s="168" t="s">
        <v>219</v>
      </c>
      <c r="AU142" s="168" t="s">
        <v>83</v>
      </c>
      <c r="AV142" s="14" t="s">
        <v>83</v>
      </c>
      <c r="AW142" s="14" t="s">
        <v>36</v>
      </c>
      <c r="AX142" s="14" t="s">
        <v>22</v>
      </c>
      <c r="AY142" s="168" t="s">
        <v>124</v>
      </c>
    </row>
    <row r="143" spans="1:65" s="2" customFormat="1" ht="16.5" customHeight="1">
      <c r="A143" s="31"/>
      <c r="B143" s="136"/>
      <c r="C143" s="137" t="s">
        <v>9</v>
      </c>
      <c r="D143" s="137" t="s">
        <v>127</v>
      </c>
      <c r="E143" s="138" t="s">
        <v>279</v>
      </c>
      <c r="F143" s="139" t="s">
        <v>280</v>
      </c>
      <c r="G143" s="140" t="s">
        <v>201</v>
      </c>
      <c r="H143" s="141">
        <v>543.79</v>
      </c>
      <c r="I143" s="142"/>
      <c r="J143" s="143">
        <f>ROUND(I143*H143,2)</f>
        <v>0</v>
      </c>
      <c r="K143" s="139" t="s">
        <v>196</v>
      </c>
      <c r="L143" s="32"/>
      <c r="M143" s="144" t="s">
        <v>3</v>
      </c>
      <c r="N143" s="145" t="s">
        <v>45</v>
      </c>
      <c r="O143" s="52"/>
      <c r="P143" s="146">
        <f>O143*H143</f>
        <v>0</v>
      </c>
      <c r="Q143" s="146">
        <v>0</v>
      </c>
      <c r="R143" s="146">
        <f>Q143*H143</f>
        <v>0</v>
      </c>
      <c r="S143" s="146">
        <v>0</v>
      </c>
      <c r="T143" s="147">
        <f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48" t="s">
        <v>149</v>
      </c>
      <c r="AT143" s="148" t="s">
        <v>127</v>
      </c>
      <c r="AU143" s="148" t="s">
        <v>83</v>
      </c>
      <c r="AY143" s="16" t="s">
        <v>124</v>
      </c>
      <c r="BE143" s="149">
        <f>IF(N143="základní",J143,0)</f>
        <v>0</v>
      </c>
      <c r="BF143" s="149">
        <f>IF(N143="snížená",J143,0)</f>
        <v>0</v>
      </c>
      <c r="BG143" s="149">
        <f>IF(N143="zákl. přenesená",J143,0)</f>
        <v>0</v>
      </c>
      <c r="BH143" s="149">
        <f>IF(N143="sníž. přenesená",J143,0)</f>
        <v>0</v>
      </c>
      <c r="BI143" s="149">
        <f>IF(N143="nulová",J143,0)</f>
        <v>0</v>
      </c>
      <c r="BJ143" s="16" t="s">
        <v>22</v>
      </c>
      <c r="BK143" s="149">
        <f>ROUND(I143*H143,2)</f>
        <v>0</v>
      </c>
      <c r="BL143" s="16" t="s">
        <v>149</v>
      </c>
      <c r="BM143" s="148" t="s">
        <v>281</v>
      </c>
    </row>
    <row r="144" spans="1:47" s="2" customFormat="1" ht="11.25">
      <c r="A144" s="31"/>
      <c r="B144" s="32"/>
      <c r="C144" s="31"/>
      <c r="D144" s="150" t="s">
        <v>139</v>
      </c>
      <c r="E144" s="31"/>
      <c r="F144" s="155" t="s">
        <v>282</v>
      </c>
      <c r="G144" s="31"/>
      <c r="H144" s="31"/>
      <c r="I144" s="152"/>
      <c r="J144" s="31"/>
      <c r="K144" s="31"/>
      <c r="L144" s="32"/>
      <c r="M144" s="153"/>
      <c r="N144" s="154"/>
      <c r="O144" s="52"/>
      <c r="P144" s="52"/>
      <c r="Q144" s="52"/>
      <c r="R144" s="52"/>
      <c r="S144" s="52"/>
      <c r="T144" s="53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T144" s="16" t="s">
        <v>139</v>
      </c>
      <c r="AU144" s="16" t="s">
        <v>83</v>
      </c>
    </row>
    <row r="145" spans="2:51" s="13" customFormat="1" ht="11.25">
      <c r="B145" s="160"/>
      <c r="D145" s="150" t="s">
        <v>219</v>
      </c>
      <c r="E145" s="161" t="s">
        <v>3</v>
      </c>
      <c r="F145" s="162" t="s">
        <v>283</v>
      </c>
      <c r="H145" s="161" t="s">
        <v>3</v>
      </c>
      <c r="I145" s="163"/>
      <c r="L145" s="160"/>
      <c r="M145" s="164"/>
      <c r="N145" s="165"/>
      <c r="O145" s="165"/>
      <c r="P145" s="165"/>
      <c r="Q145" s="165"/>
      <c r="R145" s="165"/>
      <c r="S145" s="165"/>
      <c r="T145" s="166"/>
      <c r="AT145" s="161" t="s">
        <v>219</v>
      </c>
      <c r="AU145" s="161" t="s">
        <v>83</v>
      </c>
      <c r="AV145" s="13" t="s">
        <v>22</v>
      </c>
      <c r="AW145" s="13" t="s">
        <v>36</v>
      </c>
      <c r="AX145" s="13" t="s">
        <v>74</v>
      </c>
      <c r="AY145" s="161" t="s">
        <v>124</v>
      </c>
    </row>
    <row r="146" spans="2:51" s="14" customFormat="1" ht="11.25">
      <c r="B146" s="167"/>
      <c r="D146" s="150" t="s">
        <v>219</v>
      </c>
      <c r="E146" s="168" t="s">
        <v>3</v>
      </c>
      <c r="F146" s="169" t="s">
        <v>284</v>
      </c>
      <c r="H146" s="170">
        <v>543.79</v>
      </c>
      <c r="I146" s="171"/>
      <c r="L146" s="167"/>
      <c r="M146" s="172"/>
      <c r="N146" s="173"/>
      <c r="O146" s="173"/>
      <c r="P146" s="173"/>
      <c r="Q146" s="173"/>
      <c r="R146" s="173"/>
      <c r="S146" s="173"/>
      <c r="T146" s="174"/>
      <c r="AT146" s="168" t="s">
        <v>219</v>
      </c>
      <c r="AU146" s="168" t="s">
        <v>83</v>
      </c>
      <c r="AV146" s="14" t="s">
        <v>83</v>
      </c>
      <c r="AW146" s="14" t="s">
        <v>36</v>
      </c>
      <c r="AX146" s="14" t="s">
        <v>22</v>
      </c>
      <c r="AY146" s="168" t="s">
        <v>124</v>
      </c>
    </row>
    <row r="147" spans="1:65" s="2" customFormat="1" ht="16.5" customHeight="1">
      <c r="A147" s="31"/>
      <c r="B147" s="136"/>
      <c r="C147" s="137" t="s">
        <v>285</v>
      </c>
      <c r="D147" s="137" t="s">
        <v>127</v>
      </c>
      <c r="E147" s="138" t="s">
        <v>286</v>
      </c>
      <c r="F147" s="139" t="s">
        <v>287</v>
      </c>
      <c r="G147" s="140" t="s">
        <v>201</v>
      </c>
      <c r="H147" s="141">
        <v>543.79</v>
      </c>
      <c r="I147" s="142"/>
      <c r="J147" s="143">
        <f>ROUND(I147*H147,2)</f>
        <v>0</v>
      </c>
      <c r="K147" s="139" t="s">
        <v>196</v>
      </c>
      <c r="L147" s="32"/>
      <c r="M147" s="144" t="s">
        <v>3</v>
      </c>
      <c r="N147" s="145" t="s">
        <v>45</v>
      </c>
      <c r="O147" s="52"/>
      <c r="P147" s="146">
        <f>O147*H147</f>
        <v>0</v>
      </c>
      <c r="Q147" s="146">
        <v>0</v>
      </c>
      <c r="R147" s="146">
        <f>Q147*H147</f>
        <v>0</v>
      </c>
      <c r="S147" s="146">
        <v>0</v>
      </c>
      <c r="T147" s="147">
        <f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48" t="s">
        <v>149</v>
      </c>
      <c r="AT147" s="148" t="s">
        <v>127</v>
      </c>
      <c r="AU147" s="148" t="s">
        <v>83</v>
      </c>
      <c r="AY147" s="16" t="s">
        <v>124</v>
      </c>
      <c r="BE147" s="149">
        <f>IF(N147="základní",J147,0)</f>
        <v>0</v>
      </c>
      <c r="BF147" s="149">
        <f>IF(N147="snížená",J147,0)</f>
        <v>0</v>
      </c>
      <c r="BG147" s="149">
        <f>IF(N147="zákl. přenesená",J147,0)</f>
        <v>0</v>
      </c>
      <c r="BH147" s="149">
        <f>IF(N147="sníž. přenesená",J147,0)</f>
        <v>0</v>
      </c>
      <c r="BI147" s="149">
        <f>IF(N147="nulová",J147,0)</f>
        <v>0</v>
      </c>
      <c r="BJ147" s="16" t="s">
        <v>22</v>
      </c>
      <c r="BK147" s="149">
        <f>ROUND(I147*H147,2)</f>
        <v>0</v>
      </c>
      <c r="BL147" s="16" t="s">
        <v>149</v>
      </c>
      <c r="BM147" s="148" t="s">
        <v>288</v>
      </c>
    </row>
    <row r="148" spans="1:47" s="2" customFormat="1" ht="11.25">
      <c r="A148" s="31"/>
      <c r="B148" s="32"/>
      <c r="C148" s="31"/>
      <c r="D148" s="150" t="s">
        <v>139</v>
      </c>
      <c r="E148" s="31"/>
      <c r="F148" s="155" t="s">
        <v>287</v>
      </c>
      <c r="G148" s="31"/>
      <c r="H148" s="31"/>
      <c r="I148" s="152"/>
      <c r="J148" s="31"/>
      <c r="K148" s="31"/>
      <c r="L148" s="32"/>
      <c r="M148" s="153"/>
      <c r="N148" s="154"/>
      <c r="O148" s="52"/>
      <c r="P148" s="52"/>
      <c r="Q148" s="52"/>
      <c r="R148" s="52"/>
      <c r="S148" s="52"/>
      <c r="T148" s="53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T148" s="16" t="s">
        <v>139</v>
      </c>
      <c r="AU148" s="16" t="s">
        <v>83</v>
      </c>
    </row>
    <row r="149" spans="2:51" s="13" customFormat="1" ht="11.25">
      <c r="B149" s="160"/>
      <c r="D149" s="150" t="s">
        <v>219</v>
      </c>
      <c r="E149" s="161" t="s">
        <v>3</v>
      </c>
      <c r="F149" s="162" t="s">
        <v>289</v>
      </c>
      <c r="H149" s="161" t="s">
        <v>3</v>
      </c>
      <c r="I149" s="163"/>
      <c r="L149" s="160"/>
      <c r="M149" s="164"/>
      <c r="N149" s="165"/>
      <c r="O149" s="165"/>
      <c r="P149" s="165"/>
      <c r="Q149" s="165"/>
      <c r="R149" s="165"/>
      <c r="S149" s="165"/>
      <c r="T149" s="166"/>
      <c r="AT149" s="161" t="s">
        <v>219</v>
      </c>
      <c r="AU149" s="161" t="s">
        <v>83</v>
      </c>
      <c r="AV149" s="13" t="s">
        <v>22</v>
      </c>
      <c r="AW149" s="13" t="s">
        <v>36</v>
      </c>
      <c r="AX149" s="13" t="s">
        <v>74</v>
      </c>
      <c r="AY149" s="161" t="s">
        <v>124</v>
      </c>
    </row>
    <row r="150" spans="2:51" s="14" customFormat="1" ht="11.25">
      <c r="B150" s="167"/>
      <c r="D150" s="150" t="s">
        <v>219</v>
      </c>
      <c r="E150" s="168" t="s">
        <v>3</v>
      </c>
      <c r="F150" s="169" t="s">
        <v>271</v>
      </c>
      <c r="H150" s="170">
        <v>543.79</v>
      </c>
      <c r="I150" s="171"/>
      <c r="L150" s="167"/>
      <c r="M150" s="172"/>
      <c r="N150" s="173"/>
      <c r="O150" s="173"/>
      <c r="P150" s="173"/>
      <c r="Q150" s="173"/>
      <c r="R150" s="173"/>
      <c r="S150" s="173"/>
      <c r="T150" s="174"/>
      <c r="AT150" s="168" t="s">
        <v>219</v>
      </c>
      <c r="AU150" s="168" t="s">
        <v>83</v>
      </c>
      <c r="AV150" s="14" t="s">
        <v>83</v>
      </c>
      <c r="AW150" s="14" t="s">
        <v>36</v>
      </c>
      <c r="AX150" s="14" t="s">
        <v>22</v>
      </c>
      <c r="AY150" s="168" t="s">
        <v>124</v>
      </c>
    </row>
    <row r="151" spans="1:65" s="2" customFormat="1" ht="16.5" customHeight="1">
      <c r="A151" s="31"/>
      <c r="B151" s="136"/>
      <c r="C151" s="137" t="s">
        <v>290</v>
      </c>
      <c r="D151" s="137" t="s">
        <v>127</v>
      </c>
      <c r="E151" s="138" t="s">
        <v>291</v>
      </c>
      <c r="F151" s="139" t="s">
        <v>292</v>
      </c>
      <c r="G151" s="140" t="s">
        <v>293</v>
      </c>
      <c r="H151" s="141">
        <v>1087.58</v>
      </c>
      <c r="I151" s="142"/>
      <c r="J151" s="143">
        <f>ROUND(I151*H151,2)</f>
        <v>0</v>
      </c>
      <c r="K151" s="139" t="s">
        <v>196</v>
      </c>
      <c r="L151" s="32"/>
      <c r="M151" s="144" t="s">
        <v>3</v>
      </c>
      <c r="N151" s="145" t="s">
        <v>45</v>
      </c>
      <c r="O151" s="52"/>
      <c r="P151" s="146">
        <f>O151*H151</f>
        <v>0</v>
      </c>
      <c r="Q151" s="146">
        <v>0</v>
      </c>
      <c r="R151" s="146">
        <f>Q151*H151</f>
        <v>0</v>
      </c>
      <c r="S151" s="146">
        <v>0</v>
      </c>
      <c r="T151" s="147">
        <f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48" t="s">
        <v>149</v>
      </c>
      <c r="AT151" s="148" t="s">
        <v>127</v>
      </c>
      <c r="AU151" s="148" t="s">
        <v>83</v>
      </c>
      <c r="AY151" s="16" t="s">
        <v>124</v>
      </c>
      <c r="BE151" s="149">
        <f>IF(N151="základní",J151,0)</f>
        <v>0</v>
      </c>
      <c r="BF151" s="149">
        <f>IF(N151="snížená",J151,0)</f>
        <v>0</v>
      </c>
      <c r="BG151" s="149">
        <f>IF(N151="zákl. přenesená",J151,0)</f>
        <v>0</v>
      </c>
      <c r="BH151" s="149">
        <f>IF(N151="sníž. přenesená",J151,0)</f>
        <v>0</v>
      </c>
      <c r="BI151" s="149">
        <f>IF(N151="nulová",J151,0)</f>
        <v>0</v>
      </c>
      <c r="BJ151" s="16" t="s">
        <v>22</v>
      </c>
      <c r="BK151" s="149">
        <f>ROUND(I151*H151,2)</f>
        <v>0</v>
      </c>
      <c r="BL151" s="16" t="s">
        <v>149</v>
      </c>
      <c r="BM151" s="148" t="s">
        <v>294</v>
      </c>
    </row>
    <row r="152" spans="1:47" s="2" customFormat="1" ht="11.25">
      <c r="A152" s="31"/>
      <c r="B152" s="32"/>
      <c r="C152" s="31"/>
      <c r="D152" s="150" t="s">
        <v>139</v>
      </c>
      <c r="E152" s="31"/>
      <c r="F152" s="155" t="s">
        <v>295</v>
      </c>
      <c r="G152" s="31"/>
      <c r="H152" s="31"/>
      <c r="I152" s="152"/>
      <c r="J152" s="31"/>
      <c r="K152" s="31"/>
      <c r="L152" s="32"/>
      <c r="M152" s="153"/>
      <c r="N152" s="154"/>
      <c r="O152" s="52"/>
      <c r="P152" s="52"/>
      <c r="Q152" s="52"/>
      <c r="R152" s="52"/>
      <c r="S152" s="52"/>
      <c r="T152" s="53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T152" s="16" t="s">
        <v>139</v>
      </c>
      <c r="AU152" s="16" t="s">
        <v>83</v>
      </c>
    </row>
    <row r="153" spans="1:47" s="2" customFormat="1" ht="19.5">
      <c r="A153" s="31"/>
      <c r="B153" s="32"/>
      <c r="C153" s="31"/>
      <c r="D153" s="150" t="s">
        <v>134</v>
      </c>
      <c r="E153" s="31"/>
      <c r="F153" s="151" t="s">
        <v>296</v>
      </c>
      <c r="G153" s="31"/>
      <c r="H153" s="31"/>
      <c r="I153" s="152"/>
      <c r="J153" s="31"/>
      <c r="K153" s="31"/>
      <c r="L153" s="32"/>
      <c r="M153" s="153"/>
      <c r="N153" s="154"/>
      <c r="O153" s="52"/>
      <c r="P153" s="52"/>
      <c r="Q153" s="52"/>
      <c r="R153" s="52"/>
      <c r="S153" s="52"/>
      <c r="T153" s="53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T153" s="16" t="s">
        <v>134</v>
      </c>
      <c r="AU153" s="16" t="s">
        <v>83</v>
      </c>
    </row>
    <row r="154" spans="2:51" s="13" customFormat="1" ht="11.25">
      <c r="B154" s="160"/>
      <c r="D154" s="150" t="s">
        <v>219</v>
      </c>
      <c r="E154" s="161" t="s">
        <v>3</v>
      </c>
      <c r="F154" s="162" t="s">
        <v>297</v>
      </c>
      <c r="H154" s="161" t="s">
        <v>3</v>
      </c>
      <c r="I154" s="163"/>
      <c r="L154" s="160"/>
      <c r="M154" s="164"/>
      <c r="N154" s="165"/>
      <c r="O154" s="165"/>
      <c r="P154" s="165"/>
      <c r="Q154" s="165"/>
      <c r="R154" s="165"/>
      <c r="S154" s="165"/>
      <c r="T154" s="166"/>
      <c r="AT154" s="161" t="s">
        <v>219</v>
      </c>
      <c r="AU154" s="161" t="s">
        <v>83</v>
      </c>
      <c r="AV154" s="13" t="s">
        <v>22</v>
      </c>
      <c r="AW154" s="13" t="s">
        <v>36</v>
      </c>
      <c r="AX154" s="13" t="s">
        <v>74</v>
      </c>
      <c r="AY154" s="161" t="s">
        <v>124</v>
      </c>
    </row>
    <row r="155" spans="2:51" s="14" customFormat="1" ht="11.25">
      <c r="B155" s="167"/>
      <c r="D155" s="150" t="s">
        <v>219</v>
      </c>
      <c r="E155" s="168" t="s">
        <v>3</v>
      </c>
      <c r="F155" s="169" t="s">
        <v>298</v>
      </c>
      <c r="H155" s="170">
        <v>1087.58</v>
      </c>
      <c r="I155" s="171"/>
      <c r="L155" s="167"/>
      <c r="M155" s="172"/>
      <c r="N155" s="173"/>
      <c r="O155" s="173"/>
      <c r="P155" s="173"/>
      <c r="Q155" s="173"/>
      <c r="R155" s="173"/>
      <c r="S155" s="173"/>
      <c r="T155" s="174"/>
      <c r="AT155" s="168" t="s">
        <v>219</v>
      </c>
      <c r="AU155" s="168" t="s">
        <v>83</v>
      </c>
      <c r="AV155" s="14" t="s">
        <v>83</v>
      </c>
      <c r="AW155" s="14" t="s">
        <v>36</v>
      </c>
      <c r="AX155" s="14" t="s">
        <v>22</v>
      </c>
      <c r="AY155" s="168" t="s">
        <v>124</v>
      </c>
    </row>
    <row r="156" spans="1:65" s="2" customFormat="1" ht="16.5" customHeight="1">
      <c r="A156" s="31"/>
      <c r="B156" s="136"/>
      <c r="C156" s="137" t="s">
        <v>299</v>
      </c>
      <c r="D156" s="137" t="s">
        <v>127</v>
      </c>
      <c r="E156" s="138" t="s">
        <v>300</v>
      </c>
      <c r="F156" s="139" t="s">
        <v>301</v>
      </c>
      <c r="G156" s="140" t="s">
        <v>195</v>
      </c>
      <c r="H156" s="141">
        <v>3154.27</v>
      </c>
      <c r="I156" s="142"/>
      <c r="J156" s="143">
        <f>ROUND(I156*H156,2)</f>
        <v>0</v>
      </c>
      <c r="K156" s="139" t="s">
        <v>196</v>
      </c>
      <c r="L156" s="32"/>
      <c r="M156" s="144" t="s">
        <v>3</v>
      </c>
      <c r="N156" s="145" t="s">
        <v>45</v>
      </c>
      <c r="O156" s="52"/>
      <c r="P156" s="146">
        <f>O156*H156</f>
        <v>0</v>
      </c>
      <c r="Q156" s="146">
        <v>0</v>
      </c>
      <c r="R156" s="146">
        <f>Q156*H156</f>
        <v>0</v>
      </c>
      <c r="S156" s="146">
        <v>0</v>
      </c>
      <c r="T156" s="147">
        <f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48" t="s">
        <v>149</v>
      </c>
      <c r="AT156" s="148" t="s">
        <v>127</v>
      </c>
      <c r="AU156" s="148" t="s">
        <v>83</v>
      </c>
      <c r="AY156" s="16" t="s">
        <v>124</v>
      </c>
      <c r="BE156" s="149">
        <f>IF(N156="základní",J156,0)</f>
        <v>0</v>
      </c>
      <c r="BF156" s="149">
        <f>IF(N156="snížená",J156,0)</f>
        <v>0</v>
      </c>
      <c r="BG156" s="149">
        <f>IF(N156="zákl. přenesená",J156,0)</f>
        <v>0</v>
      </c>
      <c r="BH156" s="149">
        <f>IF(N156="sníž. přenesená",J156,0)</f>
        <v>0</v>
      </c>
      <c r="BI156" s="149">
        <f>IF(N156="nulová",J156,0)</f>
        <v>0</v>
      </c>
      <c r="BJ156" s="16" t="s">
        <v>22</v>
      </c>
      <c r="BK156" s="149">
        <f>ROUND(I156*H156,2)</f>
        <v>0</v>
      </c>
      <c r="BL156" s="16" t="s">
        <v>149</v>
      </c>
      <c r="BM156" s="148" t="s">
        <v>302</v>
      </c>
    </row>
    <row r="157" spans="1:47" s="2" customFormat="1" ht="11.25">
      <c r="A157" s="31"/>
      <c r="B157" s="32"/>
      <c r="C157" s="31"/>
      <c r="D157" s="150" t="s">
        <v>139</v>
      </c>
      <c r="E157" s="31"/>
      <c r="F157" s="155" t="s">
        <v>303</v>
      </c>
      <c r="G157" s="31"/>
      <c r="H157" s="31"/>
      <c r="I157" s="152"/>
      <c r="J157" s="31"/>
      <c r="K157" s="31"/>
      <c r="L157" s="32"/>
      <c r="M157" s="153"/>
      <c r="N157" s="154"/>
      <c r="O157" s="52"/>
      <c r="P157" s="52"/>
      <c r="Q157" s="52"/>
      <c r="R157" s="52"/>
      <c r="S157" s="52"/>
      <c r="T157" s="53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T157" s="16" t="s">
        <v>139</v>
      </c>
      <c r="AU157" s="16" t="s">
        <v>83</v>
      </c>
    </row>
    <row r="158" spans="2:51" s="13" customFormat="1" ht="11.25">
      <c r="B158" s="160"/>
      <c r="D158" s="150" t="s">
        <v>219</v>
      </c>
      <c r="E158" s="161" t="s">
        <v>3</v>
      </c>
      <c r="F158" s="162" t="s">
        <v>304</v>
      </c>
      <c r="H158" s="161" t="s">
        <v>3</v>
      </c>
      <c r="I158" s="163"/>
      <c r="L158" s="160"/>
      <c r="M158" s="164"/>
      <c r="N158" s="165"/>
      <c r="O158" s="165"/>
      <c r="P158" s="165"/>
      <c r="Q158" s="165"/>
      <c r="R158" s="165"/>
      <c r="S158" s="165"/>
      <c r="T158" s="166"/>
      <c r="AT158" s="161" t="s">
        <v>219</v>
      </c>
      <c r="AU158" s="161" t="s">
        <v>83</v>
      </c>
      <c r="AV158" s="13" t="s">
        <v>22</v>
      </c>
      <c r="AW158" s="13" t="s">
        <v>36</v>
      </c>
      <c r="AX158" s="13" t="s">
        <v>74</v>
      </c>
      <c r="AY158" s="161" t="s">
        <v>124</v>
      </c>
    </row>
    <row r="159" spans="2:51" s="14" customFormat="1" ht="11.25">
      <c r="B159" s="167"/>
      <c r="D159" s="150" t="s">
        <v>219</v>
      </c>
      <c r="E159" s="168" t="s">
        <v>3</v>
      </c>
      <c r="F159" s="169" t="s">
        <v>305</v>
      </c>
      <c r="H159" s="170">
        <v>3154.27</v>
      </c>
      <c r="I159" s="171"/>
      <c r="L159" s="167"/>
      <c r="M159" s="172"/>
      <c r="N159" s="173"/>
      <c r="O159" s="173"/>
      <c r="P159" s="173"/>
      <c r="Q159" s="173"/>
      <c r="R159" s="173"/>
      <c r="S159" s="173"/>
      <c r="T159" s="174"/>
      <c r="AT159" s="168" t="s">
        <v>219</v>
      </c>
      <c r="AU159" s="168" t="s">
        <v>83</v>
      </c>
      <c r="AV159" s="14" t="s">
        <v>83</v>
      </c>
      <c r="AW159" s="14" t="s">
        <v>36</v>
      </c>
      <c r="AX159" s="14" t="s">
        <v>22</v>
      </c>
      <c r="AY159" s="168" t="s">
        <v>124</v>
      </c>
    </row>
    <row r="160" spans="1:65" s="2" customFormat="1" ht="16.5" customHeight="1">
      <c r="A160" s="31"/>
      <c r="B160" s="136"/>
      <c r="C160" s="137" t="s">
        <v>306</v>
      </c>
      <c r="D160" s="137" t="s">
        <v>127</v>
      </c>
      <c r="E160" s="138" t="s">
        <v>307</v>
      </c>
      <c r="F160" s="139" t="s">
        <v>308</v>
      </c>
      <c r="G160" s="140" t="s">
        <v>309</v>
      </c>
      <c r="H160" s="141">
        <v>20</v>
      </c>
      <c r="I160" s="142"/>
      <c r="J160" s="143">
        <f>ROUND(I160*H160,2)</f>
        <v>0</v>
      </c>
      <c r="K160" s="139" t="s">
        <v>3</v>
      </c>
      <c r="L160" s="32"/>
      <c r="M160" s="144" t="s">
        <v>3</v>
      </c>
      <c r="N160" s="145" t="s">
        <v>45</v>
      </c>
      <c r="O160" s="52"/>
      <c r="P160" s="146">
        <f>O160*H160</f>
        <v>0</v>
      </c>
      <c r="Q160" s="146">
        <v>0.5</v>
      </c>
      <c r="R160" s="146">
        <f>Q160*H160</f>
        <v>10</v>
      </c>
      <c r="S160" s="146">
        <v>0</v>
      </c>
      <c r="T160" s="147">
        <f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48" t="s">
        <v>149</v>
      </c>
      <c r="AT160" s="148" t="s">
        <v>127</v>
      </c>
      <c r="AU160" s="148" t="s">
        <v>83</v>
      </c>
      <c r="AY160" s="16" t="s">
        <v>124</v>
      </c>
      <c r="BE160" s="149">
        <f>IF(N160="základní",J160,0)</f>
        <v>0</v>
      </c>
      <c r="BF160" s="149">
        <f>IF(N160="snížená",J160,0)</f>
        <v>0</v>
      </c>
      <c r="BG160" s="149">
        <f>IF(N160="zákl. přenesená",J160,0)</f>
        <v>0</v>
      </c>
      <c r="BH160" s="149">
        <f>IF(N160="sníž. přenesená",J160,0)</f>
        <v>0</v>
      </c>
      <c r="BI160" s="149">
        <f>IF(N160="nulová",J160,0)</f>
        <v>0</v>
      </c>
      <c r="BJ160" s="16" t="s">
        <v>22</v>
      </c>
      <c r="BK160" s="149">
        <f>ROUND(I160*H160,2)</f>
        <v>0</v>
      </c>
      <c r="BL160" s="16" t="s">
        <v>149</v>
      </c>
      <c r="BM160" s="148" t="s">
        <v>310</v>
      </c>
    </row>
    <row r="161" spans="1:47" s="2" customFormat="1" ht="19.5">
      <c r="A161" s="31"/>
      <c r="B161" s="32"/>
      <c r="C161" s="31"/>
      <c r="D161" s="150" t="s">
        <v>139</v>
      </c>
      <c r="E161" s="31"/>
      <c r="F161" s="155" t="s">
        <v>311</v>
      </c>
      <c r="G161" s="31"/>
      <c r="H161" s="31"/>
      <c r="I161" s="152"/>
      <c r="J161" s="31"/>
      <c r="K161" s="31"/>
      <c r="L161" s="32"/>
      <c r="M161" s="153"/>
      <c r="N161" s="154"/>
      <c r="O161" s="52"/>
      <c r="P161" s="52"/>
      <c r="Q161" s="52"/>
      <c r="R161" s="52"/>
      <c r="S161" s="52"/>
      <c r="T161" s="53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T161" s="16" t="s">
        <v>139</v>
      </c>
      <c r="AU161" s="16" t="s">
        <v>83</v>
      </c>
    </row>
    <row r="162" spans="1:65" s="2" customFormat="1" ht="21.75" customHeight="1">
      <c r="A162" s="31"/>
      <c r="B162" s="136"/>
      <c r="C162" s="137" t="s">
        <v>312</v>
      </c>
      <c r="D162" s="137" t="s">
        <v>127</v>
      </c>
      <c r="E162" s="138" t="s">
        <v>313</v>
      </c>
      <c r="F162" s="139" t="s">
        <v>314</v>
      </c>
      <c r="G162" s="140" t="s">
        <v>195</v>
      </c>
      <c r="H162" s="141">
        <v>916.47</v>
      </c>
      <c r="I162" s="142"/>
      <c r="J162" s="143">
        <f>ROUND(I162*H162,2)</f>
        <v>0</v>
      </c>
      <c r="K162" s="139" t="s">
        <v>196</v>
      </c>
      <c r="L162" s="32"/>
      <c r="M162" s="144" t="s">
        <v>3</v>
      </c>
      <c r="N162" s="145" t="s">
        <v>45</v>
      </c>
      <c r="O162" s="52"/>
      <c r="P162" s="146">
        <f>O162*H162</f>
        <v>0</v>
      </c>
      <c r="Q162" s="146">
        <v>0</v>
      </c>
      <c r="R162" s="146">
        <f>Q162*H162</f>
        <v>0</v>
      </c>
      <c r="S162" s="146">
        <v>0</v>
      </c>
      <c r="T162" s="147">
        <f>S162*H162</f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48" t="s">
        <v>149</v>
      </c>
      <c r="AT162" s="148" t="s">
        <v>127</v>
      </c>
      <c r="AU162" s="148" t="s">
        <v>83</v>
      </c>
      <c r="AY162" s="16" t="s">
        <v>124</v>
      </c>
      <c r="BE162" s="149">
        <f>IF(N162="základní",J162,0)</f>
        <v>0</v>
      </c>
      <c r="BF162" s="149">
        <f>IF(N162="snížená",J162,0)</f>
        <v>0</v>
      </c>
      <c r="BG162" s="149">
        <f>IF(N162="zákl. přenesená",J162,0)</f>
        <v>0</v>
      </c>
      <c r="BH162" s="149">
        <f>IF(N162="sníž. přenesená",J162,0)</f>
        <v>0</v>
      </c>
      <c r="BI162" s="149">
        <f>IF(N162="nulová",J162,0)</f>
        <v>0</v>
      </c>
      <c r="BJ162" s="16" t="s">
        <v>22</v>
      </c>
      <c r="BK162" s="149">
        <f>ROUND(I162*H162,2)</f>
        <v>0</v>
      </c>
      <c r="BL162" s="16" t="s">
        <v>149</v>
      </c>
      <c r="BM162" s="148" t="s">
        <v>315</v>
      </c>
    </row>
    <row r="163" spans="1:47" s="2" customFormat="1" ht="19.5">
      <c r="A163" s="31"/>
      <c r="B163" s="32"/>
      <c r="C163" s="31"/>
      <c r="D163" s="150" t="s">
        <v>139</v>
      </c>
      <c r="E163" s="31"/>
      <c r="F163" s="155" t="s">
        <v>316</v>
      </c>
      <c r="G163" s="31"/>
      <c r="H163" s="31"/>
      <c r="I163" s="152"/>
      <c r="J163" s="31"/>
      <c r="K163" s="31"/>
      <c r="L163" s="32"/>
      <c r="M163" s="153"/>
      <c r="N163" s="154"/>
      <c r="O163" s="52"/>
      <c r="P163" s="52"/>
      <c r="Q163" s="52"/>
      <c r="R163" s="52"/>
      <c r="S163" s="52"/>
      <c r="T163" s="53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T163" s="16" t="s">
        <v>139</v>
      </c>
      <c r="AU163" s="16" t="s">
        <v>83</v>
      </c>
    </row>
    <row r="164" spans="2:51" s="13" customFormat="1" ht="11.25">
      <c r="B164" s="160"/>
      <c r="D164" s="150" t="s">
        <v>219</v>
      </c>
      <c r="E164" s="161" t="s">
        <v>3</v>
      </c>
      <c r="F164" s="162" t="s">
        <v>317</v>
      </c>
      <c r="H164" s="161" t="s">
        <v>3</v>
      </c>
      <c r="I164" s="163"/>
      <c r="L164" s="160"/>
      <c r="M164" s="164"/>
      <c r="N164" s="165"/>
      <c r="O164" s="165"/>
      <c r="P164" s="165"/>
      <c r="Q164" s="165"/>
      <c r="R164" s="165"/>
      <c r="S164" s="165"/>
      <c r="T164" s="166"/>
      <c r="AT164" s="161" t="s">
        <v>219</v>
      </c>
      <c r="AU164" s="161" t="s">
        <v>83</v>
      </c>
      <c r="AV164" s="13" t="s">
        <v>22</v>
      </c>
      <c r="AW164" s="13" t="s">
        <v>36</v>
      </c>
      <c r="AX164" s="13" t="s">
        <v>74</v>
      </c>
      <c r="AY164" s="161" t="s">
        <v>124</v>
      </c>
    </row>
    <row r="165" spans="2:51" s="14" customFormat="1" ht="11.25">
      <c r="B165" s="167"/>
      <c r="D165" s="150" t="s">
        <v>219</v>
      </c>
      <c r="E165" s="168" t="s">
        <v>3</v>
      </c>
      <c r="F165" s="169" t="s">
        <v>318</v>
      </c>
      <c r="H165" s="170">
        <v>916.47</v>
      </c>
      <c r="I165" s="171"/>
      <c r="L165" s="167"/>
      <c r="M165" s="172"/>
      <c r="N165" s="173"/>
      <c r="O165" s="173"/>
      <c r="P165" s="173"/>
      <c r="Q165" s="173"/>
      <c r="R165" s="173"/>
      <c r="S165" s="173"/>
      <c r="T165" s="174"/>
      <c r="AT165" s="168" t="s">
        <v>219</v>
      </c>
      <c r="AU165" s="168" t="s">
        <v>83</v>
      </c>
      <c r="AV165" s="14" t="s">
        <v>83</v>
      </c>
      <c r="AW165" s="14" t="s">
        <v>36</v>
      </c>
      <c r="AX165" s="14" t="s">
        <v>22</v>
      </c>
      <c r="AY165" s="168" t="s">
        <v>124</v>
      </c>
    </row>
    <row r="166" spans="1:65" s="2" customFormat="1" ht="16.5" customHeight="1">
      <c r="A166" s="31"/>
      <c r="B166" s="136"/>
      <c r="C166" s="137" t="s">
        <v>8</v>
      </c>
      <c r="D166" s="137" t="s">
        <v>127</v>
      </c>
      <c r="E166" s="138" t="s">
        <v>319</v>
      </c>
      <c r="F166" s="139" t="s">
        <v>320</v>
      </c>
      <c r="G166" s="140" t="s">
        <v>195</v>
      </c>
      <c r="H166" s="141">
        <v>916.47</v>
      </c>
      <c r="I166" s="142"/>
      <c r="J166" s="143">
        <f>ROUND(I166*H166,2)</f>
        <v>0</v>
      </c>
      <c r="K166" s="139" t="s">
        <v>196</v>
      </c>
      <c r="L166" s="32"/>
      <c r="M166" s="144" t="s">
        <v>3</v>
      </c>
      <c r="N166" s="145" t="s">
        <v>45</v>
      </c>
      <c r="O166" s="52"/>
      <c r="P166" s="146">
        <f>O166*H166</f>
        <v>0</v>
      </c>
      <c r="Q166" s="146">
        <v>0</v>
      </c>
      <c r="R166" s="146">
        <f>Q166*H166</f>
        <v>0</v>
      </c>
      <c r="S166" s="146">
        <v>0</v>
      </c>
      <c r="T166" s="147">
        <f>S166*H166</f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48" t="s">
        <v>149</v>
      </c>
      <c r="AT166" s="148" t="s">
        <v>127</v>
      </c>
      <c r="AU166" s="148" t="s">
        <v>83</v>
      </c>
      <c r="AY166" s="16" t="s">
        <v>124</v>
      </c>
      <c r="BE166" s="149">
        <f>IF(N166="základní",J166,0)</f>
        <v>0</v>
      </c>
      <c r="BF166" s="149">
        <f>IF(N166="snížená",J166,0)</f>
        <v>0</v>
      </c>
      <c r="BG166" s="149">
        <f>IF(N166="zákl. přenesená",J166,0)</f>
        <v>0</v>
      </c>
      <c r="BH166" s="149">
        <f>IF(N166="sníž. přenesená",J166,0)</f>
        <v>0</v>
      </c>
      <c r="BI166" s="149">
        <f>IF(N166="nulová",J166,0)</f>
        <v>0</v>
      </c>
      <c r="BJ166" s="16" t="s">
        <v>22</v>
      </c>
      <c r="BK166" s="149">
        <f>ROUND(I166*H166,2)</f>
        <v>0</v>
      </c>
      <c r="BL166" s="16" t="s">
        <v>149</v>
      </c>
      <c r="BM166" s="148" t="s">
        <v>321</v>
      </c>
    </row>
    <row r="167" spans="1:47" s="2" customFormat="1" ht="11.25">
      <c r="A167" s="31"/>
      <c r="B167" s="32"/>
      <c r="C167" s="31"/>
      <c r="D167" s="150" t="s">
        <v>139</v>
      </c>
      <c r="E167" s="31"/>
      <c r="F167" s="155" t="s">
        <v>322</v>
      </c>
      <c r="G167" s="31"/>
      <c r="H167" s="31"/>
      <c r="I167" s="152"/>
      <c r="J167" s="31"/>
      <c r="K167" s="31"/>
      <c r="L167" s="32"/>
      <c r="M167" s="153"/>
      <c r="N167" s="154"/>
      <c r="O167" s="52"/>
      <c r="P167" s="52"/>
      <c r="Q167" s="52"/>
      <c r="R167" s="52"/>
      <c r="S167" s="52"/>
      <c r="T167" s="53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T167" s="16" t="s">
        <v>139</v>
      </c>
      <c r="AU167" s="16" t="s">
        <v>83</v>
      </c>
    </row>
    <row r="168" spans="2:51" s="13" customFormat="1" ht="11.25">
      <c r="B168" s="160"/>
      <c r="D168" s="150" t="s">
        <v>219</v>
      </c>
      <c r="E168" s="161" t="s">
        <v>3</v>
      </c>
      <c r="F168" s="162" t="s">
        <v>323</v>
      </c>
      <c r="H168" s="161" t="s">
        <v>3</v>
      </c>
      <c r="I168" s="163"/>
      <c r="L168" s="160"/>
      <c r="M168" s="164"/>
      <c r="N168" s="165"/>
      <c r="O168" s="165"/>
      <c r="P168" s="165"/>
      <c r="Q168" s="165"/>
      <c r="R168" s="165"/>
      <c r="S168" s="165"/>
      <c r="T168" s="166"/>
      <c r="AT168" s="161" t="s">
        <v>219</v>
      </c>
      <c r="AU168" s="161" t="s">
        <v>83</v>
      </c>
      <c r="AV168" s="13" t="s">
        <v>22</v>
      </c>
      <c r="AW168" s="13" t="s">
        <v>36</v>
      </c>
      <c r="AX168" s="13" t="s">
        <v>74</v>
      </c>
      <c r="AY168" s="161" t="s">
        <v>124</v>
      </c>
    </row>
    <row r="169" spans="2:51" s="14" customFormat="1" ht="11.25">
      <c r="B169" s="167"/>
      <c r="D169" s="150" t="s">
        <v>219</v>
      </c>
      <c r="E169" s="168" t="s">
        <v>3</v>
      </c>
      <c r="F169" s="169" t="s">
        <v>318</v>
      </c>
      <c r="H169" s="170">
        <v>916.47</v>
      </c>
      <c r="I169" s="171"/>
      <c r="L169" s="167"/>
      <c r="M169" s="172"/>
      <c r="N169" s="173"/>
      <c r="O169" s="173"/>
      <c r="P169" s="173"/>
      <c r="Q169" s="173"/>
      <c r="R169" s="173"/>
      <c r="S169" s="173"/>
      <c r="T169" s="174"/>
      <c r="AT169" s="168" t="s">
        <v>219</v>
      </c>
      <c r="AU169" s="168" t="s">
        <v>83</v>
      </c>
      <c r="AV169" s="14" t="s">
        <v>83</v>
      </c>
      <c r="AW169" s="14" t="s">
        <v>36</v>
      </c>
      <c r="AX169" s="14" t="s">
        <v>22</v>
      </c>
      <c r="AY169" s="168" t="s">
        <v>124</v>
      </c>
    </row>
    <row r="170" spans="1:65" s="2" customFormat="1" ht="16.5" customHeight="1">
      <c r="A170" s="31"/>
      <c r="B170" s="136"/>
      <c r="C170" s="175" t="s">
        <v>324</v>
      </c>
      <c r="D170" s="175" t="s">
        <v>325</v>
      </c>
      <c r="E170" s="176" t="s">
        <v>326</v>
      </c>
      <c r="F170" s="177" t="s">
        <v>327</v>
      </c>
      <c r="G170" s="178" t="s">
        <v>328</v>
      </c>
      <c r="H170" s="179">
        <v>27.494</v>
      </c>
      <c r="I170" s="180"/>
      <c r="J170" s="181">
        <f>ROUND(I170*H170,2)</f>
        <v>0</v>
      </c>
      <c r="K170" s="177" t="s">
        <v>196</v>
      </c>
      <c r="L170" s="182"/>
      <c r="M170" s="183" t="s">
        <v>3</v>
      </c>
      <c r="N170" s="184" t="s">
        <v>45</v>
      </c>
      <c r="O170" s="52"/>
      <c r="P170" s="146">
        <f>O170*H170</f>
        <v>0</v>
      </c>
      <c r="Q170" s="146">
        <v>0.001</v>
      </c>
      <c r="R170" s="146">
        <f>Q170*H170</f>
        <v>0.027494</v>
      </c>
      <c r="S170" s="146">
        <v>0</v>
      </c>
      <c r="T170" s="147">
        <f>S170*H170</f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48" t="s">
        <v>167</v>
      </c>
      <c r="AT170" s="148" t="s">
        <v>325</v>
      </c>
      <c r="AU170" s="148" t="s">
        <v>83</v>
      </c>
      <c r="AY170" s="16" t="s">
        <v>124</v>
      </c>
      <c r="BE170" s="149">
        <f>IF(N170="základní",J170,0)</f>
        <v>0</v>
      </c>
      <c r="BF170" s="149">
        <f>IF(N170="snížená",J170,0)</f>
        <v>0</v>
      </c>
      <c r="BG170" s="149">
        <f>IF(N170="zákl. přenesená",J170,0)</f>
        <v>0</v>
      </c>
      <c r="BH170" s="149">
        <f>IF(N170="sníž. přenesená",J170,0)</f>
        <v>0</v>
      </c>
      <c r="BI170" s="149">
        <f>IF(N170="nulová",J170,0)</f>
        <v>0</v>
      </c>
      <c r="BJ170" s="16" t="s">
        <v>22</v>
      </c>
      <c r="BK170" s="149">
        <f>ROUND(I170*H170,2)</f>
        <v>0</v>
      </c>
      <c r="BL170" s="16" t="s">
        <v>149</v>
      </c>
      <c r="BM170" s="148" t="s">
        <v>329</v>
      </c>
    </row>
    <row r="171" spans="1:47" s="2" customFormat="1" ht="11.25">
      <c r="A171" s="31"/>
      <c r="B171" s="32"/>
      <c r="C171" s="31"/>
      <c r="D171" s="150" t="s">
        <v>139</v>
      </c>
      <c r="E171" s="31"/>
      <c r="F171" s="155" t="s">
        <v>330</v>
      </c>
      <c r="G171" s="31"/>
      <c r="H171" s="31"/>
      <c r="I171" s="152"/>
      <c r="J171" s="31"/>
      <c r="K171" s="31"/>
      <c r="L171" s="32"/>
      <c r="M171" s="153"/>
      <c r="N171" s="154"/>
      <c r="O171" s="52"/>
      <c r="P171" s="52"/>
      <c r="Q171" s="52"/>
      <c r="R171" s="52"/>
      <c r="S171" s="52"/>
      <c r="T171" s="53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T171" s="16" t="s">
        <v>139</v>
      </c>
      <c r="AU171" s="16" t="s">
        <v>83</v>
      </c>
    </row>
    <row r="172" spans="2:51" s="13" customFormat="1" ht="11.25">
      <c r="B172" s="160"/>
      <c r="D172" s="150" t="s">
        <v>219</v>
      </c>
      <c r="E172" s="161" t="s">
        <v>3</v>
      </c>
      <c r="F172" s="162" t="s">
        <v>331</v>
      </c>
      <c r="H172" s="161" t="s">
        <v>3</v>
      </c>
      <c r="I172" s="163"/>
      <c r="L172" s="160"/>
      <c r="M172" s="164"/>
      <c r="N172" s="165"/>
      <c r="O172" s="165"/>
      <c r="P172" s="165"/>
      <c r="Q172" s="165"/>
      <c r="R172" s="165"/>
      <c r="S172" s="165"/>
      <c r="T172" s="166"/>
      <c r="AT172" s="161" t="s">
        <v>219</v>
      </c>
      <c r="AU172" s="161" t="s">
        <v>83</v>
      </c>
      <c r="AV172" s="13" t="s">
        <v>22</v>
      </c>
      <c r="AW172" s="13" t="s">
        <v>36</v>
      </c>
      <c r="AX172" s="13" t="s">
        <v>74</v>
      </c>
      <c r="AY172" s="161" t="s">
        <v>124</v>
      </c>
    </row>
    <row r="173" spans="2:51" s="14" customFormat="1" ht="11.25">
      <c r="B173" s="167"/>
      <c r="D173" s="150" t="s">
        <v>219</v>
      </c>
      <c r="E173" s="168" t="s">
        <v>3</v>
      </c>
      <c r="F173" s="169" t="s">
        <v>332</v>
      </c>
      <c r="H173" s="170">
        <v>27.494</v>
      </c>
      <c r="I173" s="171"/>
      <c r="L173" s="167"/>
      <c r="M173" s="172"/>
      <c r="N173" s="173"/>
      <c r="O173" s="173"/>
      <c r="P173" s="173"/>
      <c r="Q173" s="173"/>
      <c r="R173" s="173"/>
      <c r="S173" s="173"/>
      <c r="T173" s="174"/>
      <c r="AT173" s="168" t="s">
        <v>219</v>
      </c>
      <c r="AU173" s="168" t="s">
        <v>83</v>
      </c>
      <c r="AV173" s="14" t="s">
        <v>83</v>
      </c>
      <c r="AW173" s="14" t="s">
        <v>36</v>
      </c>
      <c r="AX173" s="14" t="s">
        <v>22</v>
      </c>
      <c r="AY173" s="168" t="s">
        <v>124</v>
      </c>
    </row>
    <row r="174" spans="2:63" s="12" customFormat="1" ht="22.9" customHeight="1">
      <c r="B174" s="123"/>
      <c r="D174" s="124" t="s">
        <v>73</v>
      </c>
      <c r="E174" s="134" t="s">
        <v>83</v>
      </c>
      <c r="F174" s="134" t="s">
        <v>333</v>
      </c>
      <c r="I174" s="126"/>
      <c r="J174" s="135">
        <f>BK174</f>
        <v>0</v>
      </c>
      <c r="L174" s="123"/>
      <c r="M174" s="128"/>
      <c r="N174" s="129"/>
      <c r="O174" s="129"/>
      <c r="P174" s="130">
        <f>SUM(P175:P186)</f>
        <v>0</v>
      </c>
      <c r="Q174" s="129"/>
      <c r="R174" s="130">
        <f>SUM(R175:R186)</f>
        <v>123.36071861</v>
      </c>
      <c r="S174" s="129"/>
      <c r="T174" s="131">
        <f>SUM(T175:T186)</f>
        <v>0</v>
      </c>
      <c r="AR174" s="124" t="s">
        <v>22</v>
      </c>
      <c r="AT174" s="132" t="s">
        <v>73</v>
      </c>
      <c r="AU174" s="132" t="s">
        <v>22</v>
      </c>
      <c r="AY174" s="124" t="s">
        <v>124</v>
      </c>
      <c r="BK174" s="133">
        <f>SUM(BK175:BK186)</f>
        <v>0</v>
      </c>
    </row>
    <row r="175" spans="1:65" s="2" customFormat="1" ht="16.5" customHeight="1">
      <c r="A175" s="31"/>
      <c r="B175" s="136"/>
      <c r="C175" s="137" t="s">
        <v>334</v>
      </c>
      <c r="D175" s="137" t="s">
        <v>127</v>
      </c>
      <c r="E175" s="138" t="s">
        <v>335</v>
      </c>
      <c r="F175" s="139" t="s">
        <v>336</v>
      </c>
      <c r="G175" s="140" t="s">
        <v>309</v>
      </c>
      <c r="H175" s="141">
        <v>530</v>
      </c>
      <c r="I175" s="142"/>
      <c r="J175" s="143">
        <f>ROUND(I175*H175,2)</f>
        <v>0</v>
      </c>
      <c r="K175" s="139" t="s">
        <v>196</v>
      </c>
      <c r="L175" s="32"/>
      <c r="M175" s="144" t="s">
        <v>3</v>
      </c>
      <c r="N175" s="145" t="s">
        <v>45</v>
      </c>
      <c r="O175" s="52"/>
      <c r="P175" s="146">
        <f>O175*H175</f>
        <v>0</v>
      </c>
      <c r="Q175" s="146">
        <v>0.22657</v>
      </c>
      <c r="R175" s="146">
        <f>Q175*H175</f>
        <v>120.0821</v>
      </c>
      <c r="S175" s="146">
        <v>0</v>
      </c>
      <c r="T175" s="147">
        <f>S175*H175</f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48" t="s">
        <v>149</v>
      </c>
      <c r="AT175" s="148" t="s">
        <v>127</v>
      </c>
      <c r="AU175" s="148" t="s">
        <v>83</v>
      </c>
      <c r="AY175" s="16" t="s">
        <v>124</v>
      </c>
      <c r="BE175" s="149">
        <f>IF(N175="základní",J175,0)</f>
        <v>0</v>
      </c>
      <c r="BF175" s="149">
        <f>IF(N175="snížená",J175,0)</f>
        <v>0</v>
      </c>
      <c r="BG175" s="149">
        <f>IF(N175="zákl. přenesená",J175,0)</f>
        <v>0</v>
      </c>
      <c r="BH175" s="149">
        <f>IF(N175="sníž. přenesená",J175,0)</f>
        <v>0</v>
      </c>
      <c r="BI175" s="149">
        <f>IF(N175="nulová",J175,0)</f>
        <v>0</v>
      </c>
      <c r="BJ175" s="16" t="s">
        <v>22</v>
      </c>
      <c r="BK175" s="149">
        <f>ROUND(I175*H175,2)</f>
        <v>0</v>
      </c>
      <c r="BL175" s="16" t="s">
        <v>149</v>
      </c>
      <c r="BM175" s="148" t="s">
        <v>337</v>
      </c>
    </row>
    <row r="176" spans="1:47" s="2" customFormat="1" ht="19.5">
      <c r="A176" s="31"/>
      <c r="B176" s="32"/>
      <c r="C176" s="31"/>
      <c r="D176" s="150" t="s">
        <v>139</v>
      </c>
      <c r="E176" s="31"/>
      <c r="F176" s="155" t="s">
        <v>338</v>
      </c>
      <c r="G176" s="31"/>
      <c r="H176" s="31"/>
      <c r="I176" s="152"/>
      <c r="J176" s="31"/>
      <c r="K176" s="31"/>
      <c r="L176" s="32"/>
      <c r="M176" s="153"/>
      <c r="N176" s="154"/>
      <c r="O176" s="52"/>
      <c r="P176" s="52"/>
      <c r="Q176" s="52"/>
      <c r="R176" s="52"/>
      <c r="S176" s="52"/>
      <c r="T176" s="53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T176" s="16" t="s">
        <v>139</v>
      </c>
      <c r="AU176" s="16" t="s">
        <v>83</v>
      </c>
    </row>
    <row r="177" spans="2:51" s="14" customFormat="1" ht="11.25">
      <c r="B177" s="167"/>
      <c r="D177" s="150" t="s">
        <v>219</v>
      </c>
      <c r="E177" s="168" t="s">
        <v>3</v>
      </c>
      <c r="F177" s="169" t="s">
        <v>339</v>
      </c>
      <c r="H177" s="170">
        <v>530</v>
      </c>
      <c r="I177" s="171"/>
      <c r="L177" s="167"/>
      <c r="M177" s="172"/>
      <c r="N177" s="173"/>
      <c r="O177" s="173"/>
      <c r="P177" s="173"/>
      <c r="Q177" s="173"/>
      <c r="R177" s="173"/>
      <c r="S177" s="173"/>
      <c r="T177" s="174"/>
      <c r="AT177" s="168" t="s">
        <v>219</v>
      </c>
      <c r="AU177" s="168" t="s">
        <v>83</v>
      </c>
      <c r="AV177" s="14" t="s">
        <v>83</v>
      </c>
      <c r="AW177" s="14" t="s">
        <v>36</v>
      </c>
      <c r="AX177" s="14" t="s">
        <v>22</v>
      </c>
      <c r="AY177" s="168" t="s">
        <v>124</v>
      </c>
    </row>
    <row r="178" spans="1:65" s="2" customFormat="1" ht="16.5" customHeight="1">
      <c r="A178" s="31"/>
      <c r="B178" s="136"/>
      <c r="C178" s="137" t="s">
        <v>340</v>
      </c>
      <c r="D178" s="137" t="s">
        <v>127</v>
      </c>
      <c r="E178" s="138" t="s">
        <v>341</v>
      </c>
      <c r="F178" s="139" t="s">
        <v>342</v>
      </c>
      <c r="G178" s="140" t="s">
        <v>309</v>
      </c>
      <c r="H178" s="141">
        <v>2</v>
      </c>
      <c r="I178" s="142"/>
      <c r="J178" s="143">
        <f>ROUND(I178*H178,2)</f>
        <v>0</v>
      </c>
      <c r="K178" s="139" t="s">
        <v>196</v>
      </c>
      <c r="L178" s="32"/>
      <c r="M178" s="144" t="s">
        <v>3</v>
      </c>
      <c r="N178" s="145" t="s">
        <v>45</v>
      </c>
      <c r="O178" s="52"/>
      <c r="P178" s="146">
        <f>O178*H178</f>
        <v>0</v>
      </c>
      <c r="Q178" s="146">
        <v>0.14298</v>
      </c>
      <c r="R178" s="146">
        <f>Q178*H178</f>
        <v>0.28596</v>
      </c>
      <c r="S178" s="146">
        <v>0</v>
      </c>
      <c r="T178" s="147">
        <f>S178*H178</f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48" t="s">
        <v>149</v>
      </c>
      <c r="AT178" s="148" t="s">
        <v>127</v>
      </c>
      <c r="AU178" s="148" t="s">
        <v>83</v>
      </c>
      <c r="AY178" s="16" t="s">
        <v>124</v>
      </c>
      <c r="BE178" s="149">
        <f>IF(N178="základní",J178,0)</f>
        <v>0</v>
      </c>
      <c r="BF178" s="149">
        <f>IF(N178="snížená",J178,0)</f>
        <v>0</v>
      </c>
      <c r="BG178" s="149">
        <f>IF(N178="zákl. přenesená",J178,0)</f>
        <v>0</v>
      </c>
      <c r="BH178" s="149">
        <f>IF(N178="sníž. přenesená",J178,0)</f>
        <v>0</v>
      </c>
      <c r="BI178" s="149">
        <f>IF(N178="nulová",J178,0)</f>
        <v>0</v>
      </c>
      <c r="BJ178" s="16" t="s">
        <v>22</v>
      </c>
      <c r="BK178" s="149">
        <f>ROUND(I178*H178,2)</f>
        <v>0</v>
      </c>
      <c r="BL178" s="16" t="s">
        <v>149</v>
      </c>
      <c r="BM178" s="148" t="s">
        <v>343</v>
      </c>
    </row>
    <row r="179" spans="1:47" s="2" customFormat="1" ht="11.25">
      <c r="A179" s="31"/>
      <c r="B179" s="32"/>
      <c r="C179" s="31"/>
      <c r="D179" s="150" t="s">
        <v>139</v>
      </c>
      <c r="E179" s="31"/>
      <c r="F179" s="155" t="s">
        <v>344</v>
      </c>
      <c r="G179" s="31"/>
      <c r="H179" s="31"/>
      <c r="I179" s="152"/>
      <c r="J179" s="31"/>
      <c r="K179" s="31"/>
      <c r="L179" s="32"/>
      <c r="M179" s="153"/>
      <c r="N179" s="154"/>
      <c r="O179" s="52"/>
      <c r="P179" s="52"/>
      <c r="Q179" s="52"/>
      <c r="R179" s="52"/>
      <c r="S179" s="52"/>
      <c r="T179" s="53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T179" s="16" t="s">
        <v>139</v>
      </c>
      <c r="AU179" s="16" t="s">
        <v>83</v>
      </c>
    </row>
    <row r="180" spans="1:47" s="2" customFormat="1" ht="19.5">
      <c r="A180" s="31"/>
      <c r="B180" s="32"/>
      <c r="C180" s="31"/>
      <c r="D180" s="150" t="s">
        <v>134</v>
      </c>
      <c r="E180" s="31"/>
      <c r="F180" s="151" t="s">
        <v>345</v>
      </c>
      <c r="G180" s="31"/>
      <c r="H180" s="31"/>
      <c r="I180" s="152"/>
      <c r="J180" s="31"/>
      <c r="K180" s="31"/>
      <c r="L180" s="32"/>
      <c r="M180" s="153"/>
      <c r="N180" s="154"/>
      <c r="O180" s="52"/>
      <c r="P180" s="52"/>
      <c r="Q180" s="52"/>
      <c r="R180" s="52"/>
      <c r="S180" s="52"/>
      <c r="T180" s="53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T180" s="16" t="s">
        <v>134</v>
      </c>
      <c r="AU180" s="16" t="s">
        <v>83</v>
      </c>
    </row>
    <row r="181" spans="1:65" s="2" customFormat="1" ht="16.5" customHeight="1">
      <c r="A181" s="31"/>
      <c r="B181" s="136"/>
      <c r="C181" s="137" t="s">
        <v>346</v>
      </c>
      <c r="D181" s="137" t="s">
        <v>127</v>
      </c>
      <c r="E181" s="138" t="s">
        <v>347</v>
      </c>
      <c r="F181" s="139" t="s">
        <v>348</v>
      </c>
      <c r="G181" s="140" t="s">
        <v>201</v>
      </c>
      <c r="H181" s="141">
        <v>1.2</v>
      </c>
      <c r="I181" s="142"/>
      <c r="J181" s="143">
        <f>ROUND(I181*H181,2)</f>
        <v>0</v>
      </c>
      <c r="K181" s="139" t="s">
        <v>3</v>
      </c>
      <c r="L181" s="32"/>
      <c r="M181" s="144" t="s">
        <v>3</v>
      </c>
      <c r="N181" s="145" t="s">
        <v>45</v>
      </c>
      <c r="O181" s="52"/>
      <c r="P181" s="146">
        <f>O181*H181</f>
        <v>0</v>
      </c>
      <c r="Q181" s="146">
        <v>2.45329</v>
      </c>
      <c r="R181" s="146">
        <f>Q181*H181</f>
        <v>2.943948</v>
      </c>
      <c r="S181" s="146">
        <v>0</v>
      </c>
      <c r="T181" s="147">
        <f>S181*H181</f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48" t="s">
        <v>149</v>
      </c>
      <c r="AT181" s="148" t="s">
        <v>127</v>
      </c>
      <c r="AU181" s="148" t="s">
        <v>83</v>
      </c>
      <c r="AY181" s="16" t="s">
        <v>124</v>
      </c>
      <c r="BE181" s="149">
        <f>IF(N181="základní",J181,0)</f>
        <v>0</v>
      </c>
      <c r="BF181" s="149">
        <f>IF(N181="snížená",J181,0)</f>
        <v>0</v>
      </c>
      <c r="BG181" s="149">
        <f>IF(N181="zákl. přenesená",J181,0)</f>
        <v>0</v>
      </c>
      <c r="BH181" s="149">
        <f>IF(N181="sníž. přenesená",J181,0)</f>
        <v>0</v>
      </c>
      <c r="BI181" s="149">
        <f>IF(N181="nulová",J181,0)</f>
        <v>0</v>
      </c>
      <c r="BJ181" s="16" t="s">
        <v>22</v>
      </c>
      <c r="BK181" s="149">
        <f>ROUND(I181*H181,2)</f>
        <v>0</v>
      </c>
      <c r="BL181" s="16" t="s">
        <v>149</v>
      </c>
      <c r="BM181" s="148" t="s">
        <v>349</v>
      </c>
    </row>
    <row r="182" spans="1:47" s="2" customFormat="1" ht="19.5">
      <c r="A182" s="31"/>
      <c r="B182" s="32"/>
      <c r="C182" s="31"/>
      <c r="D182" s="150" t="s">
        <v>139</v>
      </c>
      <c r="E182" s="31"/>
      <c r="F182" s="155" t="s">
        <v>350</v>
      </c>
      <c r="G182" s="31"/>
      <c r="H182" s="31"/>
      <c r="I182" s="152"/>
      <c r="J182" s="31"/>
      <c r="K182" s="31"/>
      <c r="L182" s="32"/>
      <c r="M182" s="153"/>
      <c r="N182" s="154"/>
      <c r="O182" s="52"/>
      <c r="P182" s="52"/>
      <c r="Q182" s="52"/>
      <c r="R182" s="52"/>
      <c r="S182" s="52"/>
      <c r="T182" s="53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T182" s="16" t="s">
        <v>139</v>
      </c>
      <c r="AU182" s="16" t="s">
        <v>83</v>
      </c>
    </row>
    <row r="183" spans="2:51" s="14" customFormat="1" ht="11.25">
      <c r="B183" s="167"/>
      <c r="D183" s="150" t="s">
        <v>219</v>
      </c>
      <c r="E183" s="168" t="s">
        <v>3</v>
      </c>
      <c r="F183" s="169" t="s">
        <v>351</v>
      </c>
      <c r="H183" s="170">
        <v>1.2</v>
      </c>
      <c r="I183" s="171"/>
      <c r="L183" s="167"/>
      <c r="M183" s="172"/>
      <c r="N183" s="173"/>
      <c r="O183" s="173"/>
      <c r="P183" s="173"/>
      <c r="Q183" s="173"/>
      <c r="R183" s="173"/>
      <c r="S183" s="173"/>
      <c r="T183" s="174"/>
      <c r="AT183" s="168" t="s">
        <v>219</v>
      </c>
      <c r="AU183" s="168" t="s">
        <v>83</v>
      </c>
      <c r="AV183" s="14" t="s">
        <v>83</v>
      </c>
      <c r="AW183" s="14" t="s">
        <v>36</v>
      </c>
      <c r="AX183" s="14" t="s">
        <v>22</v>
      </c>
      <c r="AY183" s="168" t="s">
        <v>124</v>
      </c>
    </row>
    <row r="184" spans="1:65" s="2" customFormat="1" ht="16.5" customHeight="1">
      <c r="A184" s="31"/>
      <c r="B184" s="136"/>
      <c r="C184" s="175" t="s">
        <v>352</v>
      </c>
      <c r="D184" s="175" t="s">
        <v>325</v>
      </c>
      <c r="E184" s="176" t="s">
        <v>353</v>
      </c>
      <c r="F184" s="177" t="s">
        <v>354</v>
      </c>
      <c r="G184" s="178" t="s">
        <v>355</v>
      </c>
      <c r="H184" s="179">
        <v>1.027</v>
      </c>
      <c r="I184" s="180"/>
      <c r="J184" s="181">
        <f>ROUND(I184*H184,2)</f>
        <v>0</v>
      </c>
      <c r="K184" s="177" t="s">
        <v>196</v>
      </c>
      <c r="L184" s="182"/>
      <c r="M184" s="183" t="s">
        <v>3</v>
      </c>
      <c r="N184" s="184" t="s">
        <v>45</v>
      </c>
      <c r="O184" s="52"/>
      <c r="P184" s="146">
        <f>O184*H184</f>
        <v>0</v>
      </c>
      <c r="Q184" s="146">
        <v>0.04743</v>
      </c>
      <c r="R184" s="146">
        <f>Q184*H184</f>
        <v>0.048710609999999994</v>
      </c>
      <c r="S184" s="146">
        <v>0</v>
      </c>
      <c r="T184" s="147">
        <f>S184*H184</f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148" t="s">
        <v>167</v>
      </c>
      <c r="AT184" s="148" t="s">
        <v>325</v>
      </c>
      <c r="AU184" s="148" t="s">
        <v>83</v>
      </c>
      <c r="AY184" s="16" t="s">
        <v>124</v>
      </c>
      <c r="BE184" s="149">
        <f>IF(N184="základní",J184,0)</f>
        <v>0</v>
      </c>
      <c r="BF184" s="149">
        <f>IF(N184="snížená",J184,0)</f>
        <v>0</v>
      </c>
      <c r="BG184" s="149">
        <f>IF(N184="zákl. přenesená",J184,0)</f>
        <v>0</v>
      </c>
      <c r="BH184" s="149">
        <f>IF(N184="sníž. přenesená",J184,0)</f>
        <v>0</v>
      </c>
      <c r="BI184" s="149">
        <f>IF(N184="nulová",J184,0)</f>
        <v>0</v>
      </c>
      <c r="BJ184" s="16" t="s">
        <v>22</v>
      </c>
      <c r="BK184" s="149">
        <f>ROUND(I184*H184,2)</f>
        <v>0</v>
      </c>
      <c r="BL184" s="16" t="s">
        <v>149</v>
      </c>
      <c r="BM184" s="148" t="s">
        <v>356</v>
      </c>
    </row>
    <row r="185" spans="1:47" s="2" customFormat="1" ht="19.5">
      <c r="A185" s="31"/>
      <c r="B185" s="32"/>
      <c r="C185" s="31"/>
      <c r="D185" s="150" t="s">
        <v>139</v>
      </c>
      <c r="E185" s="31"/>
      <c r="F185" s="155" t="s">
        <v>357</v>
      </c>
      <c r="G185" s="31"/>
      <c r="H185" s="31"/>
      <c r="I185" s="152"/>
      <c r="J185" s="31"/>
      <c r="K185" s="31"/>
      <c r="L185" s="32"/>
      <c r="M185" s="153"/>
      <c r="N185" s="154"/>
      <c r="O185" s="52"/>
      <c r="P185" s="52"/>
      <c r="Q185" s="52"/>
      <c r="R185" s="52"/>
      <c r="S185" s="52"/>
      <c r="T185" s="53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T185" s="16" t="s">
        <v>139</v>
      </c>
      <c r="AU185" s="16" t="s">
        <v>83</v>
      </c>
    </row>
    <row r="186" spans="2:51" s="14" customFormat="1" ht="11.25">
      <c r="B186" s="167"/>
      <c r="D186" s="150" t="s">
        <v>219</v>
      </c>
      <c r="E186" s="168" t="s">
        <v>3</v>
      </c>
      <c r="F186" s="169" t="s">
        <v>358</v>
      </c>
      <c r="H186" s="170">
        <v>1.027</v>
      </c>
      <c r="I186" s="171"/>
      <c r="L186" s="167"/>
      <c r="M186" s="172"/>
      <c r="N186" s="173"/>
      <c r="O186" s="173"/>
      <c r="P186" s="173"/>
      <c r="Q186" s="173"/>
      <c r="R186" s="173"/>
      <c r="S186" s="173"/>
      <c r="T186" s="174"/>
      <c r="AT186" s="168" t="s">
        <v>219</v>
      </c>
      <c r="AU186" s="168" t="s">
        <v>83</v>
      </c>
      <c r="AV186" s="14" t="s">
        <v>83</v>
      </c>
      <c r="AW186" s="14" t="s">
        <v>36</v>
      </c>
      <c r="AX186" s="14" t="s">
        <v>22</v>
      </c>
      <c r="AY186" s="168" t="s">
        <v>124</v>
      </c>
    </row>
    <row r="187" spans="2:63" s="12" customFormat="1" ht="22.9" customHeight="1">
      <c r="B187" s="123"/>
      <c r="D187" s="124" t="s">
        <v>73</v>
      </c>
      <c r="E187" s="134" t="s">
        <v>149</v>
      </c>
      <c r="F187" s="134" t="s">
        <v>359</v>
      </c>
      <c r="I187" s="126"/>
      <c r="J187" s="135">
        <f>BK187</f>
        <v>0</v>
      </c>
      <c r="L187" s="123"/>
      <c r="M187" s="128"/>
      <c r="N187" s="129"/>
      <c r="O187" s="129"/>
      <c r="P187" s="130">
        <f>SUM(P188:P191)</f>
        <v>0</v>
      </c>
      <c r="Q187" s="129"/>
      <c r="R187" s="130">
        <f>SUM(R188:R191)</f>
        <v>0.688095</v>
      </c>
      <c r="S187" s="129"/>
      <c r="T187" s="131">
        <f>SUM(T188:T191)</f>
        <v>0</v>
      </c>
      <c r="AR187" s="124" t="s">
        <v>22</v>
      </c>
      <c r="AT187" s="132" t="s">
        <v>73</v>
      </c>
      <c r="AU187" s="132" t="s">
        <v>22</v>
      </c>
      <c r="AY187" s="124" t="s">
        <v>124</v>
      </c>
      <c r="BK187" s="133">
        <f>SUM(BK188:BK191)</f>
        <v>0</v>
      </c>
    </row>
    <row r="188" spans="1:65" s="2" customFormat="1" ht="16.5" customHeight="1">
      <c r="A188" s="31"/>
      <c r="B188" s="136"/>
      <c r="C188" s="137" t="s">
        <v>360</v>
      </c>
      <c r="D188" s="137" t="s">
        <v>127</v>
      </c>
      <c r="E188" s="138" t="s">
        <v>361</v>
      </c>
      <c r="F188" s="139" t="s">
        <v>362</v>
      </c>
      <c r="G188" s="140" t="s">
        <v>201</v>
      </c>
      <c r="H188" s="141">
        <v>0.3</v>
      </c>
      <c r="I188" s="142"/>
      <c r="J188" s="143">
        <f>ROUND(I188*H188,2)</f>
        <v>0</v>
      </c>
      <c r="K188" s="139" t="s">
        <v>3</v>
      </c>
      <c r="L188" s="32"/>
      <c r="M188" s="144" t="s">
        <v>3</v>
      </c>
      <c r="N188" s="145" t="s">
        <v>45</v>
      </c>
      <c r="O188" s="52"/>
      <c r="P188" s="146">
        <f>O188*H188</f>
        <v>0</v>
      </c>
      <c r="Q188" s="146">
        <v>2.29365</v>
      </c>
      <c r="R188" s="146">
        <f>Q188*H188</f>
        <v>0.688095</v>
      </c>
      <c r="S188" s="146">
        <v>0</v>
      </c>
      <c r="T188" s="147">
        <f>S188*H188</f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148" t="s">
        <v>149</v>
      </c>
      <c r="AT188" s="148" t="s">
        <v>127</v>
      </c>
      <c r="AU188" s="148" t="s">
        <v>83</v>
      </c>
      <c r="AY188" s="16" t="s">
        <v>124</v>
      </c>
      <c r="BE188" s="149">
        <f>IF(N188="základní",J188,0)</f>
        <v>0</v>
      </c>
      <c r="BF188" s="149">
        <f>IF(N188="snížená",J188,0)</f>
        <v>0</v>
      </c>
      <c r="BG188" s="149">
        <f>IF(N188="zákl. přenesená",J188,0)</f>
        <v>0</v>
      </c>
      <c r="BH188" s="149">
        <f>IF(N188="sníž. přenesená",J188,0)</f>
        <v>0</v>
      </c>
      <c r="BI188" s="149">
        <f>IF(N188="nulová",J188,0)</f>
        <v>0</v>
      </c>
      <c r="BJ188" s="16" t="s">
        <v>22</v>
      </c>
      <c r="BK188" s="149">
        <f>ROUND(I188*H188,2)</f>
        <v>0</v>
      </c>
      <c r="BL188" s="16" t="s">
        <v>149</v>
      </c>
      <c r="BM188" s="148" t="s">
        <v>363</v>
      </c>
    </row>
    <row r="189" spans="1:47" s="2" customFormat="1" ht="11.25">
      <c r="A189" s="31"/>
      <c r="B189" s="32"/>
      <c r="C189" s="31"/>
      <c r="D189" s="150" t="s">
        <v>139</v>
      </c>
      <c r="E189" s="31"/>
      <c r="F189" s="155" t="s">
        <v>364</v>
      </c>
      <c r="G189" s="31"/>
      <c r="H189" s="31"/>
      <c r="I189" s="152"/>
      <c r="J189" s="31"/>
      <c r="K189" s="31"/>
      <c r="L189" s="32"/>
      <c r="M189" s="153"/>
      <c r="N189" s="154"/>
      <c r="O189" s="52"/>
      <c r="P189" s="52"/>
      <c r="Q189" s="52"/>
      <c r="R189" s="52"/>
      <c r="S189" s="52"/>
      <c r="T189" s="53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T189" s="16" t="s">
        <v>139</v>
      </c>
      <c r="AU189" s="16" t="s">
        <v>83</v>
      </c>
    </row>
    <row r="190" spans="1:47" s="2" customFormat="1" ht="19.5">
      <c r="A190" s="31"/>
      <c r="B190" s="32"/>
      <c r="C190" s="31"/>
      <c r="D190" s="150" t="s">
        <v>134</v>
      </c>
      <c r="E190" s="31"/>
      <c r="F190" s="151" t="s">
        <v>365</v>
      </c>
      <c r="G190" s="31"/>
      <c r="H190" s="31"/>
      <c r="I190" s="152"/>
      <c r="J190" s="31"/>
      <c r="K190" s="31"/>
      <c r="L190" s="32"/>
      <c r="M190" s="153"/>
      <c r="N190" s="154"/>
      <c r="O190" s="52"/>
      <c r="P190" s="52"/>
      <c r="Q190" s="52"/>
      <c r="R190" s="52"/>
      <c r="S190" s="52"/>
      <c r="T190" s="53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T190" s="16" t="s">
        <v>134</v>
      </c>
      <c r="AU190" s="16" t="s">
        <v>83</v>
      </c>
    </row>
    <row r="191" spans="2:51" s="14" customFormat="1" ht="11.25">
      <c r="B191" s="167"/>
      <c r="D191" s="150" t="s">
        <v>219</v>
      </c>
      <c r="E191" s="168" t="s">
        <v>3</v>
      </c>
      <c r="F191" s="169" t="s">
        <v>366</v>
      </c>
      <c r="H191" s="170">
        <v>0.3</v>
      </c>
      <c r="I191" s="171"/>
      <c r="L191" s="167"/>
      <c r="M191" s="172"/>
      <c r="N191" s="173"/>
      <c r="O191" s="173"/>
      <c r="P191" s="173"/>
      <c r="Q191" s="173"/>
      <c r="R191" s="173"/>
      <c r="S191" s="173"/>
      <c r="T191" s="174"/>
      <c r="AT191" s="168" t="s">
        <v>219</v>
      </c>
      <c r="AU191" s="168" t="s">
        <v>83</v>
      </c>
      <c r="AV191" s="14" t="s">
        <v>83</v>
      </c>
      <c r="AW191" s="14" t="s">
        <v>36</v>
      </c>
      <c r="AX191" s="14" t="s">
        <v>22</v>
      </c>
      <c r="AY191" s="168" t="s">
        <v>124</v>
      </c>
    </row>
    <row r="192" spans="2:63" s="12" customFormat="1" ht="22.9" customHeight="1">
      <c r="B192" s="123"/>
      <c r="D192" s="124" t="s">
        <v>73</v>
      </c>
      <c r="E192" s="134" t="s">
        <v>123</v>
      </c>
      <c r="F192" s="134" t="s">
        <v>367</v>
      </c>
      <c r="I192" s="126"/>
      <c r="J192" s="135">
        <f>BK192</f>
        <v>0</v>
      </c>
      <c r="L192" s="123"/>
      <c r="M192" s="128"/>
      <c r="N192" s="129"/>
      <c r="O192" s="129"/>
      <c r="P192" s="130">
        <f>SUM(P193:P243)</f>
        <v>0</v>
      </c>
      <c r="Q192" s="129"/>
      <c r="R192" s="130">
        <f>SUM(R193:R243)</f>
        <v>2289.6325258</v>
      </c>
      <c r="S192" s="129"/>
      <c r="T192" s="131">
        <f>SUM(T193:T243)</f>
        <v>0</v>
      </c>
      <c r="AR192" s="124" t="s">
        <v>22</v>
      </c>
      <c r="AT192" s="132" t="s">
        <v>73</v>
      </c>
      <c r="AU192" s="132" t="s">
        <v>22</v>
      </c>
      <c r="AY192" s="124" t="s">
        <v>124</v>
      </c>
      <c r="BK192" s="133">
        <f>SUM(BK193:BK243)</f>
        <v>0</v>
      </c>
    </row>
    <row r="193" spans="1:65" s="2" customFormat="1" ht="21.75" customHeight="1">
      <c r="A193" s="31"/>
      <c r="B193" s="136"/>
      <c r="C193" s="137" t="s">
        <v>368</v>
      </c>
      <c r="D193" s="137" t="s">
        <v>127</v>
      </c>
      <c r="E193" s="138" t="s">
        <v>369</v>
      </c>
      <c r="F193" s="139" t="s">
        <v>370</v>
      </c>
      <c r="G193" s="140" t="s">
        <v>195</v>
      </c>
      <c r="H193" s="141">
        <v>3154.27</v>
      </c>
      <c r="I193" s="142"/>
      <c r="J193" s="143">
        <f>ROUND(I193*H193,2)</f>
        <v>0</v>
      </c>
      <c r="K193" s="139" t="s">
        <v>196</v>
      </c>
      <c r="L193" s="32"/>
      <c r="M193" s="144" t="s">
        <v>3</v>
      </c>
      <c r="N193" s="145" t="s">
        <v>45</v>
      </c>
      <c r="O193" s="52"/>
      <c r="P193" s="146">
        <f>O193*H193</f>
        <v>0</v>
      </c>
      <c r="Q193" s="146">
        <v>0</v>
      </c>
      <c r="R193" s="146">
        <f>Q193*H193</f>
        <v>0</v>
      </c>
      <c r="S193" s="146">
        <v>0</v>
      </c>
      <c r="T193" s="147">
        <f>S193*H193</f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148" t="s">
        <v>149</v>
      </c>
      <c r="AT193" s="148" t="s">
        <v>127</v>
      </c>
      <c r="AU193" s="148" t="s">
        <v>83</v>
      </c>
      <c r="AY193" s="16" t="s">
        <v>124</v>
      </c>
      <c r="BE193" s="149">
        <f>IF(N193="základní",J193,0)</f>
        <v>0</v>
      </c>
      <c r="BF193" s="149">
        <f>IF(N193="snížená",J193,0)</f>
        <v>0</v>
      </c>
      <c r="BG193" s="149">
        <f>IF(N193="zákl. přenesená",J193,0)</f>
        <v>0</v>
      </c>
      <c r="BH193" s="149">
        <f>IF(N193="sníž. přenesená",J193,0)</f>
        <v>0</v>
      </c>
      <c r="BI193" s="149">
        <f>IF(N193="nulová",J193,0)</f>
        <v>0</v>
      </c>
      <c r="BJ193" s="16" t="s">
        <v>22</v>
      </c>
      <c r="BK193" s="149">
        <f>ROUND(I193*H193,2)</f>
        <v>0</v>
      </c>
      <c r="BL193" s="16" t="s">
        <v>149</v>
      </c>
      <c r="BM193" s="148" t="s">
        <v>371</v>
      </c>
    </row>
    <row r="194" spans="1:47" s="2" customFormat="1" ht="29.25">
      <c r="A194" s="31"/>
      <c r="B194" s="32"/>
      <c r="C194" s="31"/>
      <c r="D194" s="150" t="s">
        <v>139</v>
      </c>
      <c r="E194" s="31"/>
      <c r="F194" s="155" t="s">
        <v>372</v>
      </c>
      <c r="G194" s="31"/>
      <c r="H194" s="31"/>
      <c r="I194" s="152"/>
      <c r="J194" s="31"/>
      <c r="K194" s="31"/>
      <c r="L194" s="32"/>
      <c r="M194" s="153"/>
      <c r="N194" s="154"/>
      <c r="O194" s="52"/>
      <c r="P194" s="52"/>
      <c r="Q194" s="52"/>
      <c r="R194" s="52"/>
      <c r="S194" s="52"/>
      <c r="T194" s="53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T194" s="16" t="s">
        <v>139</v>
      </c>
      <c r="AU194" s="16" t="s">
        <v>83</v>
      </c>
    </row>
    <row r="195" spans="2:51" s="13" customFormat="1" ht="11.25">
      <c r="B195" s="160"/>
      <c r="D195" s="150" t="s">
        <v>219</v>
      </c>
      <c r="E195" s="161" t="s">
        <v>3</v>
      </c>
      <c r="F195" s="162" t="s">
        <v>373</v>
      </c>
      <c r="H195" s="161" t="s">
        <v>3</v>
      </c>
      <c r="I195" s="163"/>
      <c r="L195" s="160"/>
      <c r="M195" s="164"/>
      <c r="N195" s="165"/>
      <c r="O195" s="165"/>
      <c r="P195" s="165"/>
      <c r="Q195" s="165"/>
      <c r="R195" s="165"/>
      <c r="S195" s="165"/>
      <c r="T195" s="166"/>
      <c r="AT195" s="161" t="s">
        <v>219</v>
      </c>
      <c r="AU195" s="161" t="s">
        <v>83</v>
      </c>
      <c r="AV195" s="13" t="s">
        <v>22</v>
      </c>
      <c r="AW195" s="13" t="s">
        <v>36</v>
      </c>
      <c r="AX195" s="13" t="s">
        <v>74</v>
      </c>
      <c r="AY195" s="161" t="s">
        <v>124</v>
      </c>
    </row>
    <row r="196" spans="2:51" s="14" customFormat="1" ht="11.25">
      <c r="B196" s="167"/>
      <c r="D196" s="150" t="s">
        <v>219</v>
      </c>
      <c r="E196" s="168" t="s">
        <v>3</v>
      </c>
      <c r="F196" s="169" t="s">
        <v>305</v>
      </c>
      <c r="H196" s="170">
        <v>3154.27</v>
      </c>
      <c r="I196" s="171"/>
      <c r="L196" s="167"/>
      <c r="M196" s="172"/>
      <c r="N196" s="173"/>
      <c r="O196" s="173"/>
      <c r="P196" s="173"/>
      <c r="Q196" s="173"/>
      <c r="R196" s="173"/>
      <c r="S196" s="173"/>
      <c r="T196" s="174"/>
      <c r="AT196" s="168" t="s">
        <v>219</v>
      </c>
      <c r="AU196" s="168" t="s">
        <v>83</v>
      </c>
      <c r="AV196" s="14" t="s">
        <v>83</v>
      </c>
      <c r="AW196" s="14" t="s">
        <v>36</v>
      </c>
      <c r="AX196" s="14" t="s">
        <v>22</v>
      </c>
      <c r="AY196" s="168" t="s">
        <v>124</v>
      </c>
    </row>
    <row r="197" spans="1:65" s="2" customFormat="1" ht="16.5" customHeight="1">
      <c r="A197" s="31"/>
      <c r="B197" s="136"/>
      <c r="C197" s="175" t="s">
        <v>374</v>
      </c>
      <c r="D197" s="175" t="s">
        <v>325</v>
      </c>
      <c r="E197" s="176" t="s">
        <v>375</v>
      </c>
      <c r="F197" s="177" t="s">
        <v>376</v>
      </c>
      <c r="G197" s="178" t="s">
        <v>293</v>
      </c>
      <c r="H197" s="179">
        <v>76.018</v>
      </c>
      <c r="I197" s="180"/>
      <c r="J197" s="181">
        <f>ROUND(I197*H197,2)</f>
        <v>0</v>
      </c>
      <c r="K197" s="177" t="s">
        <v>196</v>
      </c>
      <c r="L197" s="182"/>
      <c r="M197" s="183" t="s">
        <v>3</v>
      </c>
      <c r="N197" s="184" t="s">
        <v>45</v>
      </c>
      <c r="O197" s="52"/>
      <c r="P197" s="146">
        <f>O197*H197</f>
        <v>0</v>
      </c>
      <c r="Q197" s="146">
        <v>1</v>
      </c>
      <c r="R197" s="146">
        <f>Q197*H197</f>
        <v>76.018</v>
      </c>
      <c r="S197" s="146">
        <v>0</v>
      </c>
      <c r="T197" s="147">
        <f>S197*H197</f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148" t="s">
        <v>167</v>
      </c>
      <c r="AT197" s="148" t="s">
        <v>325</v>
      </c>
      <c r="AU197" s="148" t="s">
        <v>83</v>
      </c>
      <c r="AY197" s="16" t="s">
        <v>124</v>
      </c>
      <c r="BE197" s="149">
        <f>IF(N197="základní",J197,0)</f>
        <v>0</v>
      </c>
      <c r="BF197" s="149">
        <f>IF(N197="snížená",J197,0)</f>
        <v>0</v>
      </c>
      <c r="BG197" s="149">
        <f>IF(N197="zákl. přenesená",J197,0)</f>
        <v>0</v>
      </c>
      <c r="BH197" s="149">
        <f>IF(N197="sníž. přenesená",J197,0)</f>
        <v>0</v>
      </c>
      <c r="BI197" s="149">
        <f>IF(N197="nulová",J197,0)</f>
        <v>0</v>
      </c>
      <c r="BJ197" s="16" t="s">
        <v>22</v>
      </c>
      <c r="BK197" s="149">
        <f>ROUND(I197*H197,2)</f>
        <v>0</v>
      </c>
      <c r="BL197" s="16" t="s">
        <v>149</v>
      </c>
      <c r="BM197" s="148" t="s">
        <v>377</v>
      </c>
    </row>
    <row r="198" spans="1:47" s="2" customFormat="1" ht="11.25">
      <c r="A198" s="31"/>
      <c r="B198" s="32"/>
      <c r="C198" s="31"/>
      <c r="D198" s="150" t="s">
        <v>139</v>
      </c>
      <c r="E198" s="31"/>
      <c r="F198" s="155" t="s">
        <v>378</v>
      </c>
      <c r="G198" s="31"/>
      <c r="H198" s="31"/>
      <c r="I198" s="152"/>
      <c r="J198" s="31"/>
      <c r="K198" s="31"/>
      <c r="L198" s="32"/>
      <c r="M198" s="153"/>
      <c r="N198" s="154"/>
      <c r="O198" s="52"/>
      <c r="P198" s="52"/>
      <c r="Q198" s="52"/>
      <c r="R198" s="52"/>
      <c r="S198" s="52"/>
      <c r="T198" s="53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T198" s="16" t="s">
        <v>139</v>
      </c>
      <c r="AU198" s="16" t="s">
        <v>83</v>
      </c>
    </row>
    <row r="199" spans="2:51" s="13" customFormat="1" ht="11.25">
      <c r="B199" s="160"/>
      <c r="D199" s="150" t="s">
        <v>219</v>
      </c>
      <c r="E199" s="161" t="s">
        <v>3</v>
      </c>
      <c r="F199" s="162" t="s">
        <v>379</v>
      </c>
      <c r="H199" s="161" t="s">
        <v>3</v>
      </c>
      <c r="I199" s="163"/>
      <c r="L199" s="160"/>
      <c r="M199" s="164"/>
      <c r="N199" s="165"/>
      <c r="O199" s="165"/>
      <c r="P199" s="165"/>
      <c r="Q199" s="165"/>
      <c r="R199" s="165"/>
      <c r="S199" s="165"/>
      <c r="T199" s="166"/>
      <c r="AT199" s="161" t="s">
        <v>219</v>
      </c>
      <c r="AU199" s="161" t="s">
        <v>83</v>
      </c>
      <c r="AV199" s="13" t="s">
        <v>22</v>
      </c>
      <c r="AW199" s="13" t="s">
        <v>36</v>
      </c>
      <c r="AX199" s="13" t="s">
        <v>74</v>
      </c>
      <c r="AY199" s="161" t="s">
        <v>124</v>
      </c>
    </row>
    <row r="200" spans="2:51" s="14" customFormat="1" ht="11.25">
      <c r="B200" s="167"/>
      <c r="D200" s="150" t="s">
        <v>219</v>
      </c>
      <c r="E200" s="168" t="s">
        <v>3</v>
      </c>
      <c r="F200" s="169" t="s">
        <v>380</v>
      </c>
      <c r="H200" s="170">
        <v>76.018</v>
      </c>
      <c r="I200" s="171"/>
      <c r="L200" s="167"/>
      <c r="M200" s="172"/>
      <c r="N200" s="173"/>
      <c r="O200" s="173"/>
      <c r="P200" s="173"/>
      <c r="Q200" s="173"/>
      <c r="R200" s="173"/>
      <c r="S200" s="173"/>
      <c r="T200" s="174"/>
      <c r="AT200" s="168" t="s">
        <v>219</v>
      </c>
      <c r="AU200" s="168" t="s">
        <v>83</v>
      </c>
      <c r="AV200" s="14" t="s">
        <v>83</v>
      </c>
      <c r="AW200" s="14" t="s">
        <v>36</v>
      </c>
      <c r="AX200" s="14" t="s">
        <v>22</v>
      </c>
      <c r="AY200" s="168" t="s">
        <v>124</v>
      </c>
    </row>
    <row r="201" spans="1:65" s="2" customFormat="1" ht="16.5" customHeight="1">
      <c r="A201" s="31"/>
      <c r="B201" s="136"/>
      <c r="C201" s="137" t="s">
        <v>381</v>
      </c>
      <c r="D201" s="137" t="s">
        <v>127</v>
      </c>
      <c r="E201" s="138" t="s">
        <v>382</v>
      </c>
      <c r="F201" s="139" t="s">
        <v>383</v>
      </c>
      <c r="G201" s="140" t="s">
        <v>195</v>
      </c>
      <c r="H201" s="141">
        <v>1577.135</v>
      </c>
      <c r="I201" s="142"/>
      <c r="J201" s="143">
        <f>ROUND(I201*H201,2)</f>
        <v>0</v>
      </c>
      <c r="K201" s="139" t="s">
        <v>196</v>
      </c>
      <c r="L201" s="32"/>
      <c r="M201" s="144" t="s">
        <v>3</v>
      </c>
      <c r="N201" s="145" t="s">
        <v>45</v>
      </c>
      <c r="O201" s="52"/>
      <c r="P201" s="146">
        <f>O201*H201</f>
        <v>0</v>
      </c>
      <c r="Q201" s="146">
        <v>0.1012</v>
      </c>
      <c r="R201" s="146">
        <f>Q201*H201</f>
        <v>159.606062</v>
      </c>
      <c r="S201" s="146">
        <v>0</v>
      </c>
      <c r="T201" s="147">
        <f>S201*H201</f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148" t="s">
        <v>149</v>
      </c>
      <c r="AT201" s="148" t="s">
        <v>127</v>
      </c>
      <c r="AU201" s="148" t="s">
        <v>83</v>
      </c>
      <c r="AY201" s="16" t="s">
        <v>124</v>
      </c>
      <c r="BE201" s="149">
        <f>IF(N201="základní",J201,0)</f>
        <v>0</v>
      </c>
      <c r="BF201" s="149">
        <f>IF(N201="snížená",J201,0)</f>
        <v>0</v>
      </c>
      <c r="BG201" s="149">
        <f>IF(N201="zákl. přenesená",J201,0)</f>
        <v>0</v>
      </c>
      <c r="BH201" s="149">
        <f>IF(N201="sníž. přenesená",J201,0)</f>
        <v>0</v>
      </c>
      <c r="BI201" s="149">
        <f>IF(N201="nulová",J201,0)</f>
        <v>0</v>
      </c>
      <c r="BJ201" s="16" t="s">
        <v>22</v>
      </c>
      <c r="BK201" s="149">
        <f>ROUND(I201*H201,2)</f>
        <v>0</v>
      </c>
      <c r="BL201" s="16" t="s">
        <v>149</v>
      </c>
      <c r="BM201" s="148" t="s">
        <v>384</v>
      </c>
    </row>
    <row r="202" spans="1:47" s="2" customFormat="1" ht="11.25">
      <c r="A202" s="31"/>
      <c r="B202" s="32"/>
      <c r="C202" s="31"/>
      <c r="D202" s="150" t="s">
        <v>139</v>
      </c>
      <c r="E202" s="31"/>
      <c r="F202" s="155" t="s">
        <v>385</v>
      </c>
      <c r="G202" s="31"/>
      <c r="H202" s="31"/>
      <c r="I202" s="152"/>
      <c r="J202" s="31"/>
      <c r="K202" s="31"/>
      <c r="L202" s="32"/>
      <c r="M202" s="153"/>
      <c r="N202" s="154"/>
      <c r="O202" s="52"/>
      <c r="P202" s="52"/>
      <c r="Q202" s="52"/>
      <c r="R202" s="52"/>
      <c r="S202" s="52"/>
      <c r="T202" s="53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T202" s="16" t="s">
        <v>139</v>
      </c>
      <c r="AU202" s="16" t="s">
        <v>83</v>
      </c>
    </row>
    <row r="203" spans="1:47" s="2" customFormat="1" ht="19.5">
      <c r="A203" s="31"/>
      <c r="B203" s="32"/>
      <c r="C203" s="31"/>
      <c r="D203" s="150" t="s">
        <v>134</v>
      </c>
      <c r="E203" s="31"/>
      <c r="F203" s="151" t="s">
        <v>386</v>
      </c>
      <c r="G203" s="31"/>
      <c r="H203" s="31"/>
      <c r="I203" s="152"/>
      <c r="J203" s="31"/>
      <c r="K203" s="31"/>
      <c r="L203" s="32"/>
      <c r="M203" s="153"/>
      <c r="N203" s="154"/>
      <c r="O203" s="52"/>
      <c r="P203" s="52"/>
      <c r="Q203" s="52"/>
      <c r="R203" s="52"/>
      <c r="S203" s="52"/>
      <c r="T203" s="53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T203" s="16" t="s">
        <v>134</v>
      </c>
      <c r="AU203" s="16" t="s">
        <v>83</v>
      </c>
    </row>
    <row r="204" spans="2:51" s="14" customFormat="1" ht="11.25">
      <c r="B204" s="167"/>
      <c r="D204" s="150" t="s">
        <v>219</v>
      </c>
      <c r="E204" s="168" t="s">
        <v>3</v>
      </c>
      <c r="F204" s="169" t="s">
        <v>387</v>
      </c>
      <c r="H204" s="170">
        <v>1577.135</v>
      </c>
      <c r="I204" s="171"/>
      <c r="L204" s="167"/>
      <c r="M204" s="172"/>
      <c r="N204" s="173"/>
      <c r="O204" s="173"/>
      <c r="P204" s="173"/>
      <c r="Q204" s="173"/>
      <c r="R204" s="173"/>
      <c r="S204" s="173"/>
      <c r="T204" s="174"/>
      <c r="AT204" s="168" t="s">
        <v>219</v>
      </c>
      <c r="AU204" s="168" t="s">
        <v>83</v>
      </c>
      <c r="AV204" s="14" t="s">
        <v>83</v>
      </c>
      <c r="AW204" s="14" t="s">
        <v>36</v>
      </c>
      <c r="AX204" s="14" t="s">
        <v>22</v>
      </c>
      <c r="AY204" s="168" t="s">
        <v>124</v>
      </c>
    </row>
    <row r="205" spans="1:65" s="2" customFormat="1" ht="16.5" customHeight="1">
      <c r="A205" s="31"/>
      <c r="B205" s="136"/>
      <c r="C205" s="137" t="s">
        <v>388</v>
      </c>
      <c r="D205" s="137" t="s">
        <v>127</v>
      </c>
      <c r="E205" s="138" t="s">
        <v>389</v>
      </c>
      <c r="F205" s="139" t="s">
        <v>390</v>
      </c>
      <c r="G205" s="140" t="s">
        <v>195</v>
      </c>
      <c r="H205" s="141">
        <v>2889.27</v>
      </c>
      <c r="I205" s="142"/>
      <c r="J205" s="143">
        <f>ROUND(I205*H205,2)</f>
        <v>0</v>
      </c>
      <c r="K205" s="139" t="s">
        <v>3</v>
      </c>
      <c r="L205" s="32"/>
      <c r="M205" s="144" t="s">
        <v>3</v>
      </c>
      <c r="N205" s="145" t="s">
        <v>45</v>
      </c>
      <c r="O205" s="52"/>
      <c r="P205" s="146">
        <f>O205*H205</f>
        <v>0</v>
      </c>
      <c r="Q205" s="146">
        <v>0.27994</v>
      </c>
      <c r="R205" s="146">
        <f>Q205*H205</f>
        <v>808.8222438</v>
      </c>
      <c r="S205" s="146">
        <v>0</v>
      </c>
      <c r="T205" s="147">
        <f>S205*H205</f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148" t="s">
        <v>149</v>
      </c>
      <c r="AT205" s="148" t="s">
        <v>127</v>
      </c>
      <c r="AU205" s="148" t="s">
        <v>83</v>
      </c>
      <c r="AY205" s="16" t="s">
        <v>124</v>
      </c>
      <c r="BE205" s="149">
        <f>IF(N205="základní",J205,0)</f>
        <v>0</v>
      </c>
      <c r="BF205" s="149">
        <f>IF(N205="snížená",J205,0)</f>
        <v>0</v>
      </c>
      <c r="BG205" s="149">
        <f>IF(N205="zákl. přenesená",J205,0)</f>
        <v>0</v>
      </c>
      <c r="BH205" s="149">
        <f>IF(N205="sníž. přenesená",J205,0)</f>
        <v>0</v>
      </c>
      <c r="BI205" s="149">
        <f>IF(N205="nulová",J205,0)</f>
        <v>0</v>
      </c>
      <c r="BJ205" s="16" t="s">
        <v>22</v>
      </c>
      <c r="BK205" s="149">
        <f>ROUND(I205*H205,2)</f>
        <v>0</v>
      </c>
      <c r="BL205" s="16" t="s">
        <v>149</v>
      </c>
      <c r="BM205" s="148" t="s">
        <v>391</v>
      </c>
    </row>
    <row r="206" spans="1:47" s="2" customFormat="1" ht="11.25">
      <c r="A206" s="31"/>
      <c r="B206" s="32"/>
      <c r="C206" s="31"/>
      <c r="D206" s="150" t="s">
        <v>139</v>
      </c>
      <c r="E206" s="31"/>
      <c r="F206" s="155" t="s">
        <v>392</v>
      </c>
      <c r="G206" s="31"/>
      <c r="H206" s="31"/>
      <c r="I206" s="152"/>
      <c r="J206" s="31"/>
      <c r="K206" s="31"/>
      <c r="L206" s="32"/>
      <c r="M206" s="153"/>
      <c r="N206" s="154"/>
      <c r="O206" s="52"/>
      <c r="P206" s="52"/>
      <c r="Q206" s="52"/>
      <c r="R206" s="52"/>
      <c r="S206" s="52"/>
      <c r="T206" s="53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T206" s="16" t="s">
        <v>139</v>
      </c>
      <c r="AU206" s="16" t="s">
        <v>83</v>
      </c>
    </row>
    <row r="207" spans="2:51" s="13" customFormat="1" ht="11.25">
      <c r="B207" s="160"/>
      <c r="D207" s="150" t="s">
        <v>219</v>
      </c>
      <c r="E207" s="161" t="s">
        <v>3</v>
      </c>
      <c r="F207" s="162" t="s">
        <v>393</v>
      </c>
      <c r="H207" s="161" t="s">
        <v>3</v>
      </c>
      <c r="I207" s="163"/>
      <c r="L207" s="160"/>
      <c r="M207" s="164"/>
      <c r="N207" s="165"/>
      <c r="O207" s="165"/>
      <c r="P207" s="165"/>
      <c r="Q207" s="165"/>
      <c r="R207" s="165"/>
      <c r="S207" s="165"/>
      <c r="T207" s="166"/>
      <c r="AT207" s="161" t="s">
        <v>219</v>
      </c>
      <c r="AU207" s="161" t="s">
        <v>83</v>
      </c>
      <c r="AV207" s="13" t="s">
        <v>22</v>
      </c>
      <c r="AW207" s="13" t="s">
        <v>36</v>
      </c>
      <c r="AX207" s="13" t="s">
        <v>74</v>
      </c>
      <c r="AY207" s="161" t="s">
        <v>124</v>
      </c>
    </row>
    <row r="208" spans="2:51" s="14" customFormat="1" ht="11.25">
      <c r="B208" s="167"/>
      <c r="D208" s="150" t="s">
        <v>219</v>
      </c>
      <c r="E208" s="168" t="s">
        <v>3</v>
      </c>
      <c r="F208" s="169" t="s">
        <v>394</v>
      </c>
      <c r="H208" s="170">
        <v>2889.27</v>
      </c>
      <c r="I208" s="171"/>
      <c r="L208" s="167"/>
      <c r="M208" s="172"/>
      <c r="N208" s="173"/>
      <c r="O208" s="173"/>
      <c r="P208" s="173"/>
      <c r="Q208" s="173"/>
      <c r="R208" s="173"/>
      <c r="S208" s="173"/>
      <c r="T208" s="174"/>
      <c r="AT208" s="168" t="s">
        <v>219</v>
      </c>
      <c r="AU208" s="168" t="s">
        <v>83</v>
      </c>
      <c r="AV208" s="14" t="s">
        <v>83</v>
      </c>
      <c r="AW208" s="14" t="s">
        <v>36</v>
      </c>
      <c r="AX208" s="14" t="s">
        <v>22</v>
      </c>
      <c r="AY208" s="168" t="s">
        <v>124</v>
      </c>
    </row>
    <row r="209" spans="1:65" s="2" customFormat="1" ht="16.5" customHeight="1">
      <c r="A209" s="31"/>
      <c r="B209" s="136"/>
      <c r="C209" s="137" t="s">
        <v>395</v>
      </c>
      <c r="D209" s="137" t="s">
        <v>127</v>
      </c>
      <c r="E209" s="138" t="s">
        <v>396</v>
      </c>
      <c r="F209" s="139" t="s">
        <v>397</v>
      </c>
      <c r="G209" s="140" t="s">
        <v>195</v>
      </c>
      <c r="H209" s="141">
        <v>3154.27</v>
      </c>
      <c r="I209" s="142"/>
      <c r="J209" s="143">
        <f>ROUND(I209*H209,2)</f>
        <v>0</v>
      </c>
      <c r="K209" s="139" t="s">
        <v>196</v>
      </c>
      <c r="L209" s="32"/>
      <c r="M209" s="144" t="s">
        <v>3</v>
      </c>
      <c r="N209" s="145" t="s">
        <v>45</v>
      </c>
      <c r="O209" s="52"/>
      <c r="P209" s="146">
        <f>O209*H209</f>
        <v>0</v>
      </c>
      <c r="Q209" s="146">
        <v>0.378</v>
      </c>
      <c r="R209" s="146">
        <f>Q209*H209</f>
        <v>1192.31406</v>
      </c>
      <c r="S209" s="146">
        <v>0</v>
      </c>
      <c r="T209" s="147">
        <f>S209*H209</f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148" t="s">
        <v>149</v>
      </c>
      <c r="AT209" s="148" t="s">
        <v>127</v>
      </c>
      <c r="AU209" s="148" t="s">
        <v>83</v>
      </c>
      <c r="AY209" s="16" t="s">
        <v>124</v>
      </c>
      <c r="BE209" s="149">
        <f>IF(N209="základní",J209,0)</f>
        <v>0</v>
      </c>
      <c r="BF209" s="149">
        <f>IF(N209="snížená",J209,0)</f>
        <v>0</v>
      </c>
      <c r="BG209" s="149">
        <f>IF(N209="zákl. přenesená",J209,0)</f>
        <v>0</v>
      </c>
      <c r="BH209" s="149">
        <f>IF(N209="sníž. přenesená",J209,0)</f>
        <v>0</v>
      </c>
      <c r="BI209" s="149">
        <f>IF(N209="nulová",J209,0)</f>
        <v>0</v>
      </c>
      <c r="BJ209" s="16" t="s">
        <v>22</v>
      </c>
      <c r="BK209" s="149">
        <f>ROUND(I209*H209,2)</f>
        <v>0</v>
      </c>
      <c r="BL209" s="16" t="s">
        <v>149</v>
      </c>
      <c r="BM209" s="148" t="s">
        <v>398</v>
      </c>
    </row>
    <row r="210" spans="1:47" s="2" customFormat="1" ht="11.25">
      <c r="A210" s="31"/>
      <c r="B210" s="32"/>
      <c r="C210" s="31"/>
      <c r="D210" s="150" t="s">
        <v>139</v>
      </c>
      <c r="E210" s="31"/>
      <c r="F210" s="155" t="s">
        <v>399</v>
      </c>
      <c r="G210" s="31"/>
      <c r="H210" s="31"/>
      <c r="I210" s="152"/>
      <c r="J210" s="31"/>
      <c r="K210" s="31"/>
      <c r="L210" s="32"/>
      <c r="M210" s="153"/>
      <c r="N210" s="154"/>
      <c r="O210" s="52"/>
      <c r="P210" s="52"/>
      <c r="Q210" s="52"/>
      <c r="R210" s="52"/>
      <c r="S210" s="52"/>
      <c r="T210" s="53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T210" s="16" t="s">
        <v>139</v>
      </c>
      <c r="AU210" s="16" t="s">
        <v>83</v>
      </c>
    </row>
    <row r="211" spans="1:47" s="2" customFormat="1" ht="19.5">
      <c r="A211" s="31"/>
      <c r="B211" s="32"/>
      <c r="C211" s="31"/>
      <c r="D211" s="150" t="s">
        <v>134</v>
      </c>
      <c r="E211" s="31"/>
      <c r="F211" s="151" t="s">
        <v>400</v>
      </c>
      <c r="G211" s="31"/>
      <c r="H211" s="31"/>
      <c r="I211" s="152"/>
      <c r="J211" s="31"/>
      <c r="K211" s="31"/>
      <c r="L211" s="32"/>
      <c r="M211" s="153"/>
      <c r="N211" s="154"/>
      <c r="O211" s="52"/>
      <c r="P211" s="52"/>
      <c r="Q211" s="52"/>
      <c r="R211" s="52"/>
      <c r="S211" s="52"/>
      <c r="T211" s="53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T211" s="16" t="s">
        <v>134</v>
      </c>
      <c r="AU211" s="16" t="s">
        <v>83</v>
      </c>
    </row>
    <row r="212" spans="2:51" s="13" customFormat="1" ht="11.25">
      <c r="B212" s="160"/>
      <c r="D212" s="150" t="s">
        <v>219</v>
      </c>
      <c r="E212" s="161" t="s">
        <v>3</v>
      </c>
      <c r="F212" s="162" t="s">
        <v>401</v>
      </c>
      <c r="H212" s="161" t="s">
        <v>3</v>
      </c>
      <c r="I212" s="163"/>
      <c r="L212" s="160"/>
      <c r="M212" s="164"/>
      <c r="N212" s="165"/>
      <c r="O212" s="165"/>
      <c r="P212" s="165"/>
      <c r="Q212" s="165"/>
      <c r="R212" s="165"/>
      <c r="S212" s="165"/>
      <c r="T212" s="166"/>
      <c r="AT212" s="161" t="s">
        <v>219</v>
      </c>
      <c r="AU212" s="161" t="s">
        <v>83</v>
      </c>
      <c r="AV212" s="13" t="s">
        <v>22</v>
      </c>
      <c r="AW212" s="13" t="s">
        <v>36</v>
      </c>
      <c r="AX212" s="13" t="s">
        <v>74</v>
      </c>
      <c r="AY212" s="161" t="s">
        <v>124</v>
      </c>
    </row>
    <row r="213" spans="2:51" s="14" customFormat="1" ht="11.25">
      <c r="B213" s="167"/>
      <c r="D213" s="150" t="s">
        <v>219</v>
      </c>
      <c r="E213" s="168" t="s">
        <v>3</v>
      </c>
      <c r="F213" s="169" t="s">
        <v>402</v>
      </c>
      <c r="H213" s="170">
        <v>3154.27</v>
      </c>
      <c r="I213" s="171"/>
      <c r="L213" s="167"/>
      <c r="M213" s="172"/>
      <c r="N213" s="173"/>
      <c r="O213" s="173"/>
      <c r="P213" s="173"/>
      <c r="Q213" s="173"/>
      <c r="R213" s="173"/>
      <c r="S213" s="173"/>
      <c r="T213" s="174"/>
      <c r="AT213" s="168" t="s">
        <v>219</v>
      </c>
      <c r="AU213" s="168" t="s">
        <v>83</v>
      </c>
      <c r="AV213" s="14" t="s">
        <v>83</v>
      </c>
      <c r="AW213" s="14" t="s">
        <v>36</v>
      </c>
      <c r="AX213" s="14" t="s">
        <v>22</v>
      </c>
      <c r="AY213" s="168" t="s">
        <v>124</v>
      </c>
    </row>
    <row r="214" spans="1:65" s="2" customFormat="1" ht="16.5" customHeight="1">
      <c r="A214" s="31"/>
      <c r="B214" s="136"/>
      <c r="C214" s="137" t="s">
        <v>403</v>
      </c>
      <c r="D214" s="137" t="s">
        <v>127</v>
      </c>
      <c r="E214" s="138" t="s">
        <v>404</v>
      </c>
      <c r="F214" s="139" t="s">
        <v>405</v>
      </c>
      <c r="G214" s="140" t="s">
        <v>195</v>
      </c>
      <c r="H214" s="141">
        <v>2465.27</v>
      </c>
      <c r="I214" s="142"/>
      <c r="J214" s="143">
        <f>ROUND(I214*H214,2)</f>
        <v>0</v>
      </c>
      <c r="K214" s="139" t="s">
        <v>196</v>
      </c>
      <c r="L214" s="32"/>
      <c r="M214" s="144" t="s">
        <v>3</v>
      </c>
      <c r="N214" s="145" t="s">
        <v>45</v>
      </c>
      <c r="O214" s="52"/>
      <c r="P214" s="146">
        <f>O214*H214</f>
        <v>0</v>
      </c>
      <c r="Q214" s="146">
        <v>0</v>
      </c>
      <c r="R214" s="146">
        <f>Q214*H214</f>
        <v>0</v>
      </c>
      <c r="S214" s="146">
        <v>0</v>
      </c>
      <c r="T214" s="147">
        <f>S214*H214</f>
        <v>0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R214" s="148" t="s">
        <v>149</v>
      </c>
      <c r="AT214" s="148" t="s">
        <v>127</v>
      </c>
      <c r="AU214" s="148" t="s">
        <v>83</v>
      </c>
      <c r="AY214" s="16" t="s">
        <v>124</v>
      </c>
      <c r="BE214" s="149">
        <f>IF(N214="základní",J214,0)</f>
        <v>0</v>
      </c>
      <c r="BF214" s="149">
        <f>IF(N214="snížená",J214,0)</f>
        <v>0</v>
      </c>
      <c r="BG214" s="149">
        <f>IF(N214="zákl. přenesená",J214,0)</f>
        <v>0</v>
      </c>
      <c r="BH214" s="149">
        <f>IF(N214="sníž. přenesená",J214,0)</f>
        <v>0</v>
      </c>
      <c r="BI214" s="149">
        <f>IF(N214="nulová",J214,0)</f>
        <v>0</v>
      </c>
      <c r="BJ214" s="16" t="s">
        <v>22</v>
      </c>
      <c r="BK214" s="149">
        <f>ROUND(I214*H214,2)</f>
        <v>0</v>
      </c>
      <c r="BL214" s="16" t="s">
        <v>149</v>
      </c>
      <c r="BM214" s="148" t="s">
        <v>406</v>
      </c>
    </row>
    <row r="215" spans="1:47" s="2" customFormat="1" ht="19.5">
      <c r="A215" s="31"/>
      <c r="B215" s="32"/>
      <c r="C215" s="31"/>
      <c r="D215" s="150" t="s">
        <v>139</v>
      </c>
      <c r="E215" s="31"/>
      <c r="F215" s="155" t="s">
        <v>407</v>
      </c>
      <c r="G215" s="31"/>
      <c r="H215" s="31"/>
      <c r="I215" s="152"/>
      <c r="J215" s="31"/>
      <c r="K215" s="31"/>
      <c r="L215" s="32"/>
      <c r="M215" s="153"/>
      <c r="N215" s="154"/>
      <c r="O215" s="52"/>
      <c r="P215" s="52"/>
      <c r="Q215" s="52"/>
      <c r="R215" s="52"/>
      <c r="S215" s="52"/>
      <c r="T215" s="53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T215" s="16" t="s">
        <v>139</v>
      </c>
      <c r="AU215" s="16" t="s">
        <v>83</v>
      </c>
    </row>
    <row r="216" spans="2:51" s="13" customFormat="1" ht="11.25">
      <c r="B216" s="160"/>
      <c r="D216" s="150" t="s">
        <v>219</v>
      </c>
      <c r="E216" s="161" t="s">
        <v>3</v>
      </c>
      <c r="F216" s="162" t="s">
        <v>408</v>
      </c>
      <c r="H216" s="161" t="s">
        <v>3</v>
      </c>
      <c r="I216" s="163"/>
      <c r="L216" s="160"/>
      <c r="M216" s="164"/>
      <c r="N216" s="165"/>
      <c r="O216" s="165"/>
      <c r="P216" s="165"/>
      <c r="Q216" s="165"/>
      <c r="R216" s="165"/>
      <c r="S216" s="165"/>
      <c r="T216" s="166"/>
      <c r="AT216" s="161" t="s">
        <v>219</v>
      </c>
      <c r="AU216" s="161" t="s">
        <v>83</v>
      </c>
      <c r="AV216" s="13" t="s">
        <v>22</v>
      </c>
      <c r="AW216" s="13" t="s">
        <v>36</v>
      </c>
      <c r="AX216" s="13" t="s">
        <v>74</v>
      </c>
      <c r="AY216" s="161" t="s">
        <v>124</v>
      </c>
    </row>
    <row r="217" spans="2:51" s="14" customFormat="1" ht="11.25">
      <c r="B217" s="167"/>
      <c r="D217" s="150" t="s">
        <v>219</v>
      </c>
      <c r="E217" s="168" t="s">
        <v>3</v>
      </c>
      <c r="F217" s="169" t="s">
        <v>409</v>
      </c>
      <c r="H217" s="170">
        <v>2465.27</v>
      </c>
      <c r="I217" s="171"/>
      <c r="L217" s="167"/>
      <c r="M217" s="172"/>
      <c r="N217" s="173"/>
      <c r="O217" s="173"/>
      <c r="P217" s="173"/>
      <c r="Q217" s="173"/>
      <c r="R217" s="173"/>
      <c r="S217" s="173"/>
      <c r="T217" s="174"/>
      <c r="AT217" s="168" t="s">
        <v>219</v>
      </c>
      <c r="AU217" s="168" t="s">
        <v>83</v>
      </c>
      <c r="AV217" s="14" t="s">
        <v>83</v>
      </c>
      <c r="AW217" s="14" t="s">
        <v>36</v>
      </c>
      <c r="AX217" s="14" t="s">
        <v>22</v>
      </c>
      <c r="AY217" s="168" t="s">
        <v>124</v>
      </c>
    </row>
    <row r="218" spans="1:65" s="2" customFormat="1" ht="16.5" customHeight="1">
      <c r="A218" s="31"/>
      <c r="B218" s="136"/>
      <c r="C218" s="137" t="s">
        <v>410</v>
      </c>
      <c r="D218" s="137" t="s">
        <v>127</v>
      </c>
      <c r="E218" s="138" t="s">
        <v>411</v>
      </c>
      <c r="F218" s="139" t="s">
        <v>412</v>
      </c>
      <c r="G218" s="140" t="s">
        <v>195</v>
      </c>
      <c r="H218" s="141">
        <v>265</v>
      </c>
      <c r="I218" s="142"/>
      <c r="J218" s="143">
        <f>ROUND(I218*H218,2)</f>
        <v>0</v>
      </c>
      <c r="K218" s="139" t="s">
        <v>196</v>
      </c>
      <c r="L218" s="32"/>
      <c r="M218" s="144" t="s">
        <v>3</v>
      </c>
      <c r="N218" s="145" t="s">
        <v>45</v>
      </c>
      <c r="O218" s="52"/>
      <c r="P218" s="146">
        <f>O218*H218</f>
        <v>0</v>
      </c>
      <c r="Q218" s="146">
        <v>0.18776</v>
      </c>
      <c r="R218" s="146">
        <f>Q218*H218</f>
        <v>49.7564</v>
      </c>
      <c r="S218" s="146">
        <v>0</v>
      </c>
      <c r="T218" s="147">
        <f>S218*H218</f>
        <v>0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148" t="s">
        <v>149</v>
      </c>
      <c r="AT218" s="148" t="s">
        <v>127</v>
      </c>
      <c r="AU218" s="148" t="s">
        <v>83</v>
      </c>
      <c r="AY218" s="16" t="s">
        <v>124</v>
      </c>
      <c r="BE218" s="149">
        <f>IF(N218="základní",J218,0)</f>
        <v>0</v>
      </c>
      <c r="BF218" s="149">
        <f>IF(N218="snížená",J218,0)</f>
        <v>0</v>
      </c>
      <c r="BG218" s="149">
        <f>IF(N218="zákl. přenesená",J218,0)</f>
        <v>0</v>
      </c>
      <c r="BH218" s="149">
        <f>IF(N218="sníž. přenesená",J218,0)</f>
        <v>0</v>
      </c>
      <c r="BI218" s="149">
        <f>IF(N218="nulová",J218,0)</f>
        <v>0</v>
      </c>
      <c r="BJ218" s="16" t="s">
        <v>22</v>
      </c>
      <c r="BK218" s="149">
        <f>ROUND(I218*H218,2)</f>
        <v>0</v>
      </c>
      <c r="BL218" s="16" t="s">
        <v>149</v>
      </c>
      <c r="BM218" s="148" t="s">
        <v>413</v>
      </c>
    </row>
    <row r="219" spans="1:47" s="2" customFormat="1" ht="11.25">
      <c r="A219" s="31"/>
      <c r="B219" s="32"/>
      <c r="C219" s="31"/>
      <c r="D219" s="150" t="s">
        <v>139</v>
      </c>
      <c r="E219" s="31"/>
      <c r="F219" s="155" t="s">
        <v>414</v>
      </c>
      <c r="G219" s="31"/>
      <c r="H219" s="31"/>
      <c r="I219" s="152"/>
      <c r="J219" s="31"/>
      <c r="K219" s="31"/>
      <c r="L219" s="32"/>
      <c r="M219" s="153"/>
      <c r="N219" s="154"/>
      <c r="O219" s="52"/>
      <c r="P219" s="52"/>
      <c r="Q219" s="52"/>
      <c r="R219" s="52"/>
      <c r="S219" s="52"/>
      <c r="T219" s="53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T219" s="16" t="s">
        <v>139</v>
      </c>
      <c r="AU219" s="16" t="s">
        <v>83</v>
      </c>
    </row>
    <row r="220" spans="2:51" s="14" customFormat="1" ht="11.25">
      <c r="B220" s="167"/>
      <c r="D220" s="150" t="s">
        <v>219</v>
      </c>
      <c r="E220" s="168" t="s">
        <v>3</v>
      </c>
      <c r="F220" s="169" t="s">
        <v>415</v>
      </c>
      <c r="H220" s="170">
        <v>265</v>
      </c>
      <c r="I220" s="171"/>
      <c r="L220" s="167"/>
      <c r="M220" s="172"/>
      <c r="N220" s="173"/>
      <c r="O220" s="173"/>
      <c r="P220" s="173"/>
      <c r="Q220" s="173"/>
      <c r="R220" s="173"/>
      <c r="S220" s="173"/>
      <c r="T220" s="174"/>
      <c r="AT220" s="168" t="s">
        <v>219</v>
      </c>
      <c r="AU220" s="168" t="s">
        <v>83</v>
      </c>
      <c r="AV220" s="14" t="s">
        <v>83</v>
      </c>
      <c r="AW220" s="14" t="s">
        <v>36</v>
      </c>
      <c r="AX220" s="14" t="s">
        <v>22</v>
      </c>
      <c r="AY220" s="168" t="s">
        <v>124</v>
      </c>
    </row>
    <row r="221" spans="1:65" s="2" customFormat="1" ht="16.5" customHeight="1">
      <c r="A221" s="31"/>
      <c r="B221" s="136"/>
      <c r="C221" s="137" t="s">
        <v>416</v>
      </c>
      <c r="D221" s="137" t="s">
        <v>127</v>
      </c>
      <c r="E221" s="138" t="s">
        <v>417</v>
      </c>
      <c r="F221" s="139" t="s">
        <v>418</v>
      </c>
      <c r="G221" s="140" t="s">
        <v>195</v>
      </c>
      <c r="H221" s="141">
        <v>2465.27</v>
      </c>
      <c r="I221" s="142"/>
      <c r="J221" s="143">
        <f>ROUND(I221*H221,2)</f>
        <v>0</v>
      </c>
      <c r="K221" s="139" t="s">
        <v>3</v>
      </c>
      <c r="L221" s="32"/>
      <c r="M221" s="144" t="s">
        <v>3</v>
      </c>
      <c r="N221" s="145" t="s">
        <v>45</v>
      </c>
      <c r="O221" s="52"/>
      <c r="P221" s="146">
        <f>O221*H221</f>
        <v>0</v>
      </c>
      <c r="Q221" s="146">
        <v>0</v>
      </c>
      <c r="R221" s="146">
        <f>Q221*H221</f>
        <v>0</v>
      </c>
      <c r="S221" s="146">
        <v>0</v>
      </c>
      <c r="T221" s="147">
        <f>S221*H221</f>
        <v>0</v>
      </c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R221" s="148" t="s">
        <v>149</v>
      </c>
      <c r="AT221" s="148" t="s">
        <v>127</v>
      </c>
      <c r="AU221" s="148" t="s">
        <v>83</v>
      </c>
      <c r="AY221" s="16" t="s">
        <v>124</v>
      </c>
      <c r="BE221" s="149">
        <f>IF(N221="základní",J221,0)</f>
        <v>0</v>
      </c>
      <c r="BF221" s="149">
        <f>IF(N221="snížená",J221,0)</f>
        <v>0</v>
      </c>
      <c r="BG221" s="149">
        <f>IF(N221="zákl. přenesená",J221,0)</f>
        <v>0</v>
      </c>
      <c r="BH221" s="149">
        <f>IF(N221="sníž. přenesená",J221,0)</f>
        <v>0</v>
      </c>
      <c r="BI221" s="149">
        <f>IF(N221="nulová",J221,0)</f>
        <v>0</v>
      </c>
      <c r="BJ221" s="16" t="s">
        <v>22</v>
      </c>
      <c r="BK221" s="149">
        <f>ROUND(I221*H221,2)</f>
        <v>0</v>
      </c>
      <c r="BL221" s="16" t="s">
        <v>149</v>
      </c>
      <c r="BM221" s="148" t="s">
        <v>419</v>
      </c>
    </row>
    <row r="222" spans="1:47" s="2" customFormat="1" ht="11.25">
      <c r="A222" s="31"/>
      <c r="B222" s="32"/>
      <c r="C222" s="31"/>
      <c r="D222" s="150" t="s">
        <v>139</v>
      </c>
      <c r="E222" s="31"/>
      <c r="F222" s="155" t="s">
        <v>420</v>
      </c>
      <c r="G222" s="31"/>
      <c r="H222" s="31"/>
      <c r="I222" s="152"/>
      <c r="J222" s="31"/>
      <c r="K222" s="31"/>
      <c r="L222" s="32"/>
      <c r="M222" s="153"/>
      <c r="N222" s="154"/>
      <c r="O222" s="52"/>
      <c r="P222" s="52"/>
      <c r="Q222" s="52"/>
      <c r="R222" s="52"/>
      <c r="S222" s="52"/>
      <c r="T222" s="53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T222" s="16" t="s">
        <v>139</v>
      </c>
      <c r="AU222" s="16" t="s">
        <v>83</v>
      </c>
    </row>
    <row r="223" spans="2:51" s="13" customFormat="1" ht="11.25">
      <c r="B223" s="160"/>
      <c r="D223" s="150" t="s">
        <v>219</v>
      </c>
      <c r="E223" s="161" t="s">
        <v>3</v>
      </c>
      <c r="F223" s="162" t="s">
        <v>421</v>
      </c>
      <c r="H223" s="161" t="s">
        <v>3</v>
      </c>
      <c r="I223" s="163"/>
      <c r="L223" s="160"/>
      <c r="M223" s="164"/>
      <c r="N223" s="165"/>
      <c r="O223" s="165"/>
      <c r="P223" s="165"/>
      <c r="Q223" s="165"/>
      <c r="R223" s="165"/>
      <c r="S223" s="165"/>
      <c r="T223" s="166"/>
      <c r="AT223" s="161" t="s">
        <v>219</v>
      </c>
      <c r="AU223" s="161" t="s">
        <v>83</v>
      </c>
      <c r="AV223" s="13" t="s">
        <v>22</v>
      </c>
      <c r="AW223" s="13" t="s">
        <v>36</v>
      </c>
      <c r="AX223" s="13" t="s">
        <v>74</v>
      </c>
      <c r="AY223" s="161" t="s">
        <v>124</v>
      </c>
    </row>
    <row r="224" spans="2:51" s="14" customFormat="1" ht="11.25">
      <c r="B224" s="167"/>
      <c r="D224" s="150" t="s">
        <v>219</v>
      </c>
      <c r="E224" s="168" t="s">
        <v>3</v>
      </c>
      <c r="F224" s="169" t="s">
        <v>409</v>
      </c>
      <c r="H224" s="170">
        <v>2465.27</v>
      </c>
      <c r="I224" s="171"/>
      <c r="L224" s="167"/>
      <c r="M224" s="172"/>
      <c r="N224" s="173"/>
      <c r="O224" s="173"/>
      <c r="P224" s="173"/>
      <c r="Q224" s="173"/>
      <c r="R224" s="173"/>
      <c r="S224" s="173"/>
      <c r="T224" s="174"/>
      <c r="AT224" s="168" t="s">
        <v>219</v>
      </c>
      <c r="AU224" s="168" t="s">
        <v>83</v>
      </c>
      <c r="AV224" s="14" t="s">
        <v>83</v>
      </c>
      <c r="AW224" s="14" t="s">
        <v>36</v>
      </c>
      <c r="AX224" s="14" t="s">
        <v>22</v>
      </c>
      <c r="AY224" s="168" t="s">
        <v>124</v>
      </c>
    </row>
    <row r="225" spans="1:65" s="2" customFormat="1" ht="16.5" customHeight="1">
      <c r="A225" s="31"/>
      <c r="B225" s="136"/>
      <c r="C225" s="137" t="s">
        <v>422</v>
      </c>
      <c r="D225" s="137" t="s">
        <v>127</v>
      </c>
      <c r="E225" s="138" t="s">
        <v>423</v>
      </c>
      <c r="F225" s="139" t="s">
        <v>424</v>
      </c>
      <c r="G225" s="140" t="s">
        <v>195</v>
      </c>
      <c r="H225" s="141">
        <v>2465.27</v>
      </c>
      <c r="I225" s="142"/>
      <c r="J225" s="143">
        <f>ROUND(I225*H225,2)</f>
        <v>0</v>
      </c>
      <c r="K225" s="139" t="s">
        <v>3</v>
      </c>
      <c r="L225" s="32"/>
      <c r="M225" s="144" t="s">
        <v>3</v>
      </c>
      <c r="N225" s="145" t="s">
        <v>45</v>
      </c>
      <c r="O225" s="52"/>
      <c r="P225" s="146">
        <f>O225*H225</f>
        <v>0</v>
      </c>
      <c r="Q225" s="146">
        <v>0</v>
      </c>
      <c r="R225" s="146">
        <f>Q225*H225</f>
        <v>0</v>
      </c>
      <c r="S225" s="146">
        <v>0</v>
      </c>
      <c r="T225" s="147">
        <f>S225*H225</f>
        <v>0</v>
      </c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R225" s="148" t="s">
        <v>149</v>
      </c>
      <c r="AT225" s="148" t="s">
        <v>127</v>
      </c>
      <c r="AU225" s="148" t="s">
        <v>83</v>
      </c>
      <c r="AY225" s="16" t="s">
        <v>124</v>
      </c>
      <c r="BE225" s="149">
        <f>IF(N225="základní",J225,0)</f>
        <v>0</v>
      </c>
      <c r="BF225" s="149">
        <f>IF(N225="snížená",J225,0)</f>
        <v>0</v>
      </c>
      <c r="BG225" s="149">
        <f>IF(N225="zákl. přenesená",J225,0)</f>
        <v>0</v>
      </c>
      <c r="BH225" s="149">
        <f>IF(N225="sníž. přenesená",J225,0)</f>
        <v>0</v>
      </c>
      <c r="BI225" s="149">
        <f>IF(N225="nulová",J225,0)</f>
        <v>0</v>
      </c>
      <c r="BJ225" s="16" t="s">
        <v>22</v>
      </c>
      <c r="BK225" s="149">
        <f>ROUND(I225*H225,2)</f>
        <v>0</v>
      </c>
      <c r="BL225" s="16" t="s">
        <v>149</v>
      </c>
      <c r="BM225" s="148" t="s">
        <v>425</v>
      </c>
    </row>
    <row r="226" spans="1:47" s="2" customFormat="1" ht="11.25">
      <c r="A226" s="31"/>
      <c r="B226" s="32"/>
      <c r="C226" s="31"/>
      <c r="D226" s="150" t="s">
        <v>139</v>
      </c>
      <c r="E226" s="31"/>
      <c r="F226" s="155" t="s">
        <v>420</v>
      </c>
      <c r="G226" s="31"/>
      <c r="H226" s="31"/>
      <c r="I226" s="152"/>
      <c r="J226" s="31"/>
      <c r="K226" s="31"/>
      <c r="L226" s="32"/>
      <c r="M226" s="153"/>
      <c r="N226" s="154"/>
      <c r="O226" s="52"/>
      <c r="P226" s="52"/>
      <c r="Q226" s="52"/>
      <c r="R226" s="52"/>
      <c r="S226" s="52"/>
      <c r="T226" s="53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T226" s="16" t="s">
        <v>139</v>
      </c>
      <c r="AU226" s="16" t="s">
        <v>83</v>
      </c>
    </row>
    <row r="227" spans="2:51" s="13" customFormat="1" ht="11.25">
      <c r="B227" s="160"/>
      <c r="D227" s="150" t="s">
        <v>219</v>
      </c>
      <c r="E227" s="161" t="s">
        <v>3</v>
      </c>
      <c r="F227" s="162" t="s">
        <v>408</v>
      </c>
      <c r="H227" s="161" t="s">
        <v>3</v>
      </c>
      <c r="I227" s="163"/>
      <c r="L227" s="160"/>
      <c r="M227" s="164"/>
      <c r="N227" s="165"/>
      <c r="O227" s="165"/>
      <c r="P227" s="165"/>
      <c r="Q227" s="165"/>
      <c r="R227" s="165"/>
      <c r="S227" s="165"/>
      <c r="T227" s="166"/>
      <c r="AT227" s="161" t="s">
        <v>219</v>
      </c>
      <c r="AU227" s="161" t="s">
        <v>83</v>
      </c>
      <c r="AV227" s="13" t="s">
        <v>22</v>
      </c>
      <c r="AW227" s="13" t="s">
        <v>36</v>
      </c>
      <c r="AX227" s="13" t="s">
        <v>74</v>
      </c>
      <c r="AY227" s="161" t="s">
        <v>124</v>
      </c>
    </row>
    <row r="228" spans="2:51" s="14" customFormat="1" ht="11.25">
      <c r="B228" s="167"/>
      <c r="D228" s="150" t="s">
        <v>219</v>
      </c>
      <c r="E228" s="168" t="s">
        <v>3</v>
      </c>
      <c r="F228" s="169" t="s">
        <v>409</v>
      </c>
      <c r="H228" s="170">
        <v>2465.27</v>
      </c>
      <c r="I228" s="171"/>
      <c r="L228" s="167"/>
      <c r="M228" s="172"/>
      <c r="N228" s="173"/>
      <c r="O228" s="173"/>
      <c r="P228" s="173"/>
      <c r="Q228" s="173"/>
      <c r="R228" s="173"/>
      <c r="S228" s="173"/>
      <c r="T228" s="174"/>
      <c r="AT228" s="168" t="s">
        <v>219</v>
      </c>
      <c r="AU228" s="168" t="s">
        <v>83</v>
      </c>
      <c r="AV228" s="14" t="s">
        <v>83</v>
      </c>
      <c r="AW228" s="14" t="s">
        <v>36</v>
      </c>
      <c r="AX228" s="14" t="s">
        <v>22</v>
      </c>
      <c r="AY228" s="168" t="s">
        <v>124</v>
      </c>
    </row>
    <row r="229" spans="1:65" s="2" customFormat="1" ht="21.75" customHeight="1">
      <c r="A229" s="31"/>
      <c r="B229" s="136"/>
      <c r="C229" s="137" t="s">
        <v>426</v>
      </c>
      <c r="D229" s="137" t="s">
        <v>127</v>
      </c>
      <c r="E229" s="138" t="s">
        <v>427</v>
      </c>
      <c r="F229" s="139" t="s">
        <v>428</v>
      </c>
      <c r="G229" s="140" t="s">
        <v>195</v>
      </c>
      <c r="H229" s="141">
        <v>2465.27</v>
      </c>
      <c r="I229" s="142"/>
      <c r="J229" s="143">
        <f>ROUND(I229*H229,2)</f>
        <v>0</v>
      </c>
      <c r="K229" s="139" t="s">
        <v>196</v>
      </c>
      <c r="L229" s="32"/>
      <c r="M229" s="144" t="s">
        <v>3</v>
      </c>
      <c r="N229" s="145" t="s">
        <v>45</v>
      </c>
      <c r="O229" s="52"/>
      <c r="P229" s="146">
        <f>O229*H229</f>
        <v>0</v>
      </c>
      <c r="Q229" s="146">
        <v>0</v>
      </c>
      <c r="R229" s="146">
        <f>Q229*H229</f>
        <v>0</v>
      </c>
      <c r="S229" s="146">
        <v>0</v>
      </c>
      <c r="T229" s="147">
        <f>S229*H229</f>
        <v>0</v>
      </c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R229" s="148" t="s">
        <v>149</v>
      </c>
      <c r="AT229" s="148" t="s">
        <v>127</v>
      </c>
      <c r="AU229" s="148" t="s">
        <v>83</v>
      </c>
      <c r="AY229" s="16" t="s">
        <v>124</v>
      </c>
      <c r="BE229" s="149">
        <f>IF(N229="základní",J229,0)</f>
        <v>0</v>
      </c>
      <c r="BF229" s="149">
        <f>IF(N229="snížená",J229,0)</f>
        <v>0</v>
      </c>
      <c r="BG229" s="149">
        <f>IF(N229="zákl. přenesená",J229,0)</f>
        <v>0</v>
      </c>
      <c r="BH229" s="149">
        <f>IF(N229="sníž. přenesená",J229,0)</f>
        <v>0</v>
      </c>
      <c r="BI229" s="149">
        <f>IF(N229="nulová",J229,0)</f>
        <v>0</v>
      </c>
      <c r="BJ229" s="16" t="s">
        <v>22</v>
      </c>
      <c r="BK229" s="149">
        <f>ROUND(I229*H229,2)</f>
        <v>0</v>
      </c>
      <c r="BL229" s="16" t="s">
        <v>149</v>
      </c>
      <c r="BM229" s="148" t="s">
        <v>429</v>
      </c>
    </row>
    <row r="230" spans="1:47" s="2" customFormat="1" ht="19.5">
      <c r="A230" s="31"/>
      <c r="B230" s="32"/>
      <c r="C230" s="31"/>
      <c r="D230" s="150" t="s">
        <v>139</v>
      </c>
      <c r="E230" s="31"/>
      <c r="F230" s="155" t="s">
        <v>430</v>
      </c>
      <c r="G230" s="31"/>
      <c r="H230" s="31"/>
      <c r="I230" s="152"/>
      <c r="J230" s="31"/>
      <c r="K230" s="31"/>
      <c r="L230" s="32"/>
      <c r="M230" s="153"/>
      <c r="N230" s="154"/>
      <c r="O230" s="52"/>
      <c r="P230" s="52"/>
      <c r="Q230" s="52"/>
      <c r="R230" s="52"/>
      <c r="S230" s="52"/>
      <c r="T230" s="53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T230" s="16" t="s">
        <v>139</v>
      </c>
      <c r="AU230" s="16" t="s">
        <v>83</v>
      </c>
    </row>
    <row r="231" spans="2:51" s="13" customFormat="1" ht="11.25">
      <c r="B231" s="160"/>
      <c r="D231" s="150" t="s">
        <v>219</v>
      </c>
      <c r="E231" s="161" t="s">
        <v>3</v>
      </c>
      <c r="F231" s="162" t="s">
        <v>431</v>
      </c>
      <c r="H231" s="161" t="s">
        <v>3</v>
      </c>
      <c r="I231" s="163"/>
      <c r="L231" s="160"/>
      <c r="M231" s="164"/>
      <c r="N231" s="165"/>
      <c r="O231" s="165"/>
      <c r="P231" s="165"/>
      <c r="Q231" s="165"/>
      <c r="R231" s="165"/>
      <c r="S231" s="165"/>
      <c r="T231" s="166"/>
      <c r="AT231" s="161" t="s">
        <v>219</v>
      </c>
      <c r="AU231" s="161" t="s">
        <v>83</v>
      </c>
      <c r="AV231" s="13" t="s">
        <v>22</v>
      </c>
      <c r="AW231" s="13" t="s">
        <v>36</v>
      </c>
      <c r="AX231" s="13" t="s">
        <v>74</v>
      </c>
      <c r="AY231" s="161" t="s">
        <v>124</v>
      </c>
    </row>
    <row r="232" spans="2:51" s="14" customFormat="1" ht="11.25">
      <c r="B232" s="167"/>
      <c r="D232" s="150" t="s">
        <v>219</v>
      </c>
      <c r="E232" s="168" t="s">
        <v>3</v>
      </c>
      <c r="F232" s="169" t="s">
        <v>432</v>
      </c>
      <c r="H232" s="170">
        <v>2465.27</v>
      </c>
      <c r="I232" s="171"/>
      <c r="L232" s="167"/>
      <c r="M232" s="172"/>
      <c r="N232" s="173"/>
      <c r="O232" s="173"/>
      <c r="P232" s="173"/>
      <c r="Q232" s="173"/>
      <c r="R232" s="173"/>
      <c r="S232" s="173"/>
      <c r="T232" s="174"/>
      <c r="AT232" s="168" t="s">
        <v>219</v>
      </c>
      <c r="AU232" s="168" t="s">
        <v>83</v>
      </c>
      <c r="AV232" s="14" t="s">
        <v>83</v>
      </c>
      <c r="AW232" s="14" t="s">
        <v>36</v>
      </c>
      <c r="AX232" s="14" t="s">
        <v>22</v>
      </c>
      <c r="AY232" s="168" t="s">
        <v>124</v>
      </c>
    </row>
    <row r="233" spans="1:65" s="2" customFormat="1" ht="16.5" customHeight="1">
      <c r="A233" s="31"/>
      <c r="B233" s="136"/>
      <c r="C233" s="137" t="s">
        <v>433</v>
      </c>
      <c r="D233" s="137" t="s">
        <v>127</v>
      </c>
      <c r="E233" s="138" t="s">
        <v>434</v>
      </c>
      <c r="F233" s="139" t="s">
        <v>435</v>
      </c>
      <c r="G233" s="140" t="s">
        <v>195</v>
      </c>
      <c r="H233" s="141">
        <v>4</v>
      </c>
      <c r="I233" s="142"/>
      <c r="J233" s="143">
        <f>ROUND(I233*H233,2)</f>
        <v>0</v>
      </c>
      <c r="K233" s="139" t="s">
        <v>3</v>
      </c>
      <c r="L233" s="32"/>
      <c r="M233" s="144" t="s">
        <v>3</v>
      </c>
      <c r="N233" s="145" t="s">
        <v>45</v>
      </c>
      <c r="O233" s="52"/>
      <c r="P233" s="146">
        <f>O233*H233</f>
        <v>0</v>
      </c>
      <c r="Q233" s="146">
        <v>0.61404</v>
      </c>
      <c r="R233" s="146">
        <f>Q233*H233</f>
        <v>2.45616</v>
      </c>
      <c r="S233" s="146">
        <v>0</v>
      </c>
      <c r="T233" s="147">
        <f>S233*H233</f>
        <v>0</v>
      </c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R233" s="148" t="s">
        <v>149</v>
      </c>
      <c r="AT233" s="148" t="s">
        <v>127</v>
      </c>
      <c r="AU233" s="148" t="s">
        <v>83</v>
      </c>
      <c r="AY233" s="16" t="s">
        <v>124</v>
      </c>
      <c r="BE233" s="149">
        <f>IF(N233="základní",J233,0)</f>
        <v>0</v>
      </c>
      <c r="BF233" s="149">
        <f>IF(N233="snížená",J233,0)</f>
        <v>0</v>
      </c>
      <c r="BG233" s="149">
        <f>IF(N233="zákl. přenesená",J233,0)</f>
        <v>0</v>
      </c>
      <c r="BH233" s="149">
        <f>IF(N233="sníž. přenesená",J233,0)</f>
        <v>0</v>
      </c>
      <c r="BI233" s="149">
        <f>IF(N233="nulová",J233,0)</f>
        <v>0</v>
      </c>
      <c r="BJ233" s="16" t="s">
        <v>22</v>
      </c>
      <c r="BK233" s="149">
        <f>ROUND(I233*H233,2)</f>
        <v>0</v>
      </c>
      <c r="BL233" s="16" t="s">
        <v>149</v>
      </c>
      <c r="BM233" s="148" t="s">
        <v>436</v>
      </c>
    </row>
    <row r="234" spans="1:47" s="2" customFormat="1" ht="19.5">
      <c r="A234" s="31"/>
      <c r="B234" s="32"/>
      <c r="C234" s="31"/>
      <c r="D234" s="150" t="s">
        <v>139</v>
      </c>
      <c r="E234" s="31"/>
      <c r="F234" s="155" t="s">
        <v>437</v>
      </c>
      <c r="G234" s="31"/>
      <c r="H234" s="31"/>
      <c r="I234" s="152"/>
      <c r="J234" s="31"/>
      <c r="K234" s="31"/>
      <c r="L234" s="32"/>
      <c r="M234" s="153"/>
      <c r="N234" s="154"/>
      <c r="O234" s="52"/>
      <c r="P234" s="52"/>
      <c r="Q234" s="52"/>
      <c r="R234" s="52"/>
      <c r="S234" s="52"/>
      <c r="T234" s="53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T234" s="16" t="s">
        <v>139</v>
      </c>
      <c r="AU234" s="16" t="s">
        <v>83</v>
      </c>
    </row>
    <row r="235" spans="2:51" s="13" customFormat="1" ht="11.25">
      <c r="B235" s="160"/>
      <c r="D235" s="150" t="s">
        <v>219</v>
      </c>
      <c r="E235" s="161" t="s">
        <v>3</v>
      </c>
      <c r="F235" s="162" t="s">
        <v>438</v>
      </c>
      <c r="H235" s="161" t="s">
        <v>3</v>
      </c>
      <c r="I235" s="163"/>
      <c r="L235" s="160"/>
      <c r="M235" s="164"/>
      <c r="N235" s="165"/>
      <c r="O235" s="165"/>
      <c r="P235" s="165"/>
      <c r="Q235" s="165"/>
      <c r="R235" s="165"/>
      <c r="S235" s="165"/>
      <c r="T235" s="166"/>
      <c r="AT235" s="161" t="s">
        <v>219</v>
      </c>
      <c r="AU235" s="161" t="s">
        <v>83</v>
      </c>
      <c r="AV235" s="13" t="s">
        <v>22</v>
      </c>
      <c r="AW235" s="13" t="s">
        <v>36</v>
      </c>
      <c r="AX235" s="13" t="s">
        <v>74</v>
      </c>
      <c r="AY235" s="161" t="s">
        <v>124</v>
      </c>
    </row>
    <row r="236" spans="2:51" s="14" customFormat="1" ht="11.25">
      <c r="B236" s="167"/>
      <c r="D236" s="150" t="s">
        <v>219</v>
      </c>
      <c r="E236" s="168" t="s">
        <v>3</v>
      </c>
      <c r="F236" s="169" t="s">
        <v>149</v>
      </c>
      <c r="H236" s="170">
        <v>4</v>
      </c>
      <c r="I236" s="171"/>
      <c r="L236" s="167"/>
      <c r="M236" s="172"/>
      <c r="N236" s="173"/>
      <c r="O236" s="173"/>
      <c r="P236" s="173"/>
      <c r="Q236" s="173"/>
      <c r="R236" s="173"/>
      <c r="S236" s="173"/>
      <c r="T236" s="174"/>
      <c r="AT236" s="168" t="s">
        <v>219</v>
      </c>
      <c r="AU236" s="168" t="s">
        <v>83</v>
      </c>
      <c r="AV236" s="14" t="s">
        <v>83</v>
      </c>
      <c r="AW236" s="14" t="s">
        <v>36</v>
      </c>
      <c r="AX236" s="14" t="s">
        <v>22</v>
      </c>
      <c r="AY236" s="168" t="s">
        <v>124</v>
      </c>
    </row>
    <row r="237" spans="1:65" s="2" customFormat="1" ht="16.5" customHeight="1">
      <c r="A237" s="31"/>
      <c r="B237" s="136"/>
      <c r="C237" s="137" t="s">
        <v>439</v>
      </c>
      <c r="D237" s="137" t="s">
        <v>127</v>
      </c>
      <c r="E237" s="138" t="s">
        <v>440</v>
      </c>
      <c r="F237" s="139" t="s">
        <v>441</v>
      </c>
      <c r="G237" s="140" t="s">
        <v>195</v>
      </c>
      <c r="H237" s="141">
        <v>4</v>
      </c>
      <c r="I237" s="142"/>
      <c r="J237" s="143">
        <f>ROUND(I237*H237,2)</f>
        <v>0</v>
      </c>
      <c r="K237" s="139" t="s">
        <v>196</v>
      </c>
      <c r="L237" s="32"/>
      <c r="M237" s="144" t="s">
        <v>3</v>
      </c>
      <c r="N237" s="145" t="s">
        <v>45</v>
      </c>
      <c r="O237" s="52"/>
      <c r="P237" s="146">
        <f>O237*H237</f>
        <v>0</v>
      </c>
      <c r="Q237" s="146">
        <v>0.1514</v>
      </c>
      <c r="R237" s="146">
        <f>Q237*H237</f>
        <v>0.6056</v>
      </c>
      <c r="S237" s="146">
        <v>0</v>
      </c>
      <c r="T237" s="147">
        <f>S237*H237</f>
        <v>0</v>
      </c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R237" s="148" t="s">
        <v>149</v>
      </c>
      <c r="AT237" s="148" t="s">
        <v>127</v>
      </c>
      <c r="AU237" s="148" t="s">
        <v>83</v>
      </c>
      <c r="AY237" s="16" t="s">
        <v>124</v>
      </c>
      <c r="BE237" s="149">
        <f>IF(N237="základní",J237,0)</f>
        <v>0</v>
      </c>
      <c r="BF237" s="149">
        <f>IF(N237="snížená",J237,0)</f>
        <v>0</v>
      </c>
      <c r="BG237" s="149">
        <f>IF(N237="zákl. přenesená",J237,0)</f>
        <v>0</v>
      </c>
      <c r="BH237" s="149">
        <f>IF(N237="sníž. přenesená",J237,0)</f>
        <v>0</v>
      </c>
      <c r="BI237" s="149">
        <f>IF(N237="nulová",J237,0)</f>
        <v>0</v>
      </c>
      <c r="BJ237" s="16" t="s">
        <v>22</v>
      </c>
      <c r="BK237" s="149">
        <f>ROUND(I237*H237,2)</f>
        <v>0</v>
      </c>
      <c r="BL237" s="16" t="s">
        <v>149</v>
      </c>
      <c r="BM237" s="148" t="s">
        <v>442</v>
      </c>
    </row>
    <row r="238" spans="1:47" s="2" customFormat="1" ht="11.25">
      <c r="A238" s="31"/>
      <c r="B238" s="32"/>
      <c r="C238" s="31"/>
      <c r="D238" s="150" t="s">
        <v>139</v>
      </c>
      <c r="E238" s="31"/>
      <c r="F238" s="155" t="s">
        <v>443</v>
      </c>
      <c r="G238" s="31"/>
      <c r="H238" s="31"/>
      <c r="I238" s="152"/>
      <c r="J238" s="31"/>
      <c r="K238" s="31"/>
      <c r="L238" s="32"/>
      <c r="M238" s="153"/>
      <c r="N238" s="154"/>
      <c r="O238" s="52"/>
      <c r="P238" s="52"/>
      <c r="Q238" s="52"/>
      <c r="R238" s="52"/>
      <c r="S238" s="52"/>
      <c r="T238" s="53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T238" s="16" t="s">
        <v>139</v>
      </c>
      <c r="AU238" s="16" t="s">
        <v>83</v>
      </c>
    </row>
    <row r="239" spans="2:51" s="13" customFormat="1" ht="11.25">
      <c r="B239" s="160"/>
      <c r="D239" s="150" t="s">
        <v>219</v>
      </c>
      <c r="E239" s="161" t="s">
        <v>3</v>
      </c>
      <c r="F239" s="162" t="s">
        <v>444</v>
      </c>
      <c r="H239" s="161" t="s">
        <v>3</v>
      </c>
      <c r="I239" s="163"/>
      <c r="L239" s="160"/>
      <c r="M239" s="164"/>
      <c r="N239" s="165"/>
      <c r="O239" s="165"/>
      <c r="P239" s="165"/>
      <c r="Q239" s="165"/>
      <c r="R239" s="165"/>
      <c r="S239" s="165"/>
      <c r="T239" s="166"/>
      <c r="AT239" s="161" t="s">
        <v>219</v>
      </c>
      <c r="AU239" s="161" t="s">
        <v>83</v>
      </c>
      <c r="AV239" s="13" t="s">
        <v>22</v>
      </c>
      <c r="AW239" s="13" t="s">
        <v>36</v>
      </c>
      <c r="AX239" s="13" t="s">
        <v>74</v>
      </c>
      <c r="AY239" s="161" t="s">
        <v>124</v>
      </c>
    </row>
    <row r="240" spans="2:51" s="14" customFormat="1" ht="11.25">
      <c r="B240" s="167"/>
      <c r="D240" s="150" t="s">
        <v>219</v>
      </c>
      <c r="E240" s="168" t="s">
        <v>3</v>
      </c>
      <c r="F240" s="169" t="s">
        <v>149</v>
      </c>
      <c r="H240" s="170">
        <v>4</v>
      </c>
      <c r="I240" s="171"/>
      <c r="L240" s="167"/>
      <c r="M240" s="172"/>
      <c r="N240" s="173"/>
      <c r="O240" s="173"/>
      <c r="P240" s="173"/>
      <c r="Q240" s="173"/>
      <c r="R240" s="173"/>
      <c r="S240" s="173"/>
      <c r="T240" s="174"/>
      <c r="AT240" s="168" t="s">
        <v>219</v>
      </c>
      <c r="AU240" s="168" t="s">
        <v>83</v>
      </c>
      <c r="AV240" s="14" t="s">
        <v>83</v>
      </c>
      <c r="AW240" s="14" t="s">
        <v>36</v>
      </c>
      <c r="AX240" s="14" t="s">
        <v>22</v>
      </c>
      <c r="AY240" s="168" t="s">
        <v>124</v>
      </c>
    </row>
    <row r="241" spans="1:65" s="2" customFormat="1" ht="16.5" customHeight="1">
      <c r="A241" s="31"/>
      <c r="B241" s="136"/>
      <c r="C241" s="137" t="s">
        <v>445</v>
      </c>
      <c r="D241" s="137" t="s">
        <v>127</v>
      </c>
      <c r="E241" s="138" t="s">
        <v>446</v>
      </c>
      <c r="F241" s="139" t="s">
        <v>447</v>
      </c>
      <c r="G241" s="140" t="s">
        <v>309</v>
      </c>
      <c r="H241" s="141">
        <v>15</v>
      </c>
      <c r="I241" s="142"/>
      <c r="J241" s="143">
        <f>ROUND(I241*H241,2)</f>
        <v>0</v>
      </c>
      <c r="K241" s="139" t="s">
        <v>3</v>
      </c>
      <c r="L241" s="32"/>
      <c r="M241" s="144" t="s">
        <v>3</v>
      </c>
      <c r="N241" s="145" t="s">
        <v>45</v>
      </c>
      <c r="O241" s="52"/>
      <c r="P241" s="146">
        <f>O241*H241</f>
        <v>0</v>
      </c>
      <c r="Q241" s="146">
        <v>0.0036</v>
      </c>
      <c r="R241" s="146">
        <f>Q241*H241</f>
        <v>0.054</v>
      </c>
      <c r="S241" s="146">
        <v>0</v>
      </c>
      <c r="T241" s="147">
        <f>S241*H241</f>
        <v>0</v>
      </c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R241" s="148" t="s">
        <v>149</v>
      </c>
      <c r="AT241" s="148" t="s">
        <v>127</v>
      </c>
      <c r="AU241" s="148" t="s">
        <v>83</v>
      </c>
      <c r="AY241" s="16" t="s">
        <v>124</v>
      </c>
      <c r="BE241" s="149">
        <f>IF(N241="základní",J241,0)</f>
        <v>0</v>
      </c>
      <c r="BF241" s="149">
        <f>IF(N241="snížená",J241,0)</f>
        <v>0</v>
      </c>
      <c r="BG241" s="149">
        <f>IF(N241="zákl. přenesená",J241,0)</f>
        <v>0</v>
      </c>
      <c r="BH241" s="149">
        <f>IF(N241="sníž. přenesená",J241,0)</f>
        <v>0</v>
      </c>
      <c r="BI241" s="149">
        <f>IF(N241="nulová",J241,0)</f>
        <v>0</v>
      </c>
      <c r="BJ241" s="16" t="s">
        <v>22</v>
      </c>
      <c r="BK241" s="149">
        <f>ROUND(I241*H241,2)</f>
        <v>0</v>
      </c>
      <c r="BL241" s="16" t="s">
        <v>149</v>
      </c>
      <c r="BM241" s="148" t="s">
        <v>448</v>
      </c>
    </row>
    <row r="242" spans="1:47" s="2" customFormat="1" ht="19.5">
      <c r="A242" s="31"/>
      <c r="B242" s="32"/>
      <c r="C242" s="31"/>
      <c r="D242" s="150" t="s">
        <v>134</v>
      </c>
      <c r="E242" s="31"/>
      <c r="F242" s="151" t="s">
        <v>449</v>
      </c>
      <c r="G242" s="31"/>
      <c r="H242" s="31"/>
      <c r="I242" s="152"/>
      <c r="J242" s="31"/>
      <c r="K242" s="31"/>
      <c r="L242" s="32"/>
      <c r="M242" s="153"/>
      <c r="N242" s="154"/>
      <c r="O242" s="52"/>
      <c r="P242" s="52"/>
      <c r="Q242" s="52"/>
      <c r="R242" s="52"/>
      <c r="S242" s="52"/>
      <c r="T242" s="53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T242" s="16" t="s">
        <v>134</v>
      </c>
      <c r="AU242" s="16" t="s">
        <v>83</v>
      </c>
    </row>
    <row r="243" spans="2:51" s="14" customFormat="1" ht="11.25">
      <c r="B243" s="167"/>
      <c r="D243" s="150" t="s">
        <v>219</v>
      </c>
      <c r="E243" s="168" t="s">
        <v>3</v>
      </c>
      <c r="F243" s="169" t="s">
        <v>9</v>
      </c>
      <c r="H243" s="170">
        <v>15</v>
      </c>
      <c r="I243" s="171"/>
      <c r="L243" s="167"/>
      <c r="M243" s="172"/>
      <c r="N243" s="173"/>
      <c r="O243" s="173"/>
      <c r="P243" s="173"/>
      <c r="Q243" s="173"/>
      <c r="R243" s="173"/>
      <c r="S243" s="173"/>
      <c r="T243" s="174"/>
      <c r="AT243" s="168" t="s">
        <v>219</v>
      </c>
      <c r="AU243" s="168" t="s">
        <v>83</v>
      </c>
      <c r="AV243" s="14" t="s">
        <v>83</v>
      </c>
      <c r="AW243" s="14" t="s">
        <v>36</v>
      </c>
      <c r="AX243" s="14" t="s">
        <v>22</v>
      </c>
      <c r="AY243" s="168" t="s">
        <v>124</v>
      </c>
    </row>
    <row r="244" spans="2:63" s="12" customFormat="1" ht="22.9" customHeight="1">
      <c r="B244" s="123"/>
      <c r="D244" s="124" t="s">
        <v>73</v>
      </c>
      <c r="E244" s="134" t="s">
        <v>173</v>
      </c>
      <c r="F244" s="134" t="s">
        <v>450</v>
      </c>
      <c r="I244" s="126"/>
      <c r="J244" s="135">
        <f>BK244</f>
        <v>0</v>
      </c>
      <c r="L244" s="123"/>
      <c r="M244" s="128"/>
      <c r="N244" s="129"/>
      <c r="O244" s="129"/>
      <c r="P244" s="130">
        <f>SUM(P245:P264)</f>
        <v>0</v>
      </c>
      <c r="Q244" s="129"/>
      <c r="R244" s="130">
        <f>SUM(R245:R264)</f>
        <v>24.5894996</v>
      </c>
      <c r="S244" s="129"/>
      <c r="T244" s="131">
        <f>SUM(T245:T264)</f>
        <v>0</v>
      </c>
      <c r="AR244" s="124" t="s">
        <v>22</v>
      </c>
      <c r="AT244" s="132" t="s">
        <v>73</v>
      </c>
      <c r="AU244" s="132" t="s">
        <v>22</v>
      </c>
      <c r="AY244" s="124" t="s">
        <v>124</v>
      </c>
      <c r="BK244" s="133">
        <f>SUM(BK245:BK264)</f>
        <v>0</v>
      </c>
    </row>
    <row r="245" spans="1:65" s="2" customFormat="1" ht="16.5" customHeight="1">
      <c r="A245" s="31"/>
      <c r="B245" s="136"/>
      <c r="C245" s="137" t="s">
        <v>451</v>
      </c>
      <c r="D245" s="137" t="s">
        <v>127</v>
      </c>
      <c r="E245" s="138" t="s">
        <v>452</v>
      </c>
      <c r="F245" s="139" t="s">
        <v>453</v>
      </c>
      <c r="G245" s="140" t="s">
        <v>355</v>
      </c>
      <c r="H245" s="141">
        <v>2</v>
      </c>
      <c r="I245" s="142"/>
      <c r="J245" s="143">
        <f>ROUND(I245*H245,2)</f>
        <v>0</v>
      </c>
      <c r="K245" s="139" t="s">
        <v>196</v>
      </c>
      <c r="L245" s="32"/>
      <c r="M245" s="144" t="s">
        <v>3</v>
      </c>
      <c r="N245" s="145" t="s">
        <v>45</v>
      </c>
      <c r="O245" s="52"/>
      <c r="P245" s="146">
        <f>O245*H245</f>
        <v>0</v>
      </c>
      <c r="Q245" s="146">
        <v>7.00566</v>
      </c>
      <c r="R245" s="146">
        <f>Q245*H245</f>
        <v>14.01132</v>
      </c>
      <c r="S245" s="146">
        <v>0</v>
      </c>
      <c r="T245" s="147">
        <f>S245*H245</f>
        <v>0</v>
      </c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R245" s="148" t="s">
        <v>149</v>
      </c>
      <c r="AT245" s="148" t="s">
        <v>127</v>
      </c>
      <c r="AU245" s="148" t="s">
        <v>83</v>
      </c>
      <c r="AY245" s="16" t="s">
        <v>124</v>
      </c>
      <c r="BE245" s="149">
        <f>IF(N245="základní",J245,0)</f>
        <v>0</v>
      </c>
      <c r="BF245" s="149">
        <f>IF(N245="snížená",J245,0)</f>
        <v>0</v>
      </c>
      <c r="BG245" s="149">
        <f>IF(N245="zákl. přenesená",J245,0)</f>
        <v>0</v>
      </c>
      <c r="BH245" s="149">
        <f>IF(N245="sníž. přenesená",J245,0)</f>
        <v>0</v>
      </c>
      <c r="BI245" s="149">
        <f>IF(N245="nulová",J245,0)</f>
        <v>0</v>
      </c>
      <c r="BJ245" s="16" t="s">
        <v>22</v>
      </c>
      <c r="BK245" s="149">
        <f>ROUND(I245*H245,2)</f>
        <v>0</v>
      </c>
      <c r="BL245" s="16" t="s">
        <v>149</v>
      </c>
      <c r="BM245" s="148" t="s">
        <v>454</v>
      </c>
    </row>
    <row r="246" spans="1:47" s="2" customFormat="1" ht="11.25">
      <c r="A246" s="31"/>
      <c r="B246" s="32"/>
      <c r="C246" s="31"/>
      <c r="D246" s="150" t="s">
        <v>139</v>
      </c>
      <c r="E246" s="31"/>
      <c r="F246" s="155" t="s">
        <v>455</v>
      </c>
      <c r="G246" s="31"/>
      <c r="H246" s="31"/>
      <c r="I246" s="152"/>
      <c r="J246" s="31"/>
      <c r="K246" s="31"/>
      <c r="L246" s="32"/>
      <c r="M246" s="153"/>
      <c r="N246" s="154"/>
      <c r="O246" s="52"/>
      <c r="P246" s="52"/>
      <c r="Q246" s="52"/>
      <c r="R246" s="52"/>
      <c r="S246" s="52"/>
      <c r="T246" s="53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T246" s="16" t="s">
        <v>139</v>
      </c>
      <c r="AU246" s="16" t="s">
        <v>83</v>
      </c>
    </row>
    <row r="247" spans="1:65" s="2" customFormat="1" ht="16.5" customHeight="1">
      <c r="A247" s="31"/>
      <c r="B247" s="136"/>
      <c r="C247" s="137" t="s">
        <v>456</v>
      </c>
      <c r="D247" s="137" t="s">
        <v>127</v>
      </c>
      <c r="E247" s="138" t="s">
        <v>457</v>
      </c>
      <c r="F247" s="139" t="s">
        <v>458</v>
      </c>
      <c r="G247" s="140" t="s">
        <v>309</v>
      </c>
      <c r="H247" s="141">
        <v>6.7</v>
      </c>
      <c r="I247" s="142"/>
      <c r="J247" s="143">
        <f>ROUND(I247*H247,2)</f>
        <v>0</v>
      </c>
      <c r="K247" s="139" t="s">
        <v>196</v>
      </c>
      <c r="L247" s="32"/>
      <c r="M247" s="144" t="s">
        <v>3</v>
      </c>
      <c r="N247" s="145" t="s">
        <v>45</v>
      </c>
      <c r="O247" s="52"/>
      <c r="P247" s="146">
        <f>O247*H247</f>
        <v>0</v>
      </c>
      <c r="Q247" s="146">
        <v>0.61348</v>
      </c>
      <c r="R247" s="146">
        <f>Q247*H247</f>
        <v>4.110316</v>
      </c>
      <c r="S247" s="146">
        <v>0</v>
      </c>
      <c r="T247" s="147">
        <f>S247*H247</f>
        <v>0</v>
      </c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R247" s="148" t="s">
        <v>149</v>
      </c>
      <c r="AT247" s="148" t="s">
        <v>127</v>
      </c>
      <c r="AU247" s="148" t="s">
        <v>83</v>
      </c>
      <c r="AY247" s="16" t="s">
        <v>124</v>
      </c>
      <c r="BE247" s="149">
        <f>IF(N247="základní",J247,0)</f>
        <v>0</v>
      </c>
      <c r="BF247" s="149">
        <f>IF(N247="snížená",J247,0)</f>
        <v>0</v>
      </c>
      <c r="BG247" s="149">
        <f>IF(N247="zákl. přenesená",J247,0)</f>
        <v>0</v>
      </c>
      <c r="BH247" s="149">
        <f>IF(N247="sníž. přenesená",J247,0)</f>
        <v>0</v>
      </c>
      <c r="BI247" s="149">
        <f>IF(N247="nulová",J247,0)</f>
        <v>0</v>
      </c>
      <c r="BJ247" s="16" t="s">
        <v>22</v>
      </c>
      <c r="BK247" s="149">
        <f>ROUND(I247*H247,2)</f>
        <v>0</v>
      </c>
      <c r="BL247" s="16" t="s">
        <v>149</v>
      </c>
      <c r="BM247" s="148" t="s">
        <v>459</v>
      </c>
    </row>
    <row r="248" spans="1:47" s="2" customFormat="1" ht="11.25">
      <c r="A248" s="31"/>
      <c r="B248" s="32"/>
      <c r="C248" s="31"/>
      <c r="D248" s="150" t="s">
        <v>139</v>
      </c>
      <c r="E248" s="31"/>
      <c r="F248" s="155" t="s">
        <v>460</v>
      </c>
      <c r="G248" s="31"/>
      <c r="H248" s="31"/>
      <c r="I248" s="152"/>
      <c r="J248" s="31"/>
      <c r="K248" s="31"/>
      <c r="L248" s="32"/>
      <c r="M248" s="153"/>
      <c r="N248" s="154"/>
      <c r="O248" s="52"/>
      <c r="P248" s="52"/>
      <c r="Q248" s="52"/>
      <c r="R248" s="52"/>
      <c r="S248" s="52"/>
      <c r="T248" s="53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T248" s="16" t="s">
        <v>139</v>
      </c>
      <c r="AU248" s="16" t="s">
        <v>83</v>
      </c>
    </row>
    <row r="249" spans="1:65" s="2" customFormat="1" ht="16.5" customHeight="1">
      <c r="A249" s="31"/>
      <c r="B249" s="136"/>
      <c r="C249" s="137" t="s">
        <v>461</v>
      </c>
      <c r="D249" s="137" t="s">
        <v>127</v>
      </c>
      <c r="E249" s="138" t="s">
        <v>462</v>
      </c>
      <c r="F249" s="139" t="s">
        <v>463</v>
      </c>
      <c r="G249" s="140" t="s">
        <v>201</v>
      </c>
      <c r="H249" s="141">
        <v>0.88</v>
      </c>
      <c r="I249" s="142"/>
      <c r="J249" s="143">
        <f>ROUND(I249*H249,2)</f>
        <v>0</v>
      </c>
      <c r="K249" s="139" t="s">
        <v>3</v>
      </c>
      <c r="L249" s="32"/>
      <c r="M249" s="144" t="s">
        <v>3</v>
      </c>
      <c r="N249" s="145" t="s">
        <v>45</v>
      </c>
      <c r="O249" s="52"/>
      <c r="P249" s="146">
        <f>O249*H249</f>
        <v>0</v>
      </c>
      <c r="Q249" s="146">
        <v>2.26672</v>
      </c>
      <c r="R249" s="146">
        <f>Q249*H249</f>
        <v>1.9947135999999999</v>
      </c>
      <c r="S249" s="146">
        <v>0</v>
      </c>
      <c r="T249" s="147">
        <f>S249*H249</f>
        <v>0</v>
      </c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R249" s="148" t="s">
        <v>149</v>
      </c>
      <c r="AT249" s="148" t="s">
        <v>127</v>
      </c>
      <c r="AU249" s="148" t="s">
        <v>83</v>
      </c>
      <c r="AY249" s="16" t="s">
        <v>124</v>
      </c>
      <c r="BE249" s="149">
        <f>IF(N249="základní",J249,0)</f>
        <v>0</v>
      </c>
      <c r="BF249" s="149">
        <f>IF(N249="snížená",J249,0)</f>
        <v>0</v>
      </c>
      <c r="BG249" s="149">
        <f>IF(N249="zákl. přenesená",J249,0)</f>
        <v>0</v>
      </c>
      <c r="BH249" s="149">
        <f>IF(N249="sníž. přenesená",J249,0)</f>
        <v>0</v>
      </c>
      <c r="BI249" s="149">
        <f>IF(N249="nulová",J249,0)</f>
        <v>0</v>
      </c>
      <c r="BJ249" s="16" t="s">
        <v>22</v>
      </c>
      <c r="BK249" s="149">
        <f>ROUND(I249*H249,2)</f>
        <v>0</v>
      </c>
      <c r="BL249" s="16" t="s">
        <v>149</v>
      </c>
      <c r="BM249" s="148" t="s">
        <v>464</v>
      </c>
    </row>
    <row r="250" spans="1:47" s="2" customFormat="1" ht="11.25">
      <c r="A250" s="31"/>
      <c r="B250" s="32"/>
      <c r="C250" s="31"/>
      <c r="D250" s="150" t="s">
        <v>139</v>
      </c>
      <c r="E250" s="31"/>
      <c r="F250" s="155" t="s">
        <v>465</v>
      </c>
      <c r="G250" s="31"/>
      <c r="H250" s="31"/>
      <c r="I250" s="152"/>
      <c r="J250" s="31"/>
      <c r="K250" s="31"/>
      <c r="L250" s="32"/>
      <c r="M250" s="153"/>
      <c r="N250" s="154"/>
      <c r="O250" s="52"/>
      <c r="P250" s="52"/>
      <c r="Q250" s="52"/>
      <c r="R250" s="52"/>
      <c r="S250" s="52"/>
      <c r="T250" s="53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T250" s="16" t="s">
        <v>139</v>
      </c>
      <c r="AU250" s="16" t="s">
        <v>83</v>
      </c>
    </row>
    <row r="251" spans="2:51" s="13" customFormat="1" ht="11.25">
      <c r="B251" s="160"/>
      <c r="D251" s="150" t="s">
        <v>219</v>
      </c>
      <c r="E251" s="161" t="s">
        <v>3</v>
      </c>
      <c r="F251" s="162" t="s">
        <v>466</v>
      </c>
      <c r="H251" s="161" t="s">
        <v>3</v>
      </c>
      <c r="I251" s="163"/>
      <c r="L251" s="160"/>
      <c r="M251" s="164"/>
      <c r="N251" s="165"/>
      <c r="O251" s="165"/>
      <c r="P251" s="165"/>
      <c r="Q251" s="165"/>
      <c r="R251" s="165"/>
      <c r="S251" s="165"/>
      <c r="T251" s="166"/>
      <c r="AT251" s="161" t="s">
        <v>219</v>
      </c>
      <c r="AU251" s="161" t="s">
        <v>83</v>
      </c>
      <c r="AV251" s="13" t="s">
        <v>22</v>
      </c>
      <c r="AW251" s="13" t="s">
        <v>36</v>
      </c>
      <c r="AX251" s="13" t="s">
        <v>74</v>
      </c>
      <c r="AY251" s="161" t="s">
        <v>124</v>
      </c>
    </row>
    <row r="252" spans="2:51" s="14" customFormat="1" ht="11.25">
      <c r="B252" s="167"/>
      <c r="D252" s="150" t="s">
        <v>219</v>
      </c>
      <c r="E252" s="168" t="s">
        <v>3</v>
      </c>
      <c r="F252" s="169" t="s">
        <v>467</v>
      </c>
      <c r="H252" s="170">
        <v>0.88</v>
      </c>
      <c r="I252" s="171"/>
      <c r="L252" s="167"/>
      <c r="M252" s="172"/>
      <c r="N252" s="173"/>
      <c r="O252" s="173"/>
      <c r="P252" s="173"/>
      <c r="Q252" s="173"/>
      <c r="R252" s="173"/>
      <c r="S252" s="173"/>
      <c r="T252" s="174"/>
      <c r="AT252" s="168" t="s">
        <v>219</v>
      </c>
      <c r="AU252" s="168" t="s">
        <v>83</v>
      </c>
      <c r="AV252" s="14" t="s">
        <v>83</v>
      </c>
      <c r="AW252" s="14" t="s">
        <v>36</v>
      </c>
      <c r="AX252" s="14" t="s">
        <v>22</v>
      </c>
      <c r="AY252" s="168" t="s">
        <v>124</v>
      </c>
    </row>
    <row r="253" spans="1:65" s="2" customFormat="1" ht="16.5" customHeight="1">
      <c r="A253" s="31"/>
      <c r="B253" s="136"/>
      <c r="C253" s="137" t="s">
        <v>468</v>
      </c>
      <c r="D253" s="137" t="s">
        <v>127</v>
      </c>
      <c r="E253" s="138" t="s">
        <v>469</v>
      </c>
      <c r="F253" s="139" t="s">
        <v>470</v>
      </c>
      <c r="G253" s="140" t="s">
        <v>355</v>
      </c>
      <c r="H253" s="141">
        <v>1</v>
      </c>
      <c r="I253" s="142"/>
      <c r="J253" s="143">
        <f>ROUND(I253*H253,2)</f>
        <v>0</v>
      </c>
      <c r="K253" s="139" t="s">
        <v>3</v>
      </c>
      <c r="L253" s="32"/>
      <c r="M253" s="144" t="s">
        <v>3</v>
      </c>
      <c r="N253" s="145" t="s">
        <v>45</v>
      </c>
      <c r="O253" s="52"/>
      <c r="P253" s="146">
        <f>O253*H253</f>
        <v>0</v>
      </c>
      <c r="Q253" s="146">
        <v>2.22615</v>
      </c>
      <c r="R253" s="146">
        <f>Q253*H253</f>
        <v>2.22615</v>
      </c>
      <c r="S253" s="146">
        <v>0</v>
      </c>
      <c r="T253" s="147">
        <f>S253*H253</f>
        <v>0</v>
      </c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R253" s="148" t="s">
        <v>149</v>
      </c>
      <c r="AT253" s="148" t="s">
        <v>127</v>
      </c>
      <c r="AU253" s="148" t="s">
        <v>83</v>
      </c>
      <c r="AY253" s="16" t="s">
        <v>124</v>
      </c>
      <c r="BE253" s="149">
        <f>IF(N253="základní",J253,0)</f>
        <v>0</v>
      </c>
      <c r="BF253" s="149">
        <f>IF(N253="snížená",J253,0)</f>
        <v>0</v>
      </c>
      <c r="BG253" s="149">
        <f>IF(N253="zákl. přenesená",J253,0)</f>
        <v>0</v>
      </c>
      <c r="BH253" s="149">
        <f>IF(N253="sníž. přenesená",J253,0)</f>
        <v>0</v>
      </c>
      <c r="BI253" s="149">
        <f>IF(N253="nulová",J253,0)</f>
        <v>0</v>
      </c>
      <c r="BJ253" s="16" t="s">
        <v>22</v>
      </c>
      <c r="BK253" s="149">
        <f>ROUND(I253*H253,2)</f>
        <v>0</v>
      </c>
      <c r="BL253" s="16" t="s">
        <v>149</v>
      </c>
      <c r="BM253" s="148" t="s">
        <v>471</v>
      </c>
    </row>
    <row r="254" spans="1:47" s="2" customFormat="1" ht="11.25">
      <c r="A254" s="31"/>
      <c r="B254" s="32"/>
      <c r="C254" s="31"/>
      <c r="D254" s="150" t="s">
        <v>139</v>
      </c>
      <c r="E254" s="31"/>
      <c r="F254" s="155" t="s">
        <v>472</v>
      </c>
      <c r="G254" s="31"/>
      <c r="H254" s="31"/>
      <c r="I254" s="152"/>
      <c r="J254" s="31"/>
      <c r="K254" s="31"/>
      <c r="L254" s="32"/>
      <c r="M254" s="153"/>
      <c r="N254" s="154"/>
      <c r="O254" s="52"/>
      <c r="P254" s="52"/>
      <c r="Q254" s="52"/>
      <c r="R254" s="52"/>
      <c r="S254" s="52"/>
      <c r="T254" s="53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T254" s="16" t="s">
        <v>139</v>
      </c>
      <c r="AU254" s="16" t="s">
        <v>83</v>
      </c>
    </row>
    <row r="255" spans="1:65" s="2" customFormat="1" ht="21.75" customHeight="1">
      <c r="A255" s="31"/>
      <c r="B255" s="136"/>
      <c r="C255" s="175" t="s">
        <v>473</v>
      </c>
      <c r="D255" s="175" t="s">
        <v>325</v>
      </c>
      <c r="E255" s="176" t="s">
        <v>474</v>
      </c>
      <c r="F255" s="177" t="s">
        <v>475</v>
      </c>
      <c r="G255" s="178" t="s">
        <v>355</v>
      </c>
      <c r="H255" s="179">
        <v>3</v>
      </c>
      <c r="I255" s="180"/>
      <c r="J255" s="181">
        <f>ROUND(I255*H255,2)</f>
        <v>0</v>
      </c>
      <c r="K255" s="177" t="s">
        <v>196</v>
      </c>
      <c r="L255" s="182"/>
      <c r="M255" s="183" t="s">
        <v>3</v>
      </c>
      <c r="N255" s="184" t="s">
        <v>45</v>
      </c>
      <c r="O255" s="52"/>
      <c r="P255" s="146">
        <f>O255*H255</f>
        <v>0</v>
      </c>
      <c r="Q255" s="146">
        <v>0.749</v>
      </c>
      <c r="R255" s="146">
        <f>Q255*H255</f>
        <v>2.247</v>
      </c>
      <c r="S255" s="146">
        <v>0</v>
      </c>
      <c r="T255" s="147">
        <f>S255*H255</f>
        <v>0</v>
      </c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R255" s="148" t="s">
        <v>167</v>
      </c>
      <c r="AT255" s="148" t="s">
        <v>325</v>
      </c>
      <c r="AU255" s="148" t="s">
        <v>83</v>
      </c>
      <c r="AY255" s="16" t="s">
        <v>124</v>
      </c>
      <c r="BE255" s="149">
        <f>IF(N255="základní",J255,0)</f>
        <v>0</v>
      </c>
      <c r="BF255" s="149">
        <f>IF(N255="snížená",J255,0)</f>
        <v>0</v>
      </c>
      <c r="BG255" s="149">
        <f>IF(N255="zákl. přenesená",J255,0)</f>
        <v>0</v>
      </c>
      <c r="BH255" s="149">
        <f>IF(N255="sníž. přenesená",J255,0)</f>
        <v>0</v>
      </c>
      <c r="BI255" s="149">
        <f>IF(N255="nulová",J255,0)</f>
        <v>0</v>
      </c>
      <c r="BJ255" s="16" t="s">
        <v>22</v>
      </c>
      <c r="BK255" s="149">
        <f>ROUND(I255*H255,2)</f>
        <v>0</v>
      </c>
      <c r="BL255" s="16" t="s">
        <v>149</v>
      </c>
      <c r="BM255" s="148" t="s">
        <v>476</v>
      </c>
    </row>
    <row r="256" spans="1:47" s="2" customFormat="1" ht="19.5">
      <c r="A256" s="31"/>
      <c r="B256" s="32"/>
      <c r="C256" s="31"/>
      <c r="D256" s="150" t="s">
        <v>139</v>
      </c>
      <c r="E256" s="31"/>
      <c r="F256" s="155" t="s">
        <v>477</v>
      </c>
      <c r="G256" s="31"/>
      <c r="H256" s="31"/>
      <c r="I256" s="152"/>
      <c r="J256" s="31"/>
      <c r="K256" s="31"/>
      <c r="L256" s="32"/>
      <c r="M256" s="153"/>
      <c r="N256" s="154"/>
      <c r="O256" s="52"/>
      <c r="P256" s="52"/>
      <c r="Q256" s="52"/>
      <c r="R256" s="52"/>
      <c r="S256" s="52"/>
      <c r="T256" s="53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T256" s="16" t="s">
        <v>139</v>
      </c>
      <c r="AU256" s="16" t="s">
        <v>83</v>
      </c>
    </row>
    <row r="257" spans="1:65" s="2" customFormat="1" ht="16.5" customHeight="1">
      <c r="A257" s="31"/>
      <c r="B257" s="136"/>
      <c r="C257" s="137" t="s">
        <v>478</v>
      </c>
      <c r="D257" s="137" t="s">
        <v>127</v>
      </c>
      <c r="E257" s="138" t="s">
        <v>479</v>
      </c>
      <c r="F257" s="139" t="s">
        <v>480</v>
      </c>
      <c r="G257" s="140" t="s">
        <v>309</v>
      </c>
      <c r="H257" s="141">
        <v>15</v>
      </c>
      <c r="I257" s="142"/>
      <c r="J257" s="143">
        <f>ROUND(I257*H257,2)</f>
        <v>0</v>
      </c>
      <c r="K257" s="139" t="s">
        <v>196</v>
      </c>
      <c r="L257" s="32"/>
      <c r="M257" s="144" t="s">
        <v>3</v>
      </c>
      <c r="N257" s="145" t="s">
        <v>45</v>
      </c>
      <c r="O257" s="52"/>
      <c r="P257" s="146">
        <f>O257*H257</f>
        <v>0</v>
      </c>
      <c r="Q257" s="146">
        <v>0</v>
      </c>
      <c r="R257" s="146">
        <f>Q257*H257</f>
        <v>0</v>
      </c>
      <c r="S257" s="146">
        <v>0</v>
      </c>
      <c r="T257" s="147">
        <f>S257*H257</f>
        <v>0</v>
      </c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R257" s="148" t="s">
        <v>149</v>
      </c>
      <c r="AT257" s="148" t="s">
        <v>127</v>
      </c>
      <c r="AU257" s="148" t="s">
        <v>83</v>
      </c>
      <c r="AY257" s="16" t="s">
        <v>124</v>
      </c>
      <c r="BE257" s="149">
        <f>IF(N257="základní",J257,0)</f>
        <v>0</v>
      </c>
      <c r="BF257" s="149">
        <f>IF(N257="snížená",J257,0)</f>
        <v>0</v>
      </c>
      <c r="BG257" s="149">
        <f>IF(N257="zákl. přenesená",J257,0)</f>
        <v>0</v>
      </c>
      <c r="BH257" s="149">
        <f>IF(N257="sníž. přenesená",J257,0)</f>
        <v>0</v>
      </c>
      <c r="BI257" s="149">
        <f>IF(N257="nulová",J257,0)</f>
        <v>0</v>
      </c>
      <c r="BJ257" s="16" t="s">
        <v>22</v>
      </c>
      <c r="BK257" s="149">
        <f>ROUND(I257*H257,2)</f>
        <v>0</v>
      </c>
      <c r="BL257" s="16" t="s">
        <v>149</v>
      </c>
      <c r="BM257" s="148" t="s">
        <v>481</v>
      </c>
    </row>
    <row r="258" spans="1:47" s="2" customFormat="1" ht="11.25">
      <c r="A258" s="31"/>
      <c r="B258" s="32"/>
      <c r="C258" s="31"/>
      <c r="D258" s="150" t="s">
        <v>139</v>
      </c>
      <c r="E258" s="31"/>
      <c r="F258" s="155" t="s">
        <v>482</v>
      </c>
      <c r="G258" s="31"/>
      <c r="H258" s="31"/>
      <c r="I258" s="152"/>
      <c r="J258" s="31"/>
      <c r="K258" s="31"/>
      <c r="L258" s="32"/>
      <c r="M258" s="153"/>
      <c r="N258" s="154"/>
      <c r="O258" s="52"/>
      <c r="P258" s="52"/>
      <c r="Q258" s="52"/>
      <c r="R258" s="52"/>
      <c r="S258" s="52"/>
      <c r="T258" s="53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T258" s="16" t="s">
        <v>139</v>
      </c>
      <c r="AU258" s="16" t="s">
        <v>83</v>
      </c>
    </row>
    <row r="259" spans="1:47" s="2" customFormat="1" ht="19.5">
      <c r="A259" s="31"/>
      <c r="B259" s="32"/>
      <c r="C259" s="31"/>
      <c r="D259" s="150" t="s">
        <v>134</v>
      </c>
      <c r="E259" s="31"/>
      <c r="F259" s="151" t="s">
        <v>483</v>
      </c>
      <c r="G259" s="31"/>
      <c r="H259" s="31"/>
      <c r="I259" s="152"/>
      <c r="J259" s="31"/>
      <c r="K259" s="31"/>
      <c r="L259" s="32"/>
      <c r="M259" s="153"/>
      <c r="N259" s="154"/>
      <c r="O259" s="52"/>
      <c r="P259" s="52"/>
      <c r="Q259" s="52"/>
      <c r="R259" s="52"/>
      <c r="S259" s="52"/>
      <c r="T259" s="53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T259" s="16" t="s">
        <v>134</v>
      </c>
      <c r="AU259" s="16" t="s">
        <v>83</v>
      </c>
    </row>
    <row r="260" spans="2:51" s="14" customFormat="1" ht="11.25">
      <c r="B260" s="167"/>
      <c r="D260" s="150" t="s">
        <v>219</v>
      </c>
      <c r="E260" s="168" t="s">
        <v>3</v>
      </c>
      <c r="F260" s="169" t="s">
        <v>9</v>
      </c>
      <c r="H260" s="170">
        <v>15</v>
      </c>
      <c r="I260" s="171"/>
      <c r="L260" s="167"/>
      <c r="M260" s="172"/>
      <c r="N260" s="173"/>
      <c r="O260" s="173"/>
      <c r="P260" s="173"/>
      <c r="Q260" s="173"/>
      <c r="R260" s="173"/>
      <c r="S260" s="173"/>
      <c r="T260" s="174"/>
      <c r="AT260" s="168" t="s">
        <v>219</v>
      </c>
      <c r="AU260" s="168" t="s">
        <v>83</v>
      </c>
      <c r="AV260" s="14" t="s">
        <v>83</v>
      </c>
      <c r="AW260" s="14" t="s">
        <v>36</v>
      </c>
      <c r="AX260" s="14" t="s">
        <v>22</v>
      </c>
      <c r="AY260" s="168" t="s">
        <v>124</v>
      </c>
    </row>
    <row r="261" spans="1:65" s="2" customFormat="1" ht="16.5" customHeight="1">
      <c r="A261" s="31"/>
      <c r="B261" s="136"/>
      <c r="C261" s="137" t="s">
        <v>484</v>
      </c>
      <c r="D261" s="137" t="s">
        <v>127</v>
      </c>
      <c r="E261" s="138" t="s">
        <v>485</v>
      </c>
      <c r="F261" s="139" t="s">
        <v>486</v>
      </c>
      <c r="G261" s="140" t="s">
        <v>309</v>
      </c>
      <c r="H261" s="141">
        <v>15</v>
      </c>
      <c r="I261" s="142"/>
      <c r="J261" s="143">
        <f>ROUND(I261*H261,2)</f>
        <v>0</v>
      </c>
      <c r="K261" s="139" t="s">
        <v>196</v>
      </c>
      <c r="L261" s="32"/>
      <c r="M261" s="144" t="s">
        <v>3</v>
      </c>
      <c r="N261" s="145" t="s">
        <v>45</v>
      </c>
      <c r="O261" s="52"/>
      <c r="P261" s="146">
        <f>O261*H261</f>
        <v>0</v>
      </c>
      <c r="Q261" s="146">
        <v>0</v>
      </c>
      <c r="R261" s="146">
        <f>Q261*H261</f>
        <v>0</v>
      </c>
      <c r="S261" s="146">
        <v>0</v>
      </c>
      <c r="T261" s="147">
        <f>S261*H261</f>
        <v>0</v>
      </c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R261" s="148" t="s">
        <v>149</v>
      </c>
      <c r="AT261" s="148" t="s">
        <v>127</v>
      </c>
      <c r="AU261" s="148" t="s">
        <v>83</v>
      </c>
      <c r="AY261" s="16" t="s">
        <v>124</v>
      </c>
      <c r="BE261" s="149">
        <f>IF(N261="základní",J261,0)</f>
        <v>0</v>
      </c>
      <c r="BF261" s="149">
        <f>IF(N261="snížená",J261,0)</f>
        <v>0</v>
      </c>
      <c r="BG261" s="149">
        <f>IF(N261="zákl. přenesená",J261,0)</f>
        <v>0</v>
      </c>
      <c r="BH261" s="149">
        <f>IF(N261="sníž. přenesená",J261,0)</f>
        <v>0</v>
      </c>
      <c r="BI261" s="149">
        <f>IF(N261="nulová",J261,0)</f>
        <v>0</v>
      </c>
      <c r="BJ261" s="16" t="s">
        <v>22</v>
      </c>
      <c r="BK261" s="149">
        <f>ROUND(I261*H261,2)</f>
        <v>0</v>
      </c>
      <c r="BL261" s="16" t="s">
        <v>149</v>
      </c>
      <c r="BM261" s="148" t="s">
        <v>487</v>
      </c>
    </row>
    <row r="262" spans="1:47" s="2" customFormat="1" ht="11.25">
      <c r="A262" s="31"/>
      <c r="B262" s="32"/>
      <c r="C262" s="31"/>
      <c r="D262" s="150" t="s">
        <v>139</v>
      </c>
      <c r="E262" s="31"/>
      <c r="F262" s="155" t="s">
        <v>488</v>
      </c>
      <c r="G262" s="31"/>
      <c r="H262" s="31"/>
      <c r="I262" s="152"/>
      <c r="J262" s="31"/>
      <c r="K262" s="31"/>
      <c r="L262" s="32"/>
      <c r="M262" s="153"/>
      <c r="N262" s="154"/>
      <c r="O262" s="52"/>
      <c r="P262" s="52"/>
      <c r="Q262" s="52"/>
      <c r="R262" s="52"/>
      <c r="S262" s="52"/>
      <c r="T262" s="53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T262" s="16" t="s">
        <v>139</v>
      </c>
      <c r="AU262" s="16" t="s">
        <v>83</v>
      </c>
    </row>
    <row r="263" spans="1:47" s="2" customFormat="1" ht="19.5">
      <c r="A263" s="31"/>
      <c r="B263" s="32"/>
      <c r="C263" s="31"/>
      <c r="D263" s="150" t="s">
        <v>134</v>
      </c>
      <c r="E263" s="31"/>
      <c r="F263" s="151" t="s">
        <v>489</v>
      </c>
      <c r="G263" s="31"/>
      <c r="H263" s="31"/>
      <c r="I263" s="152"/>
      <c r="J263" s="31"/>
      <c r="K263" s="31"/>
      <c r="L263" s="32"/>
      <c r="M263" s="153"/>
      <c r="N263" s="154"/>
      <c r="O263" s="52"/>
      <c r="P263" s="52"/>
      <c r="Q263" s="52"/>
      <c r="R263" s="52"/>
      <c r="S263" s="52"/>
      <c r="T263" s="53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T263" s="16" t="s">
        <v>134</v>
      </c>
      <c r="AU263" s="16" t="s">
        <v>83</v>
      </c>
    </row>
    <row r="264" spans="2:51" s="14" customFormat="1" ht="11.25">
      <c r="B264" s="167"/>
      <c r="D264" s="150" t="s">
        <v>219</v>
      </c>
      <c r="E264" s="168" t="s">
        <v>3</v>
      </c>
      <c r="F264" s="169" t="s">
        <v>9</v>
      </c>
      <c r="H264" s="170">
        <v>15</v>
      </c>
      <c r="I264" s="171"/>
      <c r="L264" s="167"/>
      <c r="M264" s="172"/>
      <c r="N264" s="173"/>
      <c r="O264" s="173"/>
      <c r="P264" s="173"/>
      <c r="Q264" s="173"/>
      <c r="R264" s="173"/>
      <c r="S264" s="173"/>
      <c r="T264" s="174"/>
      <c r="AT264" s="168" t="s">
        <v>219</v>
      </c>
      <c r="AU264" s="168" t="s">
        <v>83</v>
      </c>
      <c r="AV264" s="14" t="s">
        <v>83</v>
      </c>
      <c r="AW264" s="14" t="s">
        <v>36</v>
      </c>
      <c r="AX264" s="14" t="s">
        <v>22</v>
      </c>
      <c r="AY264" s="168" t="s">
        <v>124</v>
      </c>
    </row>
    <row r="265" spans="2:63" s="12" customFormat="1" ht="22.9" customHeight="1">
      <c r="B265" s="123"/>
      <c r="D265" s="124" t="s">
        <v>73</v>
      </c>
      <c r="E265" s="134" t="s">
        <v>490</v>
      </c>
      <c r="F265" s="134" t="s">
        <v>491</v>
      </c>
      <c r="I265" s="126"/>
      <c r="J265" s="135">
        <f>BK265</f>
        <v>0</v>
      </c>
      <c r="L265" s="123"/>
      <c r="M265" s="128"/>
      <c r="N265" s="129"/>
      <c r="O265" s="129"/>
      <c r="P265" s="130">
        <f>SUM(P266:P267)</f>
        <v>0</v>
      </c>
      <c r="Q265" s="129"/>
      <c r="R265" s="130">
        <f>SUM(R266:R267)</f>
        <v>0</v>
      </c>
      <c r="S265" s="129"/>
      <c r="T265" s="131">
        <f>SUM(T266:T267)</f>
        <v>400</v>
      </c>
      <c r="AR265" s="124" t="s">
        <v>22</v>
      </c>
      <c r="AT265" s="132" t="s">
        <v>73</v>
      </c>
      <c r="AU265" s="132" t="s">
        <v>22</v>
      </c>
      <c r="AY265" s="124" t="s">
        <v>124</v>
      </c>
      <c r="BK265" s="133">
        <f>SUM(BK266:BK267)</f>
        <v>0</v>
      </c>
    </row>
    <row r="266" spans="1:65" s="2" customFormat="1" ht="16.5" customHeight="1">
      <c r="A266" s="31"/>
      <c r="B266" s="136"/>
      <c r="C266" s="137" t="s">
        <v>492</v>
      </c>
      <c r="D266" s="137" t="s">
        <v>127</v>
      </c>
      <c r="E266" s="138" t="s">
        <v>493</v>
      </c>
      <c r="F266" s="139" t="s">
        <v>494</v>
      </c>
      <c r="G266" s="140" t="s">
        <v>195</v>
      </c>
      <c r="H266" s="141">
        <v>20000</v>
      </c>
      <c r="I266" s="142"/>
      <c r="J266" s="143">
        <f>ROUND(I266*H266,2)</f>
        <v>0</v>
      </c>
      <c r="K266" s="139" t="s">
        <v>196</v>
      </c>
      <c r="L266" s="32"/>
      <c r="M266" s="144" t="s">
        <v>3</v>
      </c>
      <c r="N266" s="145" t="s">
        <v>45</v>
      </c>
      <c r="O266" s="52"/>
      <c r="P266" s="146">
        <f>O266*H266</f>
        <v>0</v>
      </c>
      <c r="Q266" s="146">
        <v>0</v>
      </c>
      <c r="R266" s="146">
        <f>Q266*H266</f>
        <v>0</v>
      </c>
      <c r="S266" s="146">
        <v>0.02</v>
      </c>
      <c r="T266" s="147">
        <f>S266*H266</f>
        <v>400</v>
      </c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R266" s="148" t="s">
        <v>149</v>
      </c>
      <c r="AT266" s="148" t="s">
        <v>127</v>
      </c>
      <c r="AU266" s="148" t="s">
        <v>83</v>
      </c>
      <c r="AY266" s="16" t="s">
        <v>124</v>
      </c>
      <c r="BE266" s="149">
        <f>IF(N266="základní",J266,0)</f>
        <v>0</v>
      </c>
      <c r="BF266" s="149">
        <f>IF(N266="snížená",J266,0)</f>
        <v>0</v>
      </c>
      <c r="BG266" s="149">
        <f>IF(N266="zákl. přenesená",J266,0)</f>
        <v>0</v>
      </c>
      <c r="BH266" s="149">
        <f>IF(N266="sníž. přenesená",J266,0)</f>
        <v>0</v>
      </c>
      <c r="BI266" s="149">
        <f>IF(N266="nulová",J266,0)</f>
        <v>0</v>
      </c>
      <c r="BJ266" s="16" t="s">
        <v>22</v>
      </c>
      <c r="BK266" s="149">
        <f>ROUND(I266*H266,2)</f>
        <v>0</v>
      </c>
      <c r="BL266" s="16" t="s">
        <v>149</v>
      </c>
      <c r="BM266" s="148" t="s">
        <v>495</v>
      </c>
    </row>
    <row r="267" spans="1:47" s="2" customFormat="1" ht="19.5">
      <c r="A267" s="31"/>
      <c r="B267" s="32"/>
      <c r="C267" s="31"/>
      <c r="D267" s="150" t="s">
        <v>134</v>
      </c>
      <c r="E267" s="31"/>
      <c r="F267" s="151" t="s">
        <v>496</v>
      </c>
      <c r="G267" s="31"/>
      <c r="H267" s="31"/>
      <c r="I267" s="152"/>
      <c r="J267" s="31"/>
      <c r="K267" s="31"/>
      <c r="L267" s="32"/>
      <c r="M267" s="153"/>
      <c r="N267" s="154"/>
      <c r="O267" s="52"/>
      <c r="P267" s="52"/>
      <c r="Q267" s="52"/>
      <c r="R267" s="52"/>
      <c r="S267" s="52"/>
      <c r="T267" s="53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T267" s="16" t="s">
        <v>134</v>
      </c>
      <c r="AU267" s="16" t="s">
        <v>83</v>
      </c>
    </row>
    <row r="268" spans="2:63" s="12" customFormat="1" ht="22.9" customHeight="1">
      <c r="B268" s="123"/>
      <c r="D268" s="124" t="s">
        <v>73</v>
      </c>
      <c r="E268" s="134" t="s">
        <v>497</v>
      </c>
      <c r="F268" s="134" t="s">
        <v>498</v>
      </c>
      <c r="I268" s="126"/>
      <c r="J268" s="135">
        <f>BK268</f>
        <v>0</v>
      </c>
      <c r="L268" s="123"/>
      <c r="M268" s="128"/>
      <c r="N268" s="129"/>
      <c r="O268" s="129"/>
      <c r="P268" s="130">
        <f>SUM(P269:P270)</f>
        <v>0</v>
      </c>
      <c r="Q268" s="129"/>
      <c r="R268" s="130">
        <f>SUM(R269:R270)</f>
        <v>0</v>
      </c>
      <c r="S268" s="129"/>
      <c r="T268" s="131">
        <f>SUM(T269:T270)</f>
        <v>0</v>
      </c>
      <c r="AR268" s="124" t="s">
        <v>22</v>
      </c>
      <c r="AT268" s="132" t="s">
        <v>73</v>
      </c>
      <c r="AU268" s="132" t="s">
        <v>22</v>
      </c>
      <c r="AY268" s="124" t="s">
        <v>124</v>
      </c>
      <c r="BK268" s="133">
        <f>SUM(BK269:BK270)</f>
        <v>0</v>
      </c>
    </row>
    <row r="269" spans="1:65" s="2" customFormat="1" ht="21.75" customHeight="1">
      <c r="A269" s="31"/>
      <c r="B269" s="136"/>
      <c r="C269" s="137" t="s">
        <v>499</v>
      </c>
      <c r="D269" s="137" t="s">
        <v>127</v>
      </c>
      <c r="E269" s="138" t="s">
        <v>500</v>
      </c>
      <c r="F269" s="139" t="s">
        <v>501</v>
      </c>
      <c r="G269" s="140" t="s">
        <v>293</v>
      </c>
      <c r="H269" s="141">
        <v>2448.298</v>
      </c>
      <c r="I269" s="142"/>
      <c r="J269" s="143">
        <f>ROUND(I269*H269,2)</f>
        <v>0</v>
      </c>
      <c r="K269" s="139" t="s">
        <v>196</v>
      </c>
      <c r="L269" s="32"/>
      <c r="M269" s="144" t="s">
        <v>3</v>
      </c>
      <c r="N269" s="145" t="s">
        <v>45</v>
      </c>
      <c r="O269" s="52"/>
      <c r="P269" s="146">
        <f>O269*H269</f>
        <v>0</v>
      </c>
      <c r="Q269" s="146">
        <v>0</v>
      </c>
      <c r="R269" s="146">
        <f>Q269*H269</f>
        <v>0</v>
      </c>
      <c r="S269" s="146">
        <v>0</v>
      </c>
      <c r="T269" s="147">
        <f>S269*H269</f>
        <v>0</v>
      </c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R269" s="148" t="s">
        <v>149</v>
      </c>
      <c r="AT269" s="148" t="s">
        <v>127</v>
      </c>
      <c r="AU269" s="148" t="s">
        <v>83</v>
      </c>
      <c r="AY269" s="16" t="s">
        <v>124</v>
      </c>
      <c r="BE269" s="149">
        <f>IF(N269="základní",J269,0)</f>
        <v>0</v>
      </c>
      <c r="BF269" s="149">
        <f>IF(N269="snížená",J269,0)</f>
        <v>0</v>
      </c>
      <c r="BG269" s="149">
        <f>IF(N269="zákl. přenesená",J269,0)</f>
        <v>0</v>
      </c>
      <c r="BH269" s="149">
        <f>IF(N269="sníž. přenesená",J269,0)</f>
        <v>0</v>
      </c>
      <c r="BI269" s="149">
        <f>IF(N269="nulová",J269,0)</f>
        <v>0</v>
      </c>
      <c r="BJ269" s="16" t="s">
        <v>22</v>
      </c>
      <c r="BK269" s="149">
        <f>ROUND(I269*H269,2)</f>
        <v>0</v>
      </c>
      <c r="BL269" s="16" t="s">
        <v>149</v>
      </c>
      <c r="BM269" s="148" t="s">
        <v>502</v>
      </c>
    </row>
    <row r="270" spans="1:47" s="2" customFormat="1" ht="19.5">
      <c r="A270" s="31"/>
      <c r="B270" s="32"/>
      <c r="C270" s="31"/>
      <c r="D270" s="150" t="s">
        <v>139</v>
      </c>
      <c r="E270" s="31"/>
      <c r="F270" s="155" t="s">
        <v>503</v>
      </c>
      <c r="G270" s="31"/>
      <c r="H270" s="31"/>
      <c r="I270" s="152"/>
      <c r="J270" s="31"/>
      <c r="K270" s="31"/>
      <c r="L270" s="32"/>
      <c r="M270" s="153"/>
      <c r="N270" s="154"/>
      <c r="O270" s="52"/>
      <c r="P270" s="52"/>
      <c r="Q270" s="52"/>
      <c r="R270" s="52"/>
      <c r="S270" s="52"/>
      <c r="T270" s="53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T270" s="16" t="s">
        <v>139</v>
      </c>
      <c r="AU270" s="16" t="s">
        <v>83</v>
      </c>
    </row>
    <row r="271" spans="2:63" s="12" customFormat="1" ht="22.9" customHeight="1">
      <c r="B271" s="123"/>
      <c r="D271" s="124" t="s">
        <v>73</v>
      </c>
      <c r="E271" s="134" t="s">
        <v>504</v>
      </c>
      <c r="F271" s="134" t="s">
        <v>505</v>
      </c>
      <c r="I271" s="126"/>
      <c r="J271" s="135">
        <f>BK271</f>
        <v>0</v>
      </c>
      <c r="L271" s="123"/>
      <c r="M271" s="128"/>
      <c r="N271" s="129"/>
      <c r="O271" s="129"/>
      <c r="P271" s="130">
        <f>SUM(P272:P287)</f>
        <v>0</v>
      </c>
      <c r="Q271" s="129"/>
      <c r="R271" s="130">
        <f>SUM(R272:R287)</f>
        <v>0</v>
      </c>
      <c r="S271" s="129"/>
      <c r="T271" s="131">
        <f>SUM(T272:T287)</f>
        <v>0</v>
      </c>
      <c r="AR271" s="124" t="s">
        <v>22</v>
      </c>
      <c r="AT271" s="132" t="s">
        <v>73</v>
      </c>
      <c r="AU271" s="132" t="s">
        <v>22</v>
      </c>
      <c r="AY271" s="124" t="s">
        <v>124</v>
      </c>
      <c r="BK271" s="133">
        <f>SUM(BK272:BK287)</f>
        <v>0</v>
      </c>
    </row>
    <row r="272" spans="1:65" s="2" customFormat="1" ht="16.5" customHeight="1">
      <c r="A272" s="31"/>
      <c r="B272" s="136"/>
      <c r="C272" s="137" t="s">
        <v>506</v>
      </c>
      <c r="D272" s="137" t="s">
        <v>127</v>
      </c>
      <c r="E272" s="138" t="s">
        <v>507</v>
      </c>
      <c r="F272" s="139" t="s">
        <v>508</v>
      </c>
      <c r="G272" s="140" t="s">
        <v>293</v>
      </c>
      <c r="H272" s="141">
        <v>41.6</v>
      </c>
      <c r="I272" s="142"/>
      <c r="J272" s="143">
        <f>ROUND(I272*H272,2)</f>
        <v>0</v>
      </c>
      <c r="K272" s="139" t="s">
        <v>196</v>
      </c>
      <c r="L272" s="32"/>
      <c r="M272" s="144" t="s">
        <v>3</v>
      </c>
      <c r="N272" s="145" t="s">
        <v>45</v>
      </c>
      <c r="O272" s="52"/>
      <c r="P272" s="146">
        <f>O272*H272</f>
        <v>0</v>
      </c>
      <c r="Q272" s="146">
        <v>0</v>
      </c>
      <c r="R272" s="146">
        <f>Q272*H272</f>
        <v>0</v>
      </c>
      <c r="S272" s="146">
        <v>0</v>
      </c>
      <c r="T272" s="147">
        <f>S272*H272</f>
        <v>0</v>
      </c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R272" s="148" t="s">
        <v>149</v>
      </c>
      <c r="AT272" s="148" t="s">
        <v>127</v>
      </c>
      <c r="AU272" s="148" t="s">
        <v>83</v>
      </c>
      <c r="AY272" s="16" t="s">
        <v>124</v>
      </c>
      <c r="BE272" s="149">
        <f>IF(N272="základní",J272,0)</f>
        <v>0</v>
      </c>
      <c r="BF272" s="149">
        <f>IF(N272="snížená",J272,0)</f>
        <v>0</v>
      </c>
      <c r="BG272" s="149">
        <f>IF(N272="zákl. přenesená",J272,0)</f>
        <v>0</v>
      </c>
      <c r="BH272" s="149">
        <f>IF(N272="sníž. přenesená",J272,0)</f>
        <v>0</v>
      </c>
      <c r="BI272" s="149">
        <f>IF(N272="nulová",J272,0)</f>
        <v>0</v>
      </c>
      <c r="BJ272" s="16" t="s">
        <v>22</v>
      </c>
      <c r="BK272" s="149">
        <f>ROUND(I272*H272,2)</f>
        <v>0</v>
      </c>
      <c r="BL272" s="16" t="s">
        <v>149</v>
      </c>
      <c r="BM272" s="148" t="s">
        <v>509</v>
      </c>
    </row>
    <row r="273" spans="1:47" s="2" customFormat="1" ht="11.25">
      <c r="A273" s="31"/>
      <c r="B273" s="32"/>
      <c r="C273" s="31"/>
      <c r="D273" s="150" t="s">
        <v>139</v>
      </c>
      <c r="E273" s="31"/>
      <c r="F273" s="155" t="s">
        <v>510</v>
      </c>
      <c r="G273" s="31"/>
      <c r="H273" s="31"/>
      <c r="I273" s="152"/>
      <c r="J273" s="31"/>
      <c r="K273" s="31"/>
      <c r="L273" s="32"/>
      <c r="M273" s="153"/>
      <c r="N273" s="154"/>
      <c r="O273" s="52"/>
      <c r="P273" s="52"/>
      <c r="Q273" s="52"/>
      <c r="R273" s="52"/>
      <c r="S273" s="52"/>
      <c r="T273" s="53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T273" s="16" t="s">
        <v>139</v>
      </c>
      <c r="AU273" s="16" t="s">
        <v>83</v>
      </c>
    </row>
    <row r="274" spans="2:51" s="13" customFormat="1" ht="11.25">
      <c r="B274" s="160"/>
      <c r="D274" s="150" t="s">
        <v>219</v>
      </c>
      <c r="E274" s="161" t="s">
        <v>3</v>
      </c>
      <c r="F274" s="162" t="s">
        <v>511</v>
      </c>
      <c r="H274" s="161" t="s">
        <v>3</v>
      </c>
      <c r="I274" s="163"/>
      <c r="L274" s="160"/>
      <c r="M274" s="164"/>
      <c r="N274" s="165"/>
      <c r="O274" s="165"/>
      <c r="P274" s="165"/>
      <c r="Q274" s="165"/>
      <c r="R274" s="165"/>
      <c r="S274" s="165"/>
      <c r="T274" s="166"/>
      <c r="AT274" s="161" t="s">
        <v>219</v>
      </c>
      <c r="AU274" s="161" t="s">
        <v>83</v>
      </c>
      <c r="AV274" s="13" t="s">
        <v>22</v>
      </c>
      <c r="AW274" s="13" t="s">
        <v>36</v>
      </c>
      <c r="AX274" s="13" t="s">
        <v>74</v>
      </c>
      <c r="AY274" s="161" t="s">
        <v>124</v>
      </c>
    </row>
    <row r="275" spans="2:51" s="14" customFormat="1" ht="11.25">
      <c r="B275" s="167"/>
      <c r="D275" s="150" t="s">
        <v>219</v>
      </c>
      <c r="E275" s="168" t="s">
        <v>3</v>
      </c>
      <c r="F275" s="169" t="s">
        <v>512</v>
      </c>
      <c r="H275" s="170">
        <v>41.6</v>
      </c>
      <c r="I275" s="171"/>
      <c r="L275" s="167"/>
      <c r="M275" s="172"/>
      <c r="N275" s="173"/>
      <c r="O275" s="173"/>
      <c r="P275" s="173"/>
      <c r="Q275" s="173"/>
      <c r="R275" s="173"/>
      <c r="S275" s="173"/>
      <c r="T275" s="174"/>
      <c r="AT275" s="168" t="s">
        <v>219</v>
      </c>
      <c r="AU275" s="168" t="s">
        <v>83</v>
      </c>
      <c r="AV275" s="14" t="s">
        <v>83</v>
      </c>
      <c r="AW275" s="14" t="s">
        <v>36</v>
      </c>
      <c r="AX275" s="14" t="s">
        <v>22</v>
      </c>
      <c r="AY275" s="168" t="s">
        <v>124</v>
      </c>
    </row>
    <row r="276" spans="1:65" s="2" customFormat="1" ht="16.5" customHeight="1">
      <c r="A276" s="31"/>
      <c r="B276" s="136"/>
      <c r="C276" s="137" t="s">
        <v>513</v>
      </c>
      <c r="D276" s="137" t="s">
        <v>127</v>
      </c>
      <c r="E276" s="138" t="s">
        <v>514</v>
      </c>
      <c r="F276" s="139" t="s">
        <v>515</v>
      </c>
      <c r="G276" s="140" t="s">
        <v>293</v>
      </c>
      <c r="H276" s="141">
        <v>41.6</v>
      </c>
      <c r="I276" s="142"/>
      <c r="J276" s="143">
        <f>ROUND(I276*H276,2)</f>
        <v>0</v>
      </c>
      <c r="K276" s="139" t="s">
        <v>196</v>
      </c>
      <c r="L276" s="32"/>
      <c r="M276" s="144" t="s">
        <v>3</v>
      </c>
      <c r="N276" s="145" t="s">
        <v>45</v>
      </c>
      <c r="O276" s="52"/>
      <c r="P276" s="146">
        <f>O276*H276</f>
        <v>0</v>
      </c>
      <c r="Q276" s="146">
        <v>0</v>
      </c>
      <c r="R276" s="146">
        <f>Q276*H276</f>
        <v>0</v>
      </c>
      <c r="S276" s="146">
        <v>0</v>
      </c>
      <c r="T276" s="147">
        <f>S276*H276</f>
        <v>0</v>
      </c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R276" s="148" t="s">
        <v>149</v>
      </c>
      <c r="AT276" s="148" t="s">
        <v>127</v>
      </c>
      <c r="AU276" s="148" t="s">
        <v>83</v>
      </c>
      <c r="AY276" s="16" t="s">
        <v>124</v>
      </c>
      <c r="BE276" s="149">
        <f>IF(N276="základní",J276,0)</f>
        <v>0</v>
      </c>
      <c r="BF276" s="149">
        <f>IF(N276="snížená",J276,0)</f>
        <v>0</v>
      </c>
      <c r="BG276" s="149">
        <f>IF(N276="zákl. přenesená",J276,0)</f>
        <v>0</v>
      </c>
      <c r="BH276" s="149">
        <f>IF(N276="sníž. přenesená",J276,0)</f>
        <v>0</v>
      </c>
      <c r="BI276" s="149">
        <f>IF(N276="nulová",J276,0)</f>
        <v>0</v>
      </c>
      <c r="BJ276" s="16" t="s">
        <v>22</v>
      </c>
      <c r="BK276" s="149">
        <f>ROUND(I276*H276,2)</f>
        <v>0</v>
      </c>
      <c r="BL276" s="16" t="s">
        <v>149</v>
      </c>
      <c r="BM276" s="148" t="s">
        <v>516</v>
      </c>
    </row>
    <row r="277" spans="1:47" s="2" customFormat="1" ht="11.25">
      <c r="A277" s="31"/>
      <c r="B277" s="32"/>
      <c r="C277" s="31"/>
      <c r="D277" s="150" t="s">
        <v>139</v>
      </c>
      <c r="E277" s="31"/>
      <c r="F277" s="155" t="s">
        <v>517</v>
      </c>
      <c r="G277" s="31"/>
      <c r="H277" s="31"/>
      <c r="I277" s="152"/>
      <c r="J277" s="31"/>
      <c r="K277" s="31"/>
      <c r="L277" s="32"/>
      <c r="M277" s="153"/>
      <c r="N277" s="154"/>
      <c r="O277" s="52"/>
      <c r="P277" s="52"/>
      <c r="Q277" s="52"/>
      <c r="R277" s="52"/>
      <c r="S277" s="52"/>
      <c r="T277" s="53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T277" s="16" t="s">
        <v>139</v>
      </c>
      <c r="AU277" s="16" t="s">
        <v>83</v>
      </c>
    </row>
    <row r="278" spans="2:51" s="13" customFormat="1" ht="11.25">
      <c r="B278" s="160"/>
      <c r="D278" s="150" t="s">
        <v>219</v>
      </c>
      <c r="E278" s="161" t="s">
        <v>3</v>
      </c>
      <c r="F278" s="162" t="s">
        <v>518</v>
      </c>
      <c r="H278" s="161" t="s">
        <v>3</v>
      </c>
      <c r="I278" s="163"/>
      <c r="L278" s="160"/>
      <c r="M278" s="164"/>
      <c r="N278" s="165"/>
      <c r="O278" s="165"/>
      <c r="P278" s="165"/>
      <c r="Q278" s="165"/>
      <c r="R278" s="165"/>
      <c r="S278" s="165"/>
      <c r="T278" s="166"/>
      <c r="AT278" s="161" t="s">
        <v>219</v>
      </c>
      <c r="AU278" s="161" t="s">
        <v>83</v>
      </c>
      <c r="AV278" s="13" t="s">
        <v>22</v>
      </c>
      <c r="AW278" s="13" t="s">
        <v>36</v>
      </c>
      <c r="AX278" s="13" t="s">
        <v>74</v>
      </c>
      <c r="AY278" s="161" t="s">
        <v>124</v>
      </c>
    </row>
    <row r="279" spans="2:51" s="14" customFormat="1" ht="11.25">
      <c r="B279" s="167"/>
      <c r="D279" s="150" t="s">
        <v>219</v>
      </c>
      <c r="E279" s="168" t="s">
        <v>3</v>
      </c>
      <c r="F279" s="169" t="s">
        <v>519</v>
      </c>
      <c r="H279" s="170">
        <v>41.6</v>
      </c>
      <c r="I279" s="171"/>
      <c r="L279" s="167"/>
      <c r="M279" s="172"/>
      <c r="N279" s="173"/>
      <c r="O279" s="173"/>
      <c r="P279" s="173"/>
      <c r="Q279" s="173"/>
      <c r="R279" s="173"/>
      <c r="S279" s="173"/>
      <c r="T279" s="174"/>
      <c r="AT279" s="168" t="s">
        <v>219</v>
      </c>
      <c r="AU279" s="168" t="s">
        <v>83</v>
      </c>
      <c r="AV279" s="14" t="s">
        <v>83</v>
      </c>
      <c r="AW279" s="14" t="s">
        <v>36</v>
      </c>
      <c r="AX279" s="14" t="s">
        <v>22</v>
      </c>
      <c r="AY279" s="168" t="s">
        <v>124</v>
      </c>
    </row>
    <row r="280" spans="1:65" s="2" customFormat="1" ht="16.5" customHeight="1">
      <c r="A280" s="31"/>
      <c r="B280" s="136"/>
      <c r="C280" s="137" t="s">
        <v>520</v>
      </c>
      <c r="D280" s="137" t="s">
        <v>127</v>
      </c>
      <c r="E280" s="138" t="s">
        <v>521</v>
      </c>
      <c r="F280" s="139" t="s">
        <v>522</v>
      </c>
      <c r="G280" s="140" t="s">
        <v>293</v>
      </c>
      <c r="H280" s="141">
        <v>998.4</v>
      </c>
      <c r="I280" s="142"/>
      <c r="J280" s="143">
        <f>ROUND(I280*H280,2)</f>
        <v>0</v>
      </c>
      <c r="K280" s="139" t="s">
        <v>196</v>
      </c>
      <c r="L280" s="32"/>
      <c r="M280" s="144" t="s">
        <v>3</v>
      </c>
      <c r="N280" s="145" t="s">
        <v>45</v>
      </c>
      <c r="O280" s="52"/>
      <c r="P280" s="146">
        <f>O280*H280</f>
        <v>0</v>
      </c>
      <c r="Q280" s="146">
        <v>0</v>
      </c>
      <c r="R280" s="146">
        <f>Q280*H280</f>
        <v>0</v>
      </c>
      <c r="S280" s="146">
        <v>0</v>
      </c>
      <c r="T280" s="147">
        <f>S280*H280</f>
        <v>0</v>
      </c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R280" s="148" t="s">
        <v>149</v>
      </c>
      <c r="AT280" s="148" t="s">
        <v>127</v>
      </c>
      <c r="AU280" s="148" t="s">
        <v>83</v>
      </c>
      <c r="AY280" s="16" t="s">
        <v>124</v>
      </c>
      <c r="BE280" s="149">
        <f>IF(N280="základní",J280,0)</f>
        <v>0</v>
      </c>
      <c r="BF280" s="149">
        <f>IF(N280="snížená",J280,0)</f>
        <v>0</v>
      </c>
      <c r="BG280" s="149">
        <f>IF(N280="zákl. přenesená",J280,0)</f>
        <v>0</v>
      </c>
      <c r="BH280" s="149">
        <f>IF(N280="sníž. přenesená",J280,0)</f>
        <v>0</v>
      </c>
      <c r="BI280" s="149">
        <f>IF(N280="nulová",J280,0)</f>
        <v>0</v>
      </c>
      <c r="BJ280" s="16" t="s">
        <v>22</v>
      </c>
      <c r="BK280" s="149">
        <f>ROUND(I280*H280,2)</f>
        <v>0</v>
      </c>
      <c r="BL280" s="16" t="s">
        <v>149</v>
      </c>
      <c r="BM280" s="148" t="s">
        <v>523</v>
      </c>
    </row>
    <row r="281" spans="1:47" s="2" customFormat="1" ht="19.5">
      <c r="A281" s="31"/>
      <c r="B281" s="32"/>
      <c r="C281" s="31"/>
      <c r="D281" s="150" t="s">
        <v>139</v>
      </c>
      <c r="E281" s="31"/>
      <c r="F281" s="155" t="s">
        <v>524</v>
      </c>
      <c r="G281" s="31"/>
      <c r="H281" s="31"/>
      <c r="I281" s="152"/>
      <c r="J281" s="31"/>
      <c r="K281" s="31"/>
      <c r="L281" s="32"/>
      <c r="M281" s="153"/>
      <c r="N281" s="154"/>
      <c r="O281" s="52"/>
      <c r="P281" s="52"/>
      <c r="Q281" s="52"/>
      <c r="R281" s="52"/>
      <c r="S281" s="52"/>
      <c r="T281" s="53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T281" s="16" t="s">
        <v>139</v>
      </c>
      <c r="AU281" s="16" t="s">
        <v>83</v>
      </c>
    </row>
    <row r="282" spans="2:51" s="13" customFormat="1" ht="11.25">
      <c r="B282" s="160"/>
      <c r="D282" s="150" t="s">
        <v>219</v>
      </c>
      <c r="E282" s="161" t="s">
        <v>3</v>
      </c>
      <c r="F282" s="162" t="s">
        <v>525</v>
      </c>
      <c r="H282" s="161" t="s">
        <v>3</v>
      </c>
      <c r="I282" s="163"/>
      <c r="L282" s="160"/>
      <c r="M282" s="164"/>
      <c r="N282" s="165"/>
      <c r="O282" s="165"/>
      <c r="P282" s="165"/>
      <c r="Q282" s="165"/>
      <c r="R282" s="165"/>
      <c r="S282" s="165"/>
      <c r="T282" s="166"/>
      <c r="AT282" s="161" t="s">
        <v>219</v>
      </c>
      <c r="AU282" s="161" t="s">
        <v>83</v>
      </c>
      <c r="AV282" s="13" t="s">
        <v>22</v>
      </c>
      <c r="AW282" s="13" t="s">
        <v>36</v>
      </c>
      <c r="AX282" s="13" t="s">
        <v>74</v>
      </c>
      <c r="AY282" s="161" t="s">
        <v>124</v>
      </c>
    </row>
    <row r="283" spans="2:51" s="14" customFormat="1" ht="11.25">
      <c r="B283" s="167"/>
      <c r="D283" s="150" t="s">
        <v>219</v>
      </c>
      <c r="E283" s="168" t="s">
        <v>3</v>
      </c>
      <c r="F283" s="169" t="s">
        <v>526</v>
      </c>
      <c r="H283" s="170">
        <v>998.4</v>
      </c>
      <c r="I283" s="171"/>
      <c r="L283" s="167"/>
      <c r="M283" s="172"/>
      <c r="N283" s="173"/>
      <c r="O283" s="173"/>
      <c r="P283" s="173"/>
      <c r="Q283" s="173"/>
      <c r="R283" s="173"/>
      <c r="S283" s="173"/>
      <c r="T283" s="174"/>
      <c r="AT283" s="168" t="s">
        <v>219</v>
      </c>
      <c r="AU283" s="168" t="s">
        <v>83</v>
      </c>
      <c r="AV283" s="14" t="s">
        <v>83</v>
      </c>
      <c r="AW283" s="14" t="s">
        <v>36</v>
      </c>
      <c r="AX283" s="14" t="s">
        <v>22</v>
      </c>
      <c r="AY283" s="168" t="s">
        <v>124</v>
      </c>
    </row>
    <row r="284" spans="1:65" s="2" customFormat="1" ht="16.5" customHeight="1">
      <c r="A284" s="31"/>
      <c r="B284" s="136"/>
      <c r="C284" s="137" t="s">
        <v>527</v>
      </c>
      <c r="D284" s="137" t="s">
        <v>127</v>
      </c>
      <c r="E284" s="138" t="s">
        <v>528</v>
      </c>
      <c r="F284" s="139" t="s">
        <v>529</v>
      </c>
      <c r="G284" s="140" t="s">
        <v>293</v>
      </c>
      <c r="H284" s="141">
        <v>18.1</v>
      </c>
      <c r="I284" s="142"/>
      <c r="J284" s="143">
        <f>ROUND(I284*H284,2)</f>
        <v>0</v>
      </c>
      <c r="K284" s="139" t="s">
        <v>196</v>
      </c>
      <c r="L284" s="32"/>
      <c r="M284" s="144" t="s">
        <v>3</v>
      </c>
      <c r="N284" s="145" t="s">
        <v>45</v>
      </c>
      <c r="O284" s="52"/>
      <c r="P284" s="146">
        <f>O284*H284</f>
        <v>0</v>
      </c>
      <c r="Q284" s="146">
        <v>0</v>
      </c>
      <c r="R284" s="146">
        <f>Q284*H284</f>
        <v>0</v>
      </c>
      <c r="S284" s="146">
        <v>0</v>
      </c>
      <c r="T284" s="147">
        <f>S284*H284</f>
        <v>0</v>
      </c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R284" s="148" t="s">
        <v>149</v>
      </c>
      <c r="AT284" s="148" t="s">
        <v>127</v>
      </c>
      <c r="AU284" s="148" t="s">
        <v>83</v>
      </c>
      <c r="AY284" s="16" t="s">
        <v>124</v>
      </c>
      <c r="BE284" s="149">
        <f>IF(N284="základní",J284,0)</f>
        <v>0</v>
      </c>
      <c r="BF284" s="149">
        <f>IF(N284="snížená",J284,0)</f>
        <v>0</v>
      </c>
      <c r="BG284" s="149">
        <f>IF(N284="zákl. přenesená",J284,0)</f>
        <v>0</v>
      </c>
      <c r="BH284" s="149">
        <f>IF(N284="sníž. přenesená",J284,0)</f>
        <v>0</v>
      </c>
      <c r="BI284" s="149">
        <f>IF(N284="nulová",J284,0)</f>
        <v>0</v>
      </c>
      <c r="BJ284" s="16" t="s">
        <v>22</v>
      </c>
      <c r="BK284" s="149">
        <f>ROUND(I284*H284,2)</f>
        <v>0</v>
      </c>
      <c r="BL284" s="16" t="s">
        <v>149</v>
      </c>
      <c r="BM284" s="148" t="s">
        <v>530</v>
      </c>
    </row>
    <row r="285" spans="1:47" s="2" customFormat="1" ht="11.25">
      <c r="A285" s="31"/>
      <c r="B285" s="32"/>
      <c r="C285" s="31"/>
      <c r="D285" s="150" t="s">
        <v>139</v>
      </c>
      <c r="E285" s="31"/>
      <c r="F285" s="155" t="s">
        <v>531</v>
      </c>
      <c r="G285" s="31"/>
      <c r="H285" s="31"/>
      <c r="I285" s="152"/>
      <c r="J285" s="31"/>
      <c r="K285" s="31"/>
      <c r="L285" s="32"/>
      <c r="M285" s="153"/>
      <c r="N285" s="154"/>
      <c r="O285" s="52"/>
      <c r="P285" s="52"/>
      <c r="Q285" s="52"/>
      <c r="R285" s="52"/>
      <c r="S285" s="52"/>
      <c r="T285" s="53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T285" s="16" t="s">
        <v>139</v>
      </c>
      <c r="AU285" s="16" t="s">
        <v>83</v>
      </c>
    </row>
    <row r="286" spans="1:65" s="2" customFormat="1" ht="16.5" customHeight="1">
      <c r="A286" s="31"/>
      <c r="B286" s="136"/>
      <c r="C286" s="137" t="s">
        <v>532</v>
      </c>
      <c r="D286" s="137" t="s">
        <v>127</v>
      </c>
      <c r="E286" s="138" t="s">
        <v>533</v>
      </c>
      <c r="F286" s="139" t="s">
        <v>534</v>
      </c>
      <c r="G286" s="140" t="s">
        <v>293</v>
      </c>
      <c r="H286" s="141">
        <v>23.5</v>
      </c>
      <c r="I286" s="142"/>
      <c r="J286" s="143">
        <f>ROUND(I286*H286,2)</f>
        <v>0</v>
      </c>
      <c r="K286" s="139" t="s">
        <v>196</v>
      </c>
      <c r="L286" s="32"/>
      <c r="M286" s="144" t="s">
        <v>3</v>
      </c>
      <c r="N286" s="145" t="s">
        <v>45</v>
      </c>
      <c r="O286" s="52"/>
      <c r="P286" s="146">
        <f>O286*H286</f>
        <v>0</v>
      </c>
      <c r="Q286" s="146">
        <v>0</v>
      </c>
      <c r="R286" s="146">
        <f>Q286*H286</f>
        <v>0</v>
      </c>
      <c r="S286" s="146">
        <v>0</v>
      </c>
      <c r="T286" s="147">
        <f>S286*H286</f>
        <v>0</v>
      </c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R286" s="148" t="s">
        <v>149</v>
      </c>
      <c r="AT286" s="148" t="s">
        <v>127</v>
      </c>
      <c r="AU286" s="148" t="s">
        <v>83</v>
      </c>
      <c r="AY286" s="16" t="s">
        <v>124</v>
      </c>
      <c r="BE286" s="149">
        <f>IF(N286="základní",J286,0)</f>
        <v>0</v>
      </c>
      <c r="BF286" s="149">
        <f>IF(N286="snížená",J286,0)</f>
        <v>0</v>
      </c>
      <c r="BG286" s="149">
        <f>IF(N286="zákl. přenesená",J286,0)</f>
        <v>0</v>
      </c>
      <c r="BH286" s="149">
        <f>IF(N286="sníž. přenesená",J286,0)</f>
        <v>0</v>
      </c>
      <c r="BI286" s="149">
        <f>IF(N286="nulová",J286,0)</f>
        <v>0</v>
      </c>
      <c r="BJ286" s="16" t="s">
        <v>22</v>
      </c>
      <c r="BK286" s="149">
        <f>ROUND(I286*H286,2)</f>
        <v>0</v>
      </c>
      <c r="BL286" s="16" t="s">
        <v>149</v>
      </c>
      <c r="BM286" s="148" t="s">
        <v>535</v>
      </c>
    </row>
    <row r="287" spans="1:47" s="2" customFormat="1" ht="11.25">
      <c r="A287" s="31"/>
      <c r="B287" s="32"/>
      <c r="C287" s="31"/>
      <c r="D287" s="150" t="s">
        <v>139</v>
      </c>
      <c r="E287" s="31"/>
      <c r="F287" s="155" t="s">
        <v>536</v>
      </c>
      <c r="G287" s="31"/>
      <c r="H287" s="31"/>
      <c r="I287" s="152"/>
      <c r="J287" s="31"/>
      <c r="K287" s="31"/>
      <c r="L287" s="32"/>
      <c r="M287" s="156"/>
      <c r="N287" s="157"/>
      <c r="O287" s="158"/>
      <c r="P287" s="158"/>
      <c r="Q287" s="158"/>
      <c r="R287" s="158"/>
      <c r="S287" s="158"/>
      <c r="T287" s="159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T287" s="16" t="s">
        <v>139</v>
      </c>
      <c r="AU287" s="16" t="s">
        <v>83</v>
      </c>
    </row>
    <row r="288" spans="1:31" s="2" customFormat="1" ht="6.95" customHeight="1">
      <c r="A288" s="31"/>
      <c r="B288" s="41"/>
      <c r="C288" s="42"/>
      <c r="D288" s="42"/>
      <c r="E288" s="42"/>
      <c r="F288" s="42"/>
      <c r="G288" s="42"/>
      <c r="H288" s="42"/>
      <c r="I288" s="42"/>
      <c r="J288" s="42"/>
      <c r="K288" s="42"/>
      <c r="L288" s="32"/>
      <c r="M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</row>
  </sheetData>
  <autoFilter ref="C87:K287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1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25" t="s">
        <v>6</v>
      </c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16" t="s">
        <v>89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83</v>
      </c>
    </row>
    <row r="4" spans="2:46" s="1" customFormat="1" ht="24.95" customHeight="1">
      <c r="B4" s="19"/>
      <c r="D4" s="20" t="s">
        <v>96</v>
      </c>
      <c r="L4" s="19"/>
      <c r="M4" s="87" t="s">
        <v>11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26" t="s">
        <v>17</v>
      </c>
      <c r="L6" s="19"/>
    </row>
    <row r="7" spans="2:12" s="1" customFormat="1" ht="16.5" customHeight="1">
      <c r="B7" s="19"/>
      <c r="E7" s="226" t="str">
        <f>'Rekapitulace stavby'!K6</f>
        <v>Polní cesta VPC 1 v k.ú. Jindice</v>
      </c>
      <c r="F7" s="227"/>
      <c r="G7" s="227"/>
      <c r="H7" s="227"/>
      <c r="L7" s="19"/>
    </row>
    <row r="8" spans="1:31" s="2" customFormat="1" ht="12" customHeight="1">
      <c r="A8" s="31"/>
      <c r="B8" s="32"/>
      <c r="C8" s="31"/>
      <c r="D8" s="26" t="s">
        <v>97</v>
      </c>
      <c r="E8" s="31"/>
      <c r="F8" s="31"/>
      <c r="G8" s="31"/>
      <c r="H8" s="31"/>
      <c r="I8" s="31"/>
      <c r="J8" s="31"/>
      <c r="K8" s="31"/>
      <c r="L8" s="8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2"/>
      <c r="C9" s="31"/>
      <c r="D9" s="31"/>
      <c r="E9" s="188" t="s">
        <v>537</v>
      </c>
      <c r="F9" s="228"/>
      <c r="G9" s="228"/>
      <c r="H9" s="228"/>
      <c r="I9" s="31"/>
      <c r="J9" s="31"/>
      <c r="K9" s="31"/>
      <c r="L9" s="8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1.25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8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2"/>
      <c r="C11" s="31"/>
      <c r="D11" s="26" t="s">
        <v>20</v>
      </c>
      <c r="E11" s="31"/>
      <c r="F11" s="24" t="s">
        <v>3</v>
      </c>
      <c r="G11" s="31"/>
      <c r="H11" s="31"/>
      <c r="I11" s="26" t="s">
        <v>21</v>
      </c>
      <c r="J11" s="24" t="s">
        <v>3</v>
      </c>
      <c r="K11" s="31"/>
      <c r="L11" s="8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2"/>
      <c r="C12" s="31"/>
      <c r="D12" s="26" t="s">
        <v>23</v>
      </c>
      <c r="E12" s="31"/>
      <c r="F12" s="24" t="s">
        <v>24</v>
      </c>
      <c r="G12" s="31"/>
      <c r="H12" s="31"/>
      <c r="I12" s="26" t="s">
        <v>25</v>
      </c>
      <c r="J12" s="49" t="str">
        <f>'Rekapitulace stavby'!AN8</f>
        <v>27. 10. 2017</v>
      </c>
      <c r="K12" s="31"/>
      <c r="L12" s="8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8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2"/>
      <c r="C14" s="31"/>
      <c r="D14" s="26" t="s">
        <v>29</v>
      </c>
      <c r="E14" s="31"/>
      <c r="F14" s="31"/>
      <c r="G14" s="31"/>
      <c r="H14" s="31"/>
      <c r="I14" s="26" t="s">
        <v>30</v>
      </c>
      <c r="J14" s="24" t="str">
        <f>IF('Rekapitulace stavby'!AN10="","",'Rekapitulace stavby'!AN10)</f>
        <v/>
      </c>
      <c r="K14" s="31"/>
      <c r="L14" s="8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2"/>
      <c r="C15" s="31"/>
      <c r="D15" s="31"/>
      <c r="E15" s="24" t="str">
        <f>IF('Rekapitulace stavby'!E11="","",'Rekapitulace stavby'!E11)</f>
        <v xml:space="preserve"> </v>
      </c>
      <c r="F15" s="31"/>
      <c r="G15" s="31"/>
      <c r="H15" s="31"/>
      <c r="I15" s="26" t="s">
        <v>31</v>
      </c>
      <c r="J15" s="24" t="str">
        <f>IF('Rekapitulace stavby'!AN11="","",'Rekapitulace stavby'!AN11)</f>
        <v/>
      </c>
      <c r="K15" s="31"/>
      <c r="L15" s="8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8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32</v>
      </c>
      <c r="E17" s="31"/>
      <c r="F17" s="31"/>
      <c r="G17" s="31"/>
      <c r="H17" s="31"/>
      <c r="I17" s="26" t="s">
        <v>30</v>
      </c>
      <c r="J17" s="27" t="str">
        <f>'Rekapitulace stavby'!AN13</f>
        <v>Vyplň údaj</v>
      </c>
      <c r="K17" s="31"/>
      <c r="L17" s="8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29" t="str">
        <f>'Rekapitulace stavby'!E14</f>
        <v>Vyplň údaj</v>
      </c>
      <c r="F18" s="209"/>
      <c r="G18" s="209"/>
      <c r="H18" s="209"/>
      <c r="I18" s="26" t="s">
        <v>31</v>
      </c>
      <c r="J18" s="27" t="str">
        <f>'Rekapitulace stavby'!AN14</f>
        <v>Vyplň údaj</v>
      </c>
      <c r="K18" s="31"/>
      <c r="L18" s="8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8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34</v>
      </c>
      <c r="E20" s="31"/>
      <c r="F20" s="31"/>
      <c r="G20" s="31"/>
      <c r="H20" s="31"/>
      <c r="I20" s="26" t="s">
        <v>30</v>
      </c>
      <c r="J20" s="24" t="s">
        <v>3</v>
      </c>
      <c r="K20" s="31"/>
      <c r="L20" s="8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">
        <v>35</v>
      </c>
      <c r="F21" s="31"/>
      <c r="G21" s="31"/>
      <c r="H21" s="31"/>
      <c r="I21" s="26" t="s">
        <v>31</v>
      </c>
      <c r="J21" s="24" t="s">
        <v>3</v>
      </c>
      <c r="K21" s="31"/>
      <c r="L21" s="8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8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37</v>
      </c>
      <c r="E23" s="31"/>
      <c r="F23" s="31"/>
      <c r="G23" s="31"/>
      <c r="H23" s="31"/>
      <c r="I23" s="26" t="s">
        <v>30</v>
      </c>
      <c r="J23" s="24" t="s">
        <v>3</v>
      </c>
      <c r="K23" s="31"/>
      <c r="L23" s="8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">
        <v>35</v>
      </c>
      <c r="F24" s="31"/>
      <c r="G24" s="31"/>
      <c r="H24" s="31"/>
      <c r="I24" s="26" t="s">
        <v>31</v>
      </c>
      <c r="J24" s="24" t="s">
        <v>3</v>
      </c>
      <c r="K24" s="31"/>
      <c r="L24" s="8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8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38</v>
      </c>
      <c r="E26" s="31"/>
      <c r="F26" s="31"/>
      <c r="G26" s="31"/>
      <c r="H26" s="31"/>
      <c r="I26" s="31"/>
      <c r="J26" s="31"/>
      <c r="K26" s="31"/>
      <c r="L26" s="8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89"/>
      <c r="B27" s="90"/>
      <c r="C27" s="89"/>
      <c r="D27" s="89"/>
      <c r="E27" s="214" t="s">
        <v>3</v>
      </c>
      <c r="F27" s="214"/>
      <c r="G27" s="214"/>
      <c r="H27" s="214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8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0"/>
      <c r="E29" s="60"/>
      <c r="F29" s="60"/>
      <c r="G29" s="60"/>
      <c r="H29" s="60"/>
      <c r="I29" s="60"/>
      <c r="J29" s="60"/>
      <c r="K29" s="60"/>
      <c r="L29" s="8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92" t="s">
        <v>40</v>
      </c>
      <c r="E30" s="31"/>
      <c r="F30" s="31"/>
      <c r="G30" s="31"/>
      <c r="H30" s="31"/>
      <c r="I30" s="31"/>
      <c r="J30" s="65">
        <f>ROUND(J88,2)</f>
        <v>0</v>
      </c>
      <c r="K30" s="31"/>
      <c r="L30" s="8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2"/>
      <c r="C31" s="31"/>
      <c r="D31" s="60"/>
      <c r="E31" s="60"/>
      <c r="F31" s="60"/>
      <c r="G31" s="60"/>
      <c r="H31" s="60"/>
      <c r="I31" s="60"/>
      <c r="J31" s="60"/>
      <c r="K31" s="60"/>
      <c r="L31" s="8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2"/>
      <c r="C32" s="31"/>
      <c r="D32" s="31"/>
      <c r="E32" s="31"/>
      <c r="F32" s="35" t="s">
        <v>42</v>
      </c>
      <c r="G32" s="31"/>
      <c r="H32" s="31"/>
      <c r="I32" s="35" t="s">
        <v>41</v>
      </c>
      <c r="J32" s="35" t="s">
        <v>43</v>
      </c>
      <c r="K32" s="31"/>
      <c r="L32" s="8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2"/>
      <c r="C33" s="31"/>
      <c r="D33" s="93" t="s">
        <v>44</v>
      </c>
      <c r="E33" s="26" t="s">
        <v>45</v>
      </c>
      <c r="F33" s="94">
        <f>ROUND((SUM(BE88:BE309)),2)</f>
        <v>0</v>
      </c>
      <c r="G33" s="31"/>
      <c r="H33" s="31"/>
      <c r="I33" s="95">
        <v>0.21</v>
      </c>
      <c r="J33" s="94">
        <f>ROUND(((SUM(BE88:BE309))*I33),2)</f>
        <v>0</v>
      </c>
      <c r="K33" s="31"/>
      <c r="L33" s="8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26" t="s">
        <v>46</v>
      </c>
      <c r="F34" s="94">
        <f>ROUND((SUM(BF88:BF309)),2)</f>
        <v>0</v>
      </c>
      <c r="G34" s="31"/>
      <c r="H34" s="31"/>
      <c r="I34" s="95">
        <v>0.15</v>
      </c>
      <c r="J34" s="94">
        <f>ROUND(((SUM(BF88:BF309))*I34),2)</f>
        <v>0</v>
      </c>
      <c r="K34" s="31"/>
      <c r="L34" s="8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2"/>
      <c r="C35" s="31"/>
      <c r="D35" s="31"/>
      <c r="E35" s="26" t="s">
        <v>47</v>
      </c>
      <c r="F35" s="94">
        <f>ROUND((SUM(BG88:BG309)),2)</f>
        <v>0</v>
      </c>
      <c r="G35" s="31"/>
      <c r="H35" s="31"/>
      <c r="I35" s="95">
        <v>0.21</v>
      </c>
      <c r="J35" s="94">
        <f>0</f>
        <v>0</v>
      </c>
      <c r="K35" s="31"/>
      <c r="L35" s="8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2"/>
      <c r="C36" s="31"/>
      <c r="D36" s="31"/>
      <c r="E36" s="26" t="s">
        <v>48</v>
      </c>
      <c r="F36" s="94">
        <f>ROUND((SUM(BH88:BH309)),2)</f>
        <v>0</v>
      </c>
      <c r="G36" s="31"/>
      <c r="H36" s="31"/>
      <c r="I36" s="95">
        <v>0.15</v>
      </c>
      <c r="J36" s="94">
        <f>0</f>
        <v>0</v>
      </c>
      <c r="K36" s="31"/>
      <c r="L36" s="8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2"/>
      <c r="C37" s="31"/>
      <c r="D37" s="31"/>
      <c r="E37" s="26" t="s">
        <v>49</v>
      </c>
      <c r="F37" s="94">
        <f>ROUND((SUM(BI88:BI309)),2)</f>
        <v>0</v>
      </c>
      <c r="G37" s="31"/>
      <c r="H37" s="31"/>
      <c r="I37" s="95">
        <v>0</v>
      </c>
      <c r="J37" s="94">
        <f>0</f>
        <v>0</v>
      </c>
      <c r="K37" s="31"/>
      <c r="L37" s="8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2"/>
      <c r="C38" s="31"/>
      <c r="D38" s="31"/>
      <c r="E38" s="31"/>
      <c r="F38" s="31"/>
      <c r="G38" s="31"/>
      <c r="H38" s="31"/>
      <c r="I38" s="31"/>
      <c r="J38" s="31"/>
      <c r="K38" s="31"/>
      <c r="L38" s="8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96"/>
      <c r="D39" s="97" t="s">
        <v>50</v>
      </c>
      <c r="E39" s="54"/>
      <c r="F39" s="54"/>
      <c r="G39" s="98" t="s">
        <v>51</v>
      </c>
      <c r="H39" s="99" t="s">
        <v>52</v>
      </c>
      <c r="I39" s="54"/>
      <c r="J39" s="100">
        <f>SUM(J30:J37)</f>
        <v>0</v>
      </c>
      <c r="K39" s="101"/>
      <c r="L39" s="8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8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4" spans="1:31" s="2" customFormat="1" ht="6.95" customHeight="1">
      <c r="A44" s="31"/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88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</row>
    <row r="45" spans="1:31" s="2" customFormat="1" ht="24.95" customHeight="1">
      <c r="A45" s="31"/>
      <c r="B45" s="32"/>
      <c r="C45" s="20" t="s">
        <v>99</v>
      </c>
      <c r="D45" s="31"/>
      <c r="E45" s="31"/>
      <c r="F45" s="31"/>
      <c r="G45" s="31"/>
      <c r="H45" s="31"/>
      <c r="I45" s="31"/>
      <c r="J45" s="31"/>
      <c r="K45" s="31"/>
      <c r="L45" s="88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</row>
    <row r="46" spans="1:31" s="2" customFormat="1" ht="6.95" customHeight="1">
      <c r="A46" s="31"/>
      <c r="B46" s="32"/>
      <c r="C46" s="31"/>
      <c r="D46" s="31"/>
      <c r="E46" s="31"/>
      <c r="F46" s="31"/>
      <c r="G46" s="31"/>
      <c r="H46" s="31"/>
      <c r="I46" s="31"/>
      <c r="J46" s="31"/>
      <c r="K46" s="31"/>
      <c r="L46" s="88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</row>
    <row r="47" spans="1:31" s="2" customFormat="1" ht="12" customHeight="1">
      <c r="A47" s="31"/>
      <c r="B47" s="32"/>
      <c r="C47" s="26" t="s">
        <v>17</v>
      </c>
      <c r="D47" s="31"/>
      <c r="E47" s="31"/>
      <c r="F47" s="31"/>
      <c r="G47" s="31"/>
      <c r="H47" s="31"/>
      <c r="I47" s="31"/>
      <c r="J47" s="31"/>
      <c r="K47" s="31"/>
      <c r="L47" s="88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</row>
    <row r="48" spans="1:31" s="2" customFormat="1" ht="16.5" customHeight="1">
      <c r="A48" s="31"/>
      <c r="B48" s="32"/>
      <c r="C48" s="31"/>
      <c r="D48" s="31"/>
      <c r="E48" s="226" t="str">
        <f>E7</f>
        <v>Polní cesta VPC 1 v k.ú. Jindice</v>
      </c>
      <c r="F48" s="227"/>
      <c r="G48" s="227"/>
      <c r="H48" s="227"/>
      <c r="I48" s="31"/>
      <c r="J48" s="31"/>
      <c r="K48" s="31"/>
      <c r="L48" s="88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</row>
    <row r="49" spans="1:31" s="2" customFormat="1" ht="12" customHeight="1">
      <c r="A49" s="31"/>
      <c r="B49" s="32"/>
      <c r="C49" s="26" t="s">
        <v>97</v>
      </c>
      <c r="D49" s="31"/>
      <c r="E49" s="31"/>
      <c r="F49" s="31"/>
      <c r="G49" s="31"/>
      <c r="H49" s="31"/>
      <c r="I49" s="31"/>
      <c r="J49" s="31"/>
      <c r="K49" s="31"/>
      <c r="L49" s="88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</row>
    <row r="50" spans="1:31" s="2" customFormat="1" ht="16.5" customHeight="1">
      <c r="A50" s="31"/>
      <c r="B50" s="32"/>
      <c r="C50" s="31"/>
      <c r="D50" s="31"/>
      <c r="E50" s="188" t="str">
        <f>E9</f>
        <v xml:space="preserve">581/17-2-2 - SO 102 Polní cesta VPC1 </v>
      </c>
      <c r="F50" s="228"/>
      <c r="G50" s="228"/>
      <c r="H50" s="228"/>
      <c r="I50" s="31"/>
      <c r="J50" s="31"/>
      <c r="K50" s="31"/>
      <c r="L50" s="88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</row>
    <row r="51" spans="1:31" s="2" customFormat="1" ht="6.95" customHeight="1">
      <c r="A51" s="31"/>
      <c r="B51" s="32"/>
      <c r="C51" s="31"/>
      <c r="D51" s="31"/>
      <c r="E51" s="31"/>
      <c r="F51" s="31"/>
      <c r="G51" s="31"/>
      <c r="H51" s="31"/>
      <c r="I51" s="31"/>
      <c r="J51" s="31"/>
      <c r="K51" s="31"/>
      <c r="L51" s="88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</row>
    <row r="52" spans="1:31" s="2" customFormat="1" ht="12" customHeight="1">
      <c r="A52" s="31"/>
      <c r="B52" s="32"/>
      <c r="C52" s="26" t="s">
        <v>23</v>
      </c>
      <c r="D52" s="31"/>
      <c r="E52" s="31"/>
      <c r="F52" s="24" t="str">
        <f>F12</f>
        <v xml:space="preserve"> </v>
      </c>
      <c r="G52" s="31"/>
      <c r="H52" s="31"/>
      <c r="I52" s="26" t="s">
        <v>25</v>
      </c>
      <c r="J52" s="49" t="str">
        <f>IF(J12="","",J12)</f>
        <v>27. 10. 2017</v>
      </c>
      <c r="K52" s="31"/>
      <c r="L52" s="88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</row>
    <row r="53" spans="1:31" s="2" customFormat="1" ht="6.95" customHeight="1">
      <c r="A53" s="31"/>
      <c r="B53" s="32"/>
      <c r="C53" s="31"/>
      <c r="D53" s="31"/>
      <c r="E53" s="31"/>
      <c r="F53" s="31"/>
      <c r="G53" s="31"/>
      <c r="H53" s="31"/>
      <c r="I53" s="31"/>
      <c r="J53" s="31"/>
      <c r="K53" s="31"/>
      <c r="L53" s="88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</row>
    <row r="54" spans="1:31" s="2" customFormat="1" ht="15.2" customHeight="1">
      <c r="A54" s="31"/>
      <c r="B54" s="32"/>
      <c r="C54" s="26" t="s">
        <v>29</v>
      </c>
      <c r="D54" s="31"/>
      <c r="E54" s="31"/>
      <c r="F54" s="24" t="str">
        <f>E15</f>
        <v xml:space="preserve"> </v>
      </c>
      <c r="G54" s="31"/>
      <c r="H54" s="31"/>
      <c r="I54" s="26" t="s">
        <v>34</v>
      </c>
      <c r="J54" s="29" t="str">
        <f>E21</f>
        <v>NDCon s.r.o.</v>
      </c>
      <c r="K54" s="31"/>
      <c r="L54" s="88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</row>
    <row r="55" spans="1:31" s="2" customFormat="1" ht="15.2" customHeight="1">
      <c r="A55" s="31"/>
      <c r="B55" s="32"/>
      <c r="C55" s="26" t="s">
        <v>32</v>
      </c>
      <c r="D55" s="31"/>
      <c r="E55" s="31"/>
      <c r="F55" s="24" t="str">
        <f>IF(E18="","",E18)</f>
        <v>Vyplň údaj</v>
      </c>
      <c r="G55" s="31"/>
      <c r="H55" s="31"/>
      <c r="I55" s="26" t="s">
        <v>37</v>
      </c>
      <c r="J55" s="29" t="str">
        <f>E24</f>
        <v>NDCon s.r.o.</v>
      </c>
      <c r="K55" s="31"/>
      <c r="L55" s="88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</row>
    <row r="56" spans="1:31" s="2" customFormat="1" ht="10.35" customHeight="1">
      <c r="A56" s="31"/>
      <c r="B56" s="32"/>
      <c r="C56" s="31"/>
      <c r="D56" s="31"/>
      <c r="E56" s="31"/>
      <c r="F56" s="31"/>
      <c r="G56" s="31"/>
      <c r="H56" s="31"/>
      <c r="I56" s="31"/>
      <c r="J56" s="31"/>
      <c r="K56" s="31"/>
      <c r="L56" s="88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</row>
    <row r="57" spans="1:31" s="2" customFormat="1" ht="29.25" customHeight="1">
      <c r="A57" s="31"/>
      <c r="B57" s="32"/>
      <c r="C57" s="102" t="s">
        <v>100</v>
      </c>
      <c r="D57" s="96"/>
      <c r="E57" s="96"/>
      <c r="F57" s="96"/>
      <c r="G57" s="96"/>
      <c r="H57" s="96"/>
      <c r="I57" s="96"/>
      <c r="J57" s="103" t="s">
        <v>101</v>
      </c>
      <c r="K57" s="96"/>
      <c r="L57" s="88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</row>
    <row r="58" spans="1:31" s="2" customFormat="1" ht="10.35" customHeight="1">
      <c r="A58" s="31"/>
      <c r="B58" s="32"/>
      <c r="C58" s="31"/>
      <c r="D58" s="31"/>
      <c r="E58" s="31"/>
      <c r="F58" s="31"/>
      <c r="G58" s="31"/>
      <c r="H58" s="31"/>
      <c r="I58" s="31"/>
      <c r="J58" s="31"/>
      <c r="K58" s="31"/>
      <c r="L58" s="88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</row>
    <row r="59" spans="1:47" s="2" customFormat="1" ht="22.9" customHeight="1">
      <c r="A59" s="31"/>
      <c r="B59" s="32"/>
      <c r="C59" s="104" t="s">
        <v>72</v>
      </c>
      <c r="D59" s="31"/>
      <c r="E59" s="31"/>
      <c r="F59" s="31"/>
      <c r="G59" s="31"/>
      <c r="H59" s="31"/>
      <c r="I59" s="31"/>
      <c r="J59" s="65">
        <f>J88</f>
        <v>0</v>
      </c>
      <c r="K59" s="31"/>
      <c r="L59" s="88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U59" s="16" t="s">
        <v>102</v>
      </c>
    </row>
    <row r="60" spans="2:12" s="9" customFormat="1" ht="24.95" customHeight="1">
      <c r="B60" s="105"/>
      <c r="D60" s="106" t="s">
        <v>181</v>
      </c>
      <c r="E60" s="107"/>
      <c r="F60" s="107"/>
      <c r="G60" s="107"/>
      <c r="H60" s="107"/>
      <c r="I60" s="107"/>
      <c r="J60" s="108">
        <f>J89</f>
        <v>0</v>
      </c>
      <c r="L60" s="105"/>
    </row>
    <row r="61" spans="2:12" s="10" customFormat="1" ht="19.9" customHeight="1">
      <c r="B61" s="109"/>
      <c r="D61" s="110" t="s">
        <v>182</v>
      </c>
      <c r="E61" s="111"/>
      <c r="F61" s="111"/>
      <c r="G61" s="111"/>
      <c r="H61" s="111"/>
      <c r="I61" s="111"/>
      <c r="J61" s="112">
        <f>J90</f>
        <v>0</v>
      </c>
      <c r="L61" s="109"/>
    </row>
    <row r="62" spans="2:12" s="10" customFormat="1" ht="19.9" customHeight="1">
      <c r="B62" s="109"/>
      <c r="D62" s="110" t="s">
        <v>183</v>
      </c>
      <c r="E62" s="111"/>
      <c r="F62" s="111"/>
      <c r="G62" s="111"/>
      <c r="H62" s="111"/>
      <c r="I62" s="111"/>
      <c r="J62" s="112">
        <f>J192</f>
        <v>0</v>
      </c>
      <c r="L62" s="109"/>
    </row>
    <row r="63" spans="2:12" s="10" customFormat="1" ht="19.9" customHeight="1">
      <c r="B63" s="109"/>
      <c r="D63" s="110" t="s">
        <v>185</v>
      </c>
      <c r="E63" s="111"/>
      <c r="F63" s="111"/>
      <c r="G63" s="111"/>
      <c r="H63" s="111"/>
      <c r="I63" s="111"/>
      <c r="J63" s="112">
        <f>J205</f>
        <v>0</v>
      </c>
      <c r="L63" s="109"/>
    </row>
    <row r="64" spans="2:12" s="10" customFormat="1" ht="19.9" customHeight="1">
      <c r="B64" s="109"/>
      <c r="D64" s="110" t="s">
        <v>538</v>
      </c>
      <c r="E64" s="111"/>
      <c r="F64" s="111"/>
      <c r="G64" s="111"/>
      <c r="H64" s="111"/>
      <c r="I64" s="111"/>
      <c r="J64" s="112">
        <f>J249</f>
        <v>0</v>
      </c>
      <c r="L64" s="109"/>
    </row>
    <row r="65" spans="2:12" s="10" customFormat="1" ht="19.9" customHeight="1">
      <c r="B65" s="109"/>
      <c r="D65" s="110" t="s">
        <v>186</v>
      </c>
      <c r="E65" s="111"/>
      <c r="F65" s="111"/>
      <c r="G65" s="111"/>
      <c r="H65" s="111"/>
      <c r="I65" s="111"/>
      <c r="J65" s="112">
        <f>J253</f>
        <v>0</v>
      </c>
      <c r="L65" s="109"/>
    </row>
    <row r="66" spans="2:12" s="10" customFormat="1" ht="19.9" customHeight="1">
      <c r="B66" s="109"/>
      <c r="D66" s="110" t="s">
        <v>187</v>
      </c>
      <c r="E66" s="111"/>
      <c r="F66" s="111"/>
      <c r="G66" s="111"/>
      <c r="H66" s="111"/>
      <c r="I66" s="111"/>
      <c r="J66" s="112">
        <f>J285</f>
        <v>0</v>
      </c>
      <c r="L66" s="109"/>
    </row>
    <row r="67" spans="2:12" s="10" customFormat="1" ht="19.9" customHeight="1">
      <c r="B67" s="109"/>
      <c r="D67" s="110" t="s">
        <v>188</v>
      </c>
      <c r="E67" s="111"/>
      <c r="F67" s="111"/>
      <c r="G67" s="111"/>
      <c r="H67" s="111"/>
      <c r="I67" s="111"/>
      <c r="J67" s="112">
        <f>J288</f>
        <v>0</v>
      </c>
      <c r="L67" s="109"/>
    </row>
    <row r="68" spans="2:12" s="10" customFormat="1" ht="19.9" customHeight="1">
      <c r="B68" s="109"/>
      <c r="D68" s="110" t="s">
        <v>189</v>
      </c>
      <c r="E68" s="111"/>
      <c r="F68" s="111"/>
      <c r="G68" s="111"/>
      <c r="H68" s="111"/>
      <c r="I68" s="111"/>
      <c r="J68" s="112">
        <f>J291</f>
        <v>0</v>
      </c>
      <c r="L68" s="109"/>
    </row>
    <row r="69" spans="1:31" s="2" customFormat="1" ht="21.75" customHeight="1">
      <c r="A69" s="31"/>
      <c r="B69" s="32"/>
      <c r="C69" s="31"/>
      <c r="D69" s="31"/>
      <c r="E69" s="31"/>
      <c r="F69" s="31"/>
      <c r="G69" s="31"/>
      <c r="H69" s="31"/>
      <c r="I69" s="31"/>
      <c r="J69" s="31"/>
      <c r="K69" s="31"/>
      <c r="L69" s="88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</row>
    <row r="70" spans="1:31" s="2" customFormat="1" ht="6.95" customHeight="1">
      <c r="A70" s="31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88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</row>
    <row r="74" spans="1:31" s="2" customFormat="1" ht="6.95" customHeight="1">
      <c r="A74" s="31"/>
      <c r="B74" s="43"/>
      <c r="C74" s="44"/>
      <c r="D74" s="44"/>
      <c r="E74" s="44"/>
      <c r="F74" s="44"/>
      <c r="G74" s="44"/>
      <c r="H74" s="44"/>
      <c r="I74" s="44"/>
      <c r="J74" s="44"/>
      <c r="K74" s="44"/>
      <c r="L74" s="88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</row>
    <row r="75" spans="1:31" s="2" customFormat="1" ht="24.95" customHeight="1">
      <c r="A75" s="31"/>
      <c r="B75" s="32"/>
      <c r="C75" s="20" t="s">
        <v>108</v>
      </c>
      <c r="D75" s="31"/>
      <c r="E75" s="31"/>
      <c r="F75" s="31"/>
      <c r="G75" s="31"/>
      <c r="H75" s="31"/>
      <c r="I75" s="31"/>
      <c r="J75" s="31"/>
      <c r="K75" s="31"/>
      <c r="L75" s="88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</row>
    <row r="76" spans="1:31" s="2" customFormat="1" ht="6.95" customHeight="1">
      <c r="A76" s="31"/>
      <c r="B76" s="32"/>
      <c r="C76" s="31"/>
      <c r="D76" s="31"/>
      <c r="E76" s="31"/>
      <c r="F76" s="31"/>
      <c r="G76" s="31"/>
      <c r="H76" s="31"/>
      <c r="I76" s="31"/>
      <c r="J76" s="31"/>
      <c r="K76" s="31"/>
      <c r="L76" s="8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2" customHeight="1">
      <c r="A77" s="31"/>
      <c r="B77" s="32"/>
      <c r="C77" s="26" t="s">
        <v>17</v>
      </c>
      <c r="D77" s="31"/>
      <c r="E77" s="31"/>
      <c r="F77" s="31"/>
      <c r="G77" s="31"/>
      <c r="H77" s="31"/>
      <c r="I77" s="31"/>
      <c r="J77" s="31"/>
      <c r="K77" s="31"/>
      <c r="L77" s="8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spans="1:31" s="2" customFormat="1" ht="16.5" customHeight="1">
      <c r="A78" s="31"/>
      <c r="B78" s="32"/>
      <c r="C78" s="31"/>
      <c r="D78" s="31"/>
      <c r="E78" s="226" t="str">
        <f>E7</f>
        <v>Polní cesta VPC 1 v k.ú. Jindice</v>
      </c>
      <c r="F78" s="227"/>
      <c r="G78" s="227"/>
      <c r="H78" s="227"/>
      <c r="I78" s="31"/>
      <c r="J78" s="31"/>
      <c r="K78" s="31"/>
      <c r="L78" s="88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</row>
    <row r="79" spans="1:31" s="2" customFormat="1" ht="12" customHeight="1">
      <c r="A79" s="31"/>
      <c r="B79" s="32"/>
      <c r="C79" s="26" t="s">
        <v>97</v>
      </c>
      <c r="D79" s="31"/>
      <c r="E79" s="31"/>
      <c r="F79" s="31"/>
      <c r="G79" s="31"/>
      <c r="H79" s="31"/>
      <c r="I79" s="31"/>
      <c r="J79" s="31"/>
      <c r="K79" s="31"/>
      <c r="L79" s="88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</row>
    <row r="80" spans="1:31" s="2" customFormat="1" ht="16.5" customHeight="1">
      <c r="A80" s="31"/>
      <c r="B80" s="32"/>
      <c r="C80" s="31"/>
      <c r="D80" s="31"/>
      <c r="E80" s="188" t="str">
        <f>E9</f>
        <v xml:space="preserve">581/17-2-2 - SO 102 Polní cesta VPC1 </v>
      </c>
      <c r="F80" s="228"/>
      <c r="G80" s="228"/>
      <c r="H80" s="228"/>
      <c r="I80" s="31"/>
      <c r="J80" s="31"/>
      <c r="K80" s="31"/>
      <c r="L80" s="88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</row>
    <row r="81" spans="1:31" s="2" customFormat="1" ht="6.95" customHeight="1">
      <c r="A81" s="31"/>
      <c r="B81" s="32"/>
      <c r="C81" s="31"/>
      <c r="D81" s="31"/>
      <c r="E81" s="31"/>
      <c r="F81" s="31"/>
      <c r="G81" s="31"/>
      <c r="H81" s="31"/>
      <c r="I81" s="31"/>
      <c r="J81" s="31"/>
      <c r="K81" s="31"/>
      <c r="L81" s="8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12" customHeight="1">
      <c r="A82" s="31"/>
      <c r="B82" s="32"/>
      <c r="C82" s="26" t="s">
        <v>23</v>
      </c>
      <c r="D82" s="31"/>
      <c r="E82" s="31"/>
      <c r="F82" s="24" t="str">
        <f>F12</f>
        <v xml:space="preserve"> </v>
      </c>
      <c r="G82" s="31"/>
      <c r="H82" s="31"/>
      <c r="I82" s="26" t="s">
        <v>25</v>
      </c>
      <c r="J82" s="49" t="str">
        <f>IF(J12="","",J12)</f>
        <v>27. 10. 2017</v>
      </c>
      <c r="K82" s="31"/>
      <c r="L82" s="8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8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5.2" customHeight="1">
      <c r="A84" s="31"/>
      <c r="B84" s="32"/>
      <c r="C84" s="26" t="s">
        <v>29</v>
      </c>
      <c r="D84" s="31"/>
      <c r="E84" s="31"/>
      <c r="F84" s="24" t="str">
        <f>E15</f>
        <v xml:space="preserve"> </v>
      </c>
      <c r="G84" s="31"/>
      <c r="H84" s="31"/>
      <c r="I84" s="26" t="s">
        <v>34</v>
      </c>
      <c r="J84" s="29" t="str">
        <f>E21</f>
        <v>NDCon s.r.o.</v>
      </c>
      <c r="K84" s="31"/>
      <c r="L84" s="8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5.2" customHeight="1">
      <c r="A85" s="31"/>
      <c r="B85" s="32"/>
      <c r="C85" s="26" t="s">
        <v>32</v>
      </c>
      <c r="D85" s="31"/>
      <c r="E85" s="31"/>
      <c r="F85" s="24" t="str">
        <f>IF(E18="","",E18)</f>
        <v>Vyplň údaj</v>
      </c>
      <c r="G85" s="31"/>
      <c r="H85" s="31"/>
      <c r="I85" s="26" t="s">
        <v>37</v>
      </c>
      <c r="J85" s="29" t="str">
        <f>E24</f>
        <v>NDCon s.r.o.</v>
      </c>
      <c r="K85" s="31"/>
      <c r="L85" s="8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0.35" customHeight="1">
      <c r="A86" s="31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8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11" customFormat="1" ht="29.25" customHeight="1">
      <c r="A87" s="113"/>
      <c r="B87" s="114"/>
      <c r="C87" s="115" t="s">
        <v>109</v>
      </c>
      <c r="D87" s="116" t="s">
        <v>59</v>
      </c>
      <c r="E87" s="116" t="s">
        <v>55</v>
      </c>
      <c r="F87" s="116" t="s">
        <v>56</v>
      </c>
      <c r="G87" s="116" t="s">
        <v>110</v>
      </c>
      <c r="H87" s="116" t="s">
        <v>111</v>
      </c>
      <c r="I87" s="116" t="s">
        <v>112</v>
      </c>
      <c r="J87" s="116" t="s">
        <v>101</v>
      </c>
      <c r="K87" s="117" t="s">
        <v>113</v>
      </c>
      <c r="L87" s="118"/>
      <c r="M87" s="56" t="s">
        <v>3</v>
      </c>
      <c r="N87" s="57" t="s">
        <v>44</v>
      </c>
      <c r="O87" s="57" t="s">
        <v>114</v>
      </c>
      <c r="P87" s="57" t="s">
        <v>115</v>
      </c>
      <c r="Q87" s="57" t="s">
        <v>116</v>
      </c>
      <c r="R87" s="57" t="s">
        <v>117</v>
      </c>
      <c r="S87" s="57" t="s">
        <v>118</v>
      </c>
      <c r="T87" s="58" t="s">
        <v>119</v>
      </c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</row>
    <row r="88" spans="1:63" s="2" customFormat="1" ht="22.9" customHeight="1">
      <c r="A88" s="31"/>
      <c r="B88" s="32"/>
      <c r="C88" s="63" t="s">
        <v>120</v>
      </c>
      <c r="D88" s="31"/>
      <c r="E88" s="31"/>
      <c r="F88" s="31"/>
      <c r="G88" s="31"/>
      <c r="H88" s="31"/>
      <c r="I88" s="31"/>
      <c r="J88" s="119">
        <f>BK88</f>
        <v>0</v>
      </c>
      <c r="K88" s="31"/>
      <c r="L88" s="32"/>
      <c r="M88" s="59"/>
      <c r="N88" s="50"/>
      <c r="O88" s="60"/>
      <c r="P88" s="120">
        <f>P89</f>
        <v>0</v>
      </c>
      <c r="Q88" s="60"/>
      <c r="R88" s="120">
        <f>R89</f>
        <v>1356.8779496900002</v>
      </c>
      <c r="S88" s="60"/>
      <c r="T88" s="121">
        <f>T89</f>
        <v>947.2343</v>
      </c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T88" s="16" t="s">
        <v>73</v>
      </c>
      <c r="AU88" s="16" t="s">
        <v>102</v>
      </c>
      <c r="BK88" s="122">
        <f>BK89</f>
        <v>0</v>
      </c>
    </row>
    <row r="89" spans="2:63" s="12" customFormat="1" ht="25.9" customHeight="1">
      <c r="B89" s="123"/>
      <c r="D89" s="124" t="s">
        <v>73</v>
      </c>
      <c r="E89" s="125" t="s">
        <v>190</v>
      </c>
      <c r="F89" s="125" t="s">
        <v>191</v>
      </c>
      <c r="I89" s="126"/>
      <c r="J89" s="127">
        <f>BK89</f>
        <v>0</v>
      </c>
      <c r="L89" s="123"/>
      <c r="M89" s="128"/>
      <c r="N89" s="129"/>
      <c r="O89" s="129"/>
      <c r="P89" s="130">
        <f>P90+P192+P205+P249+P253+P285+P288+P291</f>
        <v>0</v>
      </c>
      <c r="Q89" s="129"/>
      <c r="R89" s="130">
        <f>R90+R192+R205+R249+R253+R285+R288+R291</f>
        <v>1356.8779496900002</v>
      </c>
      <c r="S89" s="129"/>
      <c r="T89" s="131">
        <f>T90+T192+T205+T249+T253+T285+T288+T291</f>
        <v>947.2343</v>
      </c>
      <c r="AR89" s="124" t="s">
        <v>22</v>
      </c>
      <c r="AT89" s="132" t="s">
        <v>73</v>
      </c>
      <c r="AU89" s="132" t="s">
        <v>74</v>
      </c>
      <c r="AY89" s="124" t="s">
        <v>124</v>
      </c>
      <c r="BK89" s="133">
        <f>BK90+BK192+BK205+BK249+BK253+BK285+BK288+BK291</f>
        <v>0</v>
      </c>
    </row>
    <row r="90" spans="2:63" s="12" customFormat="1" ht="22.9" customHeight="1">
      <c r="B90" s="123"/>
      <c r="D90" s="124" t="s">
        <v>73</v>
      </c>
      <c r="E90" s="134" t="s">
        <v>22</v>
      </c>
      <c r="F90" s="134" t="s">
        <v>192</v>
      </c>
      <c r="I90" s="126"/>
      <c r="J90" s="135">
        <f>BK90</f>
        <v>0</v>
      </c>
      <c r="L90" s="123"/>
      <c r="M90" s="128"/>
      <c r="N90" s="129"/>
      <c r="O90" s="129"/>
      <c r="P90" s="130">
        <f>SUM(P91:P191)</f>
        <v>0</v>
      </c>
      <c r="Q90" s="129"/>
      <c r="R90" s="130">
        <f>SUM(R91:R191)</f>
        <v>62.437517</v>
      </c>
      <c r="S90" s="129"/>
      <c r="T90" s="131">
        <f>SUM(T91:T191)</f>
        <v>447.23429999999996</v>
      </c>
      <c r="AR90" s="124" t="s">
        <v>22</v>
      </c>
      <c r="AT90" s="132" t="s">
        <v>73</v>
      </c>
      <c r="AU90" s="132" t="s">
        <v>22</v>
      </c>
      <c r="AY90" s="124" t="s">
        <v>124</v>
      </c>
      <c r="BK90" s="133">
        <f>SUM(BK91:BK191)</f>
        <v>0</v>
      </c>
    </row>
    <row r="91" spans="1:65" s="2" customFormat="1" ht="21.75" customHeight="1">
      <c r="A91" s="31"/>
      <c r="B91" s="136"/>
      <c r="C91" s="137" t="s">
        <v>22</v>
      </c>
      <c r="D91" s="137" t="s">
        <v>127</v>
      </c>
      <c r="E91" s="138" t="s">
        <v>193</v>
      </c>
      <c r="F91" s="139" t="s">
        <v>194</v>
      </c>
      <c r="G91" s="140" t="s">
        <v>195</v>
      </c>
      <c r="H91" s="141">
        <v>40</v>
      </c>
      <c r="I91" s="142"/>
      <c r="J91" s="143">
        <f>ROUND(I91*H91,2)</f>
        <v>0</v>
      </c>
      <c r="K91" s="139" t="s">
        <v>196</v>
      </c>
      <c r="L91" s="32"/>
      <c r="M91" s="144" t="s">
        <v>3</v>
      </c>
      <c r="N91" s="145" t="s">
        <v>45</v>
      </c>
      <c r="O91" s="52"/>
      <c r="P91" s="146">
        <f>O91*H91</f>
        <v>0</v>
      </c>
      <c r="Q91" s="146">
        <v>0</v>
      </c>
      <c r="R91" s="146">
        <f>Q91*H91</f>
        <v>0</v>
      </c>
      <c r="S91" s="146">
        <v>0</v>
      </c>
      <c r="T91" s="147">
        <f>S91*H91</f>
        <v>0</v>
      </c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R91" s="148" t="s">
        <v>149</v>
      </c>
      <c r="AT91" s="148" t="s">
        <v>127</v>
      </c>
      <c r="AU91" s="148" t="s">
        <v>83</v>
      </c>
      <c r="AY91" s="16" t="s">
        <v>124</v>
      </c>
      <c r="BE91" s="149">
        <f>IF(N91="základní",J91,0)</f>
        <v>0</v>
      </c>
      <c r="BF91" s="149">
        <f>IF(N91="snížená",J91,0)</f>
        <v>0</v>
      </c>
      <c r="BG91" s="149">
        <f>IF(N91="zákl. přenesená",J91,0)</f>
        <v>0</v>
      </c>
      <c r="BH91" s="149">
        <f>IF(N91="sníž. přenesená",J91,0)</f>
        <v>0</v>
      </c>
      <c r="BI91" s="149">
        <f>IF(N91="nulová",J91,0)</f>
        <v>0</v>
      </c>
      <c r="BJ91" s="16" t="s">
        <v>22</v>
      </c>
      <c r="BK91" s="149">
        <f>ROUND(I91*H91,2)</f>
        <v>0</v>
      </c>
      <c r="BL91" s="16" t="s">
        <v>149</v>
      </c>
      <c r="BM91" s="148" t="s">
        <v>197</v>
      </c>
    </row>
    <row r="92" spans="1:47" s="2" customFormat="1" ht="11.25">
      <c r="A92" s="31"/>
      <c r="B92" s="32"/>
      <c r="C92" s="31"/>
      <c r="D92" s="150" t="s">
        <v>139</v>
      </c>
      <c r="E92" s="31"/>
      <c r="F92" s="155" t="s">
        <v>198</v>
      </c>
      <c r="G92" s="31"/>
      <c r="H92" s="31"/>
      <c r="I92" s="152"/>
      <c r="J92" s="31"/>
      <c r="K92" s="31"/>
      <c r="L92" s="32"/>
      <c r="M92" s="153"/>
      <c r="N92" s="154"/>
      <c r="O92" s="52"/>
      <c r="P92" s="52"/>
      <c r="Q92" s="52"/>
      <c r="R92" s="52"/>
      <c r="S92" s="52"/>
      <c r="T92" s="53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T92" s="16" t="s">
        <v>139</v>
      </c>
      <c r="AU92" s="16" t="s">
        <v>83</v>
      </c>
    </row>
    <row r="93" spans="1:65" s="2" customFormat="1" ht="16.5" customHeight="1">
      <c r="A93" s="31"/>
      <c r="B93" s="136"/>
      <c r="C93" s="137" t="s">
        <v>83</v>
      </c>
      <c r="D93" s="137" t="s">
        <v>127</v>
      </c>
      <c r="E93" s="138" t="s">
        <v>199</v>
      </c>
      <c r="F93" s="139" t="s">
        <v>200</v>
      </c>
      <c r="G93" s="140" t="s">
        <v>201</v>
      </c>
      <c r="H93" s="141">
        <v>3</v>
      </c>
      <c r="I93" s="142"/>
      <c r="J93" s="143">
        <f>ROUND(I93*H93,2)</f>
        <v>0</v>
      </c>
      <c r="K93" s="139" t="s">
        <v>196</v>
      </c>
      <c r="L93" s="32"/>
      <c r="M93" s="144" t="s">
        <v>3</v>
      </c>
      <c r="N93" s="145" t="s">
        <v>45</v>
      </c>
      <c r="O93" s="52"/>
      <c r="P93" s="146">
        <f>O93*H93</f>
        <v>0</v>
      </c>
      <c r="Q93" s="146">
        <v>0</v>
      </c>
      <c r="R93" s="146">
        <f>Q93*H93</f>
        <v>0</v>
      </c>
      <c r="S93" s="146">
        <v>0</v>
      </c>
      <c r="T93" s="147">
        <f>S93*H93</f>
        <v>0</v>
      </c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R93" s="148" t="s">
        <v>149</v>
      </c>
      <c r="AT93" s="148" t="s">
        <v>127</v>
      </c>
      <c r="AU93" s="148" t="s">
        <v>83</v>
      </c>
      <c r="AY93" s="16" t="s">
        <v>124</v>
      </c>
      <c r="BE93" s="149">
        <f>IF(N93="základní",J93,0)</f>
        <v>0</v>
      </c>
      <c r="BF93" s="149">
        <f>IF(N93="snížená",J93,0)</f>
        <v>0</v>
      </c>
      <c r="BG93" s="149">
        <f>IF(N93="zákl. přenesená",J93,0)</f>
        <v>0</v>
      </c>
      <c r="BH93" s="149">
        <f>IF(N93="sníž. přenesená",J93,0)</f>
        <v>0</v>
      </c>
      <c r="BI93" s="149">
        <f>IF(N93="nulová",J93,0)</f>
        <v>0</v>
      </c>
      <c r="BJ93" s="16" t="s">
        <v>22</v>
      </c>
      <c r="BK93" s="149">
        <f>ROUND(I93*H93,2)</f>
        <v>0</v>
      </c>
      <c r="BL93" s="16" t="s">
        <v>149</v>
      </c>
      <c r="BM93" s="148" t="s">
        <v>202</v>
      </c>
    </row>
    <row r="94" spans="1:47" s="2" customFormat="1" ht="11.25">
      <c r="A94" s="31"/>
      <c r="B94" s="32"/>
      <c r="C94" s="31"/>
      <c r="D94" s="150" t="s">
        <v>139</v>
      </c>
      <c r="E94" s="31"/>
      <c r="F94" s="155" t="s">
        <v>203</v>
      </c>
      <c r="G94" s="31"/>
      <c r="H94" s="31"/>
      <c r="I94" s="152"/>
      <c r="J94" s="31"/>
      <c r="K94" s="31"/>
      <c r="L94" s="32"/>
      <c r="M94" s="153"/>
      <c r="N94" s="154"/>
      <c r="O94" s="52"/>
      <c r="P94" s="52"/>
      <c r="Q94" s="52"/>
      <c r="R94" s="52"/>
      <c r="S94" s="52"/>
      <c r="T94" s="53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T94" s="16" t="s">
        <v>139</v>
      </c>
      <c r="AU94" s="16" t="s">
        <v>83</v>
      </c>
    </row>
    <row r="95" spans="1:47" s="2" customFormat="1" ht="19.5">
      <c r="A95" s="31"/>
      <c r="B95" s="32"/>
      <c r="C95" s="31"/>
      <c r="D95" s="150" t="s">
        <v>134</v>
      </c>
      <c r="E95" s="31"/>
      <c r="F95" s="151" t="s">
        <v>204</v>
      </c>
      <c r="G95" s="31"/>
      <c r="H95" s="31"/>
      <c r="I95" s="152"/>
      <c r="J95" s="31"/>
      <c r="K95" s="31"/>
      <c r="L95" s="32"/>
      <c r="M95" s="153"/>
      <c r="N95" s="154"/>
      <c r="O95" s="52"/>
      <c r="P95" s="52"/>
      <c r="Q95" s="52"/>
      <c r="R95" s="52"/>
      <c r="S95" s="52"/>
      <c r="T95" s="53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T95" s="16" t="s">
        <v>134</v>
      </c>
      <c r="AU95" s="16" t="s">
        <v>83</v>
      </c>
    </row>
    <row r="96" spans="1:65" s="2" customFormat="1" ht="16.5" customHeight="1">
      <c r="A96" s="31"/>
      <c r="B96" s="136"/>
      <c r="C96" s="137" t="s">
        <v>142</v>
      </c>
      <c r="D96" s="137" t="s">
        <v>127</v>
      </c>
      <c r="E96" s="138" t="s">
        <v>539</v>
      </c>
      <c r="F96" s="139" t="s">
        <v>540</v>
      </c>
      <c r="G96" s="140" t="s">
        <v>355</v>
      </c>
      <c r="H96" s="141">
        <v>6</v>
      </c>
      <c r="I96" s="142"/>
      <c r="J96" s="143">
        <f>ROUND(I96*H96,2)</f>
        <v>0</v>
      </c>
      <c r="K96" s="139" t="s">
        <v>196</v>
      </c>
      <c r="L96" s="32"/>
      <c r="M96" s="144" t="s">
        <v>3</v>
      </c>
      <c r="N96" s="145" t="s">
        <v>45</v>
      </c>
      <c r="O96" s="52"/>
      <c r="P96" s="146">
        <f>O96*H96</f>
        <v>0</v>
      </c>
      <c r="Q96" s="146">
        <v>0</v>
      </c>
      <c r="R96" s="146">
        <f>Q96*H96</f>
        <v>0</v>
      </c>
      <c r="S96" s="146">
        <v>0</v>
      </c>
      <c r="T96" s="147">
        <f>S96*H96</f>
        <v>0</v>
      </c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R96" s="148" t="s">
        <v>149</v>
      </c>
      <c r="AT96" s="148" t="s">
        <v>127</v>
      </c>
      <c r="AU96" s="148" t="s">
        <v>83</v>
      </c>
      <c r="AY96" s="16" t="s">
        <v>124</v>
      </c>
      <c r="BE96" s="149">
        <f>IF(N96="základní",J96,0)</f>
        <v>0</v>
      </c>
      <c r="BF96" s="149">
        <f>IF(N96="snížená",J96,0)</f>
        <v>0</v>
      </c>
      <c r="BG96" s="149">
        <f>IF(N96="zákl. přenesená",J96,0)</f>
        <v>0</v>
      </c>
      <c r="BH96" s="149">
        <f>IF(N96="sníž. přenesená",J96,0)</f>
        <v>0</v>
      </c>
      <c r="BI96" s="149">
        <f>IF(N96="nulová",J96,0)</f>
        <v>0</v>
      </c>
      <c r="BJ96" s="16" t="s">
        <v>22</v>
      </c>
      <c r="BK96" s="149">
        <f>ROUND(I96*H96,2)</f>
        <v>0</v>
      </c>
      <c r="BL96" s="16" t="s">
        <v>149</v>
      </c>
      <c r="BM96" s="148" t="s">
        <v>541</v>
      </c>
    </row>
    <row r="97" spans="1:47" s="2" customFormat="1" ht="11.25">
      <c r="A97" s="31"/>
      <c r="B97" s="32"/>
      <c r="C97" s="31"/>
      <c r="D97" s="150" t="s">
        <v>139</v>
      </c>
      <c r="E97" s="31"/>
      <c r="F97" s="155" t="s">
        <v>542</v>
      </c>
      <c r="G97" s="31"/>
      <c r="H97" s="31"/>
      <c r="I97" s="152"/>
      <c r="J97" s="31"/>
      <c r="K97" s="31"/>
      <c r="L97" s="32"/>
      <c r="M97" s="153"/>
      <c r="N97" s="154"/>
      <c r="O97" s="52"/>
      <c r="P97" s="52"/>
      <c r="Q97" s="52"/>
      <c r="R97" s="52"/>
      <c r="S97" s="52"/>
      <c r="T97" s="53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T97" s="16" t="s">
        <v>139</v>
      </c>
      <c r="AU97" s="16" t="s">
        <v>83</v>
      </c>
    </row>
    <row r="98" spans="1:65" s="2" customFormat="1" ht="16.5" customHeight="1">
      <c r="A98" s="31"/>
      <c r="B98" s="136"/>
      <c r="C98" s="137" t="s">
        <v>149</v>
      </c>
      <c r="D98" s="137" t="s">
        <v>127</v>
      </c>
      <c r="E98" s="138" t="s">
        <v>543</v>
      </c>
      <c r="F98" s="139" t="s">
        <v>544</v>
      </c>
      <c r="G98" s="140" t="s">
        <v>355</v>
      </c>
      <c r="H98" s="141">
        <v>6</v>
      </c>
      <c r="I98" s="142"/>
      <c r="J98" s="143">
        <f>ROUND(I98*H98,2)</f>
        <v>0</v>
      </c>
      <c r="K98" s="139" t="s">
        <v>196</v>
      </c>
      <c r="L98" s="32"/>
      <c r="M98" s="144" t="s">
        <v>3</v>
      </c>
      <c r="N98" s="145" t="s">
        <v>45</v>
      </c>
      <c r="O98" s="52"/>
      <c r="P98" s="146">
        <f>O98*H98</f>
        <v>0</v>
      </c>
      <c r="Q98" s="146">
        <v>0.00053</v>
      </c>
      <c r="R98" s="146">
        <f>Q98*H98</f>
        <v>0.0031799999999999997</v>
      </c>
      <c r="S98" s="146">
        <v>0</v>
      </c>
      <c r="T98" s="147">
        <f>S98*H98</f>
        <v>0</v>
      </c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R98" s="148" t="s">
        <v>149</v>
      </c>
      <c r="AT98" s="148" t="s">
        <v>127</v>
      </c>
      <c r="AU98" s="148" t="s">
        <v>83</v>
      </c>
      <c r="AY98" s="16" t="s">
        <v>124</v>
      </c>
      <c r="BE98" s="149">
        <f>IF(N98="základní",J98,0)</f>
        <v>0</v>
      </c>
      <c r="BF98" s="149">
        <f>IF(N98="snížená",J98,0)</f>
        <v>0</v>
      </c>
      <c r="BG98" s="149">
        <f>IF(N98="zákl. přenesená",J98,0)</f>
        <v>0</v>
      </c>
      <c r="BH98" s="149">
        <f>IF(N98="sníž. přenesená",J98,0)</f>
        <v>0</v>
      </c>
      <c r="BI98" s="149">
        <f>IF(N98="nulová",J98,0)</f>
        <v>0</v>
      </c>
      <c r="BJ98" s="16" t="s">
        <v>22</v>
      </c>
      <c r="BK98" s="149">
        <f>ROUND(I98*H98,2)</f>
        <v>0</v>
      </c>
      <c r="BL98" s="16" t="s">
        <v>149</v>
      </c>
      <c r="BM98" s="148" t="s">
        <v>545</v>
      </c>
    </row>
    <row r="99" spans="1:47" s="2" customFormat="1" ht="11.25">
      <c r="A99" s="31"/>
      <c r="B99" s="32"/>
      <c r="C99" s="31"/>
      <c r="D99" s="150" t="s">
        <v>139</v>
      </c>
      <c r="E99" s="31"/>
      <c r="F99" s="155" t="s">
        <v>546</v>
      </c>
      <c r="G99" s="31"/>
      <c r="H99" s="31"/>
      <c r="I99" s="152"/>
      <c r="J99" s="31"/>
      <c r="K99" s="31"/>
      <c r="L99" s="32"/>
      <c r="M99" s="153"/>
      <c r="N99" s="154"/>
      <c r="O99" s="52"/>
      <c r="P99" s="52"/>
      <c r="Q99" s="52"/>
      <c r="R99" s="52"/>
      <c r="S99" s="52"/>
      <c r="T99" s="53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T99" s="16" t="s">
        <v>139</v>
      </c>
      <c r="AU99" s="16" t="s">
        <v>83</v>
      </c>
    </row>
    <row r="100" spans="1:65" s="2" customFormat="1" ht="16.5" customHeight="1">
      <c r="A100" s="31"/>
      <c r="B100" s="136"/>
      <c r="C100" s="137" t="s">
        <v>123</v>
      </c>
      <c r="D100" s="137" t="s">
        <v>127</v>
      </c>
      <c r="E100" s="138" t="s">
        <v>547</v>
      </c>
      <c r="F100" s="139" t="s">
        <v>548</v>
      </c>
      <c r="G100" s="140" t="s">
        <v>355</v>
      </c>
      <c r="H100" s="141">
        <v>6</v>
      </c>
      <c r="I100" s="142"/>
      <c r="J100" s="143">
        <f>ROUND(I100*H100,2)</f>
        <v>0</v>
      </c>
      <c r="K100" s="139" t="s">
        <v>196</v>
      </c>
      <c r="L100" s="32"/>
      <c r="M100" s="144" t="s">
        <v>3</v>
      </c>
      <c r="N100" s="145" t="s">
        <v>45</v>
      </c>
      <c r="O100" s="52"/>
      <c r="P100" s="146">
        <f>O100*H100</f>
        <v>0</v>
      </c>
      <c r="Q100" s="146">
        <v>0</v>
      </c>
      <c r="R100" s="146">
        <f>Q100*H100</f>
        <v>0</v>
      </c>
      <c r="S100" s="146">
        <v>0</v>
      </c>
      <c r="T100" s="147">
        <f>S100*H100</f>
        <v>0</v>
      </c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R100" s="148" t="s">
        <v>149</v>
      </c>
      <c r="AT100" s="148" t="s">
        <v>127</v>
      </c>
      <c r="AU100" s="148" t="s">
        <v>83</v>
      </c>
      <c r="AY100" s="16" t="s">
        <v>124</v>
      </c>
      <c r="BE100" s="149">
        <f>IF(N100="základní",J100,0)</f>
        <v>0</v>
      </c>
      <c r="BF100" s="149">
        <f>IF(N100="snížená",J100,0)</f>
        <v>0</v>
      </c>
      <c r="BG100" s="149">
        <f>IF(N100="zákl. přenesená",J100,0)</f>
        <v>0</v>
      </c>
      <c r="BH100" s="149">
        <f>IF(N100="sníž. přenesená",J100,0)</f>
        <v>0</v>
      </c>
      <c r="BI100" s="149">
        <f>IF(N100="nulová",J100,0)</f>
        <v>0</v>
      </c>
      <c r="BJ100" s="16" t="s">
        <v>22</v>
      </c>
      <c r="BK100" s="149">
        <f>ROUND(I100*H100,2)</f>
        <v>0</v>
      </c>
      <c r="BL100" s="16" t="s">
        <v>149</v>
      </c>
      <c r="BM100" s="148" t="s">
        <v>549</v>
      </c>
    </row>
    <row r="101" spans="1:47" s="2" customFormat="1" ht="19.5">
      <c r="A101" s="31"/>
      <c r="B101" s="32"/>
      <c r="C101" s="31"/>
      <c r="D101" s="150" t="s">
        <v>139</v>
      </c>
      <c r="E101" s="31"/>
      <c r="F101" s="155" t="s">
        <v>550</v>
      </c>
      <c r="G101" s="31"/>
      <c r="H101" s="31"/>
      <c r="I101" s="152"/>
      <c r="J101" s="31"/>
      <c r="K101" s="31"/>
      <c r="L101" s="32"/>
      <c r="M101" s="153"/>
      <c r="N101" s="154"/>
      <c r="O101" s="52"/>
      <c r="P101" s="52"/>
      <c r="Q101" s="52"/>
      <c r="R101" s="52"/>
      <c r="S101" s="52"/>
      <c r="T101" s="53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T101" s="16" t="s">
        <v>139</v>
      </c>
      <c r="AU101" s="16" t="s">
        <v>83</v>
      </c>
    </row>
    <row r="102" spans="1:65" s="2" customFormat="1" ht="16.5" customHeight="1">
      <c r="A102" s="31"/>
      <c r="B102" s="136"/>
      <c r="C102" s="137" t="s">
        <v>157</v>
      </c>
      <c r="D102" s="137" t="s">
        <v>127</v>
      </c>
      <c r="E102" s="138" t="s">
        <v>551</v>
      </c>
      <c r="F102" s="139" t="s">
        <v>552</v>
      </c>
      <c r="G102" s="140" t="s">
        <v>355</v>
      </c>
      <c r="H102" s="141">
        <v>6</v>
      </c>
      <c r="I102" s="142"/>
      <c r="J102" s="143">
        <f>ROUND(I102*H102,2)</f>
        <v>0</v>
      </c>
      <c r="K102" s="139" t="s">
        <v>196</v>
      </c>
      <c r="L102" s="32"/>
      <c r="M102" s="144" t="s">
        <v>3</v>
      </c>
      <c r="N102" s="145" t="s">
        <v>45</v>
      </c>
      <c r="O102" s="52"/>
      <c r="P102" s="146">
        <f>O102*H102</f>
        <v>0</v>
      </c>
      <c r="Q102" s="146">
        <v>0</v>
      </c>
      <c r="R102" s="146">
        <f>Q102*H102</f>
        <v>0</v>
      </c>
      <c r="S102" s="146">
        <v>0</v>
      </c>
      <c r="T102" s="147">
        <f>S102*H102</f>
        <v>0</v>
      </c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R102" s="148" t="s">
        <v>149</v>
      </c>
      <c r="AT102" s="148" t="s">
        <v>127</v>
      </c>
      <c r="AU102" s="148" t="s">
        <v>83</v>
      </c>
      <c r="AY102" s="16" t="s">
        <v>124</v>
      </c>
      <c r="BE102" s="149">
        <f>IF(N102="základní",J102,0)</f>
        <v>0</v>
      </c>
      <c r="BF102" s="149">
        <f>IF(N102="snížená",J102,0)</f>
        <v>0</v>
      </c>
      <c r="BG102" s="149">
        <f>IF(N102="zákl. přenesená",J102,0)</f>
        <v>0</v>
      </c>
      <c r="BH102" s="149">
        <f>IF(N102="sníž. přenesená",J102,0)</f>
        <v>0</v>
      </c>
      <c r="BI102" s="149">
        <f>IF(N102="nulová",J102,0)</f>
        <v>0</v>
      </c>
      <c r="BJ102" s="16" t="s">
        <v>22</v>
      </c>
      <c r="BK102" s="149">
        <f>ROUND(I102*H102,2)</f>
        <v>0</v>
      </c>
      <c r="BL102" s="16" t="s">
        <v>149</v>
      </c>
      <c r="BM102" s="148" t="s">
        <v>553</v>
      </c>
    </row>
    <row r="103" spans="1:47" s="2" customFormat="1" ht="19.5">
      <c r="A103" s="31"/>
      <c r="B103" s="32"/>
      <c r="C103" s="31"/>
      <c r="D103" s="150" t="s">
        <v>139</v>
      </c>
      <c r="E103" s="31"/>
      <c r="F103" s="155" t="s">
        <v>554</v>
      </c>
      <c r="G103" s="31"/>
      <c r="H103" s="31"/>
      <c r="I103" s="152"/>
      <c r="J103" s="31"/>
      <c r="K103" s="31"/>
      <c r="L103" s="32"/>
      <c r="M103" s="153"/>
      <c r="N103" s="154"/>
      <c r="O103" s="52"/>
      <c r="P103" s="52"/>
      <c r="Q103" s="52"/>
      <c r="R103" s="52"/>
      <c r="S103" s="52"/>
      <c r="T103" s="53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T103" s="16" t="s">
        <v>139</v>
      </c>
      <c r="AU103" s="16" t="s">
        <v>83</v>
      </c>
    </row>
    <row r="104" spans="1:65" s="2" customFormat="1" ht="16.5" customHeight="1">
      <c r="A104" s="31"/>
      <c r="B104" s="136"/>
      <c r="C104" s="137" t="s">
        <v>162</v>
      </c>
      <c r="D104" s="137" t="s">
        <v>127</v>
      </c>
      <c r="E104" s="138" t="s">
        <v>555</v>
      </c>
      <c r="F104" s="139" t="s">
        <v>556</v>
      </c>
      <c r="G104" s="140" t="s">
        <v>355</v>
      </c>
      <c r="H104" s="141">
        <v>6</v>
      </c>
      <c r="I104" s="142"/>
      <c r="J104" s="143">
        <f>ROUND(I104*H104,2)</f>
        <v>0</v>
      </c>
      <c r="K104" s="139" t="s">
        <v>196</v>
      </c>
      <c r="L104" s="32"/>
      <c r="M104" s="144" t="s">
        <v>3</v>
      </c>
      <c r="N104" s="145" t="s">
        <v>45</v>
      </c>
      <c r="O104" s="52"/>
      <c r="P104" s="146">
        <f>O104*H104</f>
        <v>0</v>
      </c>
      <c r="Q104" s="146">
        <v>0</v>
      </c>
      <c r="R104" s="146">
        <f>Q104*H104</f>
        <v>0</v>
      </c>
      <c r="S104" s="146">
        <v>0</v>
      </c>
      <c r="T104" s="147">
        <f>S104*H104</f>
        <v>0</v>
      </c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R104" s="148" t="s">
        <v>149</v>
      </c>
      <c r="AT104" s="148" t="s">
        <v>127</v>
      </c>
      <c r="AU104" s="148" t="s">
        <v>83</v>
      </c>
      <c r="AY104" s="16" t="s">
        <v>124</v>
      </c>
      <c r="BE104" s="149">
        <f>IF(N104="základní",J104,0)</f>
        <v>0</v>
      </c>
      <c r="BF104" s="149">
        <f>IF(N104="snížená",J104,0)</f>
        <v>0</v>
      </c>
      <c r="BG104" s="149">
        <f>IF(N104="zákl. přenesená",J104,0)</f>
        <v>0</v>
      </c>
      <c r="BH104" s="149">
        <f>IF(N104="sníž. přenesená",J104,0)</f>
        <v>0</v>
      </c>
      <c r="BI104" s="149">
        <f>IF(N104="nulová",J104,0)</f>
        <v>0</v>
      </c>
      <c r="BJ104" s="16" t="s">
        <v>22</v>
      </c>
      <c r="BK104" s="149">
        <f>ROUND(I104*H104,2)</f>
        <v>0</v>
      </c>
      <c r="BL104" s="16" t="s">
        <v>149</v>
      </c>
      <c r="BM104" s="148" t="s">
        <v>557</v>
      </c>
    </row>
    <row r="105" spans="1:47" s="2" customFormat="1" ht="19.5">
      <c r="A105" s="31"/>
      <c r="B105" s="32"/>
      <c r="C105" s="31"/>
      <c r="D105" s="150" t="s">
        <v>139</v>
      </c>
      <c r="E105" s="31"/>
      <c r="F105" s="155" t="s">
        <v>558</v>
      </c>
      <c r="G105" s="31"/>
      <c r="H105" s="31"/>
      <c r="I105" s="152"/>
      <c r="J105" s="31"/>
      <c r="K105" s="31"/>
      <c r="L105" s="32"/>
      <c r="M105" s="153"/>
      <c r="N105" s="154"/>
      <c r="O105" s="52"/>
      <c r="P105" s="52"/>
      <c r="Q105" s="52"/>
      <c r="R105" s="52"/>
      <c r="S105" s="52"/>
      <c r="T105" s="53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T105" s="16" t="s">
        <v>139</v>
      </c>
      <c r="AU105" s="16" t="s">
        <v>83</v>
      </c>
    </row>
    <row r="106" spans="1:65" s="2" customFormat="1" ht="16.5" customHeight="1">
      <c r="A106" s="31"/>
      <c r="B106" s="136"/>
      <c r="C106" s="137" t="s">
        <v>167</v>
      </c>
      <c r="D106" s="137" t="s">
        <v>127</v>
      </c>
      <c r="E106" s="138" t="s">
        <v>559</v>
      </c>
      <c r="F106" s="139" t="s">
        <v>560</v>
      </c>
      <c r="G106" s="140" t="s">
        <v>355</v>
      </c>
      <c r="H106" s="141">
        <v>6</v>
      </c>
      <c r="I106" s="142"/>
      <c r="J106" s="143">
        <f>ROUND(I106*H106,2)</f>
        <v>0</v>
      </c>
      <c r="K106" s="139" t="s">
        <v>196</v>
      </c>
      <c r="L106" s="32"/>
      <c r="M106" s="144" t="s">
        <v>3</v>
      </c>
      <c r="N106" s="145" t="s">
        <v>45</v>
      </c>
      <c r="O106" s="52"/>
      <c r="P106" s="146">
        <f>O106*H106</f>
        <v>0</v>
      </c>
      <c r="Q106" s="146">
        <v>0</v>
      </c>
      <c r="R106" s="146">
        <f>Q106*H106</f>
        <v>0</v>
      </c>
      <c r="S106" s="146">
        <v>0</v>
      </c>
      <c r="T106" s="147">
        <f>S106*H106</f>
        <v>0</v>
      </c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R106" s="148" t="s">
        <v>149</v>
      </c>
      <c r="AT106" s="148" t="s">
        <v>127</v>
      </c>
      <c r="AU106" s="148" t="s">
        <v>83</v>
      </c>
      <c r="AY106" s="16" t="s">
        <v>124</v>
      </c>
      <c r="BE106" s="149">
        <f>IF(N106="základní",J106,0)</f>
        <v>0</v>
      </c>
      <c r="BF106" s="149">
        <f>IF(N106="snížená",J106,0)</f>
        <v>0</v>
      </c>
      <c r="BG106" s="149">
        <f>IF(N106="zákl. přenesená",J106,0)</f>
        <v>0</v>
      </c>
      <c r="BH106" s="149">
        <f>IF(N106="sníž. přenesená",J106,0)</f>
        <v>0</v>
      </c>
      <c r="BI106" s="149">
        <f>IF(N106="nulová",J106,0)</f>
        <v>0</v>
      </c>
      <c r="BJ106" s="16" t="s">
        <v>22</v>
      </c>
      <c r="BK106" s="149">
        <f>ROUND(I106*H106,2)</f>
        <v>0</v>
      </c>
      <c r="BL106" s="16" t="s">
        <v>149</v>
      </c>
      <c r="BM106" s="148" t="s">
        <v>561</v>
      </c>
    </row>
    <row r="107" spans="1:47" s="2" customFormat="1" ht="19.5">
      <c r="A107" s="31"/>
      <c r="B107" s="32"/>
      <c r="C107" s="31"/>
      <c r="D107" s="150" t="s">
        <v>139</v>
      </c>
      <c r="E107" s="31"/>
      <c r="F107" s="155" t="s">
        <v>562</v>
      </c>
      <c r="G107" s="31"/>
      <c r="H107" s="31"/>
      <c r="I107" s="152"/>
      <c r="J107" s="31"/>
      <c r="K107" s="31"/>
      <c r="L107" s="32"/>
      <c r="M107" s="153"/>
      <c r="N107" s="154"/>
      <c r="O107" s="52"/>
      <c r="P107" s="52"/>
      <c r="Q107" s="52"/>
      <c r="R107" s="52"/>
      <c r="S107" s="52"/>
      <c r="T107" s="53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T107" s="16" t="s">
        <v>139</v>
      </c>
      <c r="AU107" s="16" t="s">
        <v>83</v>
      </c>
    </row>
    <row r="108" spans="1:65" s="2" customFormat="1" ht="16.5" customHeight="1">
      <c r="A108" s="31"/>
      <c r="B108" s="136"/>
      <c r="C108" s="137" t="s">
        <v>173</v>
      </c>
      <c r="D108" s="137" t="s">
        <v>127</v>
      </c>
      <c r="E108" s="138" t="s">
        <v>205</v>
      </c>
      <c r="F108" s="139" t="s">
        <v>206</v>
      </c>
      <c r="G108" s="140" t="s">
        <v>195</v>
      </c>
      <c r="H108" s="141">
        <v>876.93</v>
      </c>
      <c r="I108" s="142"/>
      <c r="J108" s="143">
        <f>ROUND(I108*H108,2)</f>
        <v>0</v>
      </c>
      <c r="K108" s="139" t="s">
        <v>196</v>
      </c>
      <c r="L108" s="32"/>
      <c r="M108" s="144" t="s">
        <v>3</v>
      </c>
      <c r="N108" s="145" t="s">
        <v>45</v>
      </c>
      <c r="O108" s="52"/>
      <c r="P108" s="146">
        <f>O108*H108</f>
        <v>0</v>
      </c>
      <c r="Q108" s="146">
        <v>0</v>
      </c>
      <c r="R108" s="146">
        <f>Q108*H108</f>
        <v>0</v>
      </c>
      <c r="S108" s="146">
        <v>0.29</v>
      </c>
      <c r="T108" s="147">
        <f>S108*H108</f>
        <v>254.30969999999996</v>
      </c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R108" s="148" t="s">
        <v>149</v>
      </c>
      <c r="AT108" s="148" t="s">
        <v>127</v>
      </c>
      <c r="AU108" s="148" t="s">
        <v>83</v>
      </c>
      <c r="AY108" s="16" t="s">
        <v>124</v>
      </c>
      <c r="BE108" s="149">
        <f>IF(N108="základní",J108,0)</f>
        <v>0</v>
      </c>
      <c r="BF108" s="149">
        <f>IF(N108="snížená",J108,0)</f>
        <v>0</v>
      </c>
      <c r="BG108" s="149">
        <f>IF(N108="zákl. přenesená",J108,0)</f>
        <v>0</v>
      </c>
      <c r="BH108" s="149">
        <f>IF(N108="sníž. přenesená",J108,0)</f>
        <v>0</v>
      </c>
      <c r="BI108" s="149">
        <f>IF(N108="nulová",J108,0)</f>
        <v>0</v>
      </c>
      <c r="BJ108" s="16" t="s">
        <v>22</v>
      </c>
      <c r="BK108" s="149">
        <f>ROUND(I108*H108,2)</f>
        <v>0</v>
      </c>
      <c r="BL108" s="16" t="s">
        <v>149</v>
      </c>
      <c r="BM108" s="148" t="s">
        <v>563</v>
      </c>
    </row>
    <row r="109" spans="1:47" s="2" customFormat="1" ht="19.5">
      <c r="A109" s="31"/>
      <c r="B109" s="32"/>
      <c r="C109" s="31"/>
      <c r="D109" s="150" t="s">
        <v>139</v>
      </c>
      <c r="E109" s="31"/>
      <c r="F109" s="155" t="s">
        <v>208</v>
      </c>
      <c r="G109" s="31"/>
      <c r="H109" s="31"/>
      <c r="I109" s="152"/>
      <c r="J109" s="31"/>
      <c r="K109" s="31"/>
      <c r="L109" s="32"/>
      <c r="M109" s="153"/>
      <c r="N109" s="154"/>
      <c r="O109" s="52"/>
      <c r="P109" s="52"/>
      <c r="Q109" s="52"/>
      <c r="R109" s="52"/>
      <c r="S109" s="52"/>
      <c r="T109" s="53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T109" s="16" t="s">
        <v>139</v>
      </c>
      <c r="AU109" s="16" t="s">
        <v>83</v>
      </c>
    </row>
    <row r="110" spans="1:47" s="2" customFormat="1" ht="19.5">
      <c r="A110" s="31"/>
      <c r="B110" s="32"/>
      <c r="C110" s="31"/>
      <c r="D110" s="150" t="s">
        <v>134</v>
      </c>
      <c r="E110" s="31"/>
      <c r="F110" s="151" t="s">
        <v>209</v>
      </c>
      <c r="G110" s="31"/>
      <c r="H110" s="31"/>
      <c r="I110" s="152"/>
      <c r="J110" s="31"/>
      <c r="K110" s="31"/>
      <c r="L110" s="32"/>
      <c r="M110" s="153"/>
      <c r="N110" s="154"/>
      <c r="O110" s="52"/>
      <c r="P110" s="52"/>
      <c r="Q110" s="52"/>
      <c r="R110" s="52"/>
      <c r="S110" s="52"/>
      <c r="T110" s="53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T110" s="16" t="s">
        <v>134</v>
      </c>
      <c r="AU110" s="16" t="s">
        <v>83</v>
      </c>
    </row>
    <row r="111" spans="2:51" s="14" customFormat="1" ht="11.25">
      <c r="B111" s="167"/>
      <c r="D111" s="150" t="s">
        <v>219</v>
      </c>
      <c r="E111" s="168" t="s">
        <v>3</v>
      </c>
      <c r="F111" s="169" t="s">
        <v>564</v>
      </c>
      <c r="H111" s="170">
        <v>876.93</v>
      </c>
      <c r="I111" s="171"/>
      <c r="L111" s="167"/>
      <c r="M111" s="172"/>
      <c r="N111" s="173"/>
      <c r="O111" s="173"/>
      <c r="P111" s="173"/>
      <c r="Q111" s="173"/>
      <c r="R111" s="173"/>
      <c r="S111" s="173"/>
      <c r="T111" s="174"/>
      <c r="AT111" s="168" t="s">
        <v>219</v>
      </c>
      <c r="AU111" s="168" t="s">
        <v>83</v>
      </c>
      <c r="AV111" s="14" t="s">
        <v>83</v>
      </c>
      <c r="AW111" s="14" t="s">
        <v>36</v>
      </c>
      <c r="AX111" s="14" t="s">
        <v>22</v>
      </c>
      <c r="AY111" s="168" t="s">
        <v>124</v>
      </c>
    </row>
    <row r="112" spans="1:65" s="2" customFormat="1" ht="16.5" customHeight="1">
      <c r="A112" s="31"/>
      <c r="B112" s="136"/>
      <c r="C112" s="137" t="s">
        <v>27</v>
      </c>
      <c r="D112" s="137" t="s">
        <v>127</v>
      </c>
      <c r="E112" s="138" t="s">
        <v>210</v>
      </c>
      <c r="F112" s="139" t="s">
        <v>211</v>
      </c>
      <c r="G112" s="140" t="s">
        <v>195</v>
      </c>
      <c r="H112" s="141">
        <v>876.93</v>
      </c>
      <c r="I112" s="142"/>
      <c r="J112" s="143">
        <f>ROUND(I112*H112,2)</f>
        <v>0</v>
      </c>
      <c r="K112" s="139" t="s">
        <v>196</v>
      </c>
      <c r="L112" s="32"/>
      <c r="M112" s="144" t="s">
        <v>3</v>
      </c>
      <c r="N112" s="145" t="s">
        <v>45</v>
      </c>
      <c r="O112" s="52"/>
      <c r="P112" s="146">
        <f>O112*H112</f>
        <v>0</v>
      </c>
      <c r="Q112" s="146">
        <v>0</v>
      </c>
      <c r="R112" s="146">
        <f>Q112*H112</f>
        <v>0</v>
      </c>
      <c r="S112" s="146">
        <v>0.22</v>
      </c>
      <c r="T112" s="147">
        <f>S112*H112</f>
        <v>192.9246</v>
      </c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R112" s="148" t="s">
        <v>149</v>
      </c>
      <c r="AT112" s="148" t="s">
        <v>127</v>
      </c>
      <c r="AU112" s="148" t="s">
        <v>83</v>
      </c>
      <c r="AY112" s="16" t="s">
        <v>124</v>
      </c>
      <c r="BE112" s="149">
        <f>IF(N112="základní",J112,0)</f>
        <v>0</v>
      </c>
      <c r="BF112" s="149">
        <f>IF(N112="snížená",J112,0)</f>
        <v>0</v>
      </c>
      <c r="BG112" s="149">
        <f>IF(N112="zákl. přenesená",J112,0)</f>
        <v>0</v>
      </c>
      <c r="BH112" s="149">
        <f>IF(N112="sníž. přenesená",J112,0)</f>
        <v>0</v>
      </c>
      <c r="BI112" s="149">
        <f>IF(N112="nulová",J112,0)</f>
        <v>0</v>
      </c>
      <c r="BJ112" s="16" t="s">
        <v>22</v>
      </c>
      <c r="BK112" s="149">
        <f>ROUND(I112*H112,2)</f>
        <v>0</v>
      </c>
      <c r="BL112" s="16" t="s">
        <v>149</v>
      </c>
      <c r="BM112" s="148" t="s">
        <v>565</v>
      </c>
    </row>
    <row r="113" spans="1:47" s="2" customFormat="1" ht="19.5">
      <c r="A113" s="31"/>
      <c r="B113" s="32"/>
      <c r="C113" s="31"/>
      <c r="D113" s="150" t="s">
        <v>139</v>
      </c>
      <c r="E113" s="31"/>
      <c r="F113" s="155" t="s">
        <v>213</v>
      </c>
      <c r="G113" s="31"/>
      <c r="H113" s="31"/>
      <c r="I113" s="152"/>
      <c r="J113" s="31"/>
      <c r="K113" s="31"/>
      <c r="L113" s="32"/>
      <c r="M113" s="153"/>
      <c r="N113" s="154"/>
      <c r="O113" s="52"/>
      <c r="P113" s="52"/>
      <c r="Q113" s="52"/>
      <c r="R113" s="52"/>
      <c r="S113" s="52"/>
      <c r="T113" s="53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T113" s="16" t="s">
        <v>139</v>
      </c>
      <c r="AU113" s="16" t="s">
        <v>83</v>
      </c>
    </row>
    <row r="114" spans="1:47" s="2" customFormat="1" ht="19.5">
      <c r="A114" s="31"/>
      <c r="B114" s="32"/>
      <c r="C114" s="31"/>
      <c r="D114" s="150" t="s">
        <v>134</v>
      </c>
      <c r="E114" s="31"/>
      <c r="F114" s="151" t="s">
        <v>209</v>
      </c>
      <c r="G114" s="31"/>
      <c r="H114" s="31"/>
      <c r="I114" s="152"/>
      <c r="J114" s="31"/>
      <c r="K114" s="31"/>
      <c r="L114" s="32"/>
      <c r="M114" s="153"/>
      <c r="N114" s="154"/>
      <c r="O114" s="52"/>
      <c r="P114" s="52"/>
      <c r="Q114" s="52"/>
      <c r="R114" s="52"/>
      <c r="S114" s="52"/>
      <c r="T114" s="53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T114" s="16" t="s">
        <v>134</v>
      </c>
      <c r="AU114" s="16" t="s">
        <v>83</v>
      </c>
    </row>
    <row r="115" spans="2:51" s="14" customFormat="1" ht="11.25">
      <c r="B115" s="167"/>
      <c r="D115" s="150" t="s">
        <v>219</v>
      </c>
      <c r="E115" s="168" t="s">
        <v>3</v>
      </c>
      <c r="F115" s="169" t="s">
        <v>564</v>
      </c>
      <c r="H115" s="170">
        <v>876.93</v>
      </c>
      <c r="I115" s="171"/>
      <c r="L115" s="167"/>
      <c r="M115" s="172"/>
      <c r="N115" s="173"/>
      <c r="O115" s="173"/>
      <c r="P115" s="173"/>
      <c r="Q115" s="173"/>
      <c r="R115" s="173"/>
      <c r="S115" s="173"/>
      <c r="T115" s="174"/>
      <c r="AT115" s="168" t="s">
        <v>219</v>
      </c>
      <c r="AU115" s="168" t="s">
        <v>83</v>
      </c>
      <c r="AV115" s="14" t="s">
        <v>83</v>
      </c>
      <c r="AW115" s="14" t="s">
        <v>36</v>
      </c>
      <c r="AX115" s="14" t="s">
        <v>22</v>
      </c>
      <c r="AY115" s="168" t="s">
        <v>124</v>
      </c>
    </row>
    <row r="116" spans="1:65" s="2" customFormat="1" ht="16.5" customHeight="1">
      <c r="A116" s="31"/>
      <c r="B116" s="136"/>
      <c r="C116" s="137" t="s">
        <v>252</v>
      </c>
      <c r="D116" s="137" t="s">
        <v>127</v>
      </c>
      <c r="E116" s="138" t="s">
        <v>214</v>
      </c>
      <c r="F116" s="139" t="s">
        <v>215</v>
      </c>
      <c r="G116" s="140" t="s">
        <v>201</v>
      </c>
      <c r="H116" s="141">
        <v>57.6</v>
      </c>
      <c r="I116" s="142"/>
      <c r="J116" s="143">
        <f>ROUND(I116*H116,2)</f>
        <v>0</v>
      </c>
      <c r="K116" s="139" t="s">
        <v>196</v>
      </c>
      <c r="L116" s="32"/>
      <c r="M116" s="144" t="s">
        <v>3</v>
      </c>
      <c r="N116" s="145" t="s">
        <v>45</v>
      </c>
      <c r="O116" s="52"/>
      <c r="P116" s="146">
        <f>O116*H116</f>
        <v>0</v>
      </c>
      <c r="Q116" s="146">
        <v>0</v>
      </c>
      <c r="R116" s="146">
        <f>Q116*H116</f>
        <v>0</v>
      </c>
      <c r="S116" s="146">
        <v>0</v>
      </c>
      <c r="T116" s="147">
        <f>S116*H116</f>
        <v>0</v>
      </c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R116" s="148" t="s">
        <v>149</v>
      </c>
      <c r="AT116" s="148" t="s">
        <v>127</v>
      </c>
      <c r="AU116" s="148" t="s">
        <v>83</v>
      </c>
      <c r="AY116" s="16" t="s">
        <v>124</v>
      </c>
      <c r="BE116" s="149">
        <f>IF(N116="základní",J116,0)</f>
        <v>0</v>
      </c>
      <c r="BF116" s="149">
        <f>IF(N116="snížená",J116,0)</f>
        <v>0</v>
      </c>
      <c r="BG116" s="149">
        <f>IF(N116="zákl. přenesená",J116,0)</f>
        <v>0</v>
      </c>
      <c r="BH116" s="149">
        <f>IF(N116="sníž. přenesená",J116,0)</f>
        <v>0</v>
      </c>
      <c r="BI116" s="149">
        <f>IF(N116="nulová",J116,0)</f>
        <v>0</v>
      </c>
      <c r="BJ116" s="16" t="s">
        <v>22</v>
      </c>
      <c r="BK116" s="149">
        <f>ROUND(I116*H116,2)</f>
        <v>0</v>
      </c>
      <c r="BL116" s="16" t="s">
        <v>149</v>
      </c>
      <c r="BM116" s="148" t="s">
        <v>216</v>
      </c>
    </row>
    <row r="117" spans="1:47" s="2" customFormat="1" ht="19.5">
      <c r="A117" s="31"/>
      <c r="B117" s="32"/>
      <c r="C117" s="31"/>
      <c r="D117" s="150" t="s">
        <v>139</v>
      </c>
      <c r="E117" s="31"/>
      <c r="F117" s="155" t="s">
        <v>217</v>
      </c>
      <c r="G117" s="31"/>
      <c r="H117" s="31"/>
      <c r="I117" s="152"/>
      <c r="J117" s="31"/>
      <c r="K117" s="31"/>
      <c r="L117" s="32"/>
      <c r="M117" s="153"/>
      <c r="N117" s="154"/>
      <c r="O117" s="52"/>
      <c r="P117" s="52"/>
      <c r="Q117" s="52"/>
      <c r="R117" s="52"/>
      <c r="S117" s="52"/>
      <c r="T117" s="53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T117" s="16" t="s">
        <v>139</v>
      </c>
      <c r="AU117" s="16" t="s">
        <v>83</v>
      </c>
    </row>
    <row r="118" spans="1:47" s="2" customFormat="1" ht="19.5">
      <c r="A118" s="31"/>
      <c r="B118" s="32"/>
      <c r="C118" s="31"/>
      <c r="D118" s="150" t="s">
        <v>134</v>
      </c>
      <c r="E118" s="31"/>
      <c r="F118" s="151" t="s">
        <v>218</v>
      </c>
      <c r="G118" s="31"/>
      <c r="H118" s="31"/>
      <c r="I118" s="152"/>
      <c r="J118" s="31"/>
      <c r="K118" s="31"/>
      <c r="L118" s="32"/>
      <c r="M118" s="153"/>
      <c r="N118" s="154"/>
      <c r="O118" s="52"/>
      <c r="P118" s="52"/>
      <c r="Q118" s="52"/>
      <c r="R118" s="52"/>
      <c r="S118" s="52"/>
      <c r="T118" s="53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T118" s="16" t="s">
        <v>134</v>
      </c>
      <c r="AU118" s="16" t="s">
        <v>83</v>
      </c>
    </row>
    <row r="119" spans="2:51" s="14" customFormat="1" ht="11.25">
      <c r="B119" s="167"/>
      <c r="D119" s="150" t="s">
        <v>219</v>
      </c>
      <c r="E119" s="168" t="s">
        <v>3</v>
      </c>
      <c r="F119" s="169" t="s">
        <v>566</v>
      </c>
      <c r="H119" s="170">
        <v>57.6</v>
      </c>
      <c r="I119" s="171"/>
      <c r="L119" s="167"/>
      <c r="M119" s="172"/>
      <c r="N119" s="173"/>
      <c r="O119" s="173"/>
      <c r="P119" s="173"/>
      <c r="Q119" s="173"/>
      <c r="R119" s="173"/>
      <c r="S119" s="173"/>
      <c r="T119" s="174"/>
      <c r="AT119" s="168" t="s">
        <v>219</v>
      </c>
      <c r="AU119" s="168" t="s">
        <v>83</v>
      </c>
      <c r="AV119" s="14" t="s">
        <v>83</v>
      </c>
      <c r="AW119" s="14" t="s">
        <v>36</v>
      </c>
      <c r="AX119" s="14" t="s">
        <v>22</v>
      </c>
      <c r="AY119" s="168" t="s">
        <v>124</v>
      </c>
    </row>
    <row r="120" spans="1:65" s="2" customFormat="1" ht="16.5" customHeight="1">
      <c r="A120" s="31"/>
      <c r="B120" s="136"/>
      <c r="C120" s="137" t="s">
        <v>259</v>
      </c>
      <c r="D120" s="137" t="s">
        <v>127</v>
      </c>
      <c r="E120" s="138" t="s">
        <v>222</v>
      </c>
      <c r="F120" s="139" t="s">
        <v>223</v>
      </c>
      <c r="G120" s="140" t="s">
        <v>201</v>
      </c>
      <c r="H120" s="141">
        <v>57.6</v>
      </c>
      <c r="I120" s="142"/>
      <c r="J120" s="143">
        <f>ROUND(I120*H120,2)</f>
        <v>0</v>
      </c>
      <c r="K120" s="139" t="s">
        <v>3</v>
      </c>
      <c r="L120" s="32"/>
      <c r="M120" s="144" t="s">
        <v>3</v>
      </c>
      <c r="N120" s="145" t="s">
        <v>45</v>
      </c>
      <c r="O120" s="52"/>
      <c r="P120" s="146">
        <f>O120*H120</f>
        <v>0</v>
      </c>
      <c r="Q120" s="146">
        <v>0</v>
      </c>
      <c r="R120" s="146">
        <f>Q120*H120</f>
        <v>0</v>
      </c>
      <c r="S120" s="146">
        <v>0</v>
      </c>
      <c r="T120" s="147">
        <f>S120*H120</f>
        <v>0</v>
      </c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R120" s="148" t="s">
        <v>149</v>
      </c>
      <c r="AT120" s="148" t="s">
        <v>127</v>
      </c>
      <c r="AU120" s="148" t="s">
        <v>83</v>
      </c>
      <c r="AY120" s="16" t="s">
        <v>124</v>
      </c>
      <c r="BE120" s="149">
        <f>IF(N120="základní",J120,0)</f>
        <v>0</v>
      </c>
      <c r="BF120" s="149">
        <f>IF(N120="snížená",J120,0)</f>
        <v>0</v>
      </c>
      <c r="BG120" s="149">
        <f>IF(N120="zákl. přenesená",J120,0)</f>
        <v>0</v>
      </c>
      <c r="BH120" s="149">
        <f>IF(N120="sníž. přenesená",J120,0)</f>
        <v>0</v>
      </c>
      <c r="BI120" s="149">
        <f>IF(N120="nulová",J120,0)</f>
        <v>0</v>
      </c>
      <c r="BJ120" s="16" t="s">
        <v>22</v>
      </c>
      <c r="BK120" s="149">
        <f>ROUND(I120*H120,2)</f>
        <v>0</v>
      </c>
      <c r="BL120" s="16" t="s">
        <v>149</v>
      </c>
      <c r="BM120" s="148" t="s">
        <v>224</v>
      </c>
    </row>
    <row r="121" spans="1:47" s="2" customFormat="1" ht="11.25">
      <c r="A121" s="31"/>
      <c r="B121" s="32"/>
      <c r="C121" s="31"/>
      <c r="D121" s="150" t="s">
        <v>139</v>
      </c>
      <c r="E121" s="31"/>
      <c r="F121" s="155" t="s">
        <v>225</v>
      </c>
      <c r="G121" s="31"/>
      <c r="H121" s="31"/>
      <c r="I121" s="152"/>
      <c r="J121" s="31"/>
      <c r="K121" s="31"/>
      <c r="L121" s="32"/>
      <c r="M121" s="153"/>
      <c r="N121" s="154"/>
      <c r="O121" s="52"/>
      <c r="P121" s="52"/>
      <c r="Q121" s="52"/>
      <c r="R121" s="52"/>
      <c r="S121" s="52"/>
      <c r="T121" s="53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T121" s="16" t="s">
        <v>139</v>
      </c>
      <c r="AU121" s="16" t="s">
        <v>83</v>
      </c>
    </row>
    <row r="122" spans="2:51" s="14" customFormat="1" ht="11.25">
      <c r="B122" s="167"/>
      <c r="D122" s="150" t="s">
        <v>219</v>
      </c>
      <c r="E122" s="168" t="s">
        <v>3</v>
      </c>
      <c r="F122" s="169" t="s">
        <v>566</v>
      </c>
      <c r="H122" s="170">
        <v>57.6</v>
      </c>
      <c r="I122" s="171"/>
      <c r="L122" s="167"/>
      <c r="M122" s="172"/>
      <c r="N122" s="173"/>
      <c r="O122" s="173"/>
      <c r="P122" s="173"/>
      <c r="Q122" s="173"/>
      <c r="R122" s="173"/>
      <c r="S122" s="173"/>
      <c r="T122" s="174"/>
      <c r="AT122" s="168" t="s">
        <v>219</v>
      </c>
      <c r="AU122" s="168" t="s">
        <v>83</v>
      </c>
      <c r="AV122" s="14" t="s">
        <v>83</v>
      </c>
      <c r="AW122" s="14" t="s">
        <v>36</v>
      </c>
      <c r="AX122" s="14" t="s">
        <v>22</v>
      </c>
      <c r="AY122" s="168" t="s">
        <v>124</v>
      </c>
    </row>
    <row r="123" spans="1:65" s="2" customFormat="1" ht="16.5" customHeight="1">
      <c r="A123" s="31"/>
      <c r="B123" s="136"/>
      <c r="C123" s="137" t="s">
        <v>265</v>
      </c>
      <c r="D123" s="137" t="s">
        <v>127</v>
      </c>
      <c r="E123" s="138" t="s">
        <v>227</v>
      </c>
      <c r="F123" s="139" t="s">
        <v>228</v>
      </c>
      <c r="G123" s="140" t="s">
        <v>201</v>
      </c>
      <c r="H123" s="141">
        <v>596.7</v>
      </c>
      <c r="I123" s="142"/>
      <c r="J123" s="143">
        <f>ROUND(I123*H123,2)</f>
        <v>0</v>
      </c>
      <c r="K123" s="139" t="s">
        <v>196</v>
      </c>
      <c r="L123" s="32"/>
      <c r="M123" s="144" t="s">
        <v>3</v>
      </c>
      <c r="N123" s="145" t="s">
        <v>45</v>
      </c>
      <c r="O123" s="52"/>
      <c r="P123" s="146">
        <f>O123*H123</f>
        <v>0</v>
      </c>
      <c r="Q123" s="146">
        <v>0</v>
      </c>
      <c r="R123" s="146">
        <f>Q123*H123</f>
        <v>0</v>
      </c>
      <c r="S123" s="146">
        <v>0</v>
      </c>
      <c r="T123" s="147">
        <f>S123*H123</f>
        <v>0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R123" s="148" t="s">
        <v>149</v>
      </c>
      <c r="AT123" s="148" t="s">
        <v>127</v>
      </c>
      <c r="AU123" s="148" t="s">
        <v>83</v>
      </c>
      <c r="AY123" s="16" t="s">
        <v>124</v>
      </c>
      <c r="BE123" s="149">
        <f>IF(N123="základní",J123,0)</f>
        <v>0</v>
      </c>
      <c r="BF123" s="149">
        <f>IF(N123="snížená",J123,0)</f>
        <v>0</v>
      </c>
      <c r="BG123" s="149">
        <f>IF(N123="zákl. přenesená",J123,0)</f>
        <v>0</v>
      </c>
      <c r="BH123" s="149">
        <f>IF(N123="sníž. přenesená",J123,0)</f>
        <v>0</v>
      </c>
      <c r="BI123" s="149">
        <f>IF(N123="nulová",J123,0)</f>
        <v>0</v>
      </c>
      <c r="BJ123" s="16" t="s">
        <v>22</v>
      </c>
      <c r="BK123" s="149">
        <f>ROUND(I123*H123,2)</f>
        <v>0</v>
      </c>
      <c r="BL123" s="16" t="s">
        <v>149</v>
      </c>
      <c r="BM123" s="148" t="s">
        <v>229</v>
      </c>
    </row>
    <row r="124" spans="1:47" s="2" customFormat="1" ht="19.5">
      <c r="A124" s="31"/>
      <c r="B124" s="32"/>
      <c r="C124" s="31"/>
      <c r="D124" s="150" t="s">
        <v>139</v>
      </c>
      <c r="E124" s="31"/>
      <c r="F124" s="155" t="s">
        <v>230</v>
      </c>
      <c r="G124" s="31"/>
      <c r="H124" s="31"/>
      <c r="I124" s="152"/>
      <c r="J124" s="31"/>
      <c r="K124" s="31"/>
      <c r="L124" s="32"/>
      <c r="M124" s="153"/>
      <c r="N124" s="154"/>
      <c r="O124" s="52"/>
      <c r="P124" s="52"/>
      <c r="Q124" s="52"/>
      <c r="R124" s="52"/>
      <c r="S124" s="52"/>
      <c r="T124" s="53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T124" s="16" t="s">
        <v>139</v>
      </c>
      <c r="AU124" s="16" t="s">
        <v>83</v>
      </c>
    </row>
    <row r="125" spans="1:47" s="2" customFormat="1" ht="19.5">
      <c r="A125" s="31"/>
      <c r="B125" s="32"/>
      <c r="C125" s="31"/>
      <c r="D125" s="150" t="s">
        <v>134</v>
      </c>
      <c r="E125" s="31"/>
      <c r="F125" s="151" t="s">
        <v>231</v>
      </c>
      <c r="G125" s="31"/>
      <c r="H125" s="31"/>
      <c r="I125" s="152"/>
      <c r="J125" s="31"/>
      <c r="K125" s="31"/>
      <c r="L125" s="32"/>
      <c r="M125" s="153"/>
      <c r="N125" s="154"/>
      <c r="O125" s="52"/>
      <c r="P125" s="52"/>
      <c r="Q125" s="52"/>
      <c r="R125" s="52"/>
      <c r="S125" s="52"/>
      <c r="T125" s="53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T125" s="16" t="s">
        <v>134</v>
      </c>
      <c r="AU125" s="16" t="s">
        <v>83</v>
      </c>
    </row>
    <row r="126" spans="2:51" s="14" customFormat="1" ht="11.25">
      <c r="B126" s="167"/>
      <c r="D126" s="150" t="s">
        <v>219</v>
      </c>
      <c r="E126" s="168" t="s">
        <v>3</v>
      </c>
      <c r="F126" s="169" t="s">
        <v>567</v>
      </c>
      <c r="H126" s="170">
        <v>596.7</v>
      </c>
      <c r="I126" s="171"/>
      <c r="L126" s="167"/>
      <c r="M126" s="172"/>
      <c r="N126" s="173"/>
      <c r="O126" s="173"/>
      <c r="P126" s="173"/>
      <c r="Q126" s="173"/>
      <c r="R126" s="173"/>
      <c r="S126" s="173"/>
      <c r="T126" s="174"/>
      <c r="AT126" s="168" t="s">
        <v>219</v>
      </c>
      <c r="AU126" s="168" t="s">
        <v>83</v>
      </c>
      <c r="AV126" s="14" t="s">
        <v>83</v>
      </c>
      <c r="AW126" s="14" t="s">
        <v>36</v>
      </c>
      <c r="AX126" s="14" t="s">
        <v>22</v>
      </c>
      <c r="AY126" s="168" t="s">
        <v>124</v>
      </c>
    </row>
    <row r="127" spans="1:65" s="2" customFormat="1" ht="16.5" customHeight="1">
      <c r="A127" s="31"/>
      <c r="B127" s="136"/>
      <c r="C127" s="137" t="s">
        <v>272</v>
      </c>
      <c r="D127" s="137" t="s">
        <v>127</v>
      </c>
      <c r="E127" s="138" t="s">
        <v>233</v>
      </c>
      <c r="F127" s="139" t="s">
        <v>234</v>
      </c>
      <c r="G127" s="140" t="s">
        <v>201</v>
      </c>
      <c r="H127" s="141">
        <v>198.9</v>
      </c>
      <c r="I127" s="142"/>
      <c r="J127" s="143">
        <f>ROUND(I127*H127,2)</f>
        <v>0</v>
      </c>
      <c r="K127" s="139" t="s">
        <v>196</v>
      </c>
      <c r="L127" s="32"/>
      <c r="M127" s="144" t="s">
        <v>3</v>
      </c>
      <c r="N127" s="145" t="s">
        <v>45</v>
      </c>
      <c r="O127" s="52"/>
      <c r="P127" s="146">
        <f>O127*H127</f>
        <v>0</v>
      </c>
      <c r="Q127" s="146">
        <v>0</v>
      </c>
      <c r="R127" s="146">
        <f>Q127*H127</f>
        <v>0</v>
      </c>
      <c r="S127" s="146">
        <v>0</v>
      </c>
      <c r="T127" s="147">
        <f>S127*H127</f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48" t="s">
        <v>149</v>
      </c>
      <c r="AT127" s="148" t="s">
        <v>127</v>
      </c>
      <c r="AU127" s="148" t="s">
        <v>83</v>
      </c>
      <c r="AY127" s="16" t="s">
        <v>124</v>
      </c>
      <c r="BE127" s="149">
        <f>IF(N127="základní",J127,0)</f>
        <v>0</v>
      </c>
      <c r="BF127" s="149">
        <f>IF(N127="snížená",J127,0)</f>
        <v>0</v>
      </c>
      <c r="BG127" s="149">
        <f>IF(N127="zákl. přenesená",J127,0)</f>
        <v>0</v>
      </c>
      <c r="BH127" s="149">
        <f>IF(N127="sníž. přenesená",J127,0)</f>
        <v>0</v>
      </c>
      <c r="BI127" s="149">
        <f>IF(N127="nulová",J127,0)</f>
        <v>0</v>
      </c>
      <c r="BJ127" s="16" t="s">
        <v>22</v>
      </c>
      <c r="BK127" s="149">
        <f>ROUND(I127*H127,2)</f>
        <v>0</v>
      </c>
      <c r="BL127" s="16" t="s">
        <v>149</v>
      </c>
      <c r="BM127" s="148" t="s">
        <v>235</v>
      </c>
    </row>
    <row r="128" spans="1:47" s="2" customFormat="1" ht="19.5">
      <c r="A128" s="31"/>
      <c r="B128" s="32"/>
      <c r="C128" s="31"/>
      <c r="D128" s="150" t="s">
        <v>139</v>
      </c>
      <c r="E128" s="31"/>
      <c r="F128" s="155" t="s">
        <v>236</v>
      </c>
      <c r="G128" s="31"/>
      <c r="H128" s="31"/>
      <c r="I128" s="152"/>
      <c r="J128" s="31"/>
      <c r="K128" s="31"/>
      <c r="L128" s="32"/>
      <c r="M128" s="153"/>
      <c r="N128" s="154"/>
      <c r="O128" s="52"/>
      <c r="P128" s="52"/>
      <c r="Q128" s="52"/>
      <c r="R128" s="52"/>
      <c r="S128" s="52"/>
      <c r="T128" s="53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T128" s="16" t="s">
        <v>139</v>
      </c>
      <c r="AU128" s="16" t="s">
        <v>83</v>
      </c>
    </row>
    <row r="129" spans="2:51" s="13" customFormat="1" ht="11.25">
      <c r="B129" s="160"/>
      <c r="D129" s="150" t="s">
        <v>219</v>
      </c>
      <c r="E129" s="161" t="s">
        <v>3</v>
      </c>
      <c r="F129" s="162" t="s">
        <v>237</v>
      </c>
      <c r="H129" s="161" t="s">
        <v>3</v>
      </c>
      <c r="I129" s="163"/>
      <c r="L129" s="160"/>
      <c r="M129" s="164"/>
      <c r="N129" s="165"/>
      <c r="O129" s="165"/>
      <c r="P129" s="165"/>
      <c r="Q129" s="165"/>
      <c r="R129" s="165"/>
      <c r="S129" s="165"/>
      <c r="T129" s="166"/>
      <c r="AT129" s="161" t="s">
        <v>219</v>
      </c>
      <c r="AU129" s="161" t="s">
        <v>83</v>
      </c>
      <c r="AV129" s="13" t="s">
        <v>22</v>
      </c>
      <c r="AW129" s="13" t="s">
        <v>36</v>
      </c>
      <c r="AX129" s="13" t="s">
        <v>74</v>
      </c>
      <c r="AY129" s="161" t="s">
        <v>124</v>
      </c>
    </row>
    <row r="130" spans="2:51" s="14" customFormat="1" ht="11.25">
      <c r="B130" s="167"/>
      <c r="D130" s="150" t="s">
        <v>219</v>
      </c>
      <c r="E130" s="168" t="s">
        <v>3</v>
      </c>
      <c r="F130" s="169" t="s">
        <v>568</v>
      </c>
      <c r="H130" s="170">
        <v>198.9</v>
      </c>
      <c r="I130" s="171"/>
      <c r="L130" s="167"/>
      <c r="M130" s="172"/>
      <c r="N130" s="173"/>
      <c r="O130" s="173"/>
      <c r="P130" s="173"/>
      <c r="Q130" s="173"/>
      <c r="R130" s="173"/>
      <c r="S130" s="173"/>
      <c r="T130" s="174"/>
      <c r="AT130" s="168" t="s">
        <v>219</v>
      </c>
      <c r="AU130" s="168" t="s">
        <v>83</v>
      </c>
      <c r="AV130" s="14" t="s">
        <v>83</v>
      </c>
      <c r="AW130" s="14" t="s">
        <v>36</v>
      </c>
      <c r="AX130" s="14" t="s">
        <v>22</v>
      </c>
      <c r="AY130" s="168" t="s">
        <v>124</v>
      </c>
    </row>
    <row r="131" spans="1:65" s="2" customFormat="1" ht="16.5" customHeight="1">
      <c r="A131" s="31"/>
      <c r="B131" s="136"/>
      <c r="C131" s="137" t="s">
        <v>9</v>
      </c>
      <c r="D131" s="137" t="s">
        <v>127</v>
      </c>
      <c r="E131" s="138" t="s">
        <v>239</v>
      </c>
      <c r="F131" s="139" t="s">
        <v>240</v>
      </c>
      <c r="G131" s="140" t="s">
        <v>201</v>
      </c>
      <c r="H131" s="141">
        <v>58.462</v>
      </c>
      <c r="I131" s="142"/>
      <c r="J131" s="143">
        <f>ROUND(I131*H131,2)</f>
        <v>0</v>
      </c>
      <c r="K131" s="139" t="s">
        <v>196</v>
      </c>
      <c r="L131" s="32"/>
      <c r="M131" s="144" t="s">
        <v>3</v>
      </c>
      <c r="N131" s="145" t="s">
        <v>45</v>
      </c>
      <c r="O131" s="52"/>
      <c r="P131" s="146">
        <f>O131*H131</f>
        <v>0</v>
      </c>
      <c r="Q131" s="146">
        <v>0</v>
      </c>
      <c r="R131" s="146">
        <f>Q131*H131</f>
        <v>0</v>
      </c>
      <c r="S131" s="146">
        <v>0</v>
      </c>
      <c r="T131" s="147">
        <f>S131*H131</f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48" t="s">
        <v>149</v>
      </c>
      <c r="AT131" s="148" t="s">
        <v>127</v>
      </c>
      <c r="AU131" s="148" t="s">
        <v>83</v>
      </c>
      <c r="AY131" s="16" t="s">
        <v>124</v>
      </c>
      <c r="BE131" s="149">
        <f>IF(N131="základní",J131,0)</f>
        <v>0</v>
      </c>
      <c r="BF131" s="149">
        <f>IF(N131="snížená",J131,0)</f>
        <v>0</v>
      </c>
      <c r="BG131" s="149">
        <f>IF(N131="zákl. přenesená",J131,0)</f>
        <v>0</v>
      </c>
      <c r="BH131" s="149">
        <f>IF(N131="sníž. přenesená",J131,0)</f>
        <v>0</v>
      </c>
      <c r="BI131" s="149">
        <f>IF(N131="nulová",J131,0)</f>
        <v>0</v>
      </c>
      <c r="BJ131" s="16" t="s">
        <v>22</v>
      </c>
      <c r="BK131" s="149">
        <f>ROUND(I131*H131,2)</f>
        <v>0</v>
      </c>
      <c r="BL131" s="16" t="s">
        <v>149</v>
      </c>
      <c r="BM131" s="148" t="s">
        <v>241</v>
      </c>
    </row>
    <row r="132" spans="1:47" s="2" customFormat="1" ht="11.25">
      <c r="A132" s="31"/>
      <c r="B132" s="32"/>
      <c r="C132" s="31"/>
      <c r="D132" s="150" t="s">
        <v>139</v>
      </c>
      <c r="E132" s="31"/>
      <c r="F132" s="155" t="s">
        <v>242</v>
      </c>
      <c r="G132" s="31"/>
      <c r="H132" s="31"/>
      <c r="I132" s="152"/>
      <c r="J132" s="31"/>
      <c r="K132" s="31"/>
      <c r="L132" s="32"/>
      <c r="M132" s="153"/>
      <c r="N132" s="154"/>
      <c r="O132" s="52"/>
      <c r="P132" s="52"/>
      <c r="Q132" s="52"/>
      <c r="R132" s="52"/>
      <c r="S132" s="52"/>
      <c r="T132" s="53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T132" s="16" t="s">
        <v>139</v>
      </c>
      <c r="AU132" s="16" t="s">
        <v>83</v>
      </c>
    </row>
    <row r="133" spans="2:51" s="13" customFormat="1" ht="11.25">
      <c r="B133" s="160"/>
      <c r="D133" s="150" t="s">
        <v>219</v>
      </c>
      <c r="E133" s="161" t="s">
        <v>3</v>
      </c>
      <c r="F133" s="162" t="s">
        <v>243</v>
      </c>
      <c r="H133" s="161" t="s">
        <v>3</v>
      </c>
      <c r="I133" s="163"/>
      <c r="L133" s="160"/>
      <c r="M133" s="164"/>
      <c r="N133" s="165"/>
      <c r="O133" s="165"/>
      <c r="P133" s="165"/>
      <c r="Q133" s="165"/>
      <c r="R133" s="165"/>
      <c r="S133" s="165"/>
      <c r="T133" s="166"/>
      <c r="AT133" s="161" t="s">
        <v>219</v>
      </c>
      <c r="AU133" s="161" t="s">
        <v>83</v>
      </c>
      <c r="AV133" s="13" t="s">
        <v>22</v>
      </c>
      <c r="AW133" s="13" t="s">
        <v>36</v>
      </c>
      <c r="AX133" s="13" t="s">
        <v>74</v>
      </c>
      <c r="AY133" s="161" t="s">
        <v>124</v>
      </c>
    </row>
    <row r="134" spans="2:51" s="13" customFormat="1" ht="11.25">
      <c r="B134" s="160"/>
      <c r="D134" s="150" t="s">
        <v>219</v>
      </c>
      <c r="E134" s="161" t="s">
        <v>3</v>
      </c>
      <c r="F134" s="162" t="s">
        <v>244</v>
      </c>
      <c r="H134" s="161" t="s">
        <v>3</v>
      </c>
      <c r="I134" s="163"/>
      <c r="L134" s="160"/>
      <c r="M134" s="164"/>
      <c r="N134" s="165"/>
      <c r="O134" s="165"/>
      <c r="P134" s="165"/>
      <c r="Q134" s="165"/>
      <c r="R134" s="165"/>
      <c r="S134" s="165"/>
      <c r="T134" s="166"/>
      <c r="AT134" s="161" t="s">
        <v>219</v>
      </c>
      <c r="AU134" s="161" t="s">
        <v>83</v>
      </c>
      <c r="AV134" s="13" t="s">
        <v>22</v>
      </c>
      <c r="AW134" s="13" t="s">
        <v>36</v>
      </c>
      <c r="AX134" s="13" t="s">
        <v>74</v>
      </c>
      <c r="AY134" s="161" t="s">
        <v>124</v>
      </c>
    </row>
    <row r="135" spans="2:51" s="14" customFormat="1" ht="11.25">
      <c r="B135" s="167"/>
      <c r="D135" s="150" t="s">
        <v>219</v>
      </c>
      <c r="E135" s="168" t="s">
        <v>3</v>
      </c>
      <c r="F135" s="169" t="s">
        <v>569</v>
      </c>
      <c r="H135" s="170">
        <v>58.462</v>
      </c>
      <c r="I135" s="171"/>
      <c r="L135" s="167"/>
      <c r="M135" s="172"/>
      <c r="N135" s="173"/>
      <c r="O135" s="173"/>
      <c r="P135" s="173"/>
      <c r="Q135" s="173"/>
      <c r="R135" s="173"/>
      <c r="S135" s="173"/>
      <c r="T135" s="174"/>
      <c r="AT135" s="168" t="s">
        <v>219</v>
      </c>
      <c r="AU135" s="168" t="s">
        <v>83</v>
      </c>
      <c r="AV135" s="14" t="s">
        <v>83</v>
      </c>
      <c r="AW135" s="14" t="s">
        <v>36</v>
      </c>
      <c r="AX135" s="14" t="s">
        <v>22</v>
      </c>
      <c r="AY135" s="168" t="s">
        <v>124</v>
      </c>
    </row>
    <row r="136" spans="1:65" s="2" customFormat="1" ht="16.5" customHeight="1">
      <c r="A136" s="31"/>
      <c r="B136" s="136"/>
      <c r="C136" s="137" t="s">
        <v>285</v>
      </c>
      <c r="D136" s="137" t="s">
        <v>127</v>
      </c>
      <c r="E136" s="138" t="s">
        <v>246</v>
      </c>
      <c r="F136" s="139" t="s">
        <v>247</v>
      </c>
      <c r="G136" s="140" t="s">
        <v>201</v>
      </c>
      <c r="H136" s="141">
        <v>19.487</v>
      </c>
      <c r="I136" s="142"/>
      <c r="J136" s="143">
        <f>ROUND(I136*H136,2)</f>
        <v>0</v>
      </c>
      <c r="K136" s="139" t="s">
        <v>196</v>
      </c>
      <c r="L136" s="32"/>
      <c r="M136" s="144" t="s">
        <v>3</v>
      </c>
      <c r="N136" s="145" t="s">
        <v>45</v>
      </c>
      <c r="O136" s="52"/>
      <c r="P136" s="146">
        <f>O136*H136</f>
        <v>0</v>
      </c>
      <c r="Q136" s="146">
        <v>0</v>
      </c>
      <c r="R136" s="146">
        <f>Q136*H136</f>
        <v>0</v>
      </c>
      <c r="S136" s="146">
        <v>0</v>
      </c>
      <c r="T136" s="147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48" t="s">
        <v>149</v>
      </c>
      <c r="AT136" s="148" t="s">
        <v>127</v>
      </c>
      <c r="AU136" s="148" t="s">
        <v>83</v>
      </c>
      <c r="AY136" s="16" t="s">
        <v>124</v>
      </c>
      <c r="BE136" s="149">
        <f>IF(N136="základní",J136,0)</f>
        <v>0</v>
      </c>
      <c r="BF136" s="149">
        <f>IF(N136="snížená",J136,0)</f>
        <v>0</v>
      </c>
      <c r="BG136" s="149">
        <f>IF(N136="zákl. přenesená",J136,0)</f>
        <v>0</v>
      </c>
      <c r="BH136" s="149">
        <f>IF(N136="sníž. přenesená",J136,0)</f>
        <v>0</v>
      </c>
      <c r="BI136" s="149">
        <f>IF(N136="nulová",J136,0)</f>
        <v>0</v>
      </c>
      <c r="BJ136" s="16" t="s">
        <v>22</v>
      </c>
      <c r="BK136" s="149">
        <f>ROUND(I136*H136,2)</f>
        <v>0</v>
      </c>
      <c r="BL136" s="16" t="s">
        <v>149</v>
      </c>
      <c r="BM136" s="148" t="s">
        <v>248</v>
      </c>
    </row>
    <row r="137" spans="1:47" s="2" customFormat="1" ht="19.5">
      <c r="A137" s="31"/>
      <c r="B137" s="32"/>
      <c r="C137" s="31"/>
      <c r="D137" s="150" t="s">
        <v>139</v>
      </c>
      <c r="E137" s="31"/>
      <c r="F137" s="155" t="s">
        <v>249</v>
      </c>
      <c r="G137" s="31"/>
      <c r="H137" s="31"/>
      <c r="I137" s="152"/>
      <c r="J137" s="31"/>
      <c r="K137" s="31"/>
      <c r="L137" s="32"/>
      <c r="M137" s="153"/>
      <c r="N137" s="154"/>
      <c r="O137" s="52"/>
      <c r="P137" s="52"/>
      <c r="Q137" s="52"/>
      <c r="R137" s="52"/>
      <c r="S137" s="52"/>
      <c r="T137" s="53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T137" s="16" t="s">
        <v>139</v>
      </c>
      <c r="AU137" s="16" t="s">
        <v>83</v>
      </c>
    </row>
    <row r="138" spans="2:51" s="13" customFormat="1" ht="11.25">
      <c r="B138" s="160"/>
      <c r="D138" s="150" t="s">
        <v>219</v>
      </c>
      <c r="E138" s="161" t="s">
        <v>3</v>
      </c>
      <c r="F138" s="162" t="s">
        <v>250</v>
      </c>
      <c r="H138" s="161" t="s">
        <v>3</v>
      </c>
      <c r="I138" s="163"/>
      <c r="L138" s="160"/>
      <c r="M138" s="164"/>
      <c r="N138" s="165"/>
      <c r="O138" s="165"/>
      <c r="P138" s="165"/>
      <c r="Q138" s="165"/>
      <c r="R138" s="165"/>
      <c r="S138" s="165"/>
      <c r="T138" s="166"/>
      <c r="AT138" s="161" t="s">
        <v>219</v>
      </c>
      <c r="AU138" s="161" t="s">
        <v>83</v>
      </c>
      <c r="AV138" s="13" t="s">
        <v>22</v>
      </c>
      <c r="AW138" s="13" t="s">
        <v>36</v>
      </c>
      <c r="AX138" s="13" t="s">
        <v>74</v>
      </c>
      <c r="AY138" s="161" t="s">
        <v>124</v>
      </c>
    </row>
    <row r="139" spans="2:51" s="14" customFormat="1" ht="11.25">
      <c r="B139" s="167"/>
      <c r="D139" s="150" t="s">
        <v>219</v>
      </c>
      <c r="E139" s="168" t="s">
        <v>3</v>
      </c>
      <c r="F139" s="169" t="s">
        <v>570</v>
      </c>
      <c r="H139" s="170">
        <v>19.487</v>
      </c>
      <c r="I139" s="171"/>
      <c r="L139" s="167"/>
      <c r="M139" s="172"/>
      <c r="N139" s="173"/>
      <c r="O139" s="173"/>
      <c r="P139" s="173"/>
      <c r="Q139" s="173"/>
      <c r="R139" s="173"/>
      <c r="S139" s="173"/>
      <c r="T139" s="174"/>
      <c r="AT139" s="168" t="s">
        <v>219</v>
      </c>
      <c r="AU139" s="168" t="s">
        <v>83</v>
      </c>
      <c r="AV139" s="14" t="s">
        <v>83</v>
      </c>
      <c r="AW139" s="14" t="s">
        <v>36</v>
      </c>
      <c r="AX139" s="14" t="s">
        <v>22</v>
      </c>
      <c r="AY139" s="168" t="s">
        <v>124</v>
      </c>
    </row>
    <row r="140" spans="1:65" s="2" customFormat="1" ht="16.5" customHeight="1">
      <c r="A140" s="31"/>
      <c r="B140" s="136"/>
      <c r="C140" s="137" t="s">
        <v>290</v>
      </c>
      <c r="D140" s="137" t="s">
        <v>127</v>
      </c>
      <c r="E140" s="138" t="s">
        <v>253</v>
      </c>
      <c r="F140" s="139" t="s">
        <v>254</v>
      </c>
      <c r="G140" s="140" t="s">
        <v>201</v>
      </c>
      <c r="H140" s="141">
        <v>51.2</v>
      </c>
      <c r="I140" s="142"/>
      <c r="J140" s="143">
        <f>ROUND(I140*H140,2)</f>
        <v>0</v>
      </c>
      <c r="K140" s="139" t="s">
        <v>196</v>
      </c>
      <c r="L140" s="32"/>
      <c r="M140" s="144" t="s">
        <v>3</v>
      </c>
      <c r="N140" s="145" t="s">
        <v>45</v>
      </c>
      <c r="O140" s="52"/>
      <c r="P140" s="146">
        <f>O140*H140</f>
        <v>0</v>
      </c>
      <c r="Q140" s="146">
        <v>0</v>
      </c>
      <c r="R140" s="146">
        <f>Q140*H140</f>
        <v>0</v>
      </c>
      <c r="S140" s="146">
        <v>0</v>
      </c>
      <c r="T140" s="147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48" t="s">
        <v>149</v>
      </c>
      <c r="AT140" s="148" t="s">
        <v>127</v>
      </c>
      <c r="AU140" s="148" t="s">
        <v>83</v>
      </c>
      <c r="AY140" s="16" t="s">
        <v>124</v>
      </c>
      <c r="BE140" s="149">
        <f>IF(N140="základní",J140,0)</f>
        <v>0</v>
      </c>
      <c r="BF140" s="149">
        <f>IF(N140="snížená",J140,0)</f>
        <v>0</v>
      </c>
      <c r="BG140" s="149">
        <f>IF(N140="zákl. přenesená",J140,0)</f>
        <v>0</v>
      </c>
      <c r="BH140" s="149">
        <f>IF(N140="sníž. přenesená",J140,0)</f>
        <v>0</v>
      </c>
      <c r="BI140" s="149">
        <f>IF(N140="nulová",J140,0)</f>
        <v>0</v>
      </c>
      <c r="BJ140" s="16" t="s">
        <v>22</v>
      </c>
      <c r="BK140" s="149">
        <f>ROUND(I140*H140,2)</f>
        <v>0</v>
      </c>
      <c r="BL140" s="16" t="s">
        <v>149</v>
      </c>
      <c r="BM140" s="148" t="s">
        <v>255</v>
      </c>
    </row>
    <row r="141" spans="1:47" s="2" customFormat="1" ht="19.5">
      <c r="A141" s="31"/>
      <c r="B141" s="32"/>
      <c r="C141" s="31"/>
      <c r="D141" s="150" t="s">
        <v>139</v>
      </c>
      <c r="E141" s="31"/>
      <c r="F141" s="155" t="s">
        <v>256</v>
      </c>
      <c r="G141" s="31"/>
      <c r="H141" s="31"/>
      <c r="I141" s="152"/>
      <c r="J141" s="31"/>
      <c r="K141" s="31"/>
      <c r="L141" s="32"/>
      <c r="M141" s="153"/>
      <c r="N141" s="154"/>
      <c r="O141" s="52"/>
      <c r="P141" s="52"/>
      <c r="Q141" s="52"/>
      <c r="R141" s="52"/>
      <c r="S141" s="52"/>
      <c r="T141" s="53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T141" s="16" t="s">
        <v>139</v>
      </c>
      <c r="AU141" s="16" t="s">
        <v>83</v>
      </c>
    </row>
    <row r="142" spans="2:51" s="13" customFormat="1" ht="11.25">
      <c r="B142" s="160"/>
      <c r="D142" s="150" t="s">
        <v>219</v>
      </c>
      <c r="E142" s="161" t="s">
        <v>3</v>
      </c>
      <c r="F142" s="162" t="s">
        <v>257</v>
      </c>
      <c r="H142" s="161" t="s">
        <v>3</v>
      </c>
      <c r="I142" s="163"/>
      <c r="L142" s="160"/>
      <c r="M142" s="164"/>
      <c r="N142" s="165"/>
      <c r="O142" s="165"/>
      <c r="P142" s="165"/>
      <c r="Q142" s="165"/>
      <c r="R142" s="165"/>
      <c r="S142" s="165"/>
      <c r="T142" s="166"/>
      <c r="AT142" s="161" t="s">
        <v>219</v>
      </c>
      <c r="AU142" s="161" t="s">
        <v>83</v>
      </c>
      <c r="AV142" s="13" t="s">
        <v>22</v>
      </c>
      <c r="AW142" s="13" t="s">
        <v>36</v>
      </c>
      <c r="AX142" s="13" t="s">
        <v>74</v>
      </c>
      <c r="AY142" s="161" t="s">
        <v>124</v>
      </c>
    </row>
    <row r="143" spans="2:51" s="14" customFormat="1" ht="11.25">
      <c r="B143" s="167"/>
      <c r="D143" s="150" t="s">
        <v>219</v>
      </c>
      <c r="E143" s="168" t="s">
        <v>3</v>
      </c>
      <c r="F143" s="169" t="s">
        <v>571</v>
      </c>
      <c r="H143" s="170">
        <v>51.2</v>
      </c>
      <c r="I143" s="171"/>
      <c r="L143" s="167"/>
      <c r="M143" s="172"/>
      <c r="N143" s="173"/>
      <c r="O143" s="173"/>
      <c r="P143" s="173"/>
      <c r="Q143" s="173"/>
      <c r="R143" s="173"/>
      <c r="S143" s="173"/>
      <c r="T143" s="174"/>
      <c r="AT143" s="168" t="s">
        <v>219</v>
      </c>
      <c r="AU143" s="168" t="s">
        <v>83</v>
      </c>
      <c r="AV143" s="14" t="s">
        <v>83</v>
      </c>
      <c r="AW143" s="14" t="s">
        <v>36</v>
      </c>
      <c r="AX143" s="14" t="s">
        <v>22</v>
      </c>
      <c r="AY143" s="168" t="s">
        <v>124</v>
      </c>
    </row>
    <row r="144" spans="1:65" s="2" customFormat="1" ht="16.5" customHeight="1">
      <c r="A144" s="31"/>
      <c r="B144" s="136"/>
      <c r="C144" s="137" t="s">
        <v>299</v>
      </c>
      <c r="D144" s="137" t="s">
        <v>127</v>
      </c>
      <c r="E144" s="138" t="s">
        <v>260</v>
      </c>
      <c r="F144" s="139" t="s">
        <v>261</v>
      </c>
      <c r="G144" s="140" t="s">
        <v>201</v>
      </c>
      <c r="H144" s="141">
        <v>17.067</v>
      </c>
      <c r="I144" s="142"/>
      <c r="J144" s="143">
        <f>ROUND(I144*H144,2)</f>
        <v>0</v>
      </c>
      <c r="K144" s="139" t="s">
        <v>196</v>
      </c>
      <c r="L144" s="32"/>
      <c r="M144" s="144" t="s">
        <v>3</v>
      </c>
      <c r="N144" s="145" t="s">
        <v>45</v>
      </c>
      <c r="O144" s="52"/>
      <c r="P144" s="146">
        <f>O144*H144</f>
        <v>0</v>
      </c>
      <c r="Q144" s="146">
        <v>0</v>
      </c>
      <c r="R144" s="146">
        <f>Q144*H144</f>
        <v>0</v>
      </c>
      <c r="S144" s="146">
        <v>0</v>
      </c>
      <c r="T144" s="147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48" t="s">
        <v>149</v>
      </c>
      <c r="AT144" s="148" t="s">
        <v>127</v>
      </c>
      <c r="AU144" s="148" t="s">
        <v>83</v>
      </c>
      <c r="AY144" s="16" t="s">
        <v>124</v>
      </c>
      <c r="BE144" s="149">
        <f>IF(N144="základní",J144,0)</f>
        <v>0</v>
      </c>
      <c r="BF144" s="149">
        <f>IF(N144="snížená",J144,0)</f>
        <v>0</v>
      </c>
      <c r="BG144" s="149">
        <f>IF(N144="zákl. přenesená",J144,0)</f>
        <v>0</v>
      </c>
      <c r="BH144" s="149">
        <f>IF(N144="sníž. přenesená",J144,0)</f>
        <v>0</v>
      </c>
      <c r="BI144" s="149">
        <f>IF(N144="nulová",J144,0)</f>
        <v>0</v>
      </c>
      <c r="BJ144" s="16" t="s">
        <v>22</v>
      </c>
      <c r="BK144" s="149">
        <f>ROUND(I144*H144,2)</f>
        <v>0</v>
      </c>
      <c r="BL144" s="16" t="s">
        <v>149</v>
      </c>
      <c r="BM144" s="148" t="s">
        <v>262</v>
      </c>
    </row>
    <row r="145" spans="1:47" s="2" customFormat="1" ht="19.5">
      <c r="A145" s="31"/>
      <c r="B145" s="32"/>
      <c r="C145" s="31"/>
      <c r="D145" s="150" t="s">
        <v>139</v>
      </c>
      <c r="E145" s="31"/>
      <c r="F145" s="155" t="s">
        <v>263</v>
      </c>
      <c r="G145" s="31"/>
      <c r="H145" s="31"/>
      <c r="I145" s="152"/>
      <c r="J145" s="31"/>
      <c r="K145" s="31"/>
      <c r="L145" s="32"/>
      <c r="M145" s="153"/>
      <c r="N145" s="154"/>
      <c r="O145" s="52"/>
      <c r="P145" s="52"/>
      <c r="Q145" s="52"/>
      <c r="R145" s="52"/>
      <c r="S145" s="52"/>
      <c r="T145" s="53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T145" s="16" t="s">
        <v>139</v>
      </c>
      <c r="AU145" s="16" t="s">
        <v>83</v>
      </c>
    </row>
    <row r="146" spans="2:51" s="13" customFormat="1" ht="11.25">
      <c r="B146" s="160"/>
      <c r="D146" s="150" t="s">
        <v>219</v>
      </c>
      <c r="E146" s="161" t="s">
        <v>3</v>
      </c>
      <c r="F146" s="162" t="s">
        <v>250</v>
      </c>
      <c r="H146" s="161" t="s">
        <v>3</v>
      </c>
      <c r="I146" s="163"/>
      <c r="L146" s="160"/>
      <c r="M146" s="164"/>
      <c r="N146" s="165"/>
      <c r="O146" s="165"/>
      <c r="P146" s="165"/>
      <c r="Q146" s="165"/>
      <c r="R146" s="165"/>
      <c r="S146" s="165"/>
      <c r="T146" s="166"/>
      <c r="AT146" s="161" t="s">
        <v>219</v>
      </c>
      <c r="AU146" s="161" t="s">
        <v>83</v>
      </c>
      <c r="AV146" s="13" t="s">
        <v>22</v>
      </c>
      <c r="AW146" s="13" t="s">
        <v>36</v>
      </c>
      <c r="AX146" s="13" t="s">
        <v>74</v>
      </c>
      <c r="AY146" s="161" t="s">
        <v>124</v>
      </c>
    </row>
    <row r="147" spans="2:51" s="14" customFormat="1" ht="11.25">
      <c r="B147" s="167"/>
      <c r="D147" s="150" t="s">
        <v>219</v>
      </c>
      <c r="E147" s="168" t="s">
        <v>3</v>
      </c>
      <c r="F147" s="169" t="s">
        <v>572</v>
      </c>
      <c r="H147" s="170">
        <v>17.067</v>
      </c>
      <c r="I147" s="171"/>
      <c r="L147" s="167"/>
      <c r="M147" s="172"/>
      <c r="N147" s="173"/>
      <c r="O147" s="173"/>
      <c r="P147" s="173"/>
      <c r="Q147" s="173"/>
      <c r="R147" s="173"/>
      <c r="S147" s="173"/>
      <c r="T147" s="174"/>
      <c r="AT147" s="168" t="s">
        <v>219</v>
      </c>
      <c r="AU147" s="168" t="s">
        <v>83</v>
      </c>
      <c r="AV147" s="14" t="s">
        <v>83</v>
      </c>
      <c r="AW147" s="14" t="s">
        <v>36</v>
      </c>
      <c r="AX147" s="14" t="s">
        <v>22</v>
      </c>
      <c r="AY147" s="168" t="s">
        <v>124</v>
      </c>
    </row>
    <row r="148" spans="1:65" s="2" customFormat="1" ht="16.5" customHeight="1">
      <c r="A148" s="31"/>
      <c r="B148" s="136"/>
      <c r="C148" s="137" t="s">
        <v>306</v>
      </c>
      <c r="D148" s="137" t="s">
        <v>127</v>
      </c>
      <c r="E148" s="138" t="s">
        <v>266</v>
      </c>
      <c r="F148" s="139" t="s">
        <v>267</v>
      </c>
      <c r="G148" s="140" t="s">
        <v>201</v>
      </c>
      <c r="H148" s="141">
        <v>706.362</v>
      </c>
      <c r="I148" s="142"/>
      <c r="J148" s="143">
        <f>ROUND(I148*H148,2)</f>
        <v>0</v>
      </c>
      <c r="K148" s="139" t="s">
        <v>196</v>
      </c>
      <c r="L148" s="32"/>
      <c r="M148" s="144" t="s">
        <v>3</v>
      </c>
      <c r="N148" s="145" t="s">
        <v>45</v>
      </c>
      <c r="O148" s="52"/>
      <c r="P148" s="146">
        <f>O148*H148</f>
        <v>0</v>
      </c>
      <c r="Q148" s="146">
        <v>0</v>
      </c>
      <c r="R148" s="146">
        <f>Q148*H148</f>
        <v>0</v>
      </c>
      <c r="S148" s="146">
        <v>0</v>
      </c>
      <c r="T148" s="147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48" t="s">
        <v>149</v>
      </c>
      <c r="AT148" s="148" t="s">
        <v>127</v>
      </c>
      <c r="AU148" s="148" t="s">
        <v>83</v>
      </c>
      <c r="AY148" s="16" t="s">
        <v>124</v>
      </c>
      <c r="BE148" s="149">
        <f>IF(N148="základní",J148,0)</f>
        <v>0</v>
      </c>
      <c r="BF148" s="149">
        <f>IF(N148="snížená",J148,0)</f>
        <v>0</v>
      </c>
      <c r="BG148" s="149">
        <f>IF(N148="zákl. přenesená",J148,0)</f>
        <v>0</v>
      </c>
      <c r="BH148" s="149">
        <f>IF(N148="sníž. přenesená",J148,0)</f>
        <v>0</v>
      </c>
      <c r="BI148" s="149">
        <f>IF(N148="nulová",J148,0)</f>
        <v>0</v>
      </c>
      <c r="BJ148" s="16" t="s">
        <v>22</v>
      </c>
      <c r="BK148" s="149">
        <f>ROUND(I148*H148,2)</f>
        <v>0</v>
      </c>
      <c r="BL148" s="16" t="s">
        <v>149</v>
      </c>
      <c r="BM148" s="148" t="s">
        <v>268</v>
      </c>
    </row>
    <row r="149" spans="1:47" s="2" customFormat="1" ht="19.5">
      <c r="A149" s="31"/>
      <c r="B149" s="32"/>
      <c r="C149" s="31"/>
      <c r="D149" s="150" t="s">
        <v>139</v>
      </c>
      <c r="E149" s="31"/>
      <c r="F149" s="155" t="s">
        <v>269</v>
      </c>
      <c r="G149" s="31"/>
      <c r="H149" s="31"/>
      <c r="I149" s="152"/>
      <c r="J149" s="31"/>
      <c r="K149" s="31"/>
      <c r="L149" s="32"/>
      <c r="M149" s="153"/>
      <c r="N149" s="154"/>
      <c r="O149" s="52"/>
      <c r="P149" s="52"/>
      <c r="Q149" s="52"/>
      <c r="R149" s="52"/>
      <c r="S149" s="52"/>
      <c r="T149" s="53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T149" s="16" t="s">
        <v>139</v>
      </c>
      <c r="AU149" s="16" t="s">
        <v>83</v>
      </c>
    </row>
    <row r="150" spans="2:51" s="13" customFormat="1" ht="11.25">
      <c r="B150" s="160"/>
      <c r="D150" s="150" t="s">
        <v>219</v>
      </c>
      <c r="E150" s="161" t="s">
        <v>3</v>
      </c>
      <c r="F150" s="162" t="s">
        <v>270</v>
      </c>
      <c r="H150" s="161" t="s">
        <v>3</v>
      </c>
      <c r="I150" s="163"/>
      <c r="L150" s="160"/>
      <c r="M150" s="164"/>
      <c r="N150" s="165"/>
      <c r="O150" s="165"/>
      <c r="P150" s="165"/>
      <c r="Q150" s="165"/>
      <c r="R150" s="165"/>
      <c r="S150" s="165"/>
      <c r="T150" s="166"/>
      <c r="AT150" s="161" t="s">
        <v>219</v>
      </c>
      <c r="AU150" s="161" t="s">
        <v>83</v>
      </c>
      <c r="AV150" s="13" t="s">
        <v>22</v>
      </c>
      <c r="AW150" s="13" t="s">
        <v>36</v>
      </c>
      <c r="AX150" s="13" t="s">
        <v>74</v>
      </c>
      <c r="AY150" s="161" t="s">
        <v>124</v>
      </c>
    </row>
    <row r="151" spans="2:51" s="14" customFormat="1" ht="11.25">
      <c r="B151" s="167"/>
      <c r="D151" s="150" t="s">
        <v>219</v>
      </c>
      <c r="E151" s="168" t="s">
        <v>3</v>
      </c>
      <c r="F151" s="169" t="s">
        <v>573</v>
      </c>
      <c r="H151" s="170">
        <v>706.362</v>
      </c>
      <c r="I151" s="171"/>
      <c r="L151" s="167"/>
      <c r="M151" s="172"/>
      <c r="N151" s="173"/>
      <c r="O151" s="173"/>
      <c r="P151" s="173"/>
      <c r="Q151" s="173"/>
      <c r="R151" s="173"/>
      <c r="S151" s="173"/>
      <c r="T151" s="174"/>
      <c r="AT151" s="168" t="s">
        <v>219</v>
      </c>
      <c r="AU151" s="168" t="s">
        <v>83</v>
      </c>
      <c r="AV151" s="14" t="s">
        <v>83</v>
      </c>
      <c r="AW151" s="14" t="s">
        <v>36</v>
      </c>
      <c r="AX151" s="14" t="s">
        <v>22</v>
      </c>
      <c r="AY151" s="168" t="s">
        <v>124</v>
      </c>
    </row>
    <row r="152" spans="1:65" s="2" customFormat="1" ht="21.75" customHeight="1">
      <c r="A152" s="31"/>
      <c r="B152" s="136"/>
      <c r="C152" s="137" t="s">
        <v>312</v>
      </c>
      <c r="D152" s="137" t="s">
        <v>127</v>
      </c>
      <c r="E152" s="138" t="s">
        <v>273</v>
      </c>
      <c r="F152" s="139" t="s">
        <v>274</v>
      </c>
      <c r="G152" s="140" t="s">
        <v>201</v>
      </c>
      <c r="H152" s="141">
        <v>10595.43</v>
      </c>
      <c r="I152" s="142"/>
      <c r="J152" s="143">
        <f>ROUND(I152*H152,2)</f>
        <v>0</v>
      </c>
      <c r="K152" s="139" t="s">
        <v>196</v>
      </c>
      <c r="L152" s="32"/>
      <c r="M152" s="144" t="s">
        <v>3</v>
      </c>
      <c r="N152" s="145" t="s">
        <v>45</v>
      </c>
      <c r="O152" s="52"/>
      <c r="P152" s="146">
        <f>O152*H152</f>
        <v>0</v>
      </c>
      <c r="Q152" s="146">
        <v>0</v>
      </c>
      <c r="R152" s="146">
        <f>Q152*H152</f>
        <v>0</v>
      </c>
      <c r="S152" s="146">
        <v>0</v>
      </c>
      <c r="T152" s="147">
        <f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48" t="s">
        <v>149</v>
      </c>
      <c r="AT152" s="148" t="s">
        <v>127</v>
      </c>
      <c r="AU152" s="148" t="s">
        <v>83</v>
      </c>
      <c r="AY152" s="16" t="s">
        <v>124</v>
      </c>
      <c r="BE152" s="149">
        <f>IF(N152="základní",J152,0)</f>
        <v>0</v>
      </c>
      <c r="BF152" s="149">
        <f>IF(N152="snížená",J152,0)</f>
        <v>0</v>
      </c>
      <c r="BG152" s="149">
        <f>IF(N152="zákl. přenesená",J152,0)</f>
        <v>0</v>
      </c>
      <c r="BH152" s="149">
        <f>IF(N152="sníž. přenesená",J152,0)</f>
        <v>0</v>
      </c>
      <c r="BI152" s="149">
        <f>IF(N152="nulová",J152,0)</f>
        <v>0</v>
      </c>
      <c r="BJ152" s="16" t="s">
        <v>22</v>
      </c>
      <c r="BK152" s="149">
        <f>ROUND(I152*H152,2)</f>
        <v>0</v>
      </c>
      <c r="BL152" s="16" t="s">
        <v>149</v>
      </c>
      <c r="BM152" s="148" t="s">
        <v>275</v>
      </c>
    </row>
    <row r="153" spans="1:47" s="2" customFormat="1" ht="19.5">
      <c r="A153" s="31"/>
      <c r="B153" s="32"/>
      <c r="C153" s="31"/>
      <c r="D153" s="150" t="s">
        <v>139</v>
      </c>
      <c r="E153" s="31"/>
      <c r="F153" s="155" t="s">
        <v>276</v>
      </c>
      <c r="G153" s="31"/>
      <c r="H153" s="31"/>
      <c r="I153" s="152"/>
      <c r="J153" s="31"/>
      <c r="K153" s="31"/>
      <c r="L153" s="32"/>
      <c r="M153" s="153"/>
      <c r="N153" s="154"/>
      <c r="O153" s="52"/>
      <c r="P153" s="52"/>
      <c r="Q153" s="52"/>
      <c r="R153" s="52"/>
      <c r="S153" s="52"/>
      <c r="T153" s="53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T153" s="16" t="s">
        <v>139</v>
      </c>
      <c r="AU153" s="16" t="s">
        <v>83</v>
      </c>
    </row>
    <row r="154" spans="2:51" s="13" customFormat="1" ht="11.25">
      <c r="B154" s="160"/>
      <c r="D154" s="150" t="s">
        <v>219</v>
      </c>
      <c r="E154" s="161" t="s">
        <v>3</v>
      </c>
      <c r="F154" s="162" t="s">
        <v>277</v>
      </c>
      <c r="H154" s="161" t="s">
        <v>3</v>
      </c>
      <c r="I154" s="163"/>
      <c r="L154" s="160"/>
      <c r="M154" s="164"/>
      <c r="N154" s="165"/>
      <c r="O154" s="165"/>
      <c r="P154" s="165"/>
      <c r="Q154" s="165"/>
      <c r="R154" s="165"/>
      <c r="S154" s="165"/>
      <c r="T154" s="166"/>
      <c r="AT154" s="161" t="s">
        <v>219</v>
      </c>
      <c r="AU154" s="161" t="s">
        <v>83</v>
      </c>
      <c r="AV154" s="13" t="s">
        <v>22</v>
      </c>
      <c r="AW154" s="13" t="s">
        <v>36</v>
      </c>
      <c r="AX154" s="13" t="s">
        <v>74</v>
      </c>
      <c r="AY154" s="161" t="s">
        <v>124</v>
      </c>
    </row>
    <row r="155" spans="2:51" s="14" customFormat="1" ht="11.25">
      <c r="B155" s="167"/>
      <c r="D155" s="150" t="s">
        <v>219</v>
      </c>
      <c r="E155" s="168" t="s">
        <v>3</v>
      </c>
      <c r="F155" s="169" t="s">
        <v>574</v>
      </c>
      <c r="H155" s="170">
        <v>10595.43</v>
      </c>
      <c r="I155" s="171"/>
      <c r="L155" s="167"/>
      <c r="M155" s="172"/>
      <c r="N155" s="173"/>
      <c r="O155" s="173"/>
      <c r="P155" s="173"/>
      <c r="Q155" s="173"/>
      <c r="R155" s="173"/>
      <c r="S155" s="173"/>
      <c r="T155" s="174"/>
      <c r="AT155" s="168" t="s">
        <v>219</v>
      </c>
      <c r="AU155" s="168" t="s">
        <v>83</v>
      </c>
      <c r="AV155" s="14" t="s">
        <v>83</v>
      </c>
      <c r="AW155" s="14" t="s">
        <v>36</v>
      </c>
      <c r="AX155" s="14" t="s">
        <v>22</v>
      </c>
      <c r="AY155" s="168" t="s">
        <v>124</v>
      </c>
    </row>
    <row r="156" spans="1:65" s="2" customFormat="1" ht="16.5" customHeight="1">
      <c r="A156" s="31"/>
      <c r="B156" s="136"/>
      <c r="C156" s="137" t="s">
        <v>8</v>
      </c>
      <c r="D156" s="137" t="s">
        <v>127</v>
      </c>
      <c r="E156" s="138" t="s">
        <v>279</v>
      </c>
      <c r="F156" s="139" t="s">
        <v>280</v>
      </c>
      <c r="G156" s="140" t="s">
        <v>201</v>
      </c>
      <c r="H156" s="141">
        <v>706.362</v>
      </c>
      <c r="I156" s="142"/>
      <c r="J156" s="143">
        <f>ROUND(I156*H156,2)</f>
        <v>0</v>
      </c>
      <c r="K156" s="139" t="s">
        <v>196</v>
      </c>
      <c r="L156" s="32"/>
      <c r="M156" s="144" t="s">
        <v>3</v>
      </c>
      <c r="N156" s="145" t="s">
        <v>45</v>
      </c>
      <c r="O156" s="52"/>
      <c r="P156" s="146">
        <f>O156*H156</f>
        <v>0</v>
      </c>
      <c r="Q156" s="146">
        <v>0</v>
      </c>
      <c r="R156" s="146">
        <f>Q156*H156</f>
        <v>0</v>
      </c>
      <c r="S156" s="146">
        <v>0</v>
      </c>
      <c r="T156" s="147">
        <f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48" t="s">
        <v>149</v>
      </c>
      <c r="AT156" s="148" t="s">
        <v>127</v>
      </c>
      <c r="AU156" s="148" t="s">
        <v>83</v>
      </c>
      <c r="AY156" s="16" t="s">
        <v>124</v>
      </c>
      <c r="BE156" s="149">
        <f>IF(N156="základní",J156,0)</f>
        <v>0</v>
      </c>
      <c r="BF156" s="149">
        <f>IF(N156="snížená",J156,0)</f>
        <v>0</v>
      </c>
      <c r="BG156" s="149">
        <f>IF(N156="zákl. přenesená",J156,0)</f>
        <v>0</v>
      </c>
      <c r="BH156" s="149">
        <f>IF(N156="sníž. přenesená",J156,0)</f>
        <v>0</v>
      </c>
      <c r="BI156" s="149">
        <f>IF(N156="nulová",J156,0)</f>
        <v>0</v>
      </c>
      <c r="BJ156" s="16" t="s">
        <v>22</v>
      </c>
      <c r="BK156" s="149">
        <f>ROUND(I156*H156,2)</f>
        <v>0</v>
      </c>
      <c r="BL156" s="16" t="s">
        <v>149</v>
      </c>
      <c r="BM156" s="148" t="s">
        <v>281</v>
      </c>
    </row>
    <row r="157" spans="1:47" s="2" customFormat="1" ht="11.25">
      <c r="A157" s="31"/>
      <c r="B157" s="32"/>
      <c r="C157" s="31"/>
      <c r="D157" s="150" t="s">
        <v>139</v>
      </c>
      <c r="E157" s="31"/>
      <c r="F157" s="155" t="s">
        <v>282</v>
      </c>
      <c r="G157" s="31"/>
      <c r="H157" s="31"/>
      <c r="I157" s="152"/>
      <c r="J157" s="31"/>
      <c r="K157" s="31"/>
      <c r="L157" s="32"/>
      <c r="M157" s="153"/>
      <c r="N157" s="154"/>
      <c r="O157" s="52"/>
      <c r="P157" s="52"/>
      <c r="Q157" s="52"/>
      <c r="R157" s="52"/>
      <c r="S157" s="52"/>
      <c r="T157" s="53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T157" s="16" t="s">
        <v>139</v>
      </c>
      <c r="AU157" s="16" t="s">
        <v>83</v>
      </c>
    </row>
    <row r="158" spans="2:51" s="13" customFormat="1" ht="11.25">
      <c r="B158" s="160"/>
      <c r="D158" s="150" t="s">
        <v>219</v>
      </c>
      <c r="E158" s="161" t="s">
        <v>3</v>
      </c>
      <c r="F158" s="162" t="s">
        <v>283</v>
      </c>
      <c r="H158" s="161" t="s">
        <v>3</v>
      </c>
      <c r="I158" s="163"/>
      <c r="L158" s="160"/>
      <c r="M158" s="164"/>
      <c r="N158" s="165"/>
      <c r="O158" s="165"/>
      <c r="P158" s="165"/>
      <c r="Q158" s="165"/>
      <c r="R158" s="165"/>
      <c r="S158" s="165"/>
      <c r="T158" s="166"/>
      <c r="AT158" s="161" t="s">
        <v>219</v>
      </c>
      <c r="AU158" s="161" t="s">
        <v>83</v>
      </c>
      <c r="AV158" s="13" t="s">
        <v>22</v>
      </c>
      <c r="AW158" s="13" t="s">
        <v>36</v>
      </c>
      <c r="AX158" s="13" t="s">
        <v>74</v>
      </c>
      <c r="AY158" s="161" t="s">
        <v>124</v>
      </c>
    </row>
    <row r="159" spans="2:51" s="14" customFormat="1" ht="11.25">
      <c r="B159" s="167"/>
      <c r="D159" s="150" t="s">
        <v>219</v>
      </c>
      <c r="E159" s="168" t="s">
        <v>3</v>
      </c>
      <c r="F159" s="169" t="s">
        <v>575</v>
      </c>
      <c r="H159" s="170">
        <v>706.362</v>
      </c>
      <c r="I159" s="171"/>
      <c r="L159" s="167"/>
      <c r="M159" s="172"/>
      <c r="N159" s="173"/>
      <c r="O159" s="173"/>
      <c r="P159" s="173"/>
      <c r="Q159" s="173"/>
      <c r="R159" s="173"/>
      <c r="S159" s="173"/>
      <c r="T159" s="174"/>
      <c r="AT159" s="168" t="s">
        <v>219</v>
      </c>
      <c r="AU159" s="168" t="s">
        <v>83</v>
      </c>
      <c r="AV159" s="14" t="s">
        <v>83</v>
      </c>
      <c r="AW159" s="14" t="s">
        <v>36</v>
      </c>
      <c r="AX159" s="14" t="s">
        <v>22</v>
      </c>
      <c r="AY159" s="168" t="s">
        <v>124</v>
      </c>
    </row>
    <row r="160" spans="1:65" s="2" customFormat="1" ht="16.5" customHeight="1">
      <c r="A160" s="31"/>
      <c r="B160" s="136"/>
      <c r="C160" s="137" t="s">
        <v>324</v>
      </c>
      <c r="D160" s="137" t="s">
        <v>127</v>
      </c>
      <c r="E160" s="138" t="s">
        <v>286</v>
      </c>
      <c r="F160" s="139" t="s">
        <v>287</v>
      </c>
      <c r="G160" s="140" t="s">
        <v>201</v>
      </c>
      <c r="H160" s="141">
        <v>706.362</v>
      </c>
      <c r="I160" s="142"/>
      <c r="J160" s="143">
        <f>ROUND(I160*H160,2)</f>
        <v>0</v>
      </c>
      <c r="K160" s="139" t="s">
        <v>196</v>
      </c>
      <c r="L160" s="32"/>
      <c r="M160" s="144" t="s">
        <v>3</v>
      </c>
      <c r="N160" s="145" t="s">
        <v>45</v>
      </c>
      <c r="O160" s="52"/>
      <c r="P160" s="146">
        <f>O160*H160</f>
        <v>0</v>
      </c>
      <c r="Q160" s="146">
        <v>0</v>
      </c>
      <c r="R160" s="146">
        <f>Q160*H160</f>
        <v>0</v>
      </c>
      <c r="S160" s="146">
        <v>0</v>
      </c>
      <c r="T160" s="147">
        <f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48" t="s">
        <v>149</v>
      </c>
      <c r="AT160" s="148" t="s">
        <v>127</v>
      </c>
      <c r="AU160" s="148" t="s">
        <v>83</v>
      </c>
      <c r="AY160" s="16" t="s">
        <v>124</v>
      </c>
      <c r="BE160" s="149">
        <f>IF(N160="základní",J160,0)</f>
        <v>0</v>
      </c>
      <c r="BF160" s="149">
        <f>IF(N160="snížená",J160,0)</f>
        <v>0</v>
      </c>
      <c r="BG160" s="149">
        <f>IF(N160="zákl. přenesená",J160,0)</f>
        <v>0</v>
      </c>
      <c r="BH160" s="149">
        <f>IF(N160="sníž. přenesená",J160,0)</f>
        <v>0</v>
      </c>
      <c r="BI160" s="149">
        <f>IF(N160="nulová",J160,0)</f>
        <v>0</v>
      </c>
      <c r="BJ160" s="16" t="s">
        <v>22</v>
      </c>
      <c r="BK160" s="149">
        <f>ROUND(I160*H160,2)</f>
        <v>0</v>
      </c>
      <c r="BL160" s="16" t="s">
        <v>149</v>
      </c>
      <c r="BM160" s="148" t="s">
        <v>288</v>
      </c>
    </row>
    <row r="161" spans="1:47" s="2" customFormat="1" ht="11.25">
      <c r="A161" s="31"/>
      <c r="B161" s="32"/>
      <c r="C161" s="31"/>
      <c r="D161" s="150" t="s">
        <v>139</v>
      </c>
      <c r="E161" s="31"/>
      <c r="F161" s="155" t="s">
        <v>287</v>
      </c>
      <c r="G161" s="31"/>
      <c r="H161" s="31"/>
      <c r="I161" s="152"/>
      <c r="J161" s="31"/>
      <c r="K161" s="31"/>
      <c r="L161" s="32"/>
      <c r="M161" s="153"/>
      <c r="N161" s="154"/>
      <c r="O161" s="52"/>
      <c r="P161" s="52"/>
      <c r="Q161" s="52"/>
      <c r="R161" s="52"/>
      <c r="S161" s="52"/>
      <c r="T161" s="53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T161" s="16" t="s">
        <v>139</v>
      </c>
      <c r="AU161" s="16" t="s">
        <v>83</v>
      </c>
    </row>
    <row r="162" spans="2:51" s="13" customFormat="1" ht="11.25">
      <c r="B162" s="160"/>
      <c r="D162" s="150" t="s">
        <v>219</v>
      </c>
      <c r="E162" s="161" t="s">
        <v>3</v>
      </c>
      <c r="F162" s="162" t="s">
        <v>289</v>
      </c>
      <c r="H162" s="161" t="s">
        <v>3</v>
      </c>
      <c r="I162" s="163"/>
      <c r="L162" s="160"/>
      <c r="M162" s="164"/>
      <c r="N162" s="165"/>
      <c r="O162" s="165"/>
      <c r="P162" s="165"/>
      <c r="Q162" s="165"/>
      <c r="R162" s="165"/>
      <c r="S162" s="165"/>
      <c r="T162" s="166"/>
      <c r="AT162" s="161" t="s">
        <v>219</v>
      </c>
      <c r="AU162" s="161" t="s">
        <v>83</v>
      </c>
      <c r="AV162" s="13" t="s">
        <v>22</v>
      </c>
      <c r="AW162" s="13" t="s">
        <v>36</v>
      </c>
      <c r="AX162" s="13" t="s">
        <v>74</v>
      </c>
      <c r="AY162" s="161" t="s">
        <v>124</v>
      </c>
    </row>
    <row r="163" spans="2:51" s="14" customFormat="1" ht="11.25">
      <c r="B163" s="167"/>
      <c r="D163" s="150" t="s">
        <v>219</v>
      </c>
      <c r="E163" s="168" t="s">
        <v>3</v>
      </c>
      <c r="F163" s="169" t="s">
        <v>573</v>
      </c>
      <c r="H163" s="170">
        <v>706.362</v>
      </c>
      <c r="I163" s="171"/>
      <c r="L163" s="167"/>
      <c r="M163" s="172"/>
      <c r="N163" s="173"/>
      <c r="O163" s="173"/>
      <c r="P163" s="173"/>
      <c r="Q163" s="173"/>
      <c r="R163" s="173"/>
      <c r="S163" s="173"/>
      <c r="T163" s="174"/>
      <c r="AT163" s="168" t="s">
        <v>219</v>
      </c>
      <c r="AU163" s="168" t="s">
        <v>83</v>
      </c>
      <c r="AV163" s="14" t="s">
        <v>83</v>
      </c>
      <c r="AW163" s="14" t="s">
        <v>36</v>
      </c>
      <c r="AX163" s="14" t="s">
        <v>22</v>
      </c>
      <c r="AY163" s="168" t="s">
        <v>124</v>
      </c>
    </row>
    <row r="164" spans="1:65" s="2" customFormat="1" ht="16.5" customHeight="1">
      <c r="A164" s="31"/>
      <c r="B164" s="136"/>
      <c r="C164" s="137" t="s">
        <v>334</v>
      </c>
      <c r="D164" s="137" t="s">
        <v>127</v>
      </c>
      <c r="E164" s="138" t="s">
        <v>291</v>
      </c>
      <c r="F164" s="139" t="s">
        <v>292</v>
      </c>
      <c r="G164" s="140" t="s">
        <v>293</v>
      </c>
      <c r="H164" s="141">
        <v>1412.724</v>
      </c>
      <c r="I164" s="142"/>
      <c r="J164" s="143">
        <f>ROUND(I164*H164,2)</f>
        <v>0</v>
      </c>
      <c r="K164" s="139" t="s">
        <v>196</v>
      </c>
      <c r="L164" s="32"/>
      <c r="M164" s="144" t="s">
        <v>3</v>
      </c>
      <c r="N164" s="145" t="s">
        <v>45</v>
      </c>
      <c r="O164" s="52"/>
      <c r="P164" s="146">
        <f>O164*H164</f>
        <v>0</v>
      </c>
      <c r="Q164" s="146">
        <v>0</v>
      </c>
      <c r="R164" s="146">
        <f>Q164*H164</f>
        <v>0</v>
      </c>
      <c r="S164" s="146">
        <v>0</v>
      </c>
      <c r="T164" s="147">
        <f>S164*H164</f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48" t="s">
        <v>149</v>
      </c>
      <c r="AT164" s="148" t="s">
        <v>127</v>
      </c>
      <c r="AU164" s="148" t="s">
        <v>83</v>
      </c>
      <c r="AY164" s="16" t="s">
        <v>124</v>
      </c>
      <c r="BE164" s="149">
        <f>IF(N164="základní",J164,0)</f>
        <v>0</v>
      </c>
      <c r="BF164" s="149">
        <f>IF(N164="snížená",J164,0)</f>
        <v>0</v>
      </c>
      <c r="BG164" s="149">
        <f>IF(N164="zákl. přenesená",J164,0)</f>
        <v>0</v>
      </c>
      <c r="BH164" s="149">
        <f>IF(N164="sníž. přenesená",J164,0)</f>
        <v>0</v>
      </c>
      <c r="BI164" s="149">
        <f>IF(N164="nulová",J164,0)</f>
        <v>0</v>
      </c>
      <c r="BJ164" s="16" t="s">
        <v>22</v>
      </c>
      <c r="BK164" s="149">
        <f>ROUND(I164*H164,2)</f>
        <v>0</v>
      </c>
      <c r="BL164" s="16" t="s">
        <v>149</v>
      </c>
      <c r="BM164" s="148" t="s">
        <v>294</v>
      </c>
    </row>
    <row r="165" spans="1:47" s="2" customFormat="1" ht="11.25">
      <c r="A165" s="31"/>
      <c r="B165" s="32"/>
      <c r="C165" s="31"/>
      <c r="D165" s="150" t="s">
        <v>139</v>
      </c>
      <c r="E165" s="31"/>
      <c r="F165" s="155" t="s">
        <v>295</v>
      </c>
      <c r="G165" s="31"/>
      <c r="H165" s="31"/>
      <c r="I165" s="152"/>
      <c r="J165" s="31"/>
      <c r="K165" s="31"/>
      <c r="L165" s="32"/>
      <c r="M165" s="153"/>
      <c r="N165" s="154"/>
      <c r="O165" s="52"/>
      <c r="P165" s="52"/>
      <c r="Q165" s="52"/>
      <c r="R165" s="52"/>
      <c r="S165" s="52"/>
      <c r="T165" s="53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T165" s="16" t="s">
        <v>139</v>
      </c>
      <c r="AU165" s="16" t="s">
        <v>83</v>
      </c>
    </row>
    <row r="166" spans="1:47" s="2" customFormat="1" ht="19.5">
      <c r="A166" s="31"/>
      <c r="B166" s="32"/>
      <c r="C166" s="31"/>
      <c r="D166" s="150" t="s">
        <v>134</v>
      </c>
      <c r="E166" s="31"/>
      <c r="F166" s="151" t="s">
        <v>296</v>
      </c>
      <c r="G166" s="31"/>
      <c r="H166" s="31"/>
      <c r="I166" s="152"/>
      <c r="J166" s="31"/>
      <c r="K166" s="31"/>
      <c r="L166" s="32"/>
      <c r="M166" s="153"/>
      <c r="N166" s="154"/>
      <c r="O166" s="52"/>
      <c r="P166" s="52"/>
      <c r="Q166" s="52"/>
      <c r="R166" s="52"/>
      <c r="S166" s="52"/>
      <c r="T166" s="53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T166" s="16" t="s">
        <v>134</v>
      </c>
      <c r="AU166" s="16" t="s">
        <v>83</v>
      </c>
    </row>
    <row r="167" spans="2:51" s="13" customFormat="1" ht="11.25">
      <c r="B167" s="160"/>
      <c r="D167" s="150" t="s">
        <v>219</v>
      </c>
      <c r="E167" s="161" t="s">
        <v>3</v>
      </c>
      <c r="F167" s="162" t="s">
        <v>297</v>
      </c>
      <c r="H167" s="161" t="s">
        <v>3</v>
      </c>
      <c r="I167" s="163"/>
      <c r="L167" s="160"/>
      <c r="M167" s="164"/>
      <c r="N167" s="165"/>
      <c r="O167" s="165"/>
      <c r="P167" s="165"/>
      <c r="Q167" s="165"/>
      <c r="R167" s="165"/>
      <c r="S167" s="165"/>
      <c r="T167" s="166"/>
      <c r="AT167" s="161" t="s">
        <v>219</v>
      </c>
      <c r="AU167" s="161" t="s">
        <v>83</v>
      </c>
      <c r="AV167" s="13" t="s">
        <v>22</v>
      </c>
      <c r="AW167" s="13" t="s">
        <v>36</v>
      </c>
      <c r="AX167" s="13" t="s">
        <v>74</v>
      </c>
      <c r="AY167" s="161" t="s">
        <v>124</v>
      </c>
    </row>
    <row r="168" spans="2:51" s="14" customFormat="1" ht="11.25">
      <c r="B168" s="167"/>
      <c r="D168" s="150" t="s">
        <v>219</v>
      </c>
      <c r="E168" s="168" t="s">
        <v>3</v>
      </c>
      <c r="F168" s="169" t="s">
        <v>576</v>
      </c>
      <c r="H168" s="170">
        <v>1412.724</v>
      </c>
      <c r="I168" s="171"/>
      <c r="L168" s="167"/>
      <c r="M168" s="172"/>
      <c r="N168" s="173"/>
      <c r="O168" s="173"/>
      <c r="P168" s="173"/>
      <c r="Q168" s="173"/>
      <c r="R168" s="173"/>
      <c r="S168" s="173"/>
      <c r="T168" s="174"/>
      <c r="AT168" s="168" t="s">
        <v>219</v>
      </c>
      <c r="AU168" s="168" t="s">
        <v>83</v>
      </c>
      <c r="AV168" s="14" t="s">
        <v>83</v>
      </c>
      <c r="AW168" s="14" t="s">
        <v>36</v>
      </c>
      <c r="AX168" s="14" t="s">
        <v>22</v>
      </c>
      <c r="AY168" s="168" t="s">
        <v>124</v>
      </c>
    </row>
    <row r="169" spans="1:65" s="2" customFormat="1" ht="16.5" customHeight="1">
      <c r="A169" s="31"/>
      <c r="B169" s="136"/>
      <c r="C169" s="137" t="s">
        <v>340</v>
      </c>
      <c r="D169" s="137" t="s">
        <v>127</v>
      </c>
      <c r="E169" s="138" t="s">
        <v>577</v>
      </c>
      <c r="F169" s="139" t="s">
        <v>578</v>
      </c>
      <c r="G169" s="140" t="s">
        <v>201</v>
      </c>
      <c r="H169" s="141">
        <v>31.2</v>
      </c>
      <c r="I169" s="142"/>
      <c r="J169" s="143">
        <f>ROUND(I169*H169,2)</f>
        <v>0</v>
      </c>
      <c r="K169" s="139" t="s">
        <v>196</v>
      </c>
      <c r="L169" s="32"/>
      <c r="M169" s="144" t="s">
        <v>3</v>
      </c>
      <c r="N169" s="145" t="s">
        <v>45</v>
      </c>
      <c r="O169" s="52"/>
      <c r="P169" s="146">
        <f>O169*H169</f>
        <v>0</v>
      </c>
      <c r="Q169" s="146">
        <v>0</v>
      </c>
      <c r="R169" s="146">
        <f>Q169*H169</f>
        <v>0</v>
      </c>
      <c r="S169" s="146">
        <v>0</v>
      </c>
      <c r="T169" s="147">
        <f>S169*H169</f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48" t="s">
        <v>149</v>
      </c>
      <c r="AT169" s="148" t="s">
        <v>127</v>
      </c>
      <c r="AU169" s="148" t="s">
        <v>83</v>
      </c>
      <c r="AY169" s="16" t="s">
        <v>124</v>
      </c>
      <c r="BE169" s="149">
        <f>IF(N169="základní",J169,0)</f>
        <v>0</v>
      </c>
      <c r="BF169" s="149">
        <f>IF(N169="snížená",J169,0)</f>
        <v>0</v>
      </c>
      <c r="BG169" s="149">
        <f>IF(N169="zákl. přenesená",J169,0)</f>
        <v>0</v>
      </c>
      <c r="BH169" s="149">
        <f>IF(N169="sníž. přenesená",J169,0)</f>
        <v>0</v>
      </c>
      <c r="BI169" s="149">
        <f>IF(N169="nulová",J169,0)</f>
        <v>0</v>
      </c>
      <c r="BJ169" s="16" t="s">
        <v>22</v>
      </c>
      <c r="BK169" s="149">
        <f>ROUND(I169*H169,2)</f>
        <v>0</v>
      </c>
      <c r="BL169" s="16" t="s">
        <v>149</v>
      </c>
      <c r="BM169" s="148" t="s">
        <v>579</v>
      </c>
    </row>
    <row r="170" spans="1:47" s="2" customFormat="1" ht="19.5">
      <c r="A170" s="31"/>
      <c r="B170" s="32"/>
      <c r="C170" s="31"/>
      <c r="D170" s="150" t="s">
        <v>139</v>
      </c>
      <c r="E170" s="31"/>
      <c r="F170" s="155" t="s">
        <v>580</v>
      </c>
      <c r="G170" s="31"/>
      <c r="H170" s="31"/>
      <c r="I170" s="152"/>
      <c r="J170" s="31"/>
      <c r="K170" s="31"/>
      <c r="L170" s="32"/>
      <c r="M170" s="153"/>
      <c r="N170" s="154"/>
      <c r="O170" s="52"/>
      <c r="P170" s="52"/>
      <c r="Q170" s="52"/>
      <c r="R170" s="52"/>
      <c r="S170" s="52"/>
      <c r="T170" s="53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T170" s="16" t="s">
        <v>139</v>
      </c>
      <c r="AU170" s="16" t="s">
        <v>83</v>
      </c>
    </row>
    <row r="171" spans="2:51" s="14" customFormat="1" ht="11.25">
      <c r="B171" s="167"/>
      <c r="D171" s="150" t="s">
        <v>219</v>
      </c>
      <c r="E171" s="168" t="s">
        <v>3</v>
      </c>
      <c r="F171" s="169" t="s">
        <v>581</v>
      </c>
      <c r="H171" s="170">
        <v>31.2</v>
      </c>
      <c r="I171" s="171"/>
      <c r="L171" s="167"/>
      <c r="M171" s="172"/>
      <c r="N171" s="173"/>
      <c r="O171" s="173"/>
      <c r="P171" s="173"/>
      <c r="Q171" s="173"/>
      <c r="R171" s="173"/>
      <c r="S171" s="173"/>
      <c r="T171" s="174"/>
      <c r="AT171" s="168" t="s">
        <v>219</v>
      </c>
      <c r="AU171" s="168" t="s">
        <v>83</v>
      </c>
      <c r="AV171" s="14" t="s">
        <v>83</v>
      </c>
      <c r="AW171" s="14" t="s">
        <v>36</v>
      </c>
      <c r="AX171" s="14" t="s">
        <v>22</v>
      </c>
      <c r="AY171" s="168" t="s">
        <v>124</v>
      </c>
    </row>
    <row r="172" spans="1:65" s="2" customFormat="1" ht="16.5" customHeight="1">
      <c r="A172" s="31"/>
      <c r="B172" s="136"/>
      <c r="C172" s="175" t="s">
        <v>346</v>
      </c>
      <c r="D172" s="175" t="s">
        <v>325</v>
      </c>
      <c r="E172" s="176" t="s">
        <v>582</v>
      </c>
      <c r="F172" s="177" t="s">
        <v>583</v>
      </c>
      <c r="G172" s="178" t="s">
        <v>293</v>
      </c>
      <c r="H172" s="179">
        <v>62.4</v>
      </c>
      <c r="I172" s="180"/>
      <c r="J172" s="181">
        <f>ROUND(I172*H172,2)</f>
        <v>0</v>
      </c>
      <c r="K172" s="177" t="s">
        <v>196</v>
      </c>
      <c r="L172" s="182"/>
      <c r="M172" s="183" t="s">
        <v>3</v>
      </c>
      <c r="N172" s="184" t="s">
        <v>45</v>
      </c>
      <c r="O172" s="52"/>
      <c r="P172" s="146">
        <f>O172*H172</f>
        <v>0</v>
      </c>
      <c r="Q172" s="146">
        <v>1</v>
      </c>
      <c r="R172" s="146">
        <f>Q172*H172</f>
        <v>62.4</v>
      </c>
      <c r="S172" s="146">
        <v>0</v>
      </c>
      <c r="T172" s="147">
        <f>S172*H172</f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48" t="s">
        <v>167</v>
      </c>
      <c r="AT172" s="148" t="s">
        <v>325</v>
      </c>
      <c r="AU172" s="148" t="s">
        <v>83</v>
      </c>
      <c r="AY172" s="16" t="s">
        <v>124</v>
      </c>
      <c r="BE172" s="149">
        <f>IF(N172="základní",J172,0)</f>
        <v>0</v>
      </c>
      <c r="BF172" s="149">
        <f>IF(N172="snížená",J172,0)</f>
        <v>0</v>
      </c>
      <c r="BG172" s="149">
        <f>IF(N172="zákl. přenesená",J172,0)</f>
        <v>0</v>
      </c>
      <c r="BH172" s="149">
        <f>IF(N172="sníž. přenesená",J172,0)</f>
        <v>0</v>
      </c>
      <c r="BI172" s="149">
        <f>IF(N172="nulová",J172,0)</f>
        <v>0</v>
      </c>
      <c r="BJ172" s="16" t="s">
        <v>22</v>
      </c>
      <c r="BK172" s="149">
        <f>ROUND(I172*H172,2)</f>
        <v>0</v>
      </c>
      <c r="BL172" s="16" t="s">
        <v>149</v>
      </c>
      <c r="BM172" s="148" t="s">
        <v>584</v>
      </c>
    </row>
    <row r="173" spans="1:47" s="2" customFormat="1" ht="19.5">
      <c r="A173" s="31"/>
      <c r="B173" s="32"/>
      <c r="C173" s="31"/>
      <c r="D173" s="150" t="s">
        <v>139</v>
      </c>
      <c r="E173" s="31"/>
      <c r="F173" s="155" t="s">
        <v>585</v>
      </c>
      <c r="G173" s="31"/>
      <c r="H173" s="31"/>
      <c r="I173" s="152"/>
      <c r="J173" s="31"/>
      <c r="K173" s="31"/>
      <c r="L173" s="32"/>
      <c r="M173" s="153"/>
      <c r="N173" s="154"/>
      <c r="O173" s="52"/>
      <c r="P173" s="52"/>
      <c r="Q173" s="52"/>
      <c r="R173" s="52"/>
      <c r="S173" s="52"/>
      <c r="T173" s="53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T173" s="16" t="s">
        <v>139</v>
      </c>
      <c r="AU173" s="16" t="s">
        <v>83</v>
      </c>
    </row>
    <row r="174" spans="1:47" s="2" customFormat="1" ht="19.5">
      <c r="A174" s="31"/>
      <c r="B174" s="32"/>
      <c r="C174" s="31"/>
      <c r="D174" s="150" t="s">
        <v>134</v>
      </c>
      <c r="E174" s="31"/>
      <c r="F174" s="151" t="s">
        <v>586</v>
      </c>
      <c r="G174" s="31"/>
      <c r="H174" s="31"/>
      <c r="I174" s="152"/>
      <c r="J174" s="31"/>
      <c r="K174" s="31"/>
      <c r="L174" s="32"/>
      <c r="M174" s="153"/>
      <c r="N174" s="154"/>
      <c r="O174" s="52"/>
      <c r="P174" s="52"/>
      <c r="Q174" s="52"/>
      <c r="R174" s="52"/>
      <c r="S174" s="52"/>
      <c r="T174" s="53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T174" s="16" t="s">
        <v>134</v>
      </c>
      <c r="AU174" s="16" t="s">
        <v>83</v>
      </c>
    </row>
    <row r="175" spans="2:51" s="14" customFormat="1" ht="11.25">
      <c r="B175" s="167"/>
      <c r="D175" s="150" t="s">
        <v>219</v>
      </c>
      <c r="E175" s="168" t="s">
        <v>3</v>
      </c>
      <c r="F175" s="169" t="s">
        <v>587</v>
      </c>
      <c r="H175" s="170">
        <v>62.4</v>
      </c>
      <c r="I175" s="171"/>
      <c r="L175" s="167"/>
      <c r="M175" s="172"/>
      <c r="N175" s="173"/>
      <c r="O175" s="173"/>
      <c r="P175" s="173"/>
      <c r="Q175" s="173"/>
      <c r="R175" s="173"/>
      <c r="S175" s="173"/>
      <c r="T175" s="174"/>
      <c r="AT175" s="168" t="s">
        <v>219</v>
      </c>
      <c r="AU175" s="168" t="s">
        <v>83</v>
      </c>
      <c r="AV175" s="14" t="s">
        <v>83</v>
      </c>
      <c r="AW175" s="14" t="s">
        <v>36</v>
      </c>
      <c r="AX175" s="14" t="s">
        <v>22</v>
      </c>
      <c r="AY175" s="168" t="s">
        <v>124</v>
      </c>
    </row>
    <row r="176" spans="1:65" s="2" customFormat="1" ht="16.5" customHeight="1">
      <c r="A176" s="31"/>
      <c r="B176" s="136"/>
      <c r="C176" s="137" t="s">
        <v>352</v>
      </c>
      <c r="D176" s="137" t="s">
        <v>127</v>
      </c>
      <c r="E176" s="138" t="s">
        <v>300</v>
      </c>
      <c r="F176" s="139" t="s">
        <v>301</v>
      </c>
      <c r="G176" s="140" t="s">
        <v>195</v>
      </c>
      <c r="H176" s="141">
        <v>1640.552</v>
      </c>
      <c r="I176" s="142"/>
      <c r="J176" s="143">
        <f>ROUND(I176*H176,2)</f>
        <v>0</v>
      </c>
      <c r="K176" s="139" t="s">
        <v>196</v>
      </c>
      <c r="L176" s="32"/>
      <c r="M176" s="144" t="s">
        <v>3</v>
      </c>
      <c r="N176" s="145" t="s">
        <v>45</v>
      </c>
      <c r="O176" s="52"/>
      <c r="P176" s="146">
        <f>O176*H176</f>
        <v>0</v>
      </c>
      <c r="Q176" s="146">
        <v>0</v>
      </c>
      <c r="R176" s="146">
        <f>Q176*H176</f>
        <v>0</v>
      </c>
      <c r="S176" s="146">
        <v>0</v>
      </c>
      <c r="T176" s="147">
        <f>S176*H176</f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48" t="s">
        <v>149</v>
      </c>
      <c r="AT176" s="148" t="s">
        <v>127</v>
      </c>
      <c r="AU176" s="148" t="s">
        <v>83</v>
      </c>
      <c r="AY176" s="16" t="s">
        <v>124</v>
      </c>
      <c r="BE176" s="149">
        <f>IF(N176="základní",J176,0)</f>
        <v>0</v>
      </c>
      <c r="BF176" s="149">
        <f>IF(N176="snížená",J176,0)</f>
        <v>0</v>
      </c>
      <c r="BG176" s="149">
        <f>IF(N176="zákl. přenesená",J176,0)</f>
        <v>0</v>
      </c>
      <c r="BH176" s="149">
        <f>IF(N176="sníž. přenesená",J176,0)</f>
        <v>0</v>
      </c>
      <c r="BI176" s="149">
        <f>IF(N176="nulová",J176,0)</f>
        <v>0</v>
      </c>
      <c r="BJ176" s="16" t="s">
        <v>22</v>
      </c>
      <c r="BK176" s="149">
        <f>ROUND(I176*H176,2)</f>
        <v>0</v>
      </c>
      <c r="BL176" s="16" t="s">
        <v>149</v>
      </c>
      <c r="BM176" s="148" t="s">
        <v>302</v>
      </c>
    </row>
    <row r="177" spans="1:47" s="2" customFormat="1" ht="11.25">
      <c r="A177" s="31"/>
      <c r="B177" s="32"/>
      <c r="C177" s="31"/>
      <c r="D177" s="150" t="s">
        <v>139</v>
      </c>
      <c r="E177" s="31"/>
      <c r="F177" s="155" t="s">
        <v>303</v>
      </c>
      <c r="G177" s="31"/>
      <c r="H177" s="31"/>
      <c r="I177" s="152"/>
      <c r="J177" s="31"/>
      <c r="K177" s="31"/>
      <c r="L177" s="32"/>
      <c r="M177" s="153"/>
      <c r="N177" s="154"/>
      <c r="O177" s="52"/>
      <c r="P177" s="52"/>
      <c r="Q177" s="52"/>
      <c r="R177" s="52"/>
      <c r="S177" s="52"/>
      <c r="T177" s="53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T177" s="16" t="s">
        <v>139</v>
      </c>
      <c r="AU177" s="16" t="s">
        <v>83</v>
      </c>
    </row>
    <row r="178" spans="2:51" s="13" customFormat="1" ht="11.25">
      <c r="B178" s="160"/>
      <c r="D178" s="150" t="s">
        <v>219</v>
      </c>
      <c r="E178" s="161" t="s">
        <v>3</v>
      </c>
      <c r="F178" s="162" t="s">
        <v>304</v>
      </c>
      <c r="H178" s="161" t="s">
        <v>3</v>
      </c>
      <c r="I178" s="163"/>
      <c r="L178" s="160"/>
      <c r="M178" s="164"/>
      <c r="N178" s="165"/>
      <c r="O178" s="165"/>
      <c r="P178" s="165"/>
      <c r="Q178" s="165"/>
      <c r="R178" s="165"/>
      <c r="S178" s="165"/>
      <c r="T178" s="166"/>
      <c r="AT178" s="161" t="s">
        <v>219</v>
      </c>
      <c r="AU178" s="161" t="s">
        <v>83</v>
      </c>
      <c r="AV178" s="13" t="s">
        <v>22</v>
      </c>
      <c r="AW178" s="13" t="s">
        <v>36</v>
      </c>
      <c r="AX178" s="13" t="s">
        <v>74</v>
      </c>
      <c r="AY178" s="161" t="s">
        <v>124</v>
      </c>
    </row>
    <row r="179" spans="2:51" s="14" customFormat="1" ht="11.25">
      <c r="B179" s="167"/>
      <c r="D179" s="150" t="s">
        <v>219</v>
      </c>
      <c r="E179" s="168" t="s">
        <v>3</v>
      </c>
      <c r="F179" s="169" t="s">
        <v>588</v>
      </c>
      <c r="H179" s="170">
        <v>1640.552</v>
      </c>
      <c r="I179" s="171"/>
      <c r="L179" s="167"/>
      <c r="M179" s="172"/>
      <c r="N179" s="173"/>
      <c r="O179" s="173"/>
      <c r="P179" s="173"/>
      <c r="Q179" s="173"/>
      <c r="R179" s="173"/>
      <c r="S179" s="173"/>
      <c r="T179" s="174"/>
      <c r="AT179" s="168" t="s">
        <v>219</v>
      </c>
      <c r="AU179" s="168" t="s">
        <v>83</v>
      </c>
      <c r="AV179" s="14" t="s">
        <v>83</v>
      </c>
      <c r="AW179" s="14" t="s">
        <v>36</v>
      </c>
      <c r="AX179" s="14" t="s">
        <v>22</v>
      </c>
      <c r="AY179" s="168" t="s">
        <v>124</v>
      </c>
    </row>
    <row r="180" spans="1:65" s="2" customFormat="1" ht="21.75" customHeight="1">
      <c r="A180" s="31"/>
      <c r="B180" s="136"/>
      <c r="C180" s="137" t="s">
        <v>360</v>
      </c>
      <c r="D180" s="137" t="s">
        <v>127</v>
      </c>
      <c r="E180" s="138" t="s">
        <v>313</v>
      </c>
      <c r="F180" s="139" t="s">
        <v>314</v>
      </c>
      <c r="G180" s="140" t="s">
        <v>195</v>
      </c>
      <c r="H180" s="141">
        <v>1144.55</v>
      </c>
      <c r="I180" s="142"/>
      <c r="J180" s="143">
        <f>ROUND(I180*H180,2)</f>
        <v>0</v>
      </c>
      <c r="K180" s="139" t="s">
        <v>196</v>
      </c>
      <c r="L180" s="32"/>
      <c r="M180" s="144" t="s">
        <v>3</v>
      </c>
      <c r="N180" s="145" t="s">
        <v>45</v>
      </c>
      <c r="O180" s="52"/>
      <c r="P180" s="146">
        <f>O180*H180</f>
        <v>0</v>
      </c>
      <c r="Q180" s="146">
        <v>0</v>
      </c>
      <c r="R180" s="146">
        <f>Q180*H180</f>
        <v>0</v>
      </c>
      <c r="S180" s="146">
        <v>0</v>
      </c>
      <c r="T180" s="147">
        <f>S180*H180</f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48" t="s">
        <v>149</v>
      </c>
      <c r="AT180" s="148" t="s">
        <v>127</v>
      </c>
      <c r="AU180" s="148" t="s">
        <v>83</v>
      </c>
      <c r="AY180" s="16" t="s">
        <v>124</v>
      </c>
      <c r="BE180" s="149">
        <f>IF(N180="základní",J180,0)</f>
        <v>0</v>
      </c>
      <c r="BF180" s="149">
        <f>IF(N180="snížená",J180,0)</f>
        <v>0</v>
      </c>
      <c r="BG180" s="149">
        <f>IF(N180="zákl. přenesená",J180,0)</f>
        <v>0</v>
      </c>
      <c r="BH180" s="149">
        <f>IF(N180="sníž. přenesená",J180,0)</f>
        <v>0</v>
      </c>
      <c r="BI180" s="149">
        <f>IF(N180="nulová",J180,0)</f>
        <v>0</v>
      </c>
      <c r="BJ180" s="16" t="s">
        <v>22</v>
      </c>
      <c r="BK180" s="149">
        <f>ROUND(I180*H180,2)</f>
        <v>0</v>
      </c>
      <c r="BL180" s="16" t="s">
        <v>149</v>
      </c>
      <c r="BM180" s="148" t="s">
        <v>315</v>
      </c>
    </row>
    <row r="181" spans="1:47" s="2" customFormat="1" ht="19.5">
      <c r="A181" s="31"/>
      <c r="B181" s="32"/>
      <c r="C181" s="31"/>
      <c r="D181" s="150" t="s">
        <v>139</v>
      </c>
      <c r="E181" s="31"/>
      <c r="F181" s="155" t="s">
        <v>316</v>
      </c>
      <c r="G181" s="31"/>
      <c r="H181" s="31"/>
      <c r="I181" s="152"/>
      <c r="J181" s="31"/>
      <c r="K181" s="31"/>
      <c r="L181" s="32"/>
      <c r="M181" s="153"/>
      <c r="N181" s="154"/>
      <c r="O181" s="52"/>
      <c r="P181" s="52"/>
      <c r="Q181" s="52"/>
      <c r="R181" s="52"/>
      <c r="S181" s="52"/>
      <c r="T181" s="53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T181" s="16" t="s">
        <v>139</v>
      </c>
      <c r="AU181" s="16" t="s">
        <v>83</v>
      </c>
    </row>
    <row r="182" spans="2:51" s="13" customFormat="1" ht="11.25">
      <c r="B182" s="160"/>
      <c r="D182" s="150" t="s">
        <v>219</v>
      </c>
      <c r="E182" s="161" t="s">
        <v>3</v>
      </c>
      <c r="F182" s="162" t="s">
        <v>317</v>
      </c>
      <c r="H182" s="161" t="s">
        <v>3</v>
      </c>
      <c r="I182" s="163"/>
      <c r="L182" s="160"/>
      <c r="M182" s="164"/>
      <c r="N182" s="165"/>
      <c r="O182" s="165"/>
      <c r="P182" s="165"/>
      <c r="Q182" s="165"/>
      <c r="R182" s="165"/>
      <c r="S182" s="165"/>
      <c r="T182" s="166"/>
      <c r="AT182" s="161" t="s">
        <v>219</v>
      </c>
      <c r="AU182" s="161" t="s">
        <v>83</v>
      </c>
      <c r="AV182" s="13" t="s">
        <v>22</v>
      </c>
      <c r="AW182" s="13" t="s">
        <v>36</v>
      </c>
      <c r="AX182" s="13" t="s">
        <v>74</v>
      </c>
      <c r="AY182" s="161" t="s">
        <v>124</v>
      </c>
    </row>
    <row r="183" spans="2:51" s="14" customFormat="1" ht="11.25">
      <c r="B183" s="167"/>
      <c r="D183" s="150" t="s">
        <v>219</v>
      </c>
      <c r="E183" s="168" t="s">
        <v>3</v>
      </c>
      <c r="F183" s="169" t="s">
        <v>589</v>
      </c>
      <c r="H183" s="170">
        <v>1144.55</v>
      </c>
      <c r="I183" s="171"/>
      <c r="L183" s="167"/>
      <c r="M183" s="172"/>
      <c r="N183" s="173"/>
      <c r="O183" s="173"/>
      <c r="P183" s="173"/>
      <c r="Q183" s="173"/>
      <c r="R183" s="173"/>
      <c r="S183" s="173"/>
      <c r="T183" s="174"/>
      <c r="AT183" s="168" t="s">
        <v>219</v>
      </c>
      <c r="AU183" s="168" t="s">
        <v>83</v>
      </c>
      <c r="AV183" s="14" t="s">
        <v>83</v>
      </c>
      <c r="AW183" s="14" t="s">
        <v>36</v>
      </c>
      <c r="AX183" s="14" t="s">
        <v>22</v>
      </c>
      <c r="AY183" s="168" t="s">
        <v>124</v>
      </c>
    </row>
    <row r="184" spans="1:65" s="2" customFormat="1" ht="16.5" customHeight="1">
      <c r="A184" s="31"/>
      <c r="B184" s="136"/>
      <c r="C184" s="137" t="s">
        <v>368</v>
      </c>
      <c r="D184" s="137" t="s">
        <v>127</v>
      </c>
      <c r="E184" s="138" t="s">
        <v>319</v>
      </c>
      <c r="F184" s="139" t="s">
        <v>320</v>
      </c>
      <c r="G184" s="140" t="s">
        <v>195</v>
      </c>
      <c r="H184" s="141">
        <v>1144.55</v>
      </c>
      <c r="I184" s="142"/>
      <c r="J184" s="143">
        <f>ROUND(I184*H184,2)</f>
        <v>0</v>
      </c>
      <c r="K184" s="139" t="s">
        <v>196</v>
      </c>
      <c r="L184" s="32"/>
      <c r="M184" s="144" t="s">
        <v>3</v>
      </c>
      <c r="N184" s="145" t="s">
        <v>45</v>
      </c>
      <c r="O184" s="52"/>
      <c r="P184" s="146">
        <f>O184*H184</f>
        <v>0</v>
      </c>
      <c r="Q184" s="146">
        <v>0</v>
      </c>
      <c r="R184" s="146">
        <f>Q184*H184</f>
        <v>0</v>
      </c>
      <c r="S184" s="146">
        <v>0</v>
      </c>
      <c r="T184" s="147">
        <f>S184*H184</f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148" t="s">
        <v>149</v>
      </c>
      <c r="AT184" s="148" t="s">
        <v>127</v>
      </c>
      <c r="AU184" s="148" t="s">
        <v>83</v>
      </c>
      <c r="AY184" s="16" t="s">
        <v>124</v>
      </c>
      <c r="BE184" s="149">
        <f>IF(N184="základní",J184,0)</f>
        <v>0</v>
      </c>
      <c r="BF184" s="149">
        <f>IF(N184="snížená",J184,0)</f>
        <v>0</v>
      </c>
      <c r="BG184" s="149">
        <f>IF(N184="zákl. přenesená",J184,0)</f>
        <v>0</v>
      </c>
      <c r="BH184" s="149">
        <f>IF(N184="sníž. přenesená",J184,0)</f>
        <v>0</v>
      </c>
      <c r="BI184" s="149">
        <f>IF(N184="nulová",J184,0)</f>
        <v>0</v>
      </c>
      <c r="BJ184" s="16" t="s">
        <v>22</v>
      </c>
      <c r="BK184" s="149">
        <f>ROUND(I184*H184,2)</f>
        <v>0</v>
      </c>
      <c r="BL184" s="16" t="s">
        <v>149</v>
      </c>
      <c r="BM184" s="148" t="s">
        <v>321</v>
      </c>
    </row>
    <row r="185" spans="1:47" s="2" customFormat="1" ht="11.25">
      <c r="A185" s="31"/>
      <c r="B185" s="32"/>
      <c r="C185" s="31"/>
      <c r="D185" s="150" t="s">
        <v>139</v>
      </c>
      <c r="E185" s="31"/>
      <c r="F185" s="155" t="s">
        <v>322</v>
      </c>
      <c r="G185" s="31"/>
      <c r="H185" s="31"/>
      <c r="I185" s="152"/>
      <c r="J185" s="31"/>
      <c r="K185" s="31"/>
      <c r="L185" s="32"/>
      <c r="M185" s="153"/>
      <c r="N185" s="154"/>
      <c r="O185" s="52"/>
      <c r="P185" s="52"/>
      <c r="Q185" s="52"/>
      <c r="R185" s="52"/>
      <c r="S185" s="52"/>
      <c r="T185" s="53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T185" s="16" t="s">
        <v>139</v>
      </c>
      <c r="AU185" s="16" t="s">
        <v>83</v>
      </c>
    </row>
    <row r="186" spans="2:51" s="13" customFormat="1" ht="11.25">
      <c r="B186" s="160"/>
      <c r="D186" s="150" t="s">
        <v>219</v>
      </c>
      <c r="E186" s="161" t="s">
        <v>3</v>
      </c>
      <c r="F186" s="162" t="s">
        <v>590</v>
      </c>
      <c r="H186" s="161" t="s">
        <v>3</v>
      </c>
      <c r="I186" s="163"/>
      <c r="L186" s="160"/>
      <c r="M186" s="164"/>
      <c r="N186" s="165"/>
      <c r="O186" s="165"/>
      <c r="P186" s="165"/>
      <c r="Q186" s="165"/>
      <c r="R186" s="165"/>
      <c r="S186" s="165"/>
      <c r="T186" s="166"/>
      <c r="AT186" s="161" t="s">
        <v>219</v>
      </c>
      <c r="AU186" s="161" t="s">
        <v>83</v>
      </c>
      <c r="AV186" s="13" t="s">
        <v>22</v>
      </c>
      <c r="AW186" s="13" t="s">
        <v>36</v>
      </c>
      <c r="AX186" s="13" t="s">
        <v>74</v>
      </c>
      <c r="AY186" s="161" t="s">
        <v>124</v>
      </c>
    </row>
    <row r="187" spans="2:51" s="14" customFormat="1" ht="11.25">
      <c r="B187" s="167"/>
      <c r="D187" s="150" t="s">
        <v>219</v>
      </c>
      <c r="E187" s="168" t="s">
        <v>3</v>
      </c>
      <c r="F187" s="169" t="s">
        <v>589</v>
      </c>
      <c r="H187" s="170">
        <v>1144.55</v>
      </c>
      <c r="I187" s="171"/>
      <c r="L187" s="167"/>
      <c r="M187" s="172"/>
      <c r="N187" s="173"/>
      <c r="O187" s="173"/>
      <c r="P187" s="173"/>
      <c r="Q187" s="173"/>
      <c r="R187" s="173"/>
      <c r="S187" s="173"/>
      <c r="T187" s="174"/>
      <c r="AT187" s="168" t="s">
        <v>219</v>
      </c>
      <c r="AU187" s="168" t="s">
        <v>83</v>
      </c>
      <c r="AV187" s="14" t="s">
        <v>83</v>
      </c>
      <c r="AW187" s="14" t="s">
        <v>36</v>
      </c>
      <c r="AX187" s="14" t="s">
        <v>22</v>
      </c>
      <c r="AY187" s="168" t="s">
        <v>124</v>
      </c>
    </row>
    <row r="188" spans="1:65" s="2" customFormat="1" ht="16.5" customHeight="1">
      <c r="A188" s="31"/>
      <c r="B188" s="136"/>
      <c r="C188" s="175" t="s">
        <v>374</v>
      </c>
      <c r="D188" s="175" t="s">
        <v>325</v>
      </c>
      <c r="E188" s="176" t="s">
        <v>326</v>
      </c>
      <c r="F188" s="177" t="s">
        <v>327</v>
      </c>
      <c r="G188" s="178" t="s">
        <v>328</v>
      </c>
      <c r="H188" s="179">
        <v>34.337</v>
      </c>
      <c r="I188" s="180"/>
      <c r="J188" s="181">
        <f>ROUND(I188*H188,2)</f>
        <v>0</v>
      </c>
      <c r="K188" s="177" t="s">
        <v>196</v>
      </c>
      <c r="L188" s="182"/>
      <c r="M188" s="183" t="s">
        <v>3</v>
      </c>
      <c r="N188" s="184" t="s">
        <v>45</v>
      </c>
      <c r="O188" s="52"/>
      <c r="P188" s="146">
        <f>O188*H188</f>
        <v>0</v>
      </c>
      <c r="Q188" s="146">
        <v>0.001</v>
      </c>
      <c r="R188" s="146">
        <f>Q188*H188</f>
        <v>0.034337000000000006</v>
      </c>
      <c r="S188" s="146">
        <v>0</v>
      </c>
      <c r="T188" s="147">
        <f>S188*H188</f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148" t="s">
        <v>167</v>
      </c>
      <c r="AT188" s="148" t="s">
        <v>325</v>
      </c>
      <c r="AU188" s="148" t="s">
        <v>83</v>
      </c>
      <c r="AY188" s="16" t="s">
        <v>124</v>
      </c>
      <c r="BE188" s="149">
        <f>IF(N188="základní",J188,0)</f>
        <v>0</v>
      </c>
      <c r="BF188" s="149">
        <f>IF(N188="snížená",J188,0)</f>
        <v>0</v>
      </c>
      <c r="BG188" s="149">
        <f>IF(N188="zákl. přenesená",J188,0)</f>
        <v>0</v>
      </c>
      <c r="BH188" s="149">
        <f>IF(N188="sníž. přenesená",J188,0)</f>
        <v>0</v>
      </c>
      <c r="BI188" s="149">
        <f>IF(N188="nulová",J188,0)</f>
        <v>0</v>
      </c>
      <c r="BJ188" s="16" t="s">
        <v>22</v>
      </c>
      <c r="BK188" s="149">
        <f>ROUND(I188*H188,2)</f>
        <v>0</v>
      </c>
      <c r="BL188" s="16" t="s">
        <v>149</v>
      </c>
      <c r="BM188" s="148" t="s">
        <v>329</v>
      </c>
    </row>
    <row r="189" spans="1:47" s="2" customFormat="1" ht="11.25">
      <c r="A189" s="31"/>
      <c r="B189" s="32"/>
      <c r="C189" s="31"/>
      <c r="D189" s="150" t="s">
        <v>139</v>
      </c>
      <c r="E189" s="31"/>
      <c r="F189" s="155" t="s">
        <v>330</v>
      </c>
      <c r="G189" s="31"/>
      <c r="H189" s="31"/>
      <c r="I189" s="152"/>
      <c r="J189" s="31"/>
      <c r="K189" s="31"/>
      <c r="L189" s="32"/>
      <c r="M189" s="153"/>
      <c r="N189" s="154"/>
      <c r="O189" s="52"/>
      <c r="P189" s="52"/>
      <c r="Q189" s="52"/>
      <c r="R189" s="52"/>
      <c r="S189" s="52"/>
      <c r="T189" s="53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T189" s="16" t="s">
        <v>139</v>
      </c>
      <c r="AU189" s="16" t="s">
        <v>83</v>
      </c>
    </row>
    <row r="190" spans="2:51" s="13" customFormat="1" ht="11.25">
      <c r="B190" s="160"/>
      <c r="D190" s="150" t="s">
        <v>219</v>
      </c>
      <c r="E190" s="161" t="s">
        <v>3</v>
      </c>
      <c r="F190" s="162" t="s">
        <v>331</v>
      </c>
      <c r="H190" s="161" t="s">
        <v>3</v>
      </c>
      <c r="I190" s="163"/>
      <c r="L190" s="160"/>
      <c r="M190" s="164"/>
      <c r="N190" s="165"/>
      <c r="O190" s="165"/>
      <c r="P190" s="165"/>
      <c r="Q190" s="165"/>
      <c r="R190" s="165"/>
      <c r="S190" s="165"/>
      <c r="T190" s="166"/>
      <c r="AT190" s="161" t="s">
        <v>219</v>
      </c>
      <c r="AU190" s="161" t="s">
        <v>83</v>
      </c>
      <c r="AV190" s="13" t="s">
        <v>22</v>
      </c>
      <c r="AW190" s="13" t="s">
        <v>36</v>
      </c>
      <c r="AX190" s="13" t="s">
        <v>74</v>
      </c>
      <c r="AY190" s="161" t="s">
        <v>124</v>
      </c>
    </row>
    <row r="191" spans="2:51" s="14" customFormat="1" ht="11.25">
      <c r="B191" s="167"/>
      <c r="D191" s="150" t="s">
        <v>219</v>
      </c>
      <c r="E191" s="168" t="s">
        <v>3</v>
      </c>
      <c r="F191" s="169" t="s">
        <v>591</v>
      </c>
      <c r="H191" s="170">
        <v>34.337</v>
      </c>
      <c r="I191" s="171"/>
      <c r="L191" s="167"/>
      <c r="M191" s="172"/>
      <c r="N191" s="173"/>
      <c r="O191" s="173"/>
      <c r="P191" s="173"/>
      <c r="Q191" s="173"/>
      <c r="R191" s="173"/>
      <c r="S191" s="173"/>
      <c r="T191" s="174"/>
      <c r="AT191" s="168" t="s">
        <v>219</v>
      </c>
      <c r="AU191" s="168" t="s">
        <v>83</v>
      </c>
      <c r="AV191" s="14" t="s">
        <v>83</v>
      </c>
      <c r="AW191" s="14" t="s">
        <v>36</v>
      </c>
      <c r="AX191" s="14" t="s">
        <v>22</v>
      </c>
      <c r="AY191" s="168" t="s">
        <v>124</v>
      </c>
    </row>
    <row r="192" spans="2:63" s="12" customFormat="1" ht="22.9" customHeight="1">
      <c r="B192" s="123"/>
      <c r="D192" s="124" t="s">
        <v>73</v>
      </c>
      <c r="E192" s="134" t="s">
        <v>83</v>
      </c>
      <c r="F192" s="134" t="s">
        <v>333</v>
      </c>
      <c r="I192" s="126"/>
      <c r="J192" s="135">
        <f>BK192</f>
        <v>0</v>
      </c>
      <c r="L192" s="123"/>
      <c r="M192" s="128"/>
      <c r="N192" s="129"/>
      <c r="O192" s="129"/>
      <c r="P192" s="130">
        <f>SUM(P193:P204)</f>
        <v>0</v>
      </c>
      <c r="Q192" s="129"/>
      <c r="R192" s="130">
        <f>SUM(R193:R204)</f>
        <v>69.43705861000001</v>
      </c>
      <c r="S192" s="129"/>
      <c r="T192" s="131">
        <f>SUM(T193:T204)</f>
        <v>0</v>
      </c>
      <c r="AR192" s="124" t="s">
        <v>22</v>
      </c>
      <c r="AT192" s="132" t="s">
        <v>73</v>
      </c>
      <c r="AU192" s="132" t="s">
        <v>22</v>
      </c>
      <c r="AY192" s="124" t="s">
        <v>124</v>
      </c>
      <c r="BK192" s="133">
        <f>SUM(BK193:BK204)</f>
        <v>0</v>
      </c>
    </row>
    <row r="193" spans="1:65" s="2" customFormat="1" ht="16.5" customHeight="1">
      <c r="A193" s="31"/>
      <c r="B193" s="136"/>
      <c r="C193" s="137" t="s">
        <v>381</v>
      </c>
      <c r="D193" s="137" t="s">
        <v>127</v>
      </c>
      <c r="E193" s="138" t="s">
        <v>335</v>
      </c>
      <c r="F193" s="139" t="s">
        <v>336</v>
      </c>
      <c r="G193" s="140" t="s">
        <v>309</v>
      </c>
      <c r="H193" s="141">
        <v>292</v>
      </c>
      <c r="I193" s="142"/>
      <c r="J193" s="143">
        <f>ROUND(I193*H193,2)</f>
        <v>0</v>
      </c>
      <c r="K193" s="139" t="s">
        <v>196</v>
      </c>
      <c r="L193" s="32"/>
      <c r="M193" s="144" t="s">
        <v>3</v>
      </c>
      <c r="N193" s="145" t="s">
        <v>45</v>
      </c>
      <c r="O193" s="52"/>
      <c r="P193" s="146">
        <f>O193*H193</f>
        <v>0</v>
      </c>
      <c r="Q193" s="146">
        <v>0.22657</v>
      </c>
      <c r="R193" s="146">
        <f>Q193*H193</f>
        <v>66.15844</v>
      </c>
      <c r="S193" s="146">
        <v>0</v>
      </c>
      <c r="T193" s="147">
        <f>S193*H193</f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148" t="s">
        <v>149</v>
      </c>
      <c r="AT193" s="148" t="s">
        <v>127</v>
      </c>
      <c r="AU193" s="148" t="s">
        <v>83</v>
      </c>
      <c r="AY193" s="16" t="s">
        <v>124</v>
      </c>
      <c r="BE193" s="149">
        <f>IF(N193="základní",J193,0)</f>
        <v>0</v>
      </c>
      <c r="BF193" s="149">
        <f>IF(N193="snížená",J193,0)</f>
        <v>0</v>
      </c>
      <c r="BG193" s="149">
        <f>IF(N193="zákl. přenesená",J193,0)</f>
        <v>0</v>
      </c>
      <c r="BH193" s="149">
        <f>IF(N193="sníž. přenesená",J193,0)</f>
        <v>0</v>
      </c>
      <c r="BI193" s="149">
        <f>IF(N193="nulová",J193,0)</f>
        <v>0</v>
      </c>
      <c r="BJ193" s="16" t="s">
        <v>22</v>
      </c>
      <c r="BK193" s="149">
        <f>ROUND(I193*H193,2)</f>
        <v>0</v>
      </c>
      <c r="BL193" s="16" t="s">
        <v>149</v>
      </c>
      <c r="BM193" s="148" t="s">
        <v>337</v>
      </c>
    </row>
    <row r="194" spans="1:47" s="2" customFormat="1" ht="19.5">
      <c r="A194" s="31"/>
      <c r="B194" s="32"/>
      <c r="C194" s="31"/>
      <c r="D194" s="150" t="s">
        <v>139</v>
      </c>
      <c r="E194" s="31"/>
      <c r="F194" s="155" t="s">
        <v>338</v>
      </c>
      <c r="G194" s="31"/>
      <c r="H194" s="31"/>
      <c r="I194" s="152"/>
      <c r="J194" s="31"/>
      <c r="K194" s="31"/>
      <c r="L194" s="32"/>
      <c r="M194" s="153"/>
      <c r="N194" s="154"/>
      <c r="O194" s="52"/>
      <c r="P194" s="52"/>
      <c r="Q194" s="52"/>
      <c r="R194" s="52"/>
      <c r="S194" s="52"/>
      <c r="T194" s="53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T194" s="16" t="s">
        <v>139</v>
      </c>
      <c r="AU194" s="16" t="s">
        <v>83</v>
      </c>
    </row>
    <row r="195" spans="2:51" s="14" customFormat="1" ht="11.25">
      <c r="B195" s="167"/>
      <c r="D195" s="150" t="s">
        <v>219</v>
      </c>
      <c r="E195" s="168" t="s">
        <v>3</v>
      </c>
      <c r="F195" s="169" t="s">
        <v>592</v>
      </c>
      <c r="H195" s="170">
        <v>292</v>
      </c>
      <c r="I195" s="171"/>
      <c r="L195" s="167"/>
      <c r="M195" s="172"/>
      <c r="N195" s="173"/>
      <c r="O195" s="173"/>
      <c r="P195" s="173"/>
      <c r="Q195" s="173"/>
      <c r="R195" s="173"/>
      <c r="S195" s="173"/>
      <c r="T195" s="174"/>
      <c r="AT195" s="168" t="s">
        <v>219</v>
      </c>
      <c r="AU195" s="168" t="s">
        <v>83</v>
      </c>
      <c r="AV195" s="14" t="s">
        <v>83</v>
      </c>
      <c r="AW195" s="14" t="s">
        <v>36</v>
      </c>
      <c r="AX195" s="14" t="s">
        <v>22</v>
      </c>
      <c r="AY195" s="168" t="s">
        <v>124</v>
      </c>
    </row>
    <row r="196" spans="1:65" s="2" customFormat="1" ht="16.5" customHeight="1">
      <c r="A196" s="31"/>
      <c r="B196" s="136"/>
      <c r="C196" s="137" t="s">
        <v>388</v>
      </c>
      <c r="D196" s="137" t="s">
        <v>127</v>
      </c>
      <c r="E196" s="138" t="s">
        <v>341</v>
      </c>
      <c r="F196" s="139" t="s">
        <v>342</v>
      </c>
      <c r="G196" s="140" t="s">
        <v>309</v>
      </c>
      <c r="H196" s="141">
        <v>2</v>
      </c>
      <c r="I196" s="142"/>
      <c r="J196" s="143">
        <f>ROUND(I196*H196,2)</f>
        <v>0</v>
      </c>
      <c r="K196" s="139" t="s">
        <v>196</v>
      </c>
      <c r="L196" s="32"/>
      <c r="M196" s="144" t="s">
        <v>3</v>
      </c>
      <c r="N196" s="145" t="s">
        <v>45</v>
      </c>
      <c r="O196" s="52"/>
      <c r="P196" s="146">
        <f>O196*H196</f>
        <v>0</v>
      </c>
      <c r="Q196" s="146">
        <v>0.14298</v>
      </c>
      <c r="R196" s="146">
        <f>Q196*H196</f>
        <v>0.28596</v>
      </c>
      <c r="S196" s="146">
        <v>0</v>
      </c>
      <c r="T196" s="147">
        <f>S196*H196</f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148" t="s">
        <v>149</v>
      </c>
      <c r="AT196" s="148" t="s">
        <v>127</v>
      </c>
      <c r="AU196" s="148" t="s">
        <v>83</v>
      </c>
      <c r="AY196" s="16" t="s">
        <v>124</v>
      </c>
      <c r="BE196" s="149">
        <f>IF(N196="základní",J196,0)</f>
        <v>0</v>
      </c>
      <c r="BF196" s="149">
        <f>IF(N196="snížená",J196,0)</f>
        <v>0</v>
      </c>
      <c r="BG196" s="149">
        <f>IF(N196="zákl. přenesená",J196,0)</f>
        <v>0</v>
      </c>
      <c r="BH196" s="149">
        <f>IF(N196="sníž. přenesená",J196,0)</f>
        <v>0</v>
      </c>
      <c r="BI196" s="149">
        <f>IF(N196="nulová",J196,0)</f>
        <v>0</v>
      </c>
      <c r="BJ196" s="16" t="s">
        <v>22</v>
      </c>
      <c r="BK196" s="149">
        <f>ROUND(I196*H196,2)</f>
        <v>0</v>
      </c>
      <c r="BL196" s="16" t="s">
        <v>149</v>
      </c>
      <c r="BM196" s="148" t="s">
        <v>593</v>
      </c>
    </row>
    <row r="197" spans="1:47" s="2" customFormat="1" ht="11.25">
      <c r="A197" s="31"/>
      <c r="B197" s="32"/>
      <c r="C197" s="31"/>
      <c r="D197" s="150" t="s">
        <v>139</v>
      </c>
      <c r="E197" s="31"/>
      <c r="F197" s="155" t="s">
        <v>344</v>
      </c>
      <c r="G197" s="31"/>
      <c r="H197" s="31"/>
      <c r="I197" s="152"/>
      <c r="J197" s="31"/>
      <c r="K197" s="31"/>
      <c r="L197" s="32"/>
      <c r="M197" s="153"/>
      <c r="N197" s="154"/>
      <c r="O197" s="52"/>
      <c r="P197" s="52"/>
      <c r="Q197" s="52"/>
      <c r="R197" s="52"/>
      <c r="S197" s="52"/>
      <c r="T197" s="53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T197" s="16" t="s">
        <v>139</v>
      </c>
      <c r="AU197" s="16" t="s">
        <v>83</v>
      </c>
    </row>
    <row r="198" spans="1:47" s="2" customFormat="1" ht="19.5">
      <c r="A198" s="31"/>
      <c r="B198" s="32"/>
      <c r="C198" s="31"/>
      <c r="D198" s="150" t="s">
        <v>134</v>
      </c>
      <c r="E198" s="31"/>
      <c r="F198" s="151" t="s">
        <v>345</v>
      </c>
      <c r="G198" s="31"/>
      <c r="H198" s="31"/>
      <c r="I198" s="152"/>
      <c r="J198" s="31"/>
      <c r="K198" s="31"/>
      <c r="L198" s="32"/>
      <c r="M198" s="153"/>
      <c r="N198" s="154"/>
      <c r="O198" s="52"/>
      <c r="P198" s="52"/>
      <c r="Q198" s="52"/>
      <c r="R198" s="52"/>
      <c r="S198" s="52"/>
      <c r="T198" s="53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T198" s="16" t="s">
        <v>134</v>
      </c>
      <c r="AU198" s="16" t="s">
        <v>83</v>
      </c>
    </row>
    <row r="199" spans="1:65" s="2" customFormat="1" ht="16.5" customHeight="1">
      <c r="A199" s="31"/>
      <c r="B199" s="136"/>
      <c r="C199" s="137" t="s">
        <v>395</v>
      </c>
      <c r="D199" s="137" t="s">
        <v>127</v>
      </c>
      <c r="E199" s="138" t="s">
        <v>347</v>
      </c>
      <c r="F199" s="139" t="s">
        <v>348</v>
      </c>
      <c r="G199" s="140" t="s">
        <v>201</v>
      </c>
      <c r="H199" s="141">
        <v>1.2</v>
      </c>
      <c r="I199" s="142"/>
      <c r="J199" s="143">
        <f>ROUND(I199*H199,2)</f>
        <v>0</v>
      </c>
      <c r="K199" s="139" t="s">
        <v>3</v>
      </c>
      <c r="L199" s="32"/>
      <c r="M199" s="144" t="s">
        <v>3</v>
      </c>
      <c r="N199" s="145" t="s">
        <v>45</v>
      </c>
      <c r="O199" s="52"/>
      <c r="P199" s="146">
        <f>O199*H199</f>
        <v>0</v>
      </c>
      <c r="Q199" s="146">
        <v>2.45329</v>
      </c>
      <c r="R199" s="146">
        <f>Q199*H199</f>
        <v>2.943948</v>
      </c>
      <c r="S199" s="146">
        <v>0</v>
      </c>
      <c r="T199" s="147">
        <f>S199*H199</f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148" t="s">
        <v>149</v>
      </c>
      <c r="AT199" s="148" t="s">
        <v>127</v>
      </c>
      <c r="AU199" s="148" t="s">
        <v>83</v>
      </c>
      <c r="AY199" s="16" t="s">
        <v>124</v>
      </c>
      <c r="BE199" s="149">
        <f>IF(N199="základní",J199,0)</f>
        <v>0</v>
      </c>
      <c r="BF199" s="149">
        <f>IF(N199="snížená",J199,0)</f>
        <v>0</v>
      </c>
      <c r="BG199" s="149">
        <f>IF(N199="zákl. přenesená",J199,0)</f>
        <v>0</v>
      </c>
      <c r="BH199" s="149">
        <f>IF(N199="sníž. přenesená",J199,0)</f>
        <v>0</v>
      </c>
      <c r="BI199" s="149">
        <f>IF(N199="nulová",J199,0)</f>
        <v>0</v>
      </c>
      <c r="BJ199" s="16" t="s">
        <v>22</v>
      </c>
      <c r="BK199" s="149">
        <f>ROUND(I199*H199,2)</f>
        <v>0</v>
      </c>
      <c r="BL199" s="16" t="s">
        <v>149</v>
      </c>
      <c r="BM199" s="148" t="s">
        <v>349</v>
      </c>
    </row>
    <row r="200" spans="1:47" s="2" customFormat="1" ht="19.5">
      <c r="A200" s="31"/>
      <c r="B200" s="32"/>
      <c r="C200" s="31"/>
      <c r="D200" s="150" t="s">
        <v>139</v>
      </c>
      <c r="E200" s="31"/>
      <c r="F200" s="155" t="s">
        <v>350</v>
      </c>
      <c r="G200" s="31"/>
      <c r="H200" s="31"/>
      <c r="I200" s="152"/>
      <c r="J200" s="31"/>
      <c r="K200" s="31"/>
      <c r="L200" s="32"/>
      <c r="M200" s="153"/>
      <c r="N200" s="154"/>
      <c r="O200" s="52"/>
      <c r="P200" s="52"/>
      <c r="Q200" s="52"/>
      <c r="R200" s="52"/>
      <c r="S200" s="52"/>
      <c r="T200" s="53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T200" s="16" t="s">
        <v>139</v>
      </c>
      <c r="AU200" s="16" t="s">
        <v>83</v>
      </c>
    </row>
    <row r="201" spans="2:51" s="14" customFormat="1" ht="11.25">
      <c r="B201" s="167"/>
      <c r="D201" s="150" t="s">
        <v>219</v>
      </c>
      <c r="E201" s="168" t="s">
        <v>3</v>
      </c>
      <c r="F201" s="169" t="s">
        <v>351</v>
      </c>
      <c r="H201" s="170">
        <v>1.2</v>
      </c>
      <c r="I201" s="171"/>
      <c r="L201" s="167"/>
      <c r="M201" s="172"/>
      <c r="N201" s="173"/>
      <c r="O201" s="173"/>
      <c r="P201" s="173"/>
      <c r="Q201" s="173"/>
      <c r="R201" s="173"/>
      <c r="S201" s="173"/>
      <c r="T201" s="174"/>
      <c r="AT201" s="168" t="s">
        <v>219</v>
      </c>
      <c r="AU201" s="168" t="s">
        <v>83</v>
      </c>
      <c r="AV201" s="14" t="s">
        <v>83</v>
      </c>
      <c r="AW201" s="14" t="s">
        <v>36</v>
      </c>
      <c r="AX201" s="14" t="s">
        <v>22</v>
      </c>
      <c r="AY201" s="168" t="s">
        <v>124</v>
      </c>
    </row>
    <row r="202" spans="1:65" s="2" customFormat="1" ht="16.5" customHeight="1">
      <c r="A202" s="31"/>
      <c r="B202" s="136"/>
      <c r="C202" s="175" t="s">
        <v>403</v>
      </c>
      <c r="D202" s="175" t="s">
        <v>325</v>
      </c>
      <c r="E202" s="176" t="s">
        <v>353</v>
      </c>
      <c r="F202" s="177" t="s">
        <v>354</v>
      </c>
      <c r="G202" s="178" t="s">
        <v>355</v>
      </c>
      <c r="H202" s="179">
        <v>1.027</v>
      </c>
      <c r="I202" s="180"/>
      <c r="J202" s="181">
        <f>ROUND(I202*H202,2)</f>
        <v>0</v>
      </c>
      <c r="K202" s="177" t="s">
        <v>196</v>
      </c>
      <c r="L202" s="182"/>
      <c r="M202" s="183" t="s">
        <v>3</v>
      </c>
      <c r="N202" s="184" t="s">
        <v>45</v>
      </c>
      <c r="O202" s="52"/>
      <c r="P202" s="146">
        <f>O202*H202</f>
        <v>0</v>
      </c>
      <c r="Q202" s="146">
        <v>0.04743</v>
      </c>
      <c r="R202" s="146">
        <f>Q202*H202</f>
        <v>0.048710609999999994</v>
      </c>
      <c r="S202" s="146">
        <v>0</v>
      </c>
      <c r="T202" s="147">
        <f>S202*H202</f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148" t="s">
        <v>167</v>
      </c>
      <c r="AT202" s="148" t="s">
        <v>325</v>
      </c>
      <c r="AU202" s="148" t="s">
        <v>83</v>
      </c>
      <c r="AY202" s="16" t="s">
        <v>124</v>
      </c>
      <c r="BE202" s="149">
        <f>IF(N202="základní",J202,0)</f>
        <v>0</v>
      </c>
      <c r="BF202" s="149">
        <f>IF(N202="snížená",J202,0)</f>
        <v>0</v>
      </c>
      <c r="BG202" s="149">
        <f>IF(N202="zákl. přenesená",J202,0)</f>
        <v>0</v>
      </c>
      <c r="BH202" s="149">
        <f>IF(N202="sníž. přenesená",J202,0)</f>
        <v>0</v>
      </c>
      <c r="BI202" s="149">
        <f>IF(N202="nulová",J202,0)</f>
        <v>0</v>
      </c>
      <c r="BJ202" s="16" t="s">
        <v>22</v>
      </c>
      <c r="BK202" s="149">
        <f>ROUND(I202*H202,2)</f>
        <v>0</v>
      </c>
      <c r="BL202" s="16" t="s">
        <v>149</v>
      </c>
      <c r="BM202" s="148" t="s">
        <v>356</v>
      </c>
    </row>
    <row r="203" spans="1:47" s="2" customFormat="1" ht="19.5">
      <c r="A203" s="31"/>
      <c r="B203" s="32"/>
      <c r="C203" s="31"/>
      <c r="D203" s="150" t="s">
        <v>139</v>
      </c>
      <c r="E203" s="31"/>
      <c r="F203" s="155" t="s">
        <v>357</v>
      </c>
      <c r="G203" s="31"/>
      <c r="H203" s="31"/>
      <c r="I203" s="152"/>
      <c r="J203" s="31"/>
      <c r="K203" s="31"/>
      <c r="L203" s="32"/>
      <c r="M203" s="153"/>
      <c r="N203" s="154"/>
      <c r="O203" s="52"/>
      <c r="P203" s="52"/>
      <c r="Q203" s="52"/>
      <c r="R203" s="52"/>
      <c r="S203" s="52"/>
      <c r="T203" s="53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T203" s="16" t="s">
        <v>139</v>
      </c>
      <c r="AU203" s="16" t="s">
        <v>83</v>
      </c>
    </row>
    <row r="204" spans="2:51" s="14" customFormat="1" ht="11.25">
      <c r="B204" s="167"/>
      <c r="D204" s="150" t="s">
        <v>219</v>
      </c>
      <c r="E204" s="168" t="s">
        <v>3</v>
      </c>
      <c r="F204" s="169" t="s">
        <v>358</v>
      </c>
      <c r="H204" s="170">
        <v>1.027</v>
      </c>
      <c r="I204" s="171"/>
      <c r="L204" s="167"/>
      <c r="M204" s="172"/>
      <c r="N204" s="173"/>
      <c r="O204" s="173"/>
      <c r="P204" s="173"/>
      <c r="Q204" s="173"/>
      <c r="R204" s="173"/>
      <c r="S204" s="173"/>
      <c r="T204" s="174"/>
      <c r="AT204" s="168" t="s">
        <v>219</v>
      </c>
      <c r="AU204" s="168" t="s">
        <v>83</v>
      </c>
      <c r="AV204" s="14" t="s">
        <v>83</v>
      </c>
      <c r="AW204" s="14" t="s">
        <v>36</v>
      </c>
      <c r="AX204" s="14" t="s">
        <v>22</v>
      </c>
      <c r="AY204" s="168" t="s">
        <v>124</v>
      </c>
    </row>
    <row r="205" spans="2:63" s="12" customFormat="1" ht="22.9" customHeight="1">
      <c r="B205" s="123"/>
      <c r="D205" s="124" t="s">
        <v>73</v>
      </c>
      <c r="E205" s="134" t="s">
        <v>123</v>
      </c>
      <c r="F205" s="134" t="s">
        <v>367</v>
      </c>
      <c r="I205" s="126"/>
      <c r="J205" s="135">
        <f>BK205</f>
        <v>0</v>
      </c>
      <c r="L205" s="123"/>
      <c r="M205" s="128"/>
      <c r="N205" s="129"/>
      <c r="O205" s="129"/>
      <c r="P205" s="130">
        <f>SUM(P206:P248)</f>
        <v>0</v>
      </c>
      <c r="Q205" s="129"/>
      <c r="R205" s="130">
        <f>SUM(R206:R248)</f>
        <v>1196.7124723200002</v>
      </c>
      <c r="S205" s="129"/>
      <c r="T205" s="131">
        <f>SUM(T206:T248)</f>
        <v>0</v>
      </c>
      <c r="AR205" s="124" t="s">
        <v>22</v>
      </c>
      <c r="AT205" s="132" t="s">
        <v>73</v>
      </c>
      <c r="AU205" s="132" t="s">
        <v>22</v>
      </c>
      <c r="AY205" s="124" t="s">
        <v>124</v>
      </c>
      <c r="BK205" s="133">
        <f>SUM(BK206:BK248)</f>
        <v>0</v>
      </c>
    </row>
    <row r="206" spans="1:65" s="2" customFormat="1" ht="21.75" customHeight="1">
      <c r="A206" s="31"/>
      <c r="B206" s="136"/>
      <c r="C206" s="137" t="s">
        <v>410</v>
      </c>
      <c r="D206" s="137" t="s">
        <v>127</v>
      </c>
      <c r="E206" s="138" t="s">
        <v>369</v>
      </c>
      <c r="F206" s="139" t="s">
        <v>370</v>
      </c>
      <c r="G206" s="140" t="s">
        <v>195</v>
      </c>
      <c r="H206" s="141">
        <v>1640.552</v>
      </c>
      <c r="I206" s="142"/>
      <c r="J206" s="143">
        <f>ROUND(I206*H206,2)</f>
        <v>0</v>
      </c>
      <c r="K206" s="139" t="s">
        <v>196</v>
      </c>
      <c r="L206" s="32"/>
      <c r="M206" s="144" t="s">
        <v>3</v>
      </c>
      <c r="N206" s="145" t="s">
        <v>45</v>
      </c>
      <c r="O206" s="52"/>
      <c r="P206" s="146">
        <f>O206*H206</f>
        <v>0</v>
      </c>
      <c r="Q206" s="146">
        <v>0</v>
      </c>
      <c r="R206" s="146">
        <f>Q206*H206</f>
        <v>0</v>
      </c>
      <c r="S206" s="146">
        <v>0</v>
      </c>
      <c r="T206" s="147">
        <f>S206*H206</f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148" t="s">
        <v>149</v>
      </c>
      <c r="AT206" s="148" t="s">
        <v>127</v>
      </c>
      <c r="AU206" s="148" t="s">
        <v>83</v>
      </c>
      <c r="AY206" s="16" t="s">
        <v>124</v>
      </c>
      <c r="BE206" s="149">
        <f>IF(N206="základní",J206,0)</f>
        <v>0</v>
      </c>
      <c r="BF206" s="149">
        <f>IF(N206="snížená",J206,0)</f>
        <v>0</v>
      </c>
      <c r="BG206" s="149">
        <f>IF(N206="zákl. přenesená",J206,0)</f>
        <v>0</v>
      </c>
      <c r="BH206" s="149">
        <f>IF(N206="sníž. přenesená",J206,0)</f>
        <v>0</v>
      </c>
      <c r="BI206" s="149">
        <f>IF(N206="nulová",J206,0)</f>
        <v>0</v>
      </c>
      <c r="BJ206" s="16" t="s">
        <v>22</v>
      </c>
      <c r="BK206" s="149">
        <f>ROUND(I206*H206,2)</f>
        <v>0</v>
      </c>
      <c r="BL206" s="16" t="s">
        <v>149</v>
      </c>
      <c r="BM206" s="148" t="s">
        <v>371</v>
      </c>
    </row>
    <row r="207" spans="1:47" s="2" customFormat="1" ht="29.25">
      <c r="A207" s="31"/>
      <c r="B207" s="32"/>
      <c r="C207" s="31"/>
      <c r="D207" s="150" t="s">
        <v>139</v>
      </c>
      <c r="E207" s="31"/>
      <c r="F207" s="155" t="s">
        <v>372</v>
      </c>
      <c r="G207" s="31"/>
      <c r="H207" s="31"/>
      <c r="I207" s="152"/>
      <c r="J207" s="31"/>
      <c r="K207" s="31"/>
      <c r="L207" s="32"/>
      <c r="M207" s="153"/>
      <c r="N207" s="154"/>
      <c r="O207" s="52"/>
      <c r="P207" s="52"/>
      <c r="Q207" s="52"/>
      <c r="R207" s="52"/>
      <c r="S207" s="52"/>
      <c r="T207" s="53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T207" s="16" t="s">
        <v>139</v>
      </c>
      <c r="AU207" s="16" t="s">
        <v>83</v>
      </c>
    </row>
    <row r="208" spans="2:51" s="13" customFormat="1" ht="11.25">
      <c r="B208" s="160"/>
      <c r="D208" s="150" t="s">
        <v>219</v>
      </c>
      <c r="E208" s="161" t="s">
        <v>3</v>
      </c>
      <c r="F208" s="162" t="s">
        <v>373</v>
      </c>
      <c r="H208" s="161" t="s">
        <v>3</v>
      </c>
      <c r="I208" s="163"/>
      <c r="L208" s="160"/>
      <c r="M208" s="164"/>
      <c r="N208" s="165"/>
      <c r="O208" s="165"/>
      <c r="P208" s="165"/>
      <c r="Q208" s="165"/>
      <c r="R208" s="165"/>
      <c r="S208" s="165"/>
      <c r="T208" s="166"/>
      <c r="AT208" s="161" t="s">
        <v>219</v>
      </c>
      <c r="AU208" s="161" t="s">
        <v>83</v>
      </c>
      <c r="AV208" s="13" t="s">
        <v>22</v>
      </c>
      <c r="AW208" s="13" t="s">
        <v>36</v>
      </c>
      <c r="AX208" s="13" t="s">
        <v>74</v>
      </c>
      <c r="AY208" s="161" t="s">
        <v>124</v>
      </c>
    </row>
    <row r="209" spans="2:51" s="14" customFormat="1" ht="11.25">
      <c r="B209" s="167"/>
      <c r="D209" s="150" t="s">
        <v>219</v>
      </c>
      <c r="E209" s="168" t="s">
        <v>3</v>
      </c>
      <c r="F209" s="169" t="s">
        <v>588</v>
      </c>
      <c r="H209" s="170">
        <v>1640.552</v>
      </c>
      <c r="I209" s="171"/>
      <c r="L209" s="167"/>
      <c r="M209" s="172"/>
      <c r="N209" s="173"/>
      <c r="O209" s="173"/>
      <c r="P209" s="173"/>
      <c r="Q209" s="173"/>
      <c r="R209" s="173"/>
      <c r="S209" s="173"/>
      <c r="T209" s="174"/>
      <c r="AT209" s="168" t="s">
        <v>219</v>
      </c>
      <c r="AU209" s="168" t="s">
        <v>83</v>
      </c>
      <c r="AV209" s="14" t="s">
        <v>83</v>
      </c>
      <c r="AW209" s="14" t="s">
        <v>36</v>
      </c>
      <c r="AX209" s="14" t="s">
        <v>22</v>
      </c>
      <c r="AY209" s="168" t="s">
        <v>124</v>
      </c>
    </row>
    <row r="210" spans="1:65" s="2" customFormat="1" ht="16.5" customHeight="1">
      <c r="A210" s="31"/>
      <c r="B210" s="136"/>
      <c r="C210" s="175" t="s">
        <v>416</v>
      </c>
      <c r="D210" s="175" t="s">
        <v>325</v>
      </c>
      <c r="E210" s="176" t="s">
        <v>375</v>
      </c>
      <c r="F210" s="177" t="s">
        <v>376</v>
      </c>
      <c r="G210" s="178" t="s">
        <v>293</v>
      </c>
      <c r="H210" s="179">
        <v>39.537</v>
      </c>
      <c r="I210" s="180"/>
      <c r="J210" s="181">
        <f>ROUND(I210*H210,2)</f>
        <v>0</v>
      </c>
      <c r="K210" s="177" t="s">
        <v>196</v>
      </c>
      <c r="L210" s="182"/>
      <c r="M210" s="183" t="s">
        <v>3</v>
      </c>
      <c r="N210" s="184" t="s">
        <v>45</v>
      </c>
      <c r="O210" s="52"/>
      <c r="P210" s="146">
        <f>O210*H210</f>
        <v>0</v>
      </c>
      <c r="Q210" s="146">
        <v>1</v>
      </c>
      <c r="R210" s="146">
        <f>Q210*H210</f>
        <v>39.537</v>
      </c>
      <c r="S210" s="146">
        <v>0</v>
      </c>
      <c r="T210" s="147">
        <f>S210*H210</f>
        <v>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148" t="s">
        <v>167</v>
      </c>
      <c r="AT210" s="148" t="s">
        <v>325</v>
      </c>
      <c r="AU210" s="148" t="s">
        <v>83</v>
      </c>
      <c r="AY210" s="16" t="s">
        <v>124</v>
      </c>
      <c r="BE210" s="149">
        <f>IF(N210="základní",J210,0)</f>
        <v>0</v>
      </c>
      <c r="BF210" s="149">
        <f>IF(N210="snížená",J210,0)</f>
        <v>0</v>
      </c>
      <c r="BG210" s="149">
        <f>IF(N210="zákl. přenesená",J210,0)</f>
        <v>0</v>
      </c>
      <c r="BH210" s="149">
        <f>IF(N210="sníž. přenesená",J210,0)</f>
        <v>0</v>
      </c>
      <c r="BI210" s="149">
        <f>IF(N210="nulová",J210,0)</f>
        <v>0</v>
      </c>
      <c r="BJ210" s="16" t="s">
        <v>22</v>
      </c>
      <c r="BK210" s="149">
        <f>ROUND(I210*H210,2)</f>
        <v>0</v>
      </c>
      <c r="BL210" s="16" t="s">
        <v>149</v>
      </c>
      <c r="BM210" s="148" t="s">
        <v>377</v>
      </c>
    </row>
    <row r="211" spans="1:47" s="2" customFormat="1" ht="11.25">
      <c r="A211" s="31"/>
      <c r="B211" s="32"/>
      <c r="C211" s="31"/>
      <c r="D211" s="150" t="s">
        <v>139</v>
      </c>
      <c r="E211" s="31"/>
      <c r="F211" s="155" t="s">
        <v>378</v>
      </c>
      <c r="G211" s="31"/>
      <c r="H211" s="31"/>
      <c r="I211" s="152"/>
      <c r="J211" s="31"/>
      <c r="K211" s="31"/>
      <c r="L211" s="32"/>
      <c r="M211" s="153"/>
      <c r="N211" s="154"/>
      <c r="O211" s="52"/>
      <c r="P211" s="52"/>
      <c r="Q211" s="52"/>
      <c r="R211" s="52"/>
      <c r="S211" s="52"/>
      <c r="T211" s="53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T211" s="16" t="s">
        <v>139</v>
      </c>
      <c r="AU211" s="16" t="s">
        <v>83</v>
      </c>
    </row>
    <row r="212" spans="2:51" s="13" customFormat="1" ht="11.25">
      <c r="B212" s="160"/>
      <c r="D212" s="150" t="s">
        <v>219</v>
      </c>
      <c r="E212" s="161" t="s">
        <v>3</v>
      </c>
      <c r="F212" s="162" t="s">
        <v>379</v>
      </c>
      <c r="H212" s="161" t="s">
        <v>3</v>
      </c>
      <c r="I212" s="163"/>
      <c r="L212" s="160"/>
      <c r="M212" s="164"/>
      <c r="N212" s="165"/>
      <c r="O212" s="165"/>
      <c r="P212" s="165"/>
      <c r="Q212" s="165"/>
      <c r="R212" s="165"/>
      <c r="S212" s="165"/>
      <c r="T212" s="166"/>
      <c r="AT212" s="161" t="s">
        <v>219</v>
      </c>
      <c r="AU212" s="161" t="s">
        <v>83</v>
      </c>
      <c r="AV212" s="13" t="s">
        <v>22</v>
      </c>
      <c r="AW212" s="13" t="s">
        <v>36</v>
      </c>
      <c r="AX212" s="13" t="s">
        <v>74</v>
      </c>
      <c r="AY212" s="161" t="s">
        <v>124</v>
      </c>
    </row>
    <row r="213" spans="2:51" s="14" customFormat="1" ht="11.25">
      <c r="B213" s="167"/>
      <c r="D213" s="150" t="s">
        <v>219</v>
      </c>
      <c r="E213" s="168" t="s">
        <v>3</v>
      </c>
      <c r="F213" s="169" t="s">
        <v>594</v>
      </c>
      <c r="H213" s="170">
        <v>39.537</v>
      </c>
      <c r="I213" s="171"/>
      <c r="L213" s="167"/>
      <c r="M213" s="172"/>
      <c r="N213" s="173"/>
      <c r="O213" s="173"/>
      <c r="P213" s="173"/>
      <c r="Q213" s="173"/>
      <c r="R213" s="173"/>
      <c r="S213" s="173"/>
      <c r="T213" s="174"/>
      <c r="AT213" s="168" t="s">
        <v>219</v>
      </c>
      <c r="AU213" s="168" t="s">
        <v>83</v>
      </c>
      <c r="AV213" s="14" t="s">
        <v>83</v>
      </c>
      <c r="AW213" s="14" t="s">
        <v>36</v>
      </c>
      <c r="AX213" s="14" t="s">
        <v>22</v>
      </c>
      <c r="AY213" s="168" t="s">
        <v>124</v>
      </c>
    </row>
    <row r="214" spans="1:65" s="2" customFormat="1" ht="16.5" customHeight="1">
      <c r="A214" s="31"/>
      <c r="B214" s="136"/>
      <c r="C214" s="137" t="s">
        <v>422</v>
      </c>
      <c r="D214" s="137" t="s">
        <v>127</v>
      </c>
      <c r="E214" s="138" t="s">
        <v>382</v>
      </c>
      <c r="F214" s="139" t="s">
        <v>383</v>
      </c>
      <c r="G214" s="140" t="s">
        <v>195</v>
      </c>
      <c r="H214" s="141">
        <v>820.276</v>
      </c>
      <c r="I214" s="142"/>
      <c r="J214" s="143">
        <f>ROUND(I214*H214,2)</f>
        <v>0</v>
      </c>
      <c r="K214" s="139" t="s">
        <v>196</v>
      </c>
      <c r="L214" s="32"/>
      <c r="M214" s="144" t="s">
        <v>3</v>
      </c>
      <c r="N214" s="145" t="s">
        <v>45</v>
      </c>
      <c r="O214" s="52"/>
      <c r="P214" s="146">
        <f>O214*H214</f>
        <v>0</v>
      </c>
      <c r="Q214" s="146">
        <v>0.1012</v>
      </c>
      <c r="R214" s="146">
        <f>Q214*H214</f>
        <v>83.01193119999999</v>
      </c>
      <c r="S214" s="146">
        <v>0</v>
      </c>
      <c r="T214" s="147">
        <f>S214*H214</f>
        <v>0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R214" s="148" t="s">
        <v>149</v>
      </c>
      <c r="AT214" s="148" t="s">
        <v>127</v>
      </c>
      <c r="AU214" s="148" t="s">
        <v>83</v>
      </c>
      <c r="AY214" s="16" t="s">
        <v>124</v>
      </c>
      <c r="BE214" s="149">
        <f>IF(N214="základní",J214,0)</f>
        <v>0</v>
      </c>
      <c r="BF214" s="149">
        <f>IF(N214="snížená",J214,0)</f>
        <v>0</v>
      </c>
      <c r="BG214" s="149">
        <f>IF(N214="zákl. přenesená",J214,0)</f>
        <v>0</v>
      </c>
      <c r="BH214" s="149">
        <f>IF(N214="sníž. přenesená",J214,0)</f>
        <v>0</v>
      </c>
      <c r="BI214" s="149">
        <f>IF(N214="nulová",J214,0)</f>
        <v>0</v>
      </c>
      <c r="BJ214" s="16" t="s">
        <v>22</v>
      </c>
      <c r="BK214" s="149">
        <f>ROUND(I214*H214,2)</f>
        <v>0</v>
      </c>
      <c r="BL214" s="16" t="s">
        <v>149</v>
      </c>
      <c r="BM214" s="148" t="s">
        <v>384</v>
      </c>
    </row>
    <row r="215" spans="1:47" s="2" customFormat="1" ht="11.25">
      <c r="A215" s="31"/>
      <c r="B215" s="32"/>
      <c r="C215" s="31"/>
      <c r="D215" s="150" t="s">
        <v>139</v>
      </c>
      <c r="E215" s="31"/>
      <c r="F215" s="155" t="s">
        <v>385</v>
      </c>
      <c r="G215" s="31"/>
      <c r="H215" s="31"/>
      <c r="I215" s="152"/>
      <c r="J215" s="31"/>
      <c r="K215" s="31"/>
      <c r="L215" s="32"/>
      <c r="M215" s="153"/>
      <c r="N215" s="154"/>
      <c r="O215" s="52"/>
      <c r="P215" s="52"/>
      <c r="Q215" s="52"/>
      <c r="R215" s="52"/>
      <c r="S215" s="52"/>
      <c r="T215" s="53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T215" s="16" t="s">
        <v>139</v>
      </c>
      <c r="AU215" s="16" t="s">
        <v>83</v>
      </c>
    </row>
    <row r="216" spans="1:47" s="2" customFormat="1" ht="19.5">
      <c r="A216" s="31"/>
      <c r="B216" s="32"/>
      <c r="C216" s="31"/>
      <c r="D216" s="150" t="s">
        <v>134</v>
      </c>
      <c r="E216" s="31"/>
      <c r="F216" s="151" t="s">
        <v>386</v>
      </c>
      <c r="G216" s="31"/>
      <c r="H216" s="31"/>
      <c r="I216" s="152"/>
      <c r="J216" s="31"/>
      <c r="K216" s="31"/>
      <c r="L216" s="32"/>
      <c r="M216" s="153"/>
      <c r="N216" s="154"/>
      <c r="O216" s="52"/>
      <c r="P216" s="52"/>
      <c r="Q216" s="52"/>
      <c r="R216" s="52"/>
      <c r="S216" s="52"/>
      <c r="T216" s="53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T216" s="16" t="s">
        <v>134</v>
      </c>
      <c r="AU216" s="16" t="s">
        <v>83</v>
      </c>
    </row>
    <row r="217" spans="2:51" s="14" customFormat="1" ht="11.25">
      <c r="B217" s="167"/>
      <c r="D217" s="150" t="s">
        <v>219</v>
      </c>
      <c r="E217" s="168" t="s">
        <v>3</v>
      </c>
      <c r="F217" s="169" t="s">
        <v>595</v>
      </c>
      <c r="H217" s="170">
        <v>820.276</v>
      </c>
      <c r="I217" s="171"/>
      <c r="L217" s="167"/>
      <c r="M217" s="172"/>
      <c r="N217" s="173"/>
      <c r="O217" s="173"/>
      <c r="P217" s="173"/>
      <c r="Q217" s="173"/>
      <c r="R217" s="173"/>
      <c r="S217" s="173"/>
      <c r="T217" s="174"/>
      <c r="AT217" s="168" t="s">
        <v>219</v>
      </c>
      <c r="AU217" s="168" t="s">
        <v>83</v>
      </c>
      <c r="AV217" s="14" t="s">
        <v>83</v>
      </c>
      <c r="AW217" s="14" t="s">
        <v>36</v>
      </c>
      <c r="AX217" s="14" t="s">
        <v>22</v>
      </c>
      <c r="AY217" s="168" t="s">
        <v>124</v>
      </c>
    </row>
    <row r="218" spans="1:65" s="2" customFormat="1" ht="16.5" customHeight="1">
      <c r="A218" s="31"/>
      <c r="B218" s="136"/>
      <c r="C218" s="137" t="s">
        <v>426</v>
      </c>
      <c r="D218" s="137" t="s">
        <v>127</v>
      </c>
      <c r="E218" s="138" t="s">
        <v>389</v>
      </c>
      <c r="F218" s="139" t="s">
        <v>390</v>
      </c>
      <c r="G218" s="140" t="s">
        <v>195</v>
      </c>
      <c r="H218" s="141">
        <v>1523.628</v>
      </c>
      <c r="I218" s="142"/>
      <c r="J218" s="143">
        <f>ROUND(I218*H218,2)</f>
        <v>0</v>
      </c>
      <c r="K218" s="139" t="s">
        <v>3</v>
      </c>
      <c r="L218" s="32"/>
      <c r="M218" s="144" t="s">
        <v>3</v>
      </c>
      <c r="N218" s="145" t="s">
        <v>45</v>
      </c>
      <c r="O218" s="52"/>
      <c r="P218" s="146">
        <f>O218*H218</f>
        <v>0</v>
      </c>
      <c r="Q218" s="146">
        <v>0.27994</v>
      </c>
      <c r="R218" s="146">
        <f>Q218*H218</f>
        <v>426.52442232000004</v>
      </c>
      <c r="S218" s="146">
        <v>0</v>
      </c>
      <c r="T218" s="147">
        <f>S218*H218</f>
        <v>0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148" t="s">
        <v>149</v>
      </c>
      <c r="AT218" s="148" t="s">
        <v>127</v>
      </c>
      <c r="AU218" s="148" t="s">
        <v>83</v>
      </c>
      <c r="AY218" s="16" t="s">
        <v>124</v>
      </c>
      <c r="BE218" s="149">
        <f>IF(N218="základní",J218,0)</f>
        <v>0</v>
      </c>
      <c r="BF218" s="149">
        <f>IF(N218="snížená",J218,0)</f>
        <v>0</v>
      </c>
      <c r="BG218" s="149">
        <f>IF(N218="zákl. přenesená",J218,0)</f>
        <v>0</v>
      </c>
      <c r="BH218" s="149">
        <f>IF(N218="sníž. přenesená",J218,0)</f>
        <v>0</v>
      </c>
      <c r="BI218" s="149">
        <f>IF(N218="nulová",J218,0)</f>
        <v>0</v>
      </c>
      <c r="BJ218" s="16" t="s">
        <v>22</v>
      </c>
      <c r="BK218" s="149">
        <f>ROUND(I218*H218,2)</f>
        <v>0</v>
      </c>
      <c r="BL218" s="16" t="s">
        <v>149</v>
      </c>
      <c r="BM218" s="148" t="s">
        <v>391</v>
      </c>
    </row>
    <row r="219" spans="1:47" s="2" customFormat="1" ht="11.25">
      <c r="A219" s="31"/>
      <c r="B219" s="32"/>
      <c r="C219" s="31"/>
      <c r="D219" s="150" t="s">
        <v>139</v>
      </c>
      <c r="E219" s="31"/>
      <c r="F219" s="155" t="s">
        <v>392</v>
      </c>
      <c r="G219" s="31"/>
      <c r="H219" s="31"/>
      <c r="I219" s="152"/>
      <c r="J219" s="31"/>
      <c r="K219" s="31"/>
      <c r="L219" s="32"/>
      <c r="M219" s="153"/>
      <c r="N219" s="154"/>
      <c r="O219" s="52"/>
      <c r="P219" s="52"/>
      <c r="Q219" s="52"/>
      <c r="R219" s="52"/>
      <c r="S219" s="52"/>
      <c r="T219" s="53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T219" s="16" t="s">
        <v>139</v>
      </c>
      <c r="AU219" s="16" t="s">
        <v>83</v>
      </c>
    </row>
    <row r="220" spans="2:51" s="13" customFormat="1" ht="11.25">
      <c r="B220" s="160"/>
      <c r="D220" s="150" t="s">
        <v>219</v>
      </c>
      <c r="E220" s="161" t="s">
        <v>3</v>
      </c>
      <c r="F220" s="162" t="s">
        <v>393</v>
      </c>
      <c r="H220" s="161" t="s">
        <v>3</v>
      </c>
      <c r="I220" s="163"/>
      <c r="L220" s="160"/>
      <c r="M220" s="164"/>
      <c r="N220" s="165"/>
      <c r="O220" s="165"/>
      <c r="P220" s="165"/>
      <c r="Q220" s="165"/>
      <c r="R220" s="165"/>
      <c r="S220" s="165"/>
      <c r="T220" s="166"/>
      <c r="AT220" s="161" t="s">
        <v>219</v>
      </c>
      <c r="AU220" s="161" t="s">
        <v>83</v>
      </c>
      <c r="AV220" s="13" t="s">
        <v>22</v>
      </c>
      <c r="AW220" s="13" t="s">
        <v>36</v>
      </c>
      <c r="AX220" s="13" t="s">
        <v>74</v>
      </c>
      <c r="AY220" s="161" t="s">
        <v>124</v>
      </c>
    </row>
    <row r="221" spans="2:51" s="14" customFormat="1" ht="11.25">
      <c r="B221" s="167"/>
      <c r="D221" s="150" t="s">
        <v>219</v>
      </c>
      <c r="E221" s="168" t="s">
        <v>3</v>
      </c>
      <c r="F221" s="169" t="s">
        <v>596</v>
      </c>
      <c r="H221" s="170">
        <v>1523.628</v>
      </c>
      <c r="I221" s="171"/>
      <c r="L221" s="167"/>
      <c r="M221" s="172"/>
      <c r="N221" s="173"/>
      <c r="O221" s="173"/>
      <c r="P221" s="173"/>
      <c r="Q221" s="173"/>
      <c r="R221" s="173"/>
      <c r="S221" s="173"/>
      <c r="T221" s="174"/>
      <c r="AT221" s="168" t="s">
        <v>219</v>
      </c>
      <c r="AU221" s="168" t="s">
        <v>83</v>
      </c>
      <c r="AV221" s="14" t="s">
        <v>83</v>
      </c>
      <c r="AW221" s="14" t="s">
        <v>36</v>
      </c>
      <c r="AX221" s="14" t="s">
        <v>22</v>
      </c>
      <c r="AY221" s="168" t="s">
        <v>124</v>
      </c>
    </row>
    <row r="222" spans="1:65" s="2" customFormat="1" ht="16.5" customHeight="1">
      <c r="A222" s="31"/>
      <c r="B222" s="136"/>
      <c r="C222" s="137" t="s">
        <v>433</v>
      </c>
      <c r="D222" s="137" t="s">
        <v>127</v>
      </c>
      <c r="E222" s="138" t="s">
        <v>396</v>
      </c>
      <c r="F222" s="139" t="s">
        <v>397</v>
      </c>
      <c r="G222" s="140" t="s">
        <v>195</v>
      </c>
      <c r="H222" s="141">
        <v>1640.552</v>
      </c>
      <c r="I222" s="142"/>
      <c r="J222" s="143">
        <f>ROUND(I222*H222,2)</f>
        <v>0</v>
      </c>
      <c r="K222" s="139" t="s">
        <v>196</v>
      </c>
      <c r="L222" s="32"/>
      <c r="M222" s="144" t="s">
        <v>3</v>
      </c>
      <c r="N222" s="145" t="s">
        <v>45</v>
      </c>
      <c r="O222" s="52"/>
      <c r="P222" s="146">
        <f>O222*H222</f>
        <v>0</v>
      </c>
      <c r="Q222" s="146">
        <v>0.378</v>
      </c>
      <c r="R222" s="146">
        <f>Q222*H222</f>
        <v>620.128656</v>
      </c>
      <c r="S222" s="146">
        <v>0</v>
      </c>
      <c r="T222" s="147">
        <f>S222*H222</f>
        <v>0</v>
      </c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R222" s="148" t="s">
        <v>149</v>
      </c>
      <c r="AT222" s="148" t="s">
        <v>127</v>
      </c>
      <c r="AU222" s="148" t="s">
        <v>83</v>
      </c>
      <c r="AY222" s="16" t="s">
        <v>124</v>
      </c>
      <c r="BE222" s="149">
        <f>IF(N222="základní",J222,0)</f>
        <v>0</v>
      </c>
      <c r="BF222" s="149">
        <f>IF(N222="snížená",J222,0)</f>
        <v>0</v>
      </c>
      <c r="BG222" s="149">
        <f>IF(N222="zákl. přenesená",J222,0)</f>
        <v>0</v>
      </c>
      <c r="BH222" s="149">
        <f>IF(N222="sníž. přenesená",J222,0)</f>
        <v>0</v>
      </c>
      <c r="BI222" s="149">
        <f>IF(N222="nulová",J222,0)</f>
        <v>0</v>
      </c>
      <c r="BJ222" s="16" t="s">
        <v>22</v>
      </c>
      <c r="BK222" s="149">
        <f>ROUND(I222*H222,2)</f>
        <v>0</v>
      </c>
      <c r="BL222" s="16" t="s">
        <v>149</v>
      </c>
      <c r="BM222" s="148" t="s">
        <v>597</v>
      </c>
    </row>
    <row r="223" spans="1:47" s="2" customFormat="1" ht="11.25">
      <c r="A223" s="31"/>
      <c r="B223" s="32"/>
      <c r="C223" s="31"/>
      <c r="D223" s="150" t="s">
        <v>139</v>
      </c>
      <c r="E223" s="31"/>
      <c r="F223" s="155" t="s">
        <v>399</v>
      </c>
      <c r="G223" s="31"/>
      <c r="H223" s="31"/>
      <c r="I223" s="152"/>
      <c r="J223" s="31"/>
      <c r="K223" s="31"/>
      <c r="L223" s="32"/>
      <c r="M223" s="153"/>
      <c r="N223" s="154"/>
      <c r="O223" s="52"/>
      <c r="P223" s="52"/>
      <c r="Q223" s="52"/>
      <c r="R223" s="52"/>
      <c r="S223" s="52"/>
      <c r="T223" s="53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T223" s="16" t="s">
        <v>139</v>
      </c>
      <c r="AU223" s="16" t="s">
        <v>83</v>
      </c>
    </row>
    <row r="224" spans="1:47" s="2" customFormat="1" ht="19.5">
      <c r="A224" s="31"/>
      <c r="B224" s="32"/>
      <c r="C224" s="31"/>
      <c r="D224" s="150" t="s">
        <v>134</v>
      </c>
      <c r="E224" s="31"/>
      <c r="F224" s="151" t="s">
        <v>400</v>
      </c>
      <c r="G224" s="31"/>
      <c r="H224" s="31"/>
      <c r="I224" s="152"/>
      <c r="J224" s="31"/>
      <c r="K224" s="31"/>
      <c r="L224" s="32"/>
      <c r="M224" s="153"/>
      <c r="N224" s="154"/>
      <c r="O224" s="52"/>
      <c r="P224" s="52"/>
      <c r="Q224" s="52"/>
      <c r="R224" s="52"/>
      <c r="S224" s="52"/>
      <c r="T224" s="53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T224" s="16" t="s">
        <v>134</v>
      </c>
      <c r="AU224" s="16" t="s">
        <v>83</v>
      </c>
    </row>
    <row r="225" spans="2:51" s="13" customFormat="1" ht="11.25">
      <c r="B225" s="160"/>
      <c r="D225" s="150" t="s">
        <v>219</v>
      </c>
      <c r="E225" s="161" t="s">
        <v>3</v>
      </c>
      <c r="F225" s="162" t="s">
        <v>401</v>
      </c>
      <c r="H225" s="161" t="s">
        <v>3</v>
      </c>
      <c r="I225" s="163"/>
      <c r="L225" s="160"/>
      <c r="M225" s="164"/>
      <c r="N225" s="165"/>
      <c r="O225" s="165"/>
      <c r="P225" s="165"/>
      <c r="Q225" s="165"/>
      <c r="R225" s="165"/>
      <c r="S225" s="165"/>
      <c r="T225" s="166"/>
      <c r="AT225" s="161" t="s">
        <v>219</v>
      </c>
      <c r="AU225" s="161" t="s">
        <v>83</v>
      </c>
      <c r="AV225" s="13" t="s">
        <v>22</v>
      </c>
      <c r="AW225" s="13" t="s">
        <v>36</v>
      </c>
      <c r="AX225" s="13" t="s">
        <v>74</v>
      </c>
      <c r="AY225" s="161" t="s">
        <v>124</v>
      </c>
    </row>
    <row r="226" spans="2:51" s="14" customFormat="1" ht="11.25">
      <c r="B226" s="167"/>
      <c r="D226" s="150" t="s">
        <v>219</v>
      </c>
      <c r="E226" s="168" t="s">
        <v>3</v>
      </c>
      <c r="F226" s="169" t="s">
        <v>598</v>
      </c>
      <c r="H226" s="170">
        <v>1640.552</v>
      </c>
      <c r="I226" s="171"/>
      <c r="L226" s="167"/>
      <c r="M226" s="172"/>
      <c r="N226" s="173"/>
      <c r="O226" s="173"/>
      <c r="P226" s="173"/>
      <c r="Q226" s="173"/>
      <c r="R226" s="173"/>
      <c r="S226" s="173"/>
      <c r="T226" s="174"/>
      <c r="AT226" s="168" t="s">
        <v>219</v>
      </c>
      <c r="AU226" s="168" t="s">
        <v>83</v>
      </c>
      <c r="AV226" s="14" t="s">
        <v>83</v>
      </c>
      <c r="AW226" s="14" t="s">
        <v>36</v>
      </c>
      <c r="AX226" s="14" t="s">
        <v>22</v>
      </c>
      <c r="AY226" s="168" t="s">
        <v>124</v>
      </c>
    </row>
    <row r="227" spans="1:65" s="2" customFormat="1" ht="16.5" customHeight="1">
      <c r="A227" s="31"/>
      <c r="B227" s="136"/>
      <c r="C227" s="137" t="s">
        <v>439</v>
      </c>
      <c r="D227" s="137" t="s">
        <v>127</v>
      </c>
      <c r="E227" s="138" t="s">
        <v>404</v>
      </c>
      <c r="F227" s="139" t="s">
        <v>405</v>
      </c>
      <c r="G227" s="140" t="s">
        <v>195</v>
      </c>
      <c r="H227" s="141">
        <v>1289.78</v>
      </c>
      <c r="I227" s="142"/>
      <c r="J227" s="143">
        <f>ROUND(I227*H227,2)</f>
        <v>0</v>
      </c>
      <c r="K227" s="139" t="s">
        <v>196</v>
      </c>
      <c r="L227" s="32"/>
      <c r="M227" s="144" t="s">
        <v>3</v>
      </c>
      <c r="N227" s="145" t="s">
        <v>45</v>
      </c>
      <c r="O227" s="52"/>
      <c r="P227" s="146">
        <f>O227*H227</f>
        <v>0</v>
      </c>
      <c r="Q227" s="146">
        <v>0</v>
      </c>
      <c r="R227" s="146">
        <f>Q227*H227</f>
        <v>0</v>
      </c>
      <c r="S227" s="146">
        <v>0</v>
      </c>
      <c r="T227" s="147">
        <f>S227*H227</f>
        <v>0</v>
      </c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R227" s="148" t="s">
        <v>149</v>
      </c>
      <c r="AT227" s="148" t="s">
        <v>127</v>
      </c>
      <c r="AU227" s="148" t="s">
        <v>83</v>
      </c>
      <c r="AY227" s="16" t="s">
        <v>124</v>
      </c>
      <c r="BE227" s="149">
        <f>IF(N227="základní",J227,0)</f>
        <v>0</v>
      </c>
      <c r="BF227" s="149">
        <f>IF(N227="snížená",J227,0)</f>
        <v>0</v>
      </c>
      <c r="BG227" s="149">
        <f>IF(N227="zákl. přenesená",J227,0)</f>
        <v>0</v>
      </c>
      <c r="BH227" s="149">
        <f>IF(N227="sníž. přenesená",J227,0)</f>
        <v>0</v>
      </c>
      <c r="BI227" s="149">
        <f>IF(N227="nulová",J227,0)</f>
        <v>0</v>
      </c>
      <c r="BJ227" s="16" t="s">
        <v>22</v>
      </c>
      <c r="BK227" s="149">
        <f>ROUND(I227*H227,2)</f>
        <v>0</v>
      </c>
      <c r="BL227" s="16" t="s">
        <v>149</v>
      </c>
      <c r="BM227" s="148" t="s">
        <v>406</v>
      </c>
    </row>
    <row r="228" spans="1:47" s="2" customFormat="1" ht="19.5">
      <c r="A228" s="31"/>
      <c r="B228" s="32"/>
      <c r="C228" s="31"/>
      <c r="D228" s="150" t="s">
        <v>139</v>
      </c>
      <c r="E228" s="31"/>
      <c r="F228" s="155" t="s">
        <v>407</v>
      </c>
      <c r="G228" s="31"/>
      <c r="H228" s="31"/>
      <c r="I228" s="152"/>
      <c r="J228" s="31"/>
      <c r="K228" s="31"/>
      <c r="L228" s="32"/>
      <c r="M228" s="153"/>
      <c r="N228" s="154"/>
      <c r="O228" s="52"/>
      <c r="P228" s="52"/>
      <c r="Q228" s="52"/>
      <c r="R228" s="52"/>
      <c r="S228" s="52"/>
      <c r="T228" s="53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T228" s="16" t="s">
        <v>139</v>
      </c>
      <c r="AU228" s="16" t="s">
        <v>83</v>
      </c>
    </row>
    <row r="229" spans="2:51" s="13" customFormat="1" ht="11.25">
      <c r="B229" s="160"/>
      <c r="D229" s="150" t="s">
        <v>219</v>
      </c>
      <c r="E229" s="161" t="s">
        <v>3</v>
      </c>
      <c r="F229" s="162" t="s">
        <v>408</v>
      </c>
      <c r="H229" s="161" t="s">
        <v>3</v>
      </c>
      <c r="I229" s="163"/>
      <c r="L229" s="160"/>
      <c r="M229" s="164"/>
      <c r="N229" s="165"/>
      <c r="O229" s="165"/>
      <c r="P229" s="165"/>
      <c r="Q229" s="165"/>
      <c r="R229" s="165"/>
      <c r="S229" s="165"/>
      <c r="T229" s="166"/>
      <c r="AT229" s="161" t="s">
        <v>219</v>
      </c>
      <c r="AU229" s="161" t="s">
        <v>83</v>
      </c>
      <c r="AV229" s="13" t="s">
        <v>22</v>
      </c>
      <c r="AW229" s="13" t="s">
        <v>36</v>
      </c>
      <c r="AX229" s="13" t="s">
        <v>74</v>
      </c>
      <c r="AY229" s="161" t="s">
        <v>124</v>
      </c>
    </row>
    <row r="230" spans="2:51" s="14" customFormat="1" ht="11.25">
      <c r="B230" s="167"/>
      <c r="D230" s="150" t="s">
        <v>219</v>
      </c>
      <c r="E230" s="168" t="s">
        <v>3</v>
      </c>
      <c r="F230" s="169" t="s">
        <v>599</v>
      </c>
      <c r="H230" s="170">
        <v>1289.78</v>
      </c>
      <c r="I230" s="171"/>
      <c r="L230" s="167"/>
      <c r="M230" s="172"/>
      <c r="N230" s="173"/>
      <c r="O230" s="173"/>
      <c r="P230" s="173"/>
      <c r="Q230" s="173"/>
      <c r="R230" s="173"/>
      <c r="S230" s="173"/>
      <c r="T230" s="174"/>
      <c r="AT230" s="168" t="s">
        <v>219</v>
      </c>
      <c r="AU230" s="168" t="s">
        <v>83</v>
      </c>
      <c r="AV230" s="14" t="s">
        <v>83</v>
      </c>
      <c r="AW230" s="14" t="s">
        <v>36</v>
      </c>
      <c r="AX230" s="14" t="s">
        <v>22</v>
      </c>
      <c r="AY230" s="168" t="s">
        <v>124</v>
      </c>
    </row>
    <row r="231" spans="1:65" s="2" customFormat="1" ht="16.5" customHeight="1">
      <c r="A231" s="31"/>
      <c r="B231" s="136"/>
      <c r="C231" s="137" t="s">
        <v>445</v>
      </c>
      <c r="D231" s="137" t="s">
        <v>127</v>
      </c>
      <c r="E231" s="138" t="s">
        <v>411</v>
      </c>
      <c r="F231" s="139" t="s">
        <v>412</v>
      </c>
      <c r="G231" s="140" t="s">
        <v>195</v>
      </c>
      <c r="H231" s="141">
        <v>146.155</v>
      </c>
      <c r="I231" s="142"/>
      <c r="J231" s="143">
        <f>ROUND(I231*H231,2)</f>
        <v>0</v>
      </c>
      <c r="K231" s="139" t="s">
        <v>196</v>
      </c>
      <c r="L231" s="32"/>
      <c r="M231" s="144" t="s">
        <v>3</v>
      </c>
      <c r="N231" s="145" t="s">
        <v>45</v>
      </c>
      <c r="O231" s="52"/>
      <c r="P231" s="146">
        <f>O231*H231</f>
        <v>0</v>
      </c>
      <c r="Q231" s="146">
        <v>0.18776</v>
      </c>
      <c r="R231" s="146">
        <f>Q231*H231</f>
        <v>27.442062800000002</v>
      </c>
      <c r="S231" s="146">
        <v>0</v>
      </c>
      <c r="T231" s="147">
        <f>S231*H231</f>
        <v>0</v>
      </c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R231" s="148" t="s">
        <v>149</v>
      </c>
      <c r="AT231" s="148" t="s">
        <v>127</v>
      </c>
      <c r="AU231" s="148" t="s">
        <v>83</v>
      </c>
      <c r="AY231" s="16" t="s">
        <v>124</v>
      </c>
      <c r="BE231" s="149">
        <f>IF(N231="základní",J231,0)</f>
        <v>0</v>
      </c>
      <c r="BF231" s="149">
        <f>IF(N231="snížená",J231,0)</f>
        <v>0</v>
      </c>
      <c r="BG231" s="149">
        <f>IF(N231="zákl. přenesená",J231,0)</f>
        <v>0</v>
      </c>
      <c r="BH231" s="149">
        <f>IF(N231="sníž. přenesená",J231,0)</f>
        <v>0</v>
      </c>
      <c r="BI231" s="149">
        <f>IF(N231="nulová",J231,0)</f>
        <v>0</v>
      </c>
      <c r="BJ231" s="16" t="s">
        <v>22</v>
      </c>
      <c r="BK231" s="149">
        <f>ROUND(I231*H231,2)</f>
        <v>0</v>
      </c>
      <c r="BL231" s="16" t="s">
        <v>149</v>
      </c>
      <c r="BM231" s="148" t="s">
        <v>413</v>
      </c>
    </row>
    <row r="232" spans="1:47" s="2" customFormat="1" ht="11.25">
      <c r="A232" s="31"/>
      <c r="B232" s="32"/>
      <c r="C232" s="31"/>
      <c r="D232" s="150" t="s">
        <v>139</v>
      </c>
      <c r="E232" s="31"/>
      <c r="F232" s="155" t="s">
        <v>414</v>
      </c>
      <c r="G232" s="31"/>
      <c r="H232" s="31"/>
      <c r="I232" s="152"/>
      <c r="J232" s="31"/>
      <c r="K232" s="31"/>
      <c r="L232" s="32"/>
      <c r="M232" s="153"/>
      <c r="N232" s="154"/>
      <c r="O232" s="52"/>
      <c r="P232" s="52"/>
      <c r="Q232" s="52"/>
      <c r="R232" s="52"/>
      <c r="S232" s="52"/>
      <c r="T232" s="53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T232" s="16" t="s">
        <v>139</v>
      </c>
      <c r="AU232" s="16" t="s">
        <v>83</v>
      </c>
    </row>
    <row r="233" spans="2:51" s="14" customFormat="1" ht="11.25">
      <c r="B233" s="167"/>
      <c r="D233" s="150" t="s">
        <v>219</v>
      </c>
      <c r="E233" s="168" t="s">
        <v>3</v>
      </c>
      <c r="F233" s="169" t="s">
        <v>600</v>
      </c>
      <c r="H233" s="170">
        <v>146.155</v>
      </c>
      <c r="I233" s="171"/>
      <c r="L233" s="167"/>
      <c r="M233" s="172"/>
      <c r="N233" s="173"/>
      <c r="O233" s="173"/>
      <c r="P233" s="173"/>
      <c r="Q233" s="173"/>
      <c r="R233" s="173"/>
      <c r="S233" s="173"/>
      <c r="T233" s="174"/>
      <c r="AT233" s="168" t="s">
        <v>219</v>
      </c>
      <c r="AU233" s="168" t="s">
        <v>83</v>
      </c>
      <c r="AV233" s="14" t="s">
        <v>83</v>
      </c>
      <c r="AW233" s="14" t="s">
        <v>36</v>
      </c>
      <c r="AX233" s="14" t="s">
        <v>22</v>
      </c>
      <c r="AY233" s="168" t="s">
        <v>124</v>
      </c>
    </row>
    <row r="234" spans="1:65" s="2" customFormat="1" ht="16.5" customHeight="1">
      <c r="A234" s="31"/>
      <c r="B234" s="136"/>
      <c r="C234" s="137" t="s">
        <v>451</v>
      </c>
      <c r="D234" s="137" t="s">
        <v>127</v>
      </c>
      <c r="E234" s="138" t="s">
        <v>417</v>
      </c>
      <c r="F234" s="139" t="s">
        <v>418</v>
      </c>
      <c r="G234" s="140" t="s">
        <v>195</v>
      </c>
      <c r="H234" s="141">
        <v>1289.78</v>
      </c>
      <c r="I234" s="142"/>
      <c r="J234" s="143">
        <f>ROUND(I234*H234,2)</f>
        <v>0</v>
      </c>
      <c r="K234" s="139" t="s">
        <v>3</v>
      </c>
      <c r="L234" s="32"/>
      <c r="M234" s="144" t="s">
        <v>3</v>
      </c>
      <c r="N234" s="145" t="s">
        <v>45</v>
      </c>
      <c r="O234" s="52"/>
      <c r="P234" s="146">
        <f>O234*H234</f>
        <v>0</v>
      </c>
      <c r="Q234" s="146">
        <v>0</v>
      </c>
      <c r="R234" s="146">
        <f>Q234*H234</f>
        <v>0</v>
      </c>
      <c r="S234" s="146">
        <v>0</v>
      </c>
      <c r="T234" s="147">
        <f>S234*H234</f>
        <v>0</v>
      </c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R234" s="148" t="s">
        <v>149</v>
      </c>
      <c r="AT234" s="148" t="s">
        <v>127</v>
      </c>
      <c r="AU234" s="148" t="s">
        <v>83</v>
      </c>
      <c r="AY234" s="16" t="s">
        <v>124</v>
      </c>
      <c r="BE234" s="149">
        <f>IF(N234="základní",J234,0)</f>
        <v>0</v>
      </c>
      <c r="BF234" s="149">
        <f>IF(N234="snížená",J234,0)</f>
        <v>0</v>
      </c>
      <c r="BG234" s="149">
        <f>IF(N234="zákl. přenesená",J234,0)</f>
        <v>0</v>
      </c>
      <c r="BH234" s="149">
        <f>IF(N234="sníž. přenesená",J234,0)</f>
        <v>0</v>
      </c>
      <c r="BI234" s="149">
        <f>IF(N234="nulová",J234,0)</f>
        <v>0</v>
      </c>
      <c r="BJ234" s="16" t="s">
        <v>22</v>
      </c>
      <c r="BK234" s="149">
        <f>ROUND(I234*H234,2)</f>
        <v>0</v>
      </c>
      <c r="BL234" s="16" t="s">
        <v>149</v>
      </c>
      <c r="BM234" s="148" t="s">
        <v>419</v>
      </c>
    </row>
    <row r="235" spans="1:47" s="2" customFormat="1" ht="11.25">
      <c r="A235" s="31"/>
      <c r="B235" s="32"/>
      <c r="C235" s="31"/>
      <c r="D235" s="150" t="s">
        <v>139</v>
      </c>
      <c r="E235" s="31"/>
      <c r="F235" s="155" t="s">
        <v>420</v>
      </c>
      <c r="G235" s="31"/>
      <c r="H235" s="31"/>
      <c r="I235" s="152"/>
      <c r="J235" s="31"/>
      <c r="K235" s="31"/>
      <c r="L235" s="32"/>
      <c r="M235" s="153"/>
      <c r="N235" s="154"/>
      <c r="O235" s="52"/>
      <c r="P235" s="52"/>
      <c r="Q235" s="52"/>
      <c r="R235" s="52"/>
      <c r="S235" s="52"/>
      <c r="T235" s="53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T235" s="16" t="s">
        <v>139</v>
      </c>
      <c r="AU235" s="16" t="s">
        <v>83</v>
      </c>
    </row>
    <row r="236" spans="2:51" s="13" customFormat="1" ht="11.25">
      <c r="B236" s="160"/>
      <c r="D236" s="150" t="s">
        <v>219</v>
      </c>
      <c r="E236" s="161" t="s">
        <v>3</v>
      </c>
      <c r="F236" s="162" t="s">
        <v>421</v>
      </c>
      <c r="H236" s="161" t="s">
        <v>3</v>
      </c>
      <c r="I236" s="163"/>
      <c r="L236" s="160"/>
      <c r="M236" s="164"/>
      <c r="N236" s="165"/>
      <c r="O236" s="165"/>
      <c r="P236" s="165"/>
      <c r="Q236" s="165"/>
      <c r="R236" s="165"/>
      <c r="S236" s="165"/>
      <c r="T236" s="166"/>
      <c r="AT236" s="161" t="s">
        <v>219</v>
      </c>
      <c r="AU236" s="161" t="s">
        <v>83</v>
      </c>
      <c r="AV236" s="13" t="s">
        <v>22</v>
      </c>
      <c r="AW236" s="13" t="s">
        <v>36</v>
      </c>
      <c r="AX236" s="13" t="s">
        <v>74</v>
      </c>
      <c r="AY236" s="161" t="s">
        <v>124</v>
      </c>
    </row>
    <row r="237" spans="2:51" s="14" customFormat="1" ht="11.25">
      <c r="B237" s="167"/>
      <c r="D237" s="150" t="s">
        <v>219</v>
      </c>
      <c r="E237" s="168" t="s">
        <v>3</v>
      </c>
      <c r="F237" s="169" t="s">
        <v>599</v>
      </c>
      <c r="H237" s="170">
        <v>1289.78</v>
      </c>
      <c r="I237" s="171"/>
      <c r="L237" s="167"/>
      <c r="M237" s="172"/>
      <c r="N237" s="173"/>
      <c r="O237" s="173"/>
      <c r="P237" s="173"/>
      <c r="Q237" s="173"/>
      <c r="R237" s="173"/>
      <c r="S237" s="173"/>
      <c r="T237" s="174"/>
      <c r="AT237" s="168" t="s">
        <v>219</v>
      </c>
      <c r="AU237" s="168" t="s">
        <v>83</v>
      </c>
      <c r="AV237" s="14" t="s">
        <v>83</v>
      </c>
      <c r="AW237" s="14" t="s">
        <v>36</v>
      </c>
      <c r="AX237" s="14" t="s">
        <v>22</v>
      </c>
      <c r="AY237" s="168" t="s">
        <v>124</v>
      </c>
    </row>
    <row r="238" spans="1:65" s="2" customFormat="1" ht="16.5" customHeight="1">
      <c r="A238" s="31"/>
      <c r="B238" s="136"/>
      <c r="C238" s="137" t="s">
        <v>456</v>
      </c>
      <c r="D238" s="137" t="s">
        <v>127</v>
      </c>
      <c r="E238" s="138" t="s">
        <v>423</v>
      </c>
      <c r="F238" s="139" t="s">
        <v>424</v>
      </c>
      <c r="G238" s="140" t="s">
        <v>195</v>
      </c>
      <c r="H238" s="141">
        <v>1289.78</v>
      </c>
      <c r="I238" s="142"/>
      <c r="J238" s="143">
        <f>ROUND(I238*H238,2)</f>
        <v>0</v>
      </c>
      <c r="K238" s="139" t="s">
        <v>3</v>
      </c>
      <c r="L238" s="32"/>
      <c r="M238" s="144" t="s">
        <v>3</v>
      </c>
      <c r="N238" s="145" t="s">
        <v>45</v>
      </c>
      <c r="O238" s="52"/>
      <c r="P238" s="146">
        <f>O238*H238</f>
        <v>0</v>
      </c>
      <c r="Q238" s="146">
        <v>0</v>
      </c>
      <c r="R238" s="146">
        <f>Q238*H238</f>
        <v>0</v>
      </c>
      <c r="S238" s="146">
        <v>0</v>
      </c>
      <c r="T238" s="147">
        <f>S238*H238</f>
        <v>0</v>
      </c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R238" s="148" t="s">
        <v>149</v>
      </c>
      <c r="AT238" s="148" t="s">
        <v>127</v>
      </c>
      <c r="AU238" s="148" t="s">
        <v>83</v>
      </c>
      <c r="AY238" s="16" t="s">
        <v>124</v>
      </c>
      <c r="BE238" s="149">
        <f>IF(N238="základní",J238,0)</f>
        <v>0</v>
      </c>
      <c r="BF238" s="149">
        <f>IF(N238="snížená",J238,0)</f>
        <v>0</v>
      </c>
      <c r="BG238" s="149">
        <f>IF(N238="zákl. přenesená",J238,0)</f>
        <v>0</v>
      </c>
      <c r="BH238" s="149">
        <f>IF(N238="sníž. přenesená",J238,0)</f>
        <v>0</v>
      </c>
      <c r="BI238" s="149">
        <f>IF(N238="nulová",J238,0)</f>
        <v>0</v>
      </c>
      <c r="BJ238" s="16" t="s">
        <v>22</v>
      </c>
      <c r="BK238" s="149">
        <f>ROUND(I238*H238,2)</f>
        <v>0</v>
      </c>
      <c r="BL238" s="16" t="s">
        <v>149</v>
      </c>
      <c r="BM238" s="148" t="s">
        <v>425</v>
      </c>
    </row>
    <row r="239" spans="1:47" s="2" customFormat="1" ht="11.25">
      <c r="A239" s="31"/>
      <c r="B239" s="32"/>
      <c r="C239" s="31"/>
      <c r="D239" s="150" t="s">
        <v>139</v>
      </c>
      <c r="E239" s="31"/>
      <c r="F239" s="155" t="s">
        <v>420</v>
      </c>
      <c r="G239" s="31"/>
      <c r="H239" s="31"/>
      <c r="I239" s="152"/>
      <c r="J239" s="31"/>
      <c r="K239" s="31"/>
      <c r="L239" s="32"/>
      <c r="M239" s="153"/>
      <c r="N239" s="154"/>
      <c r="O239" s="52"/>
      <c r="P239" s="52"/>
      <c r="Q239" s="52"/>
      <c r="R239" s="52"/>
      <c r="S239" s="52"/>
      <c r="T239" s="53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T239" s="16" t="s">
        <v>139</v>
      </c>
      <c r="AU239" s="16" t="s">
        <v>83</v>
      </c>
    </row>
    <row r="240" spans="2:51" s="13" customFormat="1" ht="11.25">
      <c r="B240" s="160"/>
      <c r="D240" s="150" t="s">
        <v>219</v>
      </c>
      <c r="E240" s="161" t="s">
        <v>3</v>
      </c>
      <c r="F240" s="162" t="s">
        <v>408</v>
      </c>
      <c r="H240" s="161" t="s">
        <v>3</v>
      </c>
      <c r="I240" s="163"/>
      <c r="L240" s="160"/>
      <c r="M240" s="164"/>
      <c r="N240" s="165"/>
      <c r="O240" s="165"/>
      <c r="P240" s="165"/>
      <c r="Q240" s="165"/>
      <c r="R240" s="165"/>
      <c r="S240" s="165"/>
      <c r="T240" s="166"/>
      <c r="AT240" s="161" t="s">
        <v>219</v>
      </c>
      <c r="AU240" s="161" t="s">
        <v>83</v>
      </c>
      <c r="AV240" s="13" t="s">
        <v>22</v>
      </c>
      <c r="AW240" s="13" t="s">
        <v>36</v>
      </c>
      <c r="AX240" s="13" t="s">
        <v>74</v>
      </c>
      <c r="AY240" s="161" t="s">
        <v>124</v>
      </c>
    </row>
    <row r="241" spans="2:51" s="14" customFormat="1" ht="11.25">
      <c r="B241" s="167"/>
      <c r="D241" s="150" t="s">
        <v>219</v>
      </c>
      <c r="E241" s="168" t="s">
        <v>3</v>
      </c>
      <c r="F241" s="169" t="s">
        <v>599</v>
      </c>
      <c r="H241" s="170">
        <v>1289.78</v>
      </c>
      <c r="I241" s="171"/>
      <c r="L241" s="167"/>
      <c r="M241" s="172"/>
      <c r="N241" s="173"/>
      <c r="O241" s="173"/>
      <c r="P241" s="173"/>
      <c r="Q241" s="173"/>
      <c r="R241" s="173"/>
      <c r="S241" s="173"/>
      <c r="T241" s="174"/>
      <c r="AT241" s="168" t="s">
        <v>219</v>
      </c>
      <c r="AU241" s="168" t="s">
        <v>83</v>
      </c>
      <c r="AV241" s="14" t="s">
        <v>83</v>
      </c>
      <c r="AW241" s="14" t="s">
        <v>36</v>
      </c>
      <c r="AX241" s="14" t="s">
        <v>22</v>
      </c>
      <c r="AY241" s="168" t="s">
        <v>124</v>
      </c>
    </row>
    <row r="242" spans="1:65" s="2" customFormat="1" ht="21.75" customHeight="1">
      <c r="A242" s="31"/>
      <c r="B242" s="136"/>
      <c r="C242" s="137" t="s">
        <v>461</v>
      </c>
      <c r="D242" s="137" t="s">
        <v>127</v>
      </c>
      <c r="E242" s="138" t="s">
        <v>427</v>
      </c>
      <c r="F242" s="139" t="s">
        <v>428</v>
      </c>
      <c r="G242" s="140" t="s">
        <v>195</v>
      </c>
      <c r="H242" s="141">
        <v>1289.78</v>
      </c>
      <c r="I242" s="142"/>
      <c r="J242" s="143">
        <f>ROUND(I242*H242,2)</f>
        <v>0</v>
      </c>
      <c r="K242" s="139" t="s">
        <v>196</v>
      </c>
      <c r="L242" s="32"/>
      <c r="M242" s="144" t="s">
        <v>3</v>
      </c>
      <c r="N242" s="145" t="s">
        <v>45</v>
      </c>
      <c r="O242" s="52"/>
      <c r="P242" s="146">
        <f>O242*H242</f>
        <v>0</v>
      </c>
      <c r="Q242" s="146">
        <v>0</v>
      </c>
      <c r="R242" s="146">
        <f>Q242*H242</f>
        <v>0</v>
      </c>
      <c r="S242" s="146">
        <v>0</v>
      </c>
      <c r="T242" s="147">
        <f>S242*H242</f>
        <v>0</v>
      </c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R242" s="148" t="s">
        <v>149</v>
      </c>
      <c r="AT242" s="148" t="s">
        <v>127</v>
      </c>
      <c r="AU242" s="148" t="s">
        <v>83</v>
      </c>
      <c r="AY242" s="16" t="s">
        <v>124</v>
      </c>
      <c r="BE242" s="149">
        <f>IF(N242="základní",J242,0)</f>
        <v>0</v>
      </c>
      <c r="BF242" s="149">
        <f>IF(N242="snížená",J242,0)</f>
        <v>0</v>
      </c>
      <c r="BG242" s="149">
        <f>IF(N242="zákl. přenesená",J242,0)</f>
        <v>0</v>
      </c>
      <c r="BH242" s="149">
        <f>IF(N242="sníž. přenesená",J242,0)</f>
        <v>0</v>
      </c>
      <c r="BI242" s="149">
        <f>IF(N242="nulová",J242,0)</f>
        <v>0</v>
      </c>
      <c r="BJ242" s="16" t="s">
        <v>22</v>
      </c>
      <c r="BK242" s="149">
        <f>ROUND(I242*H242,2)</f>
        <v>0</v>
      </c>
      <c r="BL242" s="16" t="s">
        <v>149</v>
      </c>
      <c r="BM242" s="148" t="s">
        <v>429</v>
      </c>
    </row>
    <row r="243" spans="1:47" s="2" customFormat="1" ht="19.5">
      <c r="A243" s="31"/>
      <c r="B243" s="32"/>
      <c r="C243" s="31"/>
      <c r="D243" s="150" t="s">
        <v>139</v>
      </c>
      <c r="E243" s="31"/>
      <c r="F243" s="155" t="s">
        <v>430</v>
      </c>
      <c r="G243" s="31"/>
      <c r="H243" s="31"/>
      <c r="I243" s="152"/>
      <c r="J243" s="31"/>
      <c r="K243" s="31"/>
      <c r="L243" s="32"/>
      <c r="M243" s="153"/>
      <c r="N243" s="154"/>
      <c r="O243" s="52"/>
      <c r="P243" s="52"/>
      <c r="Q243" s="52"/>
      <c r="R243" s="52"/>
      <c r="S243" s="52"/>
      <c r="T243" s="53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T243" s="16" t="s">
        <v>139</v>
      </c>
      <c r="AU243" s="16" t="s">
        <v>83</v>
      </c>
    </row>
    <row r="244" spans="2:51" s="13" customFormat="1" ht="11.25">
      <c r="B244" s="160"/>
      <c r="D244" s="150" t="s">
        <v>219</v>
      </c>
      <c r="E244" s="161" t="s">
        <v>3</v>
      </c>
      <c r="F244" s="162" t="s">
        <v>431</v>
      </c>
      <c r="H244" s="161" t="s">
        <v>3</v>
      </c>
      <c r="I244" s="163"/>
      <c r="L244" s="160"/>
      <c r="M244" s="164"/>
      <c r="N244" s="165"/>
      <c r="O244" s="165"/>
      <c r="P244" s="165"/>
      <c r="Q244" s="165"/>
      <c r="R244" s="165"/>
      <c r="S244" s="165"/>
      <c r="T244" s="166"/>
      <c r="AT244" s="161" t="s">
        <v>219</v>
      </c>
      <c r="AU244" s="161" t="s">
        <v>83</v>
      </c>
      <c r="AV244" s="13" t="s">
        <v>22</v>
      </c>
      <c r="AW244" s="13" t="s">
        <v>36</v>
      </c>
      <c r="AX244" s="13" t="s">
        <v>74</v>
      </c>
      <c r="AY244" s="161" t="s">
        <v>124</v>
      </c>
    </row>
    <row r="245" spans="2:51" s="14" customFormat="1" ht="11.25">
      <c r="B245" s="167"/>
      <c r="D245" s="150" t="s">
        <v>219</v>
      </c>
      <c r="E245" s="168" t="s">
        <v>3</v>
      </c>
      <c r="F245" s="169" t="s">
        <v>601</v>
      </c>
      <c r="H245" s="170">
        <v>1289.78</v>
      </c>
      <c r="I245" s="171"/>
      <c r="L245" s="167"/>
      <c r="M245" s="172"/>
      <c r="N245" s="173"/>
      <c r="O245" s="173"/>
      <c r="P245" s="173"/>
      <c r="Q245" s="173"/>
      <c r="R245" s="173"/>
      <c r="S245" s="173"/>
      <c r="T245" s="174"/>
      <c r="AT245" s="168" t="s">
        <v>219</v>
      </c>
      <c r="AU245" s="168" t="s">
        <v>83</v>
      </c>
      <c r="AV245" s="14" t="s">
        <v>83</v>
      </c>
      <c r="AW245" s="14" t="s">
        <v>36</v>
      </c>
      <c r="AX245" s="14" t="s">
        <v>22</v>
      </c>
      <c r="AY245" s="168" t="s">
        <v>124</v>
      </c>
    </row>
    <row r="246" spans="1:65" s="2" customFormat="1" ht="16.5" customHeight="1">
      <c r="A246" s="31"/>
      <c r="B246" s="136"/>
      <c r="C246" s="137" t="s">
        <v>468</v>
      </c>
      <c r="D246" s="137" t="s">
        <v>127</v>
      </c>
      <c r="E246" s="138" t="s">
        <v>446</v>
      </c>
      <c r="F246" s="139" t="s">
        <v>447</v>
      </c>
      <c r="G246" s="140" t="s">
        <v>309</v>
      </c>
      <c r="H246" s="141">
        <v>19</v>
      </c>
      <c r="I246" s="142"/>
      <c r="J246" s="143">
        <f>ROUND(I246*H246,2)</f>
        <v>0</v>
      </c>
      <c r="K246" s="139" t="s">
        <v>3</v>
      </c>
      <c r="L246" s="32"/>
      <c r="M246" s="144" t="s">
        <v>3</v>
      </c>
      <c r="N246" s="145" t="s">
        <v>45</v>
      </c>
      <c r="O246" s="52"/>
      <c r="P246" s="146">
        <f>O246*H246</f>
        <v>0</v>
      </c>
      <c r="Q246" s="146">
        <v>0.0036</v>
      </c>
      <c r="R246" s="146">
        <f>Q246*H246</f>
        <v>0.0684</v>
      </c>
      <c r="S246" s="146">
        <v>0</v>
      </c>
      <c r="T246" s="147">
        <f>S246*H246</f>
        <v>0</v>
      </c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R246" s="148" t="s">
        <v>149</v>
      </c>
      <c r="AT246" s="148" t="s">
        <v>127</v>
      </c>
      <c r="AU246" s="148" t="s">
        <v>83</v>
      </c>
      <c r="AY246" s="16" t="s">
        <v>124</v>
      </c>
      <c r="BE246" s="149">
        <f>IF(N246="základní",J246,0)</f>
        <v>0</v>
      </c>
      <c r="BF246" s="149">
        <f>IF(N246="snížená",J246,0)</f>
        <v>0</v>
      </c>
      <c r="BG246" s="149">
        <f>IF(N246="zákl. přenesená",J246,0)</f>
        <v>0</v>
      </c>
      <c r="BH246" s="149">
        <f>IF(N246="sníž. přenesená",J246,0)</f>
        <v>0</v>
      </c>
      <c r="BI246" s="149">
        <f>IF(N246="nulová",J246,0)</f>
        <v>0</v>
      </c>
      <c r="BJ246" s="16" t="s">
        <v>22</v>
      </c>
      <c r="BK246" s="149">
        <f>ROUND(I246*H246,2)</f>
        <v>0</v>
      </c>
      <c r="BL246" s="16" t="s">
        <v>149</v>
      </c>
      <c r="BM246" s="148" t="s">
        <v>448</v>
      </c>
    </row>
    <row r="247" spans="1:47" s="2" customFormat="1" ht="19.5">
      <c r="A247" s="31"/>
      <c r="B247" s="32"/>
      <c r="C247" s="31"/>
      <c r="D247" s="150" t="s">
        <v>134</v>
      </c>
      <c r="E247" s="31"/>
      <c r="F247" s="151" t="s">
        <v>449</v>
      </c>
      <c r="G247" s="31"/>
      <c r="H247" s="31"/>
      <c r="I247" s="152"/>
      <c r="J247" s="31"/>
      <c r="K247" s="31"/>
      <c r="L247" s="32"/>
      <c r="M247" s="153"/>
      <c r="N247" s="154"/>
      <c r="O247" s="52"/>
      <c r="P247" s="52"/>
      <c r="Q247" s="52"/>
      <c r="R247" s="52"/>
      <c r="S247" s="52"/>
      <c r="T247" s="53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T247" s="16" t="s">
        <v>134</v>
      </c>
      <c r="AU247" s="16" t="s">
        <v>83</v>
      </c>
    </row>
    <row r="248" spans="2:51" s="14" customFormat="1" ht="11.25">
      <c r="B248" s="167"/>
      <c r="D248" s="150" t="s">
        <v>219</v>
      </c>
      <c r="E248" s="168" t="s">
        <v>3</v>
      </c>
      <c r="F248" s="169" t="s">
        <v>306</v>
      </c>
      <c r="H248" s="170">
        <v>19</v>
      </c>
      <c r="I248" s="171"/>
      <c r="L248" s="167"/>
      <c r="M248" s="172"/>
      <c r="N248" s="173"/>
      <c r="O248" s="173"/>
      <c r="P248" s="173"/>
      <c r="Q248" s="173"/>
      <c r="R248" s="173"/>
      <c r="S248" s="173"/>
      <c r="T248" s="174"/>
      <c r="AT248" s="168" t="s">
        <v>219</v>
      </c>
      <c r="AU248" s="168" t="s">
        <v>83</v>
      </c>
      <c r="AV248" s="14" t="s">
        <v>83</v>
      </c>
      <c r="AW248" s="14" t="s">
        <v>36</v>
      </c>
      <c r="AX248" s="14" t="s">
        <v>22</v>
      </c>
      <c r="AY248" s="168" t="s">
        <v>124</v>
      </c>
    </row>
    <row r="249" spans="2:63" s="12" customFormat="1" ht="22.9" customHeight="1">
      <c r="B249" s="123"/>
      <c r="D249" s="124" t="s">
        <v>73</v>
      </c>
      <c r="E249" s="134" t="s">
        <v>167</v>
      </c>
      <c r="F249" s="134" t="s">
        <v>602</v>
      </c>
      <c r="I249" s="126"/>
      <c r="J249" s="135">
        <f>BK249</f>
        <v>0</v>
      </c>
      <c r="L249" s="123"/>
      <c r="M249" s="128"/>
      <c r="N249" s="129"/>
      <c r="O249" s="129"/>
      <c r="P249" s="130">
        <f>SUM(P250:P252)</f>
        <v>0</v>
      </c>
      <c r="Q249" s="129"/>
      <c r="R249" s="130">
        <f>SUM(R250:R252)</f>
        <v>0</v>
      </c>
      <c r="S249" s="129"/>
      <c r="T249" s="131">
        <f>SUM(T250:T252)</f>
        <v>0</v>
      </c>
      <c r="AR249" s="124" t="s">
        <v>22</v>
      </c>
      <c r="AT249" s="132" t="s">
        <v>73</v>
      </c>
      <c r="AU249" s="132" t="s">
        <v>22</v>
      </c>
      <c r="AY249" s="124" t="s">
        <v>124</v>
      </c>
      <c r="BK249" s="133">
        <f>SUM(BK250:BK252)</f>
        <v>0</v>
      </c>
    </row>
    <row r="250" spans="1:65" s="2" customFormat="1" ht="16.5" customHeight="1">
      <c r="A250" s="31"/>
      <c r="B250" s="136"/>
      <c r="C250" s="137" t="s">
        <v>473</v>
      </c>
      <c r="D250" s="137" t="s">
        <v>127</v>
      </c>
      <c r="E250" s="138" t="s">
        <v>603</v>
      </c>
      <c r="F250" s="139" t="s">
        <v>604</v>
      </c>
      <c r="G250" s="140" t="s">
        <v>309</v>
      </c>
      <c r="H250" s="141">
        <v>8</v>
      </c>
      <c r="I250" s="142"/>
      <c r="J250" s="143">
        <f>ROUND(I250*H250,2)</f>
        <v>0</v>
      </c>
      <c r="K250" s="139" t="s">
        <v>3</v>
      </c>
      <c r="L250" s="32"/>
      <c r="M250" s="144" t="s">
        <v>3</v>
      </c>
      <c r="N250" s="145" t="s">
        <v>45</v>
      </c>
      <c r="O250" s="52"/>
      <c r="P250" s="146">
        <f>O250*H250</f>
        <v>0</v>
      </c>
      <c r="Q250" s="146">
        <v>0</v>
      </c>
      <c r="R250" s="146">
        <f>Q250*H250</f>
        <v>0</v>
      </c>
      <c r="S250" s="146">
        <v>0</v>
      </c>
      <c r="T250" s="147">
        <f>S250*H250</f>
        <v>0</v>
      </c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R250" s="148" t="s">
        <v>149</v>
      </c>
      <c r="AT250" s="148" t="s">
        <v>127</v>
      </c>
      <c r="AU250" s="148" t="s">
        <v>83</v>
      </c>
      <c r="AY250" s="16" t="s">
        <v>124</v>
      </c>
      <c r="BE250" s="149">
        <f>IF(N250="základní",J250,0)</f>
        <v>0</v>
      </c>
      <c r="BF250" s="149">
        <f>IF(N250="snížená",J250,0)</f>
        <v>0</v>
      </c>
      <c r="BG250" s="149">
        <f>IF(N250="zákl. přenesená",J250,0)</f>
        <v>0</v>
      </c>
      <c r="BH250" s="149">
        <f>IF(N250="sníž. přenesená",J250,0)</f>
        <v>0</v>
      </c>
      <c r="BI250" s="149">
        <f>IF(N250="nulová",J250,0)</f>
        <v>0</v>
      </c>
      <c r="BJ250" s="16" t="s">
        <v>22</v>
      </c>
      <c r="BK250" s="149">
        <f>ROUND(I250*H250,2)</f>
        <v>0</v>
      </c>
      <c r="BL250" s="16" t="s">
        <v>149</v>
      </c>
      <c r="BM250" s="148" t="s">
        <v>605</v>
      </c>
    </row>
    <row r="251" spans="1:47" s="2" customFormat="1" ht="11.25">
      <c r="A251" s="31"/>
      <c r="B251" s="32"/>
      <c r="C251" s="31"/>
      <c r="D251" s="150" t="s">
        <v>139</v>
      </c>
      <c r="E251" s="31"/>
      <c r="F251" s="155" t="s">
        <v>604</v>
      </c>
      <c r="G251" s="31"/>
      <c r="H251" s="31"/>
      <c r="I251" s="152"/>
      <c r="J251" s="31"/>
      <c r="K251" s="31"/>
      <c r="L251" s="32"/>
      <c r="M251" s="153"/>
      <c r="N251" s="154"/>
      <c r="O251" s="52"/>
      <c r="P251" s="52"/>
      <c r="Q251" s="52"/>
      <c r="R251" s="52"/>
      <c r="S251" s="52"/>
      <c r="T251" s="53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T251" s="16" t="s">
        <v>139</v>
      </c>
      <c r="AU251" s="16" t="s">
        <v>83</v>
      </c>
    </row>
    <row r="252" spans="1:47" s="2" customFormat="1" ht="19.5">
      <c r="A252" s="31"/>
      <c r="B252" s="32"/>
      <c r="C252" s="31"/>
      <c r="D252" s="150" t="s">
        <v>134</v>
      </c>
      <c r="E252" s="31"/>
      <c r="F252" s="151" t="s">
        <v>606</v>
      </c>
      <c r="G252" s="31"/>
      <c r="H252" s="31"/>
      <c r="I252" s="152"/>
      <c r="J252" s="31"/>
      <c r="K252" s="31"/>
      <c r="L252" s="32"/>
      <c r="M252" s="153"/>
      <c r="N252" s="154"/>
      <c r="O252" s="52"/>
      <c r="P252" s="52"/>
      <c r="Q252" s="52"/>
      <c r="R252" s="52"/>
      <c r="S252" s="52"/>
      <c r="T252" s="53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T252" s="16" t="s">
        <v>134</v>
      </c>
      <c r="AU252" s="16" t="s">
        <v>83</v>
      </c>
    </row>
    <row r="253" spans="2:63" s="12" customFormat="1" ht="22.9" customHeight="1">
      <c r="B253" s="123"/>
      <c r="D253" s="124" t="s">
        <v>73</v>
      </c>
      <c r="E253" s="134" t="s">
        <v>173</v>
      </c>
      <c r="F253" s="134" t="s">
        <v>450</v>
      </c>
      <c r="I253" s="126"/>
      <c r="J253" s="135">
        <f>BK253</f>
        <v>0</v>
      </c>
      <c r="L253" s="123"/>
      <c r="M253" s="128"/>
      <c r="N253" s="129"/>
      <c r="O253" s="129"/>
      <c r="P253" s="130">
        <f>SUM(P254:P284)</f>
        <v>0</v>
      </c>
      <c r="Q253" s="129"/>
      <c r="R253" s="130">
        <f>SUM(R254:R284)</f>
        <v>28.29090176</v>
      </c>
      <c r="S253" s="129"/>
      <c r="T253" s="131">
        <f>SUM(T254:T284)</f>
        <v>0</v>
      </c>
      <c r="AR253" s="124" t="s">
        <v>22</v>
      </c>
      <c r="AT253" s="132" t="s">
        <v>73</v>
      </c>
      <c r="AU253" s="132" t="s">
        <v>22</v>
      </c>
      <c r="AY253" s="124" t="s">
        <v>124</v>
      </c>
      <c r="BK253" s="133">
        <f>SUM(BK254:BK284)</f>
        <v>0</v>
      </c>
    </row>
    <row r="254" spans="1:65" s="2" customFormat="1" ht="16.5" customHeight="1">
      <c r="A254" s="31"/>
      <c r="B254" s="136"/>
      <c r="C254" s="137" t="s">
        <v>478</v>
      </c>
      <c r="D254" s="137" t="s">
        <v>127</v>
      </c>
      <c r="E254" s="138" t="s">
        <v>607</v>
      </c>
      <c r="F254" s="139" t="s">
        <v>608</v>
      </c>
      <c r="G254" s="140" t="s">
        <v>355</v>
      </c>
      <c r="H254" s="141">
        <v>2</v>
      </c>
      <c r="I254" s="142"/>
      <c r="J254" s="143">
        <f>ROUND(I254*H254,2)</f>
        <v>0</v>
      </c>
      <c r="K254" s="139" t="s">
        <v>196</v>
      </c>
      <c r="L254" s="32"/>
      <c r="M254" s="144" t="s">
        <v>3</v>
      </c>
      <c r="N254" s="145" t="s">
        <v>45</v>
      </c>
      <c r="O254" s="52"/>
      <c r="P254" s="146">
        <f>O254*H254</f>
        <v>0</v>
      </c>
      <c r="Q254" s="146">
        <v>0</v>
      </c>
      <c r="R254" s="146">
        <f>Q254*H254</f>
        <v>0</v>
      </c>
      <c r="S254" s="146">
        <v>0</v>
      </c>
      <c r="T254" s="147">
        <f>S254*H254</f>
        <v>0</v>
      </c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R254" s="148" t="s">
        <v>149</v>
      </c>
      <c r="AT254" s="148" t="s">
        <v>127</v>
      </c>
      <c r="AU254" s="148" t="s">
        <v>83</v>
      </c>
      <c r="AY254" s="16" t="s">
        <v>124</v>
      </c>
      <c r="BE254" s="149">
        <f>IF(N254="základní",J254,0)</f>
        <v>0</v>
      </c>
      <c r="BF254" s="149">
        <f>IF(N254="snížená",J254,0)</f>
        <v>0</v>
      </c>
      <c r="BG254" s="149">
        <f>IF(N254="zákl. přenesená",J254,0)</f>
        <v>0</v>
      </c>
      <c r="BH254" s="149">
        <f>IF(N254="sníž. přenesená",J254,0)</f>
        <v>0</v>
      </c>
      <c r="BI254" s="149">
        <f>IF(N254="nulová",J254,0)</f>
        <v>0</v>
      </c>
      <c r="BJ254" s="16" t="s">
        <v>22</v>
      </c>
      <c r="BK254" s="149">
        <f>ROUND(I254*H254,2)</f>
        <v>0</v>
      </c>
      <c r="BL254" s="16" t="s">
        <v>149</v>
      </c>
      <c r="BM254" s="148" t="s">
        <v>609</v>
      </c>
    </row>
    <row r="255" spans="1:47" s="2" customFormat="1" ht="11.25">
      <c r="A255" s="31"/>
      <c r="B255" s="32"/>
      <c r="C255" s="31"/>
      <c r="D255" s="150" t="s">
        <v>139</v>
      </c>
      <c r="E255" s="31"/>
      <c r="F255" s="155" t="s">
        <v>610</v>
      </c>
      <c r="G255" s="31"/>
      <c r="H255" s="31"/>
      <c r="I255" s="152"/>
      <c r="J255" s="31"/>
      <c r="K255" s="31"/>
      <c r="L255" s="32"/>
      <c r="M255" s="153"/>
      <c r="N255" s="154"/>
      <c r="O255" s="52"/>
      <c r="P255" s="52"/>
      <c r="Q255" s="52"/>
      <c r="R255" s="52"/>
      <c r="S255" s="52"/>
      <c r="T255" s="53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T255" s="16" t="s">
        <v>139</v>
      </c>
      <c r="AU255" s="16" t="s">
        <v>83</v>
      </c>
    </row>
    <row r="256" spans="1:47" s="2" customFormat="1" ht="19.5">
      <c r="A256" s="31"/>
      <c r="B256" s="32"/>
      <c r="C256" s="31"/>
      <c r="D256" s="150" t="s">
        <v>134</v>
      </c>
      <c r="E256" s="31"/>
      <c r="F256" s="151" t="s">
        <v>611</v>
      </c>
      <c r="G256" s="31"/>
      <c r="H256" s="31"/>
      <c r="I256" s="152"/>
      <c r="J256" s="31"/>
      <c r="K256" s="31"/>
      <c r="L256" s="32"/>
      <c r="M256" s="153"/>
      <c r="N256" s="154"/>
      <c r="O256" s="52"/>
      <c r="P256" s="52"/>
      <c r="Q256" s="52"/>
      <c r="R256" s="52"/>
      <c r="S256" s="52"/>
      <c r="T256" s="53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T256" s="16" t="s">
        <v>134</v>
      </c>
      <c r="AU256" s="16" t="s">
        <v>83</v>
      </c>
    </row>
    <row r="257" spans="2:51" s="14" customFormat="1" ht="11.25">
      <c r="B257" s="167"/>
      <c r="D257" s="150" t="s">
        <v>219</v>
      </c>
      <c r="E257" s="168" t="s">
        <v>3</v>
      </c>
      <c r="F257" s="169" t="s">
        <v>83</v>
      </c>
      <c r="H257" s="170">
        <v>2</v>
      </c>
      <c r="I257" s="171"/>
      <c r="L257" s="167"/>
      <c r="M257" s="172"/>
      <c r="N257" s="173"/>
      <c r="O257" s="173"/>
      <c r="P257" s="173"/>
      <c r="Q257" s="173"/>
      <c r="R257" s="173"/>
      <c r="S257" s="173"/>
      <c r="T257" s="174"/>
      <c r="AT257" s="168" t="s">
        <v>219</v>
      </c>
      <c r="AU257" s="168" t="s">
        <v>83</v>
      </c>
      <c r="AV257" s="14" t="s">
        <v>83</v>
      </c>
      <c r="AW257" s="14" t="s">
        <v>36</v>
      </c>
      <c r="AX257" s="14" t="s">
        <v>22</v>
      </c>
      <c r="AY257" s="168" t="s">
        <v>124</v>
      </c>
    </row>
    <row r="258" spans="1:65" s="2" customFormat="1" ht="16.5" customHeight="1">
      <c r="A258" s="31"/>
      <c r="B258" s="136"/>
      <c r="C258" s="175" t="s">
        <v>484</v>
      </c>
      <c r="D258" s="175" t="s">
        <v>325</v>
      </c>
      <c r="E258" s="176" t="s">
        <v>612</v>
      </c>
      <c r="F258" s="177" t="s">
        <v>613</v>
      </c>
      <c r="G258" s="178" t="s">
        <v>355</v>
      </c>
      <c r="H258" s="179">
        <v>2</v>
      </c>
      <c r="I258" s="180"/>
      <c r="J258" s="181">
        <f>ROUND(I258*H258,2)</f>
        <v>0</v>
      </c>
      <c r="K258" s="177" t="s">
        <v>196</v>
      </c>
      <c r="L258" s="182"/>
      <c r="M258" s="183" t="s">
        <v>3</v>
      </c>
      <c r="N258" s="184" t="s">
        <v>45</v>
      </c>
      <c r="O258" s="52"/>
      <c r="P258" s="146">
        <f>O258*H258</f>
        <v>0</v>
      </c>
      <c r="Q258" s="146">
        <v>0</v>
      </c>
      <c r="R258" s="146">
        <f>Q258*H258</f>
        <v>0</v>
      </c>
      <c r="S258" s="146">
        <v>0</v>
      </c>
      <c r="T258" s="147">
        <f>S258*H258</f>
        <v>0</v>
      </c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R258" s="148" t="s">
        <v>167</v>
      </c>
      <c r="AT258" s="148" t="s">
        <v>325</v>
      </c>
      <c r="AU258" s="148" t="s">
        <v>83</v>
      </c>
      <c r="AY258" s="16" t="s">
        <v>124</v>
      </c>
      <c r="BE258" s="149">
        <f>IF(N258="základní",J258,0)</f>
        <v>0</v>
      </c>
      <c r="BF258" s="149">
        <f>IF(N258="snížená",J258,0)</f>
        <v>0</v>
      </c>
      <c r="BG258" s="149">
        <f>IF(N258="zákl. přenesená",J258,0)</f>
        <v>0</v>
      </c>
      <c r="BH258" s="149">
        <f>IF(N258="sníž. přenesená",J258,0)</f>
        <v>0</v>
      </c>
      <c r="BI258" s="149">
        <f>IF(N258="nulová",J258,0)</f>
        <v>0</v>
      </c>
      <c r="BJ258" s="16" t="s">
        <v>22</v>
      </c>
      <c r="BK258" s="149">
        <f>ROUND(I258*H258,2)</f>
        <v>0</v>
      </c>
      <c r="BL258" s="16" t="s">
        <v>149</v>
      </c>
      <c r="BM258" s="148" t="s">
        <v>614</v>
      </c>
    </row>
    <row r="259" spans="1:47" s="2" customFormat="1" ht="19.5">
      <c r="A259" s="31"/>
      <c r="B259" s="32"/>
      <c r="C259" s="31"/>
      <c r="D259" s="150" t="s">
        <v>139</v>
      </c>
      <c r="E259" s="31"/>
      <c r="F259" s="155" t="s">
        <v>615</v>
      </c>
      <c r="G259" s="31"/>
      <c r="H259" s="31"/>
      <c r="I259" s="152"/>
      <c r="J259" s="31"/>
      <c r="K259" s="31"/>
      <c r="L259" s="32"/>
      <c r="M259" s="153"/>
      <c r="N259" s="154"/>
      <c r="O259" s="52"/>
      <c r="P259" s="52"/>
      <c r="Q259" s="52"/>
      <c r="R259" s="52"/>
      <c r="S259" s="52"/>
      <c r="T259" s="53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T259" s="16" t="s">
        <v>139</v>
      </c>
      <c r="AU259" s="16" t="s">
        <v>83</v>
      </c>
    </row>
    <row r="260" spans="1:47" s="2" customFormat="1" ht="19.5">
      <c r="A260" s="31"/>
      <c r="B260" s="32"/>
      <c r="C260" s="31"/>
      <c r="D260" s="150" t="s">
        <v>134</v>
      </c>
      <c r="E260" s="31"/>
      <c r="F260" s="151" t="s">
        <v>616</v>
      </c>
      <c r="G260" s="31"/>
      <c r="H260" s="31"/>
      <c r="I260" s="152"/>
      <c r="J260" s="31"/>
      <c r="K260" s="31"/>
      <c r="L260" s="32"/>
      <c r="M260" s="153"/>
      <c r="N260" s="154"/>
      <c r="O260" s="52"/>
      <c r="P260" s="52"/>
      <c r="Q260" s="52"/>
      <c r="R260" s="52"/>
      <c r="S260" s="52"/>
      <c r="T260" s="53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T260" s="16" t="s">
        <v>134</v>
      </c>
      <c r="AU260" s="16" t="s">
        <v>83</v>
      </c>
    </row>
    <row r="261" spans="2:51" s="14" customFormat="1" ht="11.25">
      <c r="B261" s="167"/>
      <c r="D261" s="150" t="s">
        <v>219</v>
      </c>
      <c r="E261" s="168" t="s">
        <v>3</v>
      </c>
      <c r="F261" s="169" t="s">
        <v>83</v>
      </c>
      <c r="H261" s="170">
        <v>2</v>
      </c>
      <c r="I261" s="171"/>
      <c r="L261" s="167"/>
      <c r="M261" s="172"/>
      <c r="N261" s="173"/>
      <c r="O261" s="173"/>
      <c r="P261" s="173"/>
      <c r="Q261" s="173"/>
      <c r="R261" s="173"/>
      <c r="S261" s="173"/>
      <c r="T261" s="174"/>
      <c r="AT261" s="168" t="s">
        <v>219</v>
      </c>
      <c r="AU261" s="168" t="s">
        <v>83</v>
      </c>
      <c r="AV261" s="14" t="s">
        <v>83</v>
      </c>
      <c r="AW261" s="14" t="s">
        <v>36</v>
      </c>
      <c r="AX261" s="14" t="s">
        <v>22</v>
      </c>
      <c r="AY261" s="168" t="s">
        <v>124</v>
      </c>
    </row>
    <row r="262" spans="1:65" s="2" customFormat="1" ht="16.5" customHeight="1">
      <c r="A262" s="31"/>
      <c r="B262" s="136"/>
      <c r="C262" s="137" t="s">
        <v>492</v>
      </c>
      <c r="D262" s="137" t="s">
        <v>127</v>
      </c>
      <c r="E262" s="138" t="s">
        <v>452</v>
      </c>
      <c r="F262" s="139" t="s">
        <v>453</v>
      </c>
      <c r="G262" s="140" t="s">
        <v>355</v>
      </c>
      <c r="H262" s="141">
        <v>2</v>
      </c>
      <c r="I262" s="142"/>
      <c r="J262" s="143">
        <f>ROUND(I262*H262,2)</f>
        <v>0</v>
      </c>
      <c r="K262" s="139" t="s">
        <v>196</v>
      </c>
      <c r="L262" s="32"/>
      <c r="M262" s="144" t="s">
        <v>3</v>
      </c>
      <c r="N262" s="145" t="s">
        <v>45</v>
      </c>
      <c r="O262" s="52"/>
      <c r="P262" s="146">
        <f>O262*H262</f>
        <v>0</v>
      </c>
      <c r="Q262" s="146">
        <v>7.00566</v>
      </c>
      <c r="R262" s="146">
        <f>Q262*H262</f>
        <v>14.01132</v>
      </c>
      <c r="S262" s="146">
        <v>0</v>
      </c>
      <c r="T262" s="147">
        <f>S262*H262</f>
        <v>0</v>
      </c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R262" s="148" t="s">
        <v>149</v>
      </c>
      <c r="AT262" s="148" t="s">
        <v>127</v>
      </c>
      <c r="AU262" s="148" t="s">
        <v>83</v>
      </c>
      <c r="AY262" s="16" t="s">
        <v>124</v>
      </c>
      <c r="BE262" s="149">
        <f>IF(N262="základní",J262,0)</f>
        <v>0</v>
      </c>
      <c r="BF262" s="149">
        <f>IF(N262="snížená",J262,0)</f>
        <v>0</v>
      </c>
      <c r="BG262" s="149">
        <f>IF(N262="zákl. přenesená",J262,0)</f>
        <v>0</v>
      </c>
      <c r="BH262" s="149">
        <f>IF(N262="sníž. přenesená",J262,0)</f>
        <v>0</v>
      </c>
      <c r="BI262" s="149">
        <f>IF(N262="nulová",J262,0)</f>
        <v>0</v>
      </c>
      <c r="BJ262" s="16" t="s">
        <v>22</v>
      </c>
      <c r="BK262" s="149">
        <f>ROUND(I262*H262,2)</f>
        <v>0</v>
      </c>
      <c r="BL262" s="16" t="s">
        <v>149</v>
      </c>
      <c r="BM262" s="148" t="s">
        <v>454</v>
      </c>
    </row>
    <row r="263" spans="1:47" s="2" customFormat="1" ht="11.25">
      <c r="A263" s="31"/>
      <c r="B263" s="32"/>
      <c r="C263" s="31"/>
      <c r="D263" s="150" t="s">
        <v>139</v>
      </c>
      <c r="E263" s="31"/>
      <c r="F263" s="155" t="s">
        <v>455</v>
      </c>
      <c r="G263" s="31"/>
      <c r="H263" s="31"/>
      <c r="I263" s="152"/>
      <c r="J263" s="31"/>
      <c r="K263" s="31"/>
      <c r="L263" s="32"/>
      <c r="M263" s="153"/>
      <c r="N263" s="154"/>
      <c r="O263" s="52"/>
      <c r="P263" s="52"/>
      <c r="Q263" s="52"/>
      <c r="R263" s="52"/>
      <c r="S263" s="52"/>
      <c r="T263" s="53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T263" s="16" t="s">
        <v>139</v>
      </c>
      <c r="AU263" s="16" t="s">
        <v>83</v>
      </c>
    </row>
    <row r="264" spans="1:65" s="2" customFormat="1" ht="16.5" customHeight="1">
      <c r="A264" s="31"/>
      <c r="B264" s="136"/>
      <c r="C264" s="137" t="s">
        <v>499</v>
      </c>
      <c r="D264" s="137" t="s">
        <v>127</v>
      </c>
      <c r="E264" s="138" t="s">
        <v>457</v>
      </c>
      <c r="F264" s="139" t="s">
        <v>458</v>
      </c>
      <c r="G264" s="140" t="s">
        <v>309</v>
      </c>
      <c r="H264" s="141">
        <v>11.6</v>
      </c>
      <c r="I264" s="142"/>
      <c r="J264" s="143">
        <f>ROUND(I264*H264,2)</f>
        <v>0</v>
      </c>
      <c r="K264" s="139" t="s">
        <v>196</v>
      </c>
      <c r="L264" s="32"/>
      <c r="M264" s="144" t="s">
        <v>3</v>
      </c>
      <c r="N264" s="145" t="s">
        <v>45</v>
      </c>
      <c r="O264" s="52"/>
      <c r="P264" s="146">
        <f>O264*H264</f>
        <v>0</v>
      </c>
      <c r="Q264" s="146">
        <v>0.61348</v>
      </c>
      <c r="R264" s="146">
        <f>Q264*H264</f>
        <v>7.1163680000000005</v>
      </c>
      <c r="S264" s="146">
        <v>0</v>
      </c>
      <c r="T264" s="147">
        <f>S264*H264</f>
        <v>0</v>
      </c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R264" s="148" t="s">
        <v>149</v>
      </c>
      <c r="AT264" s="148" t="s">
        <v>127</v>
      </c>
      <c r="AU264" s="148" t="s">
        <v>83</v>
      </c>
      <c r="AY264" s="16" t="s">
        <v>124</v>
      </c>
      <c r="BE264" s="149">
        <f>IF(N264="základní",J264,0)</f>
        <v>0</v>
      </c>
      <c r="BF264" s="149">
        <f>IF(N264="snížená",J264,0)</f>
        <v>0</v>
      </c>
      <c r="BG264" s="149">
        <f>IF(N264="zákl. přenesená",J264,0)</f>
        <v>0</v>
      </c>
      <c r="BH264" s="149">
        <f>IF(N264="sníž. přenesená",J264,0)</f>
        <v>0</v>
      </c>
      <c r="BI264" s="149">
        <f>IF(N264="nulová",J264,0)</f>
        <v>0</v>
      </c>
      <c r="BJ264" s="16" t="s">
        <v>22</v>
      </c>
      <c r="BK264" s="149">
        <f>ROUND(I264*H264,2)</f>
        <v>0</v>
      </c>
      <c r="BL264" s="16" t="s">
        <v>149</v>
      </c>
      <c r="BM264" s="148" t="s">
        <v>459</v>
      </c>
    </row>
    <row r="265" spans="1:47" s="2" customFormat="1" ht="11.25">
      <c r="A265" s="31"/>
      <c r="B265" s="32"/>
      <c r="C265" s="31"/>
      <c r="D265" s="150" t="s">
        <v>139</v>
      </c>
      <c r="E265" s="31"/>
      <c r="F265" s="155" t="s">
        <v>460</v>
      </c>
      <c r="G265" s="31"/>
      <c r="H265" s="31"/>
      <c r="I265" s="152"/>
      <c r="J265" s="31"/>
      <c r="K265" s="31"/>
      <c r="L265" s="32"/>
      <c r="M265" s="153"/>
      <c r="N265" s="154"/>
      <c r="O265" s="52"/>
      <c r="P265" s="52"/>
      <c r="Q265" s="52"/>
      <c r="R265" s="52"/>
      <c r="S265" s="52"/>
      <c r="T265" s="53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T265" s="16" t="s">
        <v>139</v>
      </c>
      <c r="AU265" s="16" t="s">
        <v>83</v>
      </c>
    </row>
    <row r="266" spans="2:51" s="14" customFormat="1" ht="11.25">
      <c r="B266" s="167"/>
      <c r="D266" s="150" t="s">
        <v>219</v>
      </c>
      <c r="E266" s="168" t="s">
        <v>3</v>
      </c>
      <c r="F266" s="169" t="s">
        <v>617</v>
      </c>
      <c r="H266" s="170">
        <v>11.6</v>
      </c>
      <c r="I266" s="171"/>
      <c r="L266" s="167"/>
      <c r="M266" s="172"/>
      <c r="N266" s="173"/>
      <c r="O266" s="173"/>
      <c r="P266" s="173"/>
      <c r="Q266" s="173"/>
      <c r="R266" s="173"/>
      <c r="S266" s="173"/>
      <c r="T266" s="174"/>
      <c r="AT266" s="168" t="s">
        <v>219</v>
      </c>
      <c r="AU266" s="168" t="s">
        <v>83</v>
      </c>
      <c r="AV266" s="14" t="s">
        <v>83</v>
      </c>
      <c r="AW266" s="14" t="s">
        <v>36</v>
      </c>
      <c r="AX266" s="14" t="s">
        <v>22</v>
      </c>
      <c r="AY266" s="168" t="s">
        <v>124</v>
      </c>
    </row>
    <row r="267" spans="1:65" s="2" customFormat="1" ht="21.75" customHeight="1">
      <c r="A267" s="31"/>
      <c r="B267" s="136"/>
      <c r="C267" s="175" t="s">
        <v>506</v>
      </c>
      <c r="D267" s="175" t="s">
        <v>325</v>
      </c>
      <c r="E267" s="176" t="s">
        <v>474</v>
      </c>
      <c r="F267" s="177" t="s">
        <v>475</v>
      </c>
      <c r="G267" s="178" t="s">
        <v>355</v>
      </c>
      <c r="H267" s="179">
        <v>5</v>
      </c>
      <c r="I267" s="180"/>
      <c r="J267" s="181">
        <f>ROUND(I267*H267,2)</f>
        <v>0</v>
      </c>
      <c r="K267" s="177" t="s">
        <v>196</v>
      </c>
      <c r="L267" s="182"/>
      <c r="M267" s="183" t="s">
        <v>3</v>
      </c>
      <c r="N267" s="184" t="s">
        <v>45</v>
      </c>
      <c r="O267" s="52"/>
      <c r="P267" s="146">
        <f>O267*H267</f>
        <v>0</v>
      </c>
      <c r="Q267" s="146">
        <v>0.749</v>
      </c>
      <c r="R267" s="146">
        <f>Q267*H267</f>
        <v>3.745</v>
      </c>
      <c r="S267" s="146">
        <v>0</v>
      </c>
      <c r="T267" s="147">
        <f>S267*H267</f>
        <v>0</v>
      </c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R267" s="148" t="s">
        <v>167</v>
      </c>
      <c r="AT267" s="148" t="s">
        <v>325</v>
      </c>
      <c r="AU267" s="148" t="s">
        <v>83</v>
      </c>
      <c r="AY267" s="16" t="s">
        <v>124</v>
      </c>
      <c r="BE267" s="149">
        <f>IF(N267="základní",J267,0)</f>
        <v>0</v>
      </c>
      <c r="BF267" s="149">
        <f>IF(N267="snížená",J267,0)</f>
        <v>0</v>
      </c>
      <c r="BG267" s="149">
        <f>IF(N267="zákl. přenesená",J267,0)</f>
        <v>0</v>
      </c>
      <c r="BH267" s="149">
        <f>IF(N267="sníž. přenesená",J267,0)</f>
        <v>0</v>
      </c>
      <c r="BI267" s="149">
        <f>IF(N267="nulová",J267,0)</f>
        <v>0</v>
      </c>
      <c r="BJ267" s="16" t="s">
        <v>22</v>
      </c>
      <c r="BK267" s="149">
        <f>ROUND(I267*H267,2)</f>
        <v>0</v>
      </c>
      <c r="BL267" s="16" t="s">
        <v>149</v>
      </c>
      <c r="BM267" s="148" t="s">
        <v>618</v>
      </c>
    </row>
    <row r="268" spans="1:47" s="2" customFormat="1" ht="19.5">
      <c r="A268" s="31"/>
      <c r="B268" s="32"/>
      <c r="C268" s="31"/>
      <c r="D268" s="150" t="s">
        <v>139</v>
      </c>
      <c r="E268" s="31"/>
      <c r="F268" s="155" t="s">
        <v>477</v>
      </c>
      <c r="G268" s="31"/>
      <c r="H268" s="31"/>
      <c r="I268" s="152"/>
      <c r="J268" s="31"/>
      <c r="K268" s="31"/>
      <c r="L268" s="32"/>
      <c r="M268" s="153"/>
      <c r="N268" s="154"/>
      <c r="O268" s="52"/>
      <c r="P268" s="52"/>
      <c r="Q268" s="52"/>
      <c r="R268" s="52"/>
      <c r="S268" s="52"/>
      <c r="T268" s="53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T268" s="16" t="s">
        <v>139</v>
      </c>
      <c r="AU268" s="16" t="s">
        <v>83</v>
      </c>
    </row>
    <row r="269" spans="1:65" s="2" customFormat="1" ht="16.5" customHeight="1">
      <c r="A269" s="31"/>
      <c r="B269" s="136"/>
      <c r="C269" s="137" t="s">
        <v>513</v>
      </c>
      <c r="D269" s="137" t="s">
        <v>127</v>
      </c>
      <c r="E269" s="138" t="s">
        <v>462</v>
      </c>
      <c r="F269" s="139" t="s">
        <v>463</v>
      </c>
      <c r="G269" s="140" t="s">
        <v>201</v>
      </c>
      <c r="H269" s="141">
        <v>1.508</v>
      </c>
      <c r="I269" s="142"/>
      <c r="J269" s="143">
        <f>ROUND(I269*H269,2)</f>
        <v>0</v>
      </c>
      <c r="K269" s="139" t="s">
        <v>3</v>
      </c>
      <c r="L269" s="32"/>
      <c r="M269" s="144" t="s">
        <v>3</v>
      </c>
      <c r="N269" s="145" t="s">
        <v>45</v>
      </c>
      <c r="O269" s="52"/>
      <c r="P269" s="146">
        <f>O269*H269</f>
        <v>0</v>
      </c>
      <c r="Q269" s="146">
        <v>2.26672</v>
      </c>
      <c r="R269" s="146">
        <f>Q269*H269</f>
        <v>3.41821376</v>
      </c>
      <c r="S269" s="146">
        <v>0</v>
      </c>
      <c r="T269" s="147">
        <f>S269*H269</f>
        <v>0</v>
      </c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R269" s="148" t="s">
        <v>149</v>
      </c>
      <c r="AT269" s="148" t="s">
        <v>127</v>
      </c>
      <c r="AU269" s="148" t="s">
        <v>83</v>
      </c>
      <c r="AY269" s="16" t="s">
        <v>124</v>
      </c>
      <c r="BE269" s="149">
        <f>IF(N269="základní",J269,0)</f>
        <v>0</v>
      </c>
      <c r="BF269" s="149">
        <f>IF(N269="snížená",J269,0)</f>
        <v>0</v>
      </c>
      <c r="BG269" s="149">
        <f>IF(N269="zákl. přenesená",J269,0)</f>
        <v>0</v>
      </c>
      <c r="BH269" s="149">
        <f>IF(N269="sníž. přenesená",J269,0)</f>
        <v>0</v>
      </c>
      <c r="BI269" s="149">
        <f>IF(N269="nulová",J269,0)</f>
        <v>0</v>
      </c>
      <c r="BJ269" s="16" t="s">
        <v>22</v>
      </c>
      <c r="BK269" s="149">
        <f>ROUND(I269*H269,2)</f>
        <v>0</v>
      </c>
      <c r="BL269" s="16" t="s">
        <v>149</v>
      </c>
      <c r="BM269" s="148" t="s">
        <v>464</v>
      </c>
    </row>
    <row r="270" spans="1:47" s="2" customFormat="1" ht="11.25">
      <c r="A270" s="31"/>
      <c r="B270" s="32"/>
      <c r="C270" s="31"/>
      <c r="D270" s="150" t="s">
        <v>139</v>
      </c>
      <c r="E270" s="31"/>
      <c r="F270" s="155" t="s">
        <v>619</v>
      </c>
      <c r="G270" s="31"/>
      <c r="H270" s="31"/>
      <c r="I270" s="152"/>
      <c r="J270" s="31"/>
      <c r="K270" s="31"/>
      <c r="L270" s="32"/>
      <c r="M270" s="153"/>
      <c r="N270" s="154"/>
      <c r="O270" s="52"/>
      <c r="P270" s="52"/>
      <c r="Q270" s="52"/>
      <c r="R270" s="52"/>
      <c r="S270" s="52"/>
      <c r="T270" s="53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T270" s="16" t="s">
        <v>139</v>
      </c>
      <c r="AU270" s="16" t="s">
        <v>83</v>
      </c>
    </row>
    <row r="271" spans="2:51" s="13" customFormat="1" ht="11.25">
      <c r="B271" s="160"/>
      <c r="D271" s="150" t="s">
        <v>219</v>
      </c>
      <c r="E271" s="161" t="s">
        <v>3</v>
      </c>
      <c r="F271" s="162" t="s">
        <v>466</v>
      </c>
      <c r="H271" s="161" t="s">
        <v>3</v>
      </c>
      <c r="I271" s="163"/>
      <c r="L271" s="160"/>
      <c r="M271" s="164"/>
      <c r="N271" s="165"/>
      <c r="O271" s="165"/>
      <c r="P271" s="165"/>
      <c r="Q271" s="165"/>
      <c r="R271" s="165"/>
      <c r="S271" s="165"/>
      <c r="T271" s="166"/>
      <c r="AT271" s="161" t="s">
        <v>219</v>
      </c>
      <c r="AU271" s="161" t="s">
        <v>83</v>
      </c>
      <c r="AV271" s="13" t="s">
        <v>22</v>
      </c>
      <c r="AW271" s="13" t="s">
        <v>36</v>
      </c>
      <c r="AX271" s="13" t="s">
        <v>74</v>
      </c>
      <c r="AY271" s="161" t="s">
        <v>124</v>
      </c>
    </row>
    <row r="272" spans="2:51" s="14" customFormat="1" ht="11.25">
      <c r="B272" s="167"/>
      <c r="D272" s="150" t="s">
        <v>219</v>
      </c>
      <c r="E272" s="168" t="s">
        <v>3</v>
      </c>
      <c r="F272" s="169" t="s">
        <v>620</v>
      </c>
      <c r="H272" s="170">
        <v>1.508</v>
      </c>
      <c r="I272" s="171"/>
      <c r="L272" s="167"/>
      <c r="M272" s="172"/>
      <c r="N272" s="173"/>
      <c r="O272" s="173"/>
      <c r="P272" s="173"/>
      <c r="Q272" s="173"/>
      <c r="R272" s="173"/>
      <c r="S272" s="173"/>
      <c r="T272" s="174"/>
      <c r="AT272" s="168" t="s">
        <v>219</v>
      </c>
      <c r="AU272" s="168" t="s">
        <v>83</v>
      </c>
      <c r="AV272" s="14" t="s">
        <v>83</v>
      </c>
      <c r="AW272" s="14" t="s">
        <v>36</v>
      </c>
      <c r="AX272" s="14" t="s">
        <v>22</v>
      </c>
      <c r="AY272" s="168" t="s">
        <v>124</v>
      </c>
    </row>
    <row r="273" spans="1:65" s="2" customFormat="1" ht="16.5" customHeight="1">
      <c r="A273" s="31"/>
      <c r="B273" s="136"/>
      <c r="C273" s="137" t="s">
        <v>520</v>
      </c>
      <c r="D273" s="137" t="s">
        <v>127</v>
      </c>
      <c r="E273" s="138" t="s">
        <v>479</v>
      </c>
      <c r="F273" s="139" t="s">
        <v>480</v>
      </c>
      <c r="G273" s="140" t="s">
        <v>309</v>
      </c>
      <c r="H273" s="141">
        <v>19</v>
      </c>
      <c r="I273" s="142"/>
      <c r="J273" s="143">
        <f>ROUND(I273*H273,2)</f>
        <v>0</v>
      </c>
      <c r="K273" s="139" t="s">
        <v>196</v>
      </c>
      <c r="L273" s="32"/>
      <c r="M273" s="144" t="s">
        <v>3</v>
      </c>
      <c r="N273" s="145" t="s">
        <v>45</v>
      </c>
      <c r="O273" s="52"/>
      <c r="P273" s="146">
        <f>O273*H273</f>
        <v>0</v>
      </c>
      <c r="Q273" s="146">
        <v>0</v>
      </c>
      <c r="R273" s="146">
        <f>Q273*H273</f>
        <v>0</v>
      </c>
      <c r="S273" s="146">
        <v>0</v>
      </c>
      <c r="T273" s="147">
        <f>S273*H273</f>
        <v>0</v>
      </c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R273" s="148" t="s">
        <v>149</v>
      </c>
      <c r="AT273" s="148" t="s">
        <v>127</v>
      </c>
      <c r="AU273" s="148" t="s">
        <v>83</v>
      </c>
      <c r="AY273" s="16" t="s">
        <v>124</v>
      </c>
      <c r="BE273" s="149">
        <f>IF(N273="základní",J273,0)</f>
        <v>0</v>
      </c>
      <c r="BF273" s="149">
        <f>IF(N273="snížená",J273,0)</f>
        <v>0</v>
      </c>
      <c r="BG273" s="149">
        <f>IF(N273="zákl. přenesená",J273,0)</f>
        <v>0</v>
      </c>
      <c r="BH273" s="149">
        <f>IF(N273="sníž. přenesená",J273,0)</f>
        <v>0</v>
      </c>
      <c r="BI273" s="149">
        <f>IF(N273="nulová",J273,0)</f>
        <v>0</v>
      </c>
      <c r="BJ273" s="16" t="s">
        <v>22</v>
      </c>
      <c r="BK273" s="149">
        <f>ROUND(I273*H273,2)</f>
        <v>0</v>
      </c>
      <c r="BL273" s="16" t="s">
        <v>149</v>
      </c>
      <c r="BM273" s="148" t="s">
        <v>481</v>
      </c>
    </row>
    <row r="274" spans="1:47" s="2" customFormat="1" ht="11.25">
      <c r="A274" s="31"/>
      <c r="B274" s="32"/>
      <c r="C274" s="31"/>
      <c r="D274" s="150" t="s">
        <v>139</v>
      </c>
      <c r="E274" s="31"/>
      <c r="F274" s="155" t="s">
        <v>482</v>
      </c>
      <c r="G274" s="31"/>
      <c r="H274" s="31"/>
      <c r="I274" s="152"/>
      <c r="J274" s="31"/>
      <c r="K274" s="31"/>
      <c r="L274" s="32"/>
      <c r="M274" s="153"/>
      <c r="N274" s="154"/>
      <c r="O274" s="52"/>
      <c r="P274" s="52"/>
      <c r="Q274" s="52"/>
      <c r="R274" s="52"/>
      <c r="S274" s="52"/>
      <c r="T274" s="53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T274" s="16" t="s">
        <v>139</v>
      </c>
      <c r="AU274" s="16" t="s">
        <v>83</v>
      </c>
    </row>
    <row r="275" spans="1:47" s="2" customFormat="1" ht="19.5">
      <c r="A275" s="31"/>
      <c r="B275" s="32"/>
      <c r="C275" s="31"/>
      <c r="D275" s="150" t="s">
        <v>134</v>
      </c>
      <c r="E275" s="31"/>
      <c r="F275" s="151" t="s">
        <v>483</v>
      </c>
      <c r="G275" s="31"/>
      <c r="H275" s="31"/>
      <c r="I275" s="152"/>
      <c r="J275" s="31"/>
      <c r="K275" s="31"/>
      <c r="L275" s="32"/>
      <c r="M275" s="153"/>
      <c r="N275" s="154"/>
      <c r="O275" s="52"/>
      <c r="P275" s="52"/>
      <c r="Q275" s="52"/>
      <c r="R275" s="52"/>
      <c r="S275" s="52"/>
      <c r="T275" s="53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T275" s="16" t="s">
        <v>134</v>
      </c>
      <c r="AU275" s="16" t="s">
        <v>83</v>
      </c>
    </row>
    <row r="276" spans="2:51" s="14" customFormat="1" ht="11.25">
      <c r="B276" s="167"/>
      <c r="D276" s="150" t="s">
        <v>219</v>
      </c>
      <c r="E276" s="168" t="s">
        <v>3</v>
      </c>
      <c r="F276" s="169" t="s">
        <v>306</v>
      </c>
      <c r="H276" s="170">
        <v>19</v>
      </c>
      <c r="I276" s="171"/>
      <c r="L276" s="167"/>
      <c r="M276" s="172"/>
      <c r="N276" s="173"/>
      <c r="O276" s="173"/>
      <c r="P276" s="173"/>
      <c r="Q276" s="173"/>
      <c r="R276" s="173"/>
      <c r="S276" s="173"/>
      <c r="T276" s="174"/>
      <c r="AT276" s="168" t="s">
        <v>219</v>
      </c>
      <c r="AU276" s="168" t="s">
        <v>83</v>
      </c>
      <c r="AV276" s="14" t="s">
        <v>83</v>
      </c>
      <c r="AW276" s="14" t="s">
        <v>36</v>
      </c>
      <c r="AX276" s="14" t="s">
        <v>22</v>
      </c>
      <c r="AY276" s="168" t="s">
        <v>124</v>
      </c>
    </row>
    <row r="277" spans="1:65" s="2" customFormat="1" ht="16.5" customHeight="1">
      <c r="A277" s="31"/>
      <c r="B277" s="136"/>
      <c r="C277" s="137" t="s">
        <v>527</v>
      </c>
      <c r="D277" s="137" t="s">
        <v>127</v>
      </c>
      <c r="E277" s="138" t="s">
        <v>485</v>
      </c>
      <c r="F277" s="139" t="s">
        <v>486</v>
      </c>
      <c r="G277" s="140" t="s">
        <v>309</v>
      </c>
      <c r="H277" s="141">
        <v>19</v>
      </c>
      <c r="I277" s="142"/>
      <c r="J277" s="143">
        <f>ROUND(I277*H277,2)</f>
        <v>0</v>
      </c>
      <c r="K277" s="139" t="s">
        <v>196</v>
      </c>
      <c r="L277" s="32"/>
      <c r="M277" s="144" t="s">
        <v>3</v>
      </c>
      <c r="N277" s="145" t="s">
        <v>45</v>
      </c>
      <c r="O277" s="52"/>
      <c r="P277" s="146">
        <f>O277*H277</f>
        <v>0</v>
      </c>
      <c r="Q277" s="146">
        <v>0</v>
      </c>
      <c r="R277" s="146">
        <f>Q277*H277</f>
        <v>0</v>
      </c>
      <c r="S277" s="146">
        <v>0</v>
      </c>
      <c r="T277" s="147">
        <f>S277*H277</f>
        <v>0</v>
      </c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R277" s="148" t="s">
        <v>149</v>
      </c>
      <c r="AT277" s="148" t="s">
        <v>127</v>
      </c>
      <c r="AU277" s="148" t="s">
        <v>83</v>
      </c>
      <c r="AY277" s="16" t="s">
        <v>124</v>
      </c>
      <c r="BE277" s="149">
        <f>IF(N277="základní",J277,0)</f>
        <v>0</v>
      </c>
      <c r="BF277" s="149">
        <f>IF(N277="snížená",J277,0)</f>
        <v>0</v>
      </c>
      <c r="BG277" s="149">
        <f>IF(N277="zákl. přenesená",J277,0)</f>
        <v>0</v>
      </c>
      <c r="BH277" s="149">
        <f>IF(N277="sníž. přenesená",J277,0)</f>
        <v>0</v>
      </c>
      <c r="BI277" s="149">
        <f>IF(N277="nulová",J277,0)</f>
        <v>0</v>
      </c>
      <c r="BJ277" s="16" t="s">
        <v>22</v>
      </c>
      <c r="BK277" s="149">
        <f>ROUND(I277*H277,2)</f>
        <v>0</v>
      </c>
      <c r="BL277" s="16" t="s">
        <v>149</v>
      </c>
      <c r="BM277" s="148" t="s">
        <v>487</v>
      </c>
    </row>
    <row r="278" spans="1:47" s="2" customFormat="1" ht="11.25">
      <c r="A278" s="31"/>
      <c r="B278" s="32"/>
      <c r="C278" s="31"/>
      <c r="D278" s="150" t="s">
        <v>139</v>
      </c>
      <c r="E278" s="31"/>
      <c r="F278" s="155" t="s">
        <v>488</v>
      </c>
      <c r="G278" s="31"/>
      <c r="H278" s="31"/>
      <c r="I278" s="152"/>
      <c r="J278" s="31"/>
      <c r="K278" s="31"/>
      <c r="L278" s="32"/>
      <c r="M278" s="153"/>
      <c r="N278" s="154"/>
      <c r="O278" s="52"/>
      <c r="P278" s="52"/>
      <c r="Q278" s="52"/>
      <c r="R278" s="52"/>
      <c r="S278" s="52"/>
      <c r="T278" s="53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T278" s="16" t="s">
        <v>139</v>
      </c>
      <c r="AU278" s="16" t="s">
        <v>83</v>
      </c>
    </row>
    <row r="279" spans="1:47" s="2" customFormat="1" ht="19.5">
      <c r="A279" s="31"/>
      <c r="B279" s="32"/>
      <c r="C279" s="31"/>
      <c r="D279" s="150" t="s">
        <v>134</v>
      </c>
      <c r="E279" s="31"/>
      <c r="F279" s="151" t="s">
        <v>489</v>
      </c>
      <c r="G279" s="31"/>
      <c r="H279" s="31"/>
      <c r="I279" s="152"/>
      <c r="J279" s="31"/>
      <c r="K279" s="31"/>
      <c r="L279" s="32"/>
      <c r="M279" s="153"/>
      <c r="N279" s="154"/>
      <c r="O279" s="52"/>
      <c r="P279" s="52"/>
      <c r="Q279" s="52"/>
      <c r="R279" s="52"/>
      <c r="S279" s="52"/>
      <c r="T279" s="53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T279" s="16" t="s">
        <v>134</v>
      </c>
      <c r="AU279" s="16" t="s">
        <v>83</v>
      </c>
    </row>
    <row r="280" spans="2:51" s="14" customFormat="1" ht="11.25">
      <c r="B280" s="167"/>
      <c r="D280" s="150" t="s">
        <v>219</v>
      </c>
      <c r="E280" s="168" t="s">
        <v>3</v>
      </c>
      <c r="F280" s="169" t="s">
        <v>306</v>
      </c>
      <c r="H280" s="170">
        <v>19</v>
      </c>
      <c r="I280" s="171"/>
      <c r="L280" s="167"/>
      <c r="M280" s="172"/>
      <c r="N280" s="173"/>
      <c r="O280" s="173"/>
      <c r="P280" s="173"/>
      <c r="Q280" s="173"/>
      <c r="R280" s="173"/>
      <c r="S280" s="173"/>
      <c r="T280" s="174"/>
      <c r="AT280" s="168" t="s">
        <v>219</v>
      </c>
      <c r="AU280" s="168" t="s">
        <v>83</v>
      </c>
      <c r="AV280" s="14" t="s">
        <v>83</v>
      </c>
      <c r="AW280" s="14" t="s">
        <v>36</v>
      </c>
      <c r="AX280" s="14" t="s">
        <v>22</v>
      </c>
      <c r="AY280" s="168" t="s">
        <v>124</v>
      </c>
    </row>
    <row r="281" spans="1:65" s="2" customFormat="1" ht="16.5" customHeight="1">
      <c r="A281" s="31"/>
      <c r="B281" s="136"/>
      <c r="C281" s="137" t="s">
        <v>532</v>
      </c>
      <c r="D281" s="137" t="s">
        <v>127</v>
      </c>
      <c r="E281" s="138" t="s">
        <v>621</v>
      </c>
      <c r="F281" s="139" t="s">
        <v>622</v>
      </c>
      <c r="G281" s="140" t="s">
        <v>130</v>
      </c>
      <c r="H281" s="141">
        <v>5</v>
      </c>
      <c r="I281" s="142"/>
      <c r="J281" s="143">
        <f>ROUND(I281*H281,2)</f>
        <v>0</v>
      </c>
      <c r="K281" s="139" t="s">
        <v>3</v>
      </c>
      <c r="L281" s="32"/>
      <c r="M281" s="144" t="s">
        <v>3</v>
      </c>
      <c r="N281" s="145" t="s">
        <v>45</v>
      </c>
      <c r="O281" s="52"/>
      <c r="P281" s="146">
        <f>O281*H281</f>
        <v>0</v>
      </c>
      <c r="Q281" s="146">
        <v>0</v>
      </c>
      <c r="R281" s="146">
        <f>Q281*H281</f>
        <v>0</v>
      </c>
      <c r="S281" s="146">
        <v>0</v>
      </c>
      <c r="T281" s="147">
        <f>S281*H281</f>
        <v>0</v>
      </c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R281" s="148" t="s">
        <v>623</v>
      </c>
      <c r="AT281" s="148" t="s">
        <v>127</v>
      </c>
      <c r="AU281" s="148" t="s">
        <v>83</v>
      </c>
      <c r="AY281" s="16" t="s">
        <v>124</v>
      </c>
      <c r="BE281" s="149">
        <f>IF(N281="základní",J281,0)</f>
        <v>0</v>
      </c>
      <c r="BF281" s="149">
        <f>IF(N281="snížená",J281,0)</f>
        <v>0</v>
      </c>
      <c r="BG281" s="149">
        <f>IF(N281="zákl. přenesená",J281,0)</f>
        <v>0</v>
      </c>
      <c r="BH281" s="149">
        <f>IF(N281="sníž. přenesená",J281,0)</f>
        <v>0</v>
      </c>
      <c r="BI281" s="149">
        <f>IF(N281="nulová",J281,0)</f>
        <v>0</v>
      </c>
      <c r="BJ281" s="16" t="s">
        <v>22</v>
      </c>
      <c r="BK281" s="149">
        <f>ROUND(I281*H281,2)</f>
        <v>0</v>
      </c>
      <c r="BL281" s="16" t="s">
        <v>623</v>
      </c>
      <c r="BM281" s="148" t="s">
        <v>624</v>
      </c>
    </row>
    <row r="282" spans="1:47" s="2" customFormat="1" ht="11.25">
      <c r="A282" s="31"/>
      <c r="B282" s="32"/>
      <c r="C282" s="31"/>
      <c r="D282" s="150" t="s">
        <v>139</v>
      </c>
      <c r="E282" s="31"/>
      <c r="F282" s="155" t="s">
        <v>625</v>
      </c>
      <c r="G282" s="31"/>
      <c r="H282" s="31"/>
      <c r="I282" s="152"/>
      <c r="J282" s="31"/>
      <c r="K282" s="31"/>
      <c r="L282" s="32"/>
      <c r="M282" s="153"/>
      <c r="N282" s="154"/>
      <c r="O282" s="52"/>
      <c r="P282" s="52"/>
      <c r="Q282" s="52"/>
      <c r="R282" s="52"/>
      <c r="S282" s="52"/>
      <c r="T282" s="53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T282" s="16" t="s">
        <v>139</v>
      </c>
      <c r="AU282" s="16" t="s">
        <v>83</v>
      </c>
    </row>
    <row r="283" spans="1:47" s="2" customFormat="1" ht="19.5">
      <c r="A283" s="31"/>
      <c r="B283" s="32"/>
      <c r="C283" s="31"/>
      <c r="D283" s="150" t="s">
        <v>134</v>
      </c>
      <c r="E283" s="31"/>
      <c r="F283" s="151" t="s">
        <v>626</v>
      </c>
      <c r="G283" s="31"/>
      <c r="H283" s="31"/>
      <c r="I283" s="152"/>
      <c r="J283" s="31"/>
      <c r="K283" s="31"/>
      <c r="L283" s="32"/>
      <c r="M283" s="153"/>
      <c r="N283" s="154"/>
      <c r="O283" s="52"/>
      <c r="P283" s="52"/>
      <c r="Q283" s="52"/>
      <c r="R283" s="52"/>
      <c r="S283" s="52"/>
      <c r="T283" s="53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T283" s="16" t="s">
        <v>134</v>
      </c>
      <c r="AU283" s="16" t="s">
        <v>83</v>
      </c>
    </row>
    <row r="284" spans="2:51" s="14" customFormat="1" ht="11.25">
      <c r="B284" s="167"/>
      <c r="D284" s="150" t="s">
        <v>219</v>
      </c>
      <c r="E284" s="168" t="s">
        <v>3</v>
      </c>
      <c r="F284" s="169" t="s">
        <v>123</v>
      </c>
      <c r="H284" s="170">
        <v>5</v>
      </c>
      <c r="I284" s="171"/>
      <c r="L284" s="167"/>
      <c r="M284" s="172"/>
      <c r="N284" s="173"/>
      <c r="O284" s="173"/>
      <c r="P284" s="173"/>
      <c r="Q284" s="173"/>
      <c r="R284" s="173"/>
      <c r="S284" s="173"/>
      <c r="T284" s="174"/>
      <c r="AT284" s="168" t="s">
        <v>219</v>
      </c>
      <c r="AU284" s="168" t="s">
        <v>83</v>
      </c>
      <c r="AV284" s="14" t="s">
        <v>83</v>
      </c>
      <c r="AW284" s="14" t="s">
        <v>36</v>
      </c>
      <c r="AX284" s="14" t="s">
        <v>22</v>
      </c>
      <c r="AY284" s="168" t="s">
        <v>124</v>
      </c>
    </row>
    <row r="285" spans="2:63" s="12" customFormat="1" ht="22.9" customHeight="1">
      <c r="B285" s="123"/>
      <c r="D285" s="124" t="s">
        <v>73</v>
      </c>
      <c r="E285" s="134" t="s">
        <v>490</v>
      </c>
      <c r="F285" s="134" t="s">
        <v>491</v>
      </c>
      <c r="I285" s="126"/>
      <c r="J285" s="135">
        <f>BK285</f>
        <v>0</v>
      </c>
      <c r="L285" s="123"/>
      <c r="M285" s="128"/>
      <c r="N285" s="129"/>
      <c r="O285" s="129"/>
      <c r="P285" s="130">
        <f>SUM(P286:P287)</f>
        <v>0</v>
      </c>
      <c r="Q285" s="129"/>
      <c r="R285" s="130">
        <f>SUM(R286:R287)</f>
        <v>0</v>
      </c>
      <c r="S285" s="129"/>
      <c r="T285" s="131">
        <f>SUM(T286:T287)</f>
        <v>500</v>
      </c>
      <c r="AR285" s="124" t="s">
        <v>22</v>
      </c>
      <c r="AT285" s="132" t="s">
        <v>73</v>
      </c>
      <c r="AU285" s="132" t="s">
        <v>22</v>
      </c>
      <c r="AY285" s="124" t="s">
        <v>124</v>
      </c>
      <c r="BK285" s="133">
        <f>SUM(BK286:BK287)</f>
        <v>0</v>
      </c>
    </row>
    <row r="286" spans="1:65" s="2" customFormat="1" ht="16.5" customHeight="1">
      <c r="A286" s="31"/>
      <c r="B286" s="136"/>
      <c r="C286" s="137" t="s">
        <v>627</v>
      </c>
      <c r="D286" s="137" t="s">
        <v>127</v>
      </c>
      <c r="E286" s="138" t="s">
        <v>493</v>
      </c>
      <c r="F286" s="139" t="s">
        <v>494</v>
      </c>
      <c r="G286" s="140" t="s">
        <v>195</v>
      </c>
      <c r="H286" s="141">
        <v>25000</v>
      </c>
      <c r="I286" s="142"/>
      <c r="J286" s="143">
        <f>ROUND(I286*H286,2)</f>
        <v>0</v>
      </c>
      <c r="K286" s="139" t="s">
        <v>196</v>
      </c>
      <c r="L286" s="32"/>
      <c r="M286" s="144" t="s">
        <v>3</v>
      </c>
      <c r="N286" s="145" t="s">
        <v>45</v>
      </c>
      <c r="O286" s="52"/>
      <c r="P286" s="146">
        <f>O286*H286</f>
        <v>0</v>
      </c>
      <c r="Q286" s="146">
        <v>0</v>
      </c>
      <c r="R286" s="146">
        <f>Q286*H286</f>
        <v>0</v>
      </c>
      <c r="S286" s="146">
        <v>0.02</v>
      </c>
      <c r="T286" s="147">
        <f>S286*H286</f>
        <v>500</v>
      </c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R286" s="148" t="s">
        <v>149</v>
      </c>
      <c r="AT286" s="148" t="s">
        <v>127</v>
      </c>
      <c r="AU286" s="148" t="s">
        <v>83</v>
      </c>
      <c r="AY286" s="16" t="s">
        <v>124</v>
      </c>
      <c r="BE286" s="149">
        <f>IF(N286="základní",J286,0)</f>
        <v>0</v>
      </c>
      <c r="BF286" s="149">
        <f>IF(N286="snížená",J286,0)</f>
        <v>0</v>
      </c>
      <c r="BG286" s="149">
        <f>IF(N286="zákl. přenesená",J286,0)</f>
        <v>0</v>
      </c>
      <c r="BH286" s="149">
        <f>IF(N286="sníž. přenesená",J286,0)</f>
        <v>0</v>
      </c>
      <c r="BI286" s="149">
        <f>IF(N286="nulová",J286,0)</f>
        <v>0</v>
      </c>
      <c r="BJ286" s="16" t="s">
        <v>22</v>
      </c>
      <c r="BK286" s="149">
        <f>ROUND(I286*H286,2)</f>
        <v>0</v>
      </c>
      <c r="BL286" s="16" t="s">
        <v>149</v>
      </c>
      <c r="BM286" s="148" t="s">
        <v>495</v>
      </c>
    </row>
    <row r="287" spans="1:47" s="2" customFormat="1" ht="19.5">
      <c r="A287" s="31"/>
      <c r="B287" s="32"/>
      <c r="C287" s="31"/>
      <c r="D287" s="150" t="s">
        <v>134</v>
      </c>
      <c r="E287" s="31"/>
      <c r="F287" s="151" t="s">
        <v>496</v>
      </c>
      <c r="G287" s="31"/>
      <c r="H287" s="31"/>
      <c r="I287" s="152"/>
      <c r="J287" s="31"/>
      <c r="K287" s="31"/>
      <c r="L287" s="32"/>
      <c r="M287" s="153"/>
      <c r="N287" s="154"/>
      <c r="O287" s="52"/>
      <c r="P287" s="52"/>
      <c r="Q287" s="52"/>
      <c r="R287" s="52"/>
      <c r="S287" s="52"/>
      <c r="T287" s="53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T287" s="16" t="s">
        <v>134</v>
      </c>
      <c r="AU287" s="16" t="s">
        <v>83</v>
      </c>
    </row>
    <row r="288" spans="2:63" s="12" customFormat="1" ht="22.9" customHeight="1">
      <c r="B288" s="123"/>
      <c r="D288" s="124" t="s">
        <v>73</v>
      </c>
      <c r="E288" s="134" t="s">
        <v>497</v>
      </c>
      <c r="F288" s="134" t="s">
        <v>498</v>
      </c>
      <c r="I288" s="126"/>
      <c r="J288" s="135">
        <f>BK288</f>
        <v>0</v>
      </c>
      <c r="L288" s="123"/>
      <c r="M288" s="128"/>
      <c r="N288" s="129"/>
      <c r="O288" s="129"/>
      <c r="P288" s="130">
        <f>SUM(P289:P290)</f>
        <v>0</v>
      </c>
      <c r="Q288" s="129"/>
      <c r="R288" s="130">
        <f>SUM(R289:R290)</f>
        <v>0</v>
      </c>
      <c r="S288" s="129"/>
      <c r="T288" s="131">
        <f>SUM(T289:T290)</f>
        <v>0</v>
      </c>
      <c r="AR288" s="124" t="s">
        <v>22</v>
      </c>
      <c r="AT288" s="132" t="s">
        <v>73</v>
      </c>
      <c r="AU288" s="132" t="s">
        <v>22</v>
      </c>
      <c r="AY288" s="124" t="s">
        <v>124</v>
      </c>
      <c r="BK288" s="133">
        <f>SUM(BK289:BK290)</f>
        <v>0</v>
      </c>
    </row>
    <row r="289" spans="1:65" s="2" customFormat="1" ht="21.75" customHeight="1">
      <c r="A289" s="31"/>
      <c r="B289" s="136"/>
      <c r="C289" s="137" t="s">
        <v>628</v>
      </c>
      <c r="D289" s="137" t="s">
        <v>127</v>
      </c>
      <c r="E289" s="138" t="s">
        <v>500</v>
      </c>
      <c r="F289" s="139" t="s">
        <v>501</v>
      </c>
      <c r="G289" s="140" t="s">
        <v>293</v>
      </c>
      <c r="H289" s="141">
        <v>1356.878</v>
      </c>
      <c r="I289" s="142"/>
      <c r="J289" s="143">
        <f>ROUND(I289*H289,2)</f>
        <v>0</v>
      </c>
      <c r="K289" s="139" t="s">
        <v>196</v>
      </c>
      <c r="L289" s="32"/>
      <c r="M289" s="144" t="s">
        <v>3</v>
      </c>
      <c r="N289" s="145" t="s">
        <v>45</v>
      </c>
      <c r="O289" s="52"/>
      <c r="P289" s="146">
        <f>O289*H289</f>
        <v>0</v>
      </c>
      <c r="Q289" s="146">
        <v>0</v>
      </c>
      <c r="R289" s="146">
        <f>Q289*H289</f>
        <v>0</v>
      </c>
      <c r="S289" s="146">
        <v>0</v>
      </c>
      <c r="T289" s="147">
        <f>S289*H289</f>
        <v>0</v>
      </c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R289" s="148" t="s">
        <v>149</v>
      </c>
      <c r="AT289" s="148" t="s">
        <v>127</v>
      </c>
      <c r="AU289" s="148" t="s">
        <v>83</v>
      </c>
      <c r="AY289" s="16" t="s">
        <v>124</v>
      </c>
      <c r="BE289" s="149">
        <f>IF(N289="základní",J289,0)</f>
        <v>0</v>
      </c>
      <c r="BF289" s="149">
        <f>IF(N289="snížená",J289,0)</f>
        <v>0</v>
      </c>
      <c r="BG289" s="149">
        <f>IF(N289="zákl. přenesená",J289,0)</f>
        <v>0</v>
      </c>
      <c r="BH289" s="149">
        <f>IF(N289="sníž. přenesená",J289,0)</f>
        <v>0</v>
      </c>
      <c r="BI289" s="149">
        <f>IF(N289="nulová",J289,0)</f>
        <v>0</v>
      </c>
      <c r="BJ289" s="16" t="s">
        <v>22</v>
      </c>
      <c r="BK289" s="149">
        <f>ROUND(I289*H289,2)</f>
        <v>0</v>
      </c>
      <c r="BL289" s="16" t="s">
        <v>149</v>
      </c>
      <c r="BM289" s="148" t="s">
        <v>502</v>
      </c>
    </row>
    <row r="290" spans="1:47" s="2" customFormat="1" ht="19.5">
      <c r="A290" s="31"/>
      <c r="B290" s="32"/>
      <c r="C290" s="31"/>
      <c r="D290" s="150" t="s">
        <v>139</v>
      </c>
      <c r="E290" s="31"/>
      <c r="F290" s="155" t="s">
        <v>503</v>
      </c>
      <c r="G290" s="31"/>
      <c r="H290" s="31"/>
      <c r="I290" s="152"/>
      <c r="J290" s="31"/>
      <c r="K290" s="31"/>
      <c r="L290" s="32"/>
      <c r="M290" s="153"/>
      <c r="N290" s="154"/>
      <c r="O290" s="52"/>
      <c r="P290" s="52"/>
      <c r="Q290" s="52"/>
      <c r="R290" s="52"/>
      <c r="S290" s="52"/>
      <c r="T290" s="53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T290" s="16" t="s">
        <v>139</v>
      </c>
      <c r="AU290" s="16" t="s">
        <v>83</v>
      </c>
    </row>
    <row r="291" spans="2:63" s="12" customFormat="1" ht="22.9" customHeight="1">
      <c r="B291" s="123"/>
      <c r="D291" s="124" t="s">
        <v>73</v>
      </c>
      <c r="E291" s="134" t="s">
        <v>504</v>
      </c>
      <c r="F291" s="134" t="s">
        <v>505</v>
      </c>
      <c r="I291" s="126"/>
      <c r="J291" s="135">
        <f>BK291</f>
        <v>0</v>
      </c>
      <c r="L291" s="123"/>
      <c r="M291" s="128"/>
      <c r="N291" s="129"/>
      <c r="O291" s="129"/>
      <c r="P291" s="130">
        <f>SUM(P292:P309)</f>
        <v>0</v>
      </c>
      <c r="Q291" s="129"/>
      <c r="R291" s="130">
        <f>SUM(R292:R309)</f>
        <v>0</v>
      </c>
      <c r="S291" s="129"/>
      <c r="T291" s="131">
        <f>SUM(T292:T309)</f>
        <v>0</v>
      </c>
      <c r="AR291" s="124" t="s">
        <v>22</v>
      </c>
      <c r="AT291" s="132" t="s">
        <v>73</v>
      </c>
      <c r="AU291" s="132" t="s">
        <v>22</v>
      </c>
      <c r="AY291" s="124" t="s">
        <v>124</v>
      </c>
      <c r="BK291" s="133">
        <f>SUM(BK292:BK309)</f>
        <v>0</v>
      </c>
    </row>
    <row r="292" spans="1:65" s="2" customFormat="1" ht="16.5" customHeight="1">
      <c r="A292" s="31"/>
      <c r="B292" s="136"/>
      <c r="C292" s="137" t="s">
        <v>629</v>
      </c>
      <c r="D292" s="137" t="s">
        <v>127</v>
      </c>
      <c r="E292" s="138" t="s">
        <v>507</v>
      </c>
      <c r="F292" s="139" t="s">
        <v>508</v>
      </c>
      <c r="G292" s="140" t="s">
        <v>293</v>
      </c>
      <c r="H292" s="141">
        <v>447.235</v>
      </c>
      <c r="I292" s="142"/>
      <c r="J292" s="143">
        <f>ROUND(I292*H292,2)</f>
        <v>0</v>
      </c>
      <c r="K292" s="139" t="s">
        <v>196</v>
      </c>
      <c r="L292" s="32"/>
      <c r="M292" s="144" t="s">
        <v>3</v>
      </c>
      <c r="N292" s="145" t="s">
        <v>45</v>
      </c>
      <c r="O292" s="52"/>
      <c r="P292" s="146">
        <f>O292*H292</f>
        <v>0</v>
      </c>
      <c r="Q292" s="146">
        <v>0</v>
      </c>
      <c r="R292" s="146">
        <f>Q292*H292</f>
        <v>0</v>
      </c>
      <c r="S292" s="146">
        <v>0</v>
      </c>
      <c r="T292" s="147">
        <f>S292*H292</f>
        <v>0</v>
      </c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R292" s="148" t="s">
        <v>149</v>
      </c>
      <c r="AT292" s="148" t="s">
        <v>127</v>
      </c>
      <c r="AU292" s="148" t="s">
        <v>83</v>
      </c>
      <c r="AY292" s="16" t="s">
        <v>124</v>
      </c>
      <c r="BE292" s="149">
        <f>IF(N292="základní",J292,0)</f>
        <v>0</v>
      </c>
      <c r="BF292" s="149">
        <f>IF(N292="snížená",J292,0)</f>
        <v>0</v>
      </c>
      <c r="BG292" s="149">
        <f>IF(N292="zákl. přenesená",J292,0)</f>
        <v>0</v>
      </c>
      <c r="BH292" s="149">
        <f>IF(N292="sníž. přenesená",J292,0)</f>
        <v>0</v>
      </c>
      <c r="BI292" s="149">
        <f>IF(N292="nulová",J292,0)</f>
        <v>0</v>
      </c>
      <c r="BJ292" s="16" t="s">
        <v>22</v>
      </c>
      <c r="BK292" s="149">
        <f>ROUND(I292*H292,2)</f>
        <v>0</v>
      </c>
      <c r="BL292" s="16" t="s">
        <v>149</v>
      </c>
      <c r="BM292" s="148" t="s">
        <v>509</v>
      </c>
    </row>
    <row r="293" spans="1:47" s="2" customFormat="1" ht="11.25">
      <c r="A293" s="31"/>
      <c r="B293" s="32"/>
      <c r="C293" s="31"/>
      <c r="D293" s="150" t="s">
        <v>139</v>
      </c>
      <c r="E293" s="31"/>
      <c r="F293" s="155" t="s">
        <v>510</v>
      </c>
      <c r="G293" s="31"/>
      <c r="H293" s="31"/>
      <c r="I293" s="152"/>
      <c r="J293" s="31"/>
      <c r="K293" s="31"/>
      <c r="L293" s="32"/>
      <c r="M293" s="153"/>
      <c r="N293" s="154"/>
      <c r="O293" s="52"/>
      <c r="P293" s="52"/>
      <c r="Q293" s="52"/>
      <c r="R293" s="52"/>
      <c r="S293" s="52"/>
      <c r="T293" s="53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T293" s="16" t="s">
        <v>139</v>
      </c>
      <c r="AU293" s="16" t="s">
        <v>83</v>
      </c>
    </row>
    <row r="294" spans="2:51" s="13" customFormat="1" ht="11.25">
      <c r="B294" s="160"/>
      <c r="D294" s="150" t="s">
        <v>219</v>
      </c>
      <c r="E294" s="161" t="s">
        <v>3</v>
      </c>
      <c r="F294" s="162" t="s">
        <v>511</v>
      </c>
      <c r="H294" s="161" t="s">
        <v>3</v>
      </c>
      <c r="I294" s="163"/>
      <c r="L294" s="160"/>
      <c r="M294" s="164"/>
      <c r="N294" s="165"/>
      <c r="O294" s="165"/>
      <c r="P294" s="165"/>
      <c r="Q294" s="165"/>
      <c r="R294" s="165"/>
      <c r="S294" s="165"/>
      <c r="T294" s="166"/>
      <c r="AT294" s="161" t="s">
        <v>219</v>
      </c>
      <c r="AU294" s="161" t="s">
        <v>83</v>
      </c>
      <c r="AV294" s="13" t="s">
        <v>22</v>
      </c>
      <c r="AW294" s="13" t="s">
        <v>36</v>
      </c>
      <c r="AX294" s="13" t="s">
        <v>74</v>
      </c>
      <c r="AY294" s="161" t="s">
        <v>124</v>
      </c>
    </row>
    <row r="295" spans="2:51" s="14" customFormat="1" ht="11.25">
      <c r="B295" s="167"/>
      <c r="D295" s="150" t="s">
        <v>219</v>
      </c>
      <c r="E295" s="168" t="s">
        <v>3</v>
      </c>
      <c r="F295" s="169" t="s">
        <v>630</v>
      </c>
      <c r="H295" s="170">
        <v>447.235</v>
      </c>
      <c r="I295" s="171"/>
      <c r="L295" s="167"/>
      <c r="M295" s="172"/>
      <c r="N295" s="173"/>
      <c r="O295" s="173"/>
      <c r="P295" s="173"/>
      <c r="Q295" s="173"/>
      <c r="R295" s="173"/>
      <c r="S295" s="173"/>
      <c r="T295" s="174"/>
      <c r="AT295" s="168" t="s">
        <v>219</v>
      </c>
      <c r="AU295" s="168" t="s">
        <v>83</v>
      </c>
      <c r="AV295" s="14" t="s">
        <v>83</v>
      </c>
      <c r="AW295" s="14" t="s">
        <v>36</v>
      </c>
      <c r="AX295" s="14" t="s">
        <v>22</v>
      </c>
      <c r="AY295" s="168" t="s">
        <v>124</v>
      </c>
    </row>
    <row r="296" spans="1:65" s="2" customFormat="1" ht="16.5" customHeight="1">
      <c r="A296" s="31"/>
      <c r="B296" s="136"/>
      <c r="C296" s="137" t="s">
        <v>631</v>
      </c>
      <c r="D296" s="137" t="s">
        <v>127</v>
      </c>
      <c r="E296" s="138" t="s">
        <v>514</v>
      </c>
      <c r="F296" s="139" t="s">
        <v>515</v>
      </c>
      <c r="G296" s="140" t="s">
        <v>293</v>
      </c>
      <c r="H296" s="141">
        <v>447.235</v>
      </c>
      <c r="I296" s="142"/>
      <c r="J296" s="143">
        <f>ROUND(I296*H296,2)</f>
        <v>0</v>
      </c>
      <c r="K296" s="139" t="s">
        <v>196</v>
      </c>
      <c r="L296" s="32"/>
      <c r="M296" s="144" t="s">
        <v>3</v>
      </c>
      <c r="N296" s="145" t="s">
        <v>45</v>
      </c>
      <c r="O296" s="52"/>
      <c r="P296" s="146">
        <f>O296*H296</f>
        <v>0</v>
      </c>
      <c r="Q296" s="146">
        <v>0</v>
      </c>
      <c r="R296" s="146">
        <f>Q296*H296</f>
        <v>0</v>
      </c>
      <c r="S296" s="146">
        <v>0</v>
      </c>
      <c r="T296" s="147">
        <f>S296*H296</f>
        <v>0</v>
      </c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R296" s="148" t="s">
        <v>149</v>
      </c>
      <c r="AT296" s="148" t="s">
        <v>127</v>
      </c>
      <c r="AU296" s="148" t="s">
        <v>83</v>
      </c>
      <c r="AY296" s="16" t="s">
        <v>124</v>
      </c>
      <c r="BE296" s="149">
        <f>IF(N296="základní",J296,0)</f>
        <v>0</v>
      </c>
      <c r="BF296" s="149">
        <f>IF(N296="snížená",J296,0)</f>
        <v>0</v>
      </c>
      <c r="BG296" s="149">
        <f>IF(N296="zákl. přenesená",J296,0)</f>
        <v>0</v>
      </c>
      <c r="BH296" s="149">
        <f>IF(N296="sníž. přenesená",J296,0)</f>
        <v>0</v>
      </c>
      <c r="BI296" s="149">
        <f>IF(N296="nulová",J296,0)</f>
        <v>0</v>
      </c>
      <c r="BJ296" s="16" t="s">
        <v>22</v>
      </c>
      <c r="BK296" s="149">
        <f>ROUND(I296*H296,2)</f>
        <v>0</v>
      </c>
      <c r="BL296" s="16" t="s">
        <v>149</v>
      </c>
      <c r="BM296" s="148" t="s">
        <v>516</v>
      </c>
    </row>
    <row r="297" spans="1:47" s="2" customFormat="1" ht="11.25">
      <c r="A297" s="31"/>
      <c r="B297" s="32"/>
      <c r="C297" s="31"/>
      <c r="D297" s="150" t="s">
        <v>139</v>
      </c>
      <c r="E297" s="31"/>
      <c r="F297" s="155" t="s">
        <v>517</v>
      </c>
      <c r="G297" s="31"/>
      <c r="H297" s="31"/>
      <c r="I297" s="152"/>
      <c r="J297" s="31"/>
      <c r="K297" s="31"/>
      <c r="L297" s="32"/>
      <c r="M297" s="153"/>
      <c r="N297" s="154"/>
      <c r="O297" s="52"/>
      <c r="P297" s="52"/>
      <c r="Q297" s="52"/>
      <c r="R297" s="52"/>
      <c r="S297" s="52"/>
      <c r="T297" s="53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T297" s="16" t="s">
        <v>139</v>
      </c>
      <c r="AU297" s="16" t="s">
        <v>83</v>
      </c>
    </row>
    <row r="298" spans="2:51" s="13" customFormat="1" ht="11.25">
      <c r="B298" s="160"/>
      <c r="D298" s="150" t="s">
        <v>219</v>
      </c>
      <c r="E298" s="161" t="s">
        <v>3</v>
      </c>
      <c r="F298" s="162" t="s">
        <v>518</v>
      </c>
      <c r="H298" s="161" t="s">
        <v>3</v>
      </c>
      <c r="I298" s="163"/>
      <c r="L298" s="160"/>
      <c r="M298" s="164"/>
      <c r="N298" s="165"/>
      <c r="O298" s="165"/>
      <c r="P298" s="165"/>
      <c r="Q298" s="165"/>
      <c r="R298" s="165"/>
      <c r="S298" s="165"/>
      <c r="T298" s="166"/>
      <c r="AT298" s="161" t="s">
        <v>219</v>
      </c>
      <c r="AU298" s="161" t="s">
        <v>83</v>
      </c>
      <c r="AV298" s="13" t="s">
        <v>22</v>
      </c>
      <c r="AW298" s="13" t="s">
        <v>36</v>
      </c>
      <c r="AX298" s="13" t="s">
        <v>74</v>
      </c>
      <c r="AY298" s="161" t="s">
        <v>124</v>
      </c>
    </row>
    <row r="299" spans="2:51" s="14" customFormat="1" ht="11.25">
      <c r="B299" s="167"/>
      <c r="D299" s="150" t="s">
        <v>219</v>
      </c>
      <c r="E299" s="168" t="s">
        <v>3</v>
      </c>
      <c r="F299" s="169" t="s">
        <v>632</v>
      </c>
      <c r="H299" s="170">
        <v>447.235</v>
      </c>
      <c r="I299" s="171"/>
      <c r="L299" s="167"/>
      <c r="M299" s="172"/>
      <c r="N299" s="173"/>
      <c r="O299" s="173"/>
      <c r="P299" s="173"/>
      <c r="Q299" s="173"/>
      <c r="R299" s="173"/>
      <c r="S299" s="173"/>
      <c r="T299" s="174"/>
      <c r="AT299" s="168" t="s">
        <v>219</v>
      </c>
      <c r="AU299" s="168" t="s">
        <v>83</v>
      </c>
      <c r="AV299" s="14" t="s">
        <v>83</v>
      </c>
      <c r="AW299" s="14" t="s">
        <v>36</v>
      </c>
      <c r="AX299" s="14" t="s">
        <v>22</v>
      </c>
      <c r="AY299" s="168" t="s">
        <v>124</v>
      </c>
    </row>
    <row r="300" spans="1:65" s="2" customFormat="1" ht="16.5" customHeight="1">
      <c r="A300" s="31"/>
      <c r="B300" s="136"/>
      <c r="C300" s="137" t="s">
        <v>633</v>
      </c>
      <c r="D300" s="137" t="s">
        <v>127</v>
      </c>
      <c r="E300" s="138" t="s">
        <v>521</v>
      </c>
      <c r="F300" s="139" t="s">
        <v>522</v>
      </c>
      <c r="G300" s="140" t="s">
        <v>293</v>
      </c>
      <c r="H300" s="141">
        <v>10733.64</v>
      </c>
      <c r="I300" s="142"/>
      <c r="J300" s="143">
        <f>ROUND(I300*H300,2)</f>
        <v>0</v>
      </c>
      <c r="K300" s="139" t="s">
        <v>196</v>
      </c>
      <c r="L300" s="32"/>
      <c r="M300" s="144" t="s">
        <v>3</v>
      </c>
      <c r="N300" s="145" t="s">
        <v>45</v>
      </c>
      <c r="O300" s="52"/>
      <c r="P300" s="146">
        <f>O300*H300</f>
        <v>0</v>
      </c>
      <c r="Q300" s="146">
        <v>0</v>
      </c>
      <c r="R300" s="146">
        <f>Q300*H300</f>
        <v>0</v>
      </c>
      <c r="S300" s="146">
        <v>0</v>
      </c>
      <c r="T300" s="147">
        <f>S300*H300</f>
        <v>0</v>
      </c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R300" s="148" t="s">
        <v>149</v>
      </c>
      <c r="AT300" s="148" t="s">
        <v>127</v>
      </c>
      <c r="AU300" s="148" t="s">
        <v>83</v>
      </c>
      <c r="AY300" s="16" t="s">
        <v>124</v>
      </c>
      <c r="BE300" s="149">
        <f>IF(N300="základní",J300,0)</f>
        <v>0</v>
      </c>
      <c r="BF300" s="149">
        <f>IF(N300="snížená",J300,0)</f>
        <v>0</v>
      </c>
      <c r="BG300" s="149">
        <f>IF(N300="zákl. přenesená",J300,0)</f>
        <v>0</v>
      </c>
      <c r="BH300" s="149">
        <f>IF(N300="sníž. přenesená",J300,0)</f>
        <v>0</v>
      </c>
      <c r="BI300" s="149">
        <f>IF(N300="nulová",J300,0)</f>
        <v>0</v>
      </c>
      <c r="BJ300" s="16" t="s">
        <v>22</v>
      </c>
      <c r="BK300" s="149">
        <f>ROUND(I300*H300,2)</f>
        <v>0</v>
      </c>
      <c r="BL300" s="16" t="s">
        <v>149</v>
      </c>
      <c r="BM300" s="148" t="s">
        <v>523</v>
      </c>
    </row>
    <row r="301" spans="1:47" s="2" customFormat="1" ht="19.5">
      <c r="A301" s="31"/>
      <c r="B301" s="32"/>
      <c r="C301" s="31"/>
      <c r="D301" s="150" t="s">
        <v>139</v>
      </c>
      <c r="E301" s="31"/>
      <c r="F301" s="155" t="s">
        <v>524</v>
      </c>
      <c r="G301" s="31"/>
      <c r="H301" s="31"/>
      <c r="I301" s="152"/>
      <c r="J301" s="31"/>
      <c r="K301" s="31"/>
      <c r="L301" s="32"/>
      <c r="M301" s="153"/>
      <c r="N301" s="154"/>
      <c r="O301" s="52"/>
      <c r="P301" s="52"/>
      <c r="Q301" s="52"/>
      <c r="R301" s="52"/>
      <c r="S301" s="52"/>
      <c r="T301" s="53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T301" s="16" t="s">
        <v>139</v>
      </c>
      <c r="AU301" s="16" t="s">
        <v>83</v>
      </c>
    </row>
    <row r="302" spans="2:51" s="13" customFormat="1" ht="11.25">
      <c r="B302" s="160"/>
      <c r="D302" s="150" t="s">
        <v>219</v>
      </c>
      <c r="E302" s="161" t="s">
        <v>3</v>
      </c>
      <c r="F302" s="162" t="s">
        <v>525</v>
      </c>
      <c r="H302" s="161" t="s">
        <v>3</v>
      </c>
      <c r="I302" s="163"/>
      <c r="L302" s="160"/>
      <c r="M302" s="164"/>
      <c r="N302" s="165"/>
      <c r="O302" s="165"/>
      <c r="P302" s="165"/>
      <c r="Q302" s="165"/>
      <c r="R302" s="165"/>
      <c r="S302" s="165"/>
      <c r="T302" s="166"/>
      <c r="AT302" s="161" t="s">
        <v>219</v>
      </c>
      <c r="AU302" s="161" t="s">
        <v>83</v>
      </c>
      <c r="AV302" s="13" t="s">
        <v>22</v>
      </c>
      <c r="AW302" s="13" t="s">
        <v>36</v>
      </c>
      <c r="AX302" s="13" t="s">
        <v>74</v>
      </c>
      <c r="AY302" s="161" t="s">
        <v>124</v>
      </c>
    </row>
    <row r="303" spans="2:51" s="14" customFormat="1" ht="11.25">
      <c r="B303" s="167"/>
      <c r="D303" s="150" t="s">
        <v>219</v>
      </c>
      <c r="E303" s="168" t="s">
        <v>3</v>
      </c>
      <c r="F303" s="169" t="s">
        <v>634</v>
      </c>
      <c r="H303" s="170">
        <v>10733.64</v>
      </c>
      <c r="I303" s="171"/>
      <c r="L303" s="167"/>
      <c r="M303" s="172"/>
      <c r="N303" s="173"/>
      <c r="O303" s="173"/>
      <c r="P303" s="173"/>
      <c r="Q303" s="173"/>
      <c r="R303" s="173"/>
      <c r="S303" s="173"/>
      <c r="T303" s="174"/>
      <c r="AT303" s="168" t="s">
        <v>219</v>
      </c>
      <c r="AU303" s="168" t="s">
        <v>83</v>
      </c>
      <c r="AV303" s="14" t="s">
        <v>83</v>
      </c>
      <c r="AW303" s="14" t="s">
        <v>36</v>
      </c>
      <c r="AX303" s="14" t="s">
        <v>22</v>
      </c>
      <c r="AY303" s="168" t="s">
        <v>124</v>
      </c>
    </row>
    <row r="304" spans="1:65" s="2" customFormat="1" ht="16.5" customHeight="1">
      <c r="A304" s="31"/>
      <c r="B304" s="136"/>
      <c r="C304" s="137" t="s">
        <v>635</v>
      </c>
      <c r="D304" s="137" t="s">
        <v>127</v>
      </c>
      <c r="E304" s="138" t="s">
        <v>528</v>
      </c>
      <c r="F304" s="139" t="s">
        <v>529</v>
      </c>
      <c r="G304" s="140" t="s">
        <v>293</v>
      </c>
      <c r="H304" s="141">
        <v>192.925</v>
      </c>
      <c r="I304" s="142"/>
      <c r="J304" s="143">
        <f>ROUND(I304*H304,2)</f>
        <v>0</v>
      </c>
      <c r="K304" s="139" t="s">
        <v>196</v>
      </c>
      <c r="L304" s="32"/>
      <c r="M304" s="144" t="s">
        <v>3</v>
      </c>
      <c r="N304" s="145" t="s">
        <v>45</v>
      </c>
      <c r="O304" s="52"/>
      <c r="P304" s="146">
        <f>O304*H304</f>
        <v>0</v>
      </c>
      <c r="Q304" s="146">
        <v>0</v>
      </c>
      <c r="R304" s="146">
        <f>Q304*H304</f>
        <v>0</v>
      </c>
      <c r="S304" s="146">
        <v>0</v>
      </c>
      <c r="T304" s="147">
        <f>S304*H304</f>
        <v>0</v>
      </c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R304" s="148" t="s">
        <v>149</v>
      </c>
      <c r="AT304" s="148" t="s">
        <v>127</v>
      </c>
      <c r="AU304" s="148" t="s">
        <v>83</v>
      </c>
      <c r="AY304" s="16" t="s">
        <v>124</v>
      </c>
      <c r="BE304" s="149">
        <f>IF(N304="základní",J304,0)</f>
        <v>0</v>
      </c>
      <c r="BF304" s="149">
        <f>IF(N304="snížená",J304,0)</f>
        <v>0</v>
      </c>
      <c r="BG304" s="149">
        <f>IF(N304="zákl. přenesená",J304,0)</f>
        <v>0</v>
      </c>
      <c r="BH304" s="149">
        <f>IF(N304="sníž. přenesená",J304,0)</f>
        <v>0</v>
      </c>
      <c r="BI304" s="149">
        <f>IF(N304="nulová",J304,0)</f>
        <v>0</v>
      </c>
      <c r="BJ304" s="16" t="s">
        <v>22</v>
      </c>
      <c r="BK304" s="149">
        <f>ROUND(I304*H304,2)</f>
        <v>0</v>
      </c>
      <c r="BL304" s="16" t="s">
        <v>149</v>
      </c>
      <c r="BM304" s="148" t="s">
        <v>636</v>
      </c>
    </row>
    <row r="305" spans="1:47" s="2" customFormat="1" ht="11.25">
      <c r="A305" s="31"/>
      <c r="B305" s="32"/>
      <c r="C305" s="31"/>
      <c r="D305" s="150" t="s">
        <v>139</v>
      </c>
      <c r="E305" s="31"/>
      <c r="F305" s="155" t="s">
        <v>531</v>
      </c>
      <c r="G305" s="31"/>
      <c r="H305" s="31"/>
      <c r="I305" s="152"/>
      <c r="J305" s="31"/>
      <c r="K305" s="31"/>
      <c r="L305" s="32"/>
      <c r="M305" s="153"/>
      <c r="N305" s="154"/>
      <c r="O305" s="52"/>
      <c r="P305" s="52"/>
      <c r="Q305" s="52"/>
      <c r="R305" s="52"/>
      <c r="S305" s="52"/>
      <c r="T305" s="53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T305" s="16" t="s">
        <v>139</v>
      </c>
      <c r="AU305" s="16" t="s">
        <v>83</v>
      </c>
    </row>
    <row r="306" spans="2:51" s="14" customFormat="1" ht="11.25">
      <c r="B306" s="167"/>
      <c r="D306" s="150" t="s">
        <v>219</v>
      </c>
      <c r="E306" s="168" t="s">
        <v>3</v>
      </c>
      <c r="F306" s="169" t="s">
        <v>637</v>
      </c>
      <c r="H306" s="170">
        <v>192.925</v>
      </c>
      <c r="I306" s="171"/>
      <c r="L306" s="167"/>
      <c r="M306" s="172"/>
      <c r="N306" s="173"/>
      <c r="O306" s="173"/>
      <c r="P306" s="173"/>
      <c r="Q306" s="173"/>
      <c r="R306" s="173"/>
      <c r="S306" s="173"/>
      <c r="T306" s="174"/>
      <c r="AT306" s="168" t="s">
        <v>219</v>
      </c>
      <c r="AU306" s="168" t="s">
        <v>83</v>
      </c>
      <c r="AV306" s="14" t="s">
        <v>83</v>
      </c>
      <c r="AW306" s="14" t="s">
        <v>36</v>
      </c>
      <c r="AX306" s="14" t="s">
        <v>22</v>
      </c>
      <c r="AY306" s="168" t="s">
        <v>124</v>
      </c>
    </row>
    <row r="307" spans="1:65" s="2" customFormat="1" ht="16.5" customHeight="1">
      <c r="A307" s="31"/>
      <c r="B307" s="136"/>
      <c r="C307" s="137" t="s">
        <v>638</v>
      </c>
      <c r="D307" s="137" t="s">
        <v>127</v>
      </c>
      <c r="E307" s="138" t="s">
        <v>533</v>
      </c>
      <c r="F307" s="139" t="s">
        <v>534</v>
      </c>
      <c r="G307" s="140" t="s">
        <v>293</v>
      </c>
      <c r="H307" s="141">
        <v>254.31</v>
      </c>
      <c r="I307" s="142"/>
      <c r="J307" s="143">
        <f>ROUND(I307*H307,2)</f>
        <v>0</v>
      </c>
      <c r="K307" s="139" t="s">
        <v>196</v>
      </c>
      <c r="L307" s="32"/>
      <c r="M307" s="144" t="s">
        <v>3</v>
      </c>
      <c r="N307" s="145" t="s">
        <v>45</v>
      </c>
      <c r="O307" s="52"/>
      <c r="P307" s="146">
        <f>O307*H307</f>
        <v>0</v>
      </c>
      <c r="Q307" s="146">
        <v>0</v>
      </c>
      <c r="R307" s="146">
        <f>Q307*H307</f>
        <v>0</v>
      </c>
      <c r="S307" s="146">
        <v>0</v>
      </c>
      <c r="T307" s="147">
        <f>S307*H307</f>
        <v>0</v>
      </c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R307" s="148" t="s">
        <v>149</v>
      </c>
      <c r="AT307" s="148" t="s">
        <v>127</v>
      </c>
      <c r="AU307" s="148" t="s">
        <v>83</v>
      </c>
      <c r="AY307" s="16" t="s">
        <v>124</v>
      </c>
      <c r="BE307" s="149">
        <f>IF(N307="základní",J307,0)</f>
        <v>0</v>
      </c>
      <c r="BF307" s="149">
        <f>IF(N307="snížená",J307,0)</f>
        <v>0</v>
      </c>
      <c r="BG307" s="149">
        <f>IF(N307="zákl. přenesená",J307,0)</f>
        <v>0</v>
      </c>
      <c r="BH307" s="149">
        <f>IF(N307="sníž. přenesená",J307,0)</f>
        <v>0</v>
      </c>
      <c r="BI307" s="149">
        <f>IF(N307="nulová",J307,0)</f>
        <v>0</v>
      </c>
      <c r="BJ307" s="16" t="s">
        <v>22</v>
      </c>
      <c r="BK307" s="149">
        <f>ROUND(I307*H307,2)</f>
        <v>0</v>
      </c>
      <c r="BL307" s="16" t="s">
        <v>149</v>
      </c>
      <c r="BM307" s="148" t="s">
        <v>639</v>
      </c>
    </row>
    <row r="308" spans="1:47" s="2" customFormat="1" ht="11.25">
      <c r="A308" s="31"/>
      <c r="B308" s="32"/>
      <c r="C308" s="31"/>
      <c r="D308" s="150" t="s">
        <v>139</v>
      </c>
      <c r="E308" s="31"/>
      <c r="F308" s="155" t="s">
        <v>536</v>
      </c>
      <c r="G308" s="31"/>
      <c r="H308" s="31"/>
      <c r="I308" s="152"/>
      <c r="J308" s="31"/>
      <c r="K308" s="31"/>
      <c r="L308" s="32"/>
      <c r="M308" s="153"/>
      <c r="N308" s="154"/>
      <c r="O308" s="52"/>
      <c r="P308" s="52"/>
      <c r="Q308" s="52"/>
      <c r="R308" s="52"/>
      <c r="S308" s="52"/>
      <c r="T308" s="53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T308" s="16" t="s">
        <v>139</v>
      </c>
      <c r="AU308" s="16" t="s">
        <v>83</v>
      </c>
    </row>
    <row r="309" spans="2:51" s="14" customFormat="1" ht="11.25">
      <c r="B309" s="167"/>
      <c r="D309" s="150" t="s">
        <v>219</v>
      </c>
      <c r="E309" s="168" t="s">
        <v>3</v>
      </c>
      <c r="F309" s="169" t="s">
        <v>640</v>
      </c>
      <c r="H309" s="170">
        <v>254.31</v>
      </c>
      <c r="I309" s="171"/>
      <c r="L309" s="167"/>
      <c r="M309" s="185"/>
      <c r="N309" s="186"/>
      <c r="O309" s="186"/>
      <c r="P309" s="186"/>
      <c r="Q309" s="186"/>
      <c r="R309" s="186"/>
      <c r="S309" s="186"/>
      <c r="T309" s="187"/>
      <c r="AT309" s="168" t="s">
        <v>219</v>
      </c>
      <c r="AU309" s="168" t="s">
        <v>83</v>
      </c>
      <c r="AV309" s="14" t="s">
        <v>83</v>
      </c>
      <c r="AW309" s="14" t="s">
        <v>36</v>
      </c>
      <c r="AX309" s="14" t="s">
        <v>22</v>
      </c>
      <c r="AY309" s="168" t="s">
        <v>124</v>
      </c>
    </row>
    <row r="310" spans="1:31" s="2" customFormat="1" ht="6.95" customHeight="1">
      <c r="A310" s="31"/>
      <c r="B310" s="41"/>
      <c r="C310" s="42"/>
      <c r="D310" s="42"/>
      <c r="E310" s="42"/>
      <c r="F310" s="42"/>
      <c r="G310" s="42"/>
      <c r="H310" s="42"/>
      <c r="I310" s="42"/>
      <c r="J310" s="42"/>
      <c r="K310" s="42"/>
      <c r="L310" s="32"/>
      <c r="M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</row>
  </sheetData>
  <autoFilter ref="C87:K309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2"/>
  <sheetViews>
    <sheetView showGridLines="0" tabSelected="1" workbookViewId="0" topLeftCell="A9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25" t="s">
        <v>6</v>
      </c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16" t="s">
        <v>92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83</v>
      </c>
    </row>
    <row r="4" spans="2:46" s="1" customFormat="1" ht="24.95" customHeight="1">
      <c r="B4" s="19"/>
      <c r="D4" s="20" t="s">
        <v>96</v>
      </c>
      <c r="L4" s="19"/>
      <c r="M4" s="87" t="s">
        <v>11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26" t="s">
        <v>17</v>
      </c>
      <c r="L6" s="19"/>
    </row>
    <row r="7" spans="2:12" s="1" customFormat="1" ht="16.5" customHeight="1">
      <c r="B7" s="19"/>
      <c r="E7" s="226" t="str">
        <f>'Rekapitulace stavby'!K6</f>
        <v>Polní cesta VPC 1 v k.ú. Jindice</v>
      </c>
      <c r="F7" s="227"/>
      <c r="G7" s="227"/>
      <c r="H7" s="227"/>
      <c r="L7" s="19"/>
    </row>
    <row r="8" spans="1:31" s="2" customFormat="1" ht="12" customHeight="1">
      <c r="A8" s="31"/>
      <c r="B8" s="32"/>
      <c r="C8" s="31"/>
      <c r="D8" s="26" t="s">
        <v>97</v>
      </c>
      <c r="E8" s="31"/>
      <c r="F8" s="31"/>
      <c r="G8" s="31"/>
      <c r="H8" s="31"/>
      <c r="I8" s="31"/>
      <c r="J8" s="31"/>
      <c r="K8" s="31"/>
      <c r="L8" s="8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2"/>
      <c r="C9" s="31"/>
      <c r="D9" s="31"/>
      <c r="E9" s="188" t="s">
        <v>641</v>
      </c>
      <c r="F9" s="228"/>
      <c r="G9" s="228"/>
      <c r="H9" s="228"/>
      <c r="I9" s="31"/>
      <c r="J9" s="31"/>
      <c r="K9" s="31"/>
      <c r="L9" s="8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1.25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8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2"/>
      <c r="C11" s="31"/>
      <c r="D11" s="26" t="s">
        <v>20</v>
      </c>
      <c r="E11" s="31"/>
      <c r="F11" s="24" t="s">
        <v>3</v>
      </c>
      <c r="G11" s="31"/>
      <c r="H11" s="31"/>
      <c r="I11" s="26" t="s">
        <v>21</v>
      </c>
      <c r="J11" s="24" t="s">
        <v>3</v>
      </c>
      <c r="K11" s="31"/>
      <c r="L11" s="8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2"/>
      <c r="C12" s="31"/>
      <c r="D12" s="26" t="s">
        <v>23</v>
      </c>
      <c r="E12" s="31"/>
      <c r="F12" s="24" t="s">
        <v>24</v>
      </c>
      <c r="G12" s="31"/>
      <c r="H12" s="31"/>
      <c r="I12" s="26" t="s">
        <v>25</v>
      </c>
      <c r="J12" s="49" t="str">
        <f>'Rekapitulace stavby'!AN8</f>
        <v>27. 10. 2017</v>
      </c>
      <c r="K12" s="31"/>
      <c r="L12" s="8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8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2"/>
      <c r="C14" s="31"/>
      <c r="D14" s="26" t="s">
        <v>29</v>
      </c>
      <c r="E14" s="31"/>
      <c r="F14" s="31"/>
      <c r="G14" s="31"/>
      <c r="H14" s="31"/>
      <c r="I14" s="26" t="s">
        <v>30</v>
      </c>
      <c r="J14" s="24" t="str">
        <f>IF('Rekapitulace stavby'!AN10="","",'Rekapitulace stavby'!AN10)</f>
        <v/>
      </c>
      <c r="K14" s="31"/>
      <c r="L14" s="8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2"/>
      <c r="C15" s="31"/>
      <c r="D15" s="31"/>
      <c r="E15" s="24" t="str">
        <f>IF('Rekapitulace stavby'!E11="","",'Rekapitulace stavby'!E11)</f>
        <v xml:space="preserve"> </v>
      </c>
      <c r="F15" s="31"/>
      <c r="G15" s="31"/>
      <c r="H15" s="31"/>
      <c r="I15" s="26" t="s">
        <v>31</v>
      </c>
      <c r="J15" s="24" t="str">
        <f>IF('Rekapitulace stavby'!AN11="","",'Rekapitulace stavby'!AN11)</f>
        <v/>
      </c>
      <c r="K15" s="31"/>
      <c r="L15" s="8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8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32</v>
      </c>
      <c r="E17" s="31"/>
      <c r="F17" s="31"/>
      <c r="G17" s="31"/>
      <c r="H17" s="31"/>
      <c r="I17" s="26" t="s">
        <v>30</v>
      </c>
      <c r="J17" s="27" t="str">
        <f>'Rekapitulace stavby'!AN13</f>
        <v>Vyplň údaj</v>
      </c>
      <c r="K17" s="31"/>
      <c r="L17" s="8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29" t="str">
        <f>'Rekapitulace stavby'!E14</f>
        <v>Vyplň údaj</v>
      </c>
      <c r="F18" s="209"/>
      <c r="G18" s="209"/>
      <c r="H18" s="209"/>
      <c r="I18" s="26" t="s">
        <v>31</v>
      </c>
      <c r="J18" s="27" t="str">
        <f>'Rekapitulace stavby'!AN14</f>
        <v>Vyplň údaj</v>
      </c>
      <c r="K18" s="31"/>
      <c r="L18" s="8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8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34</v>
      </c>
      <c r="E20" s="31"/>
      <c r="F20" s="31"/>
      <c r="G20" s="31"/>
      <c r="H20" s="31"/>
      <c r="I20" s="26" t="s">
        <v>30</v>
      </c>
      <c r="J20" s="24" t="s">
        <v>3</v>
      </c>
      <c r="K20" s="31"/>
      <c r="L20" s="8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">
        <v>35</v>
      </c>
      <c r="F21" s="31"/>
      <c r="G21" s="31"/>
      <c r="H21" s="31"/>
      <c r="I21" s="26" t="s">
        <v>31</v>
      </c>
      <c r="J21" s="24" t="s">
        <v>3</v>
      </c>
      <c r="K21" s="31"/>
      <c r="L21" s="8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8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37</v>
      </c>
      <c r="E23" s="31"/>
      <c r="F23" s="31"/>
      <c r="G23" s="31"/>
      <c r="H23" s="31"/>
      <c r="I23" s="26" t="s">
        <v>30</v>
      </c>
      <c r="J23" s="24" t="s">
        <v>3</v>
      </c>
      <c r="K23" s="31"/>
      <c r="L23" s="8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">
        <v>35</v>
      </c>
      <c r="F24" s="31"/>
      <c r="G24" s="31"/>
      <c r="H24" s="31"/>
      <c r="I24" s="26" t="s">
        <v>31</v>
      </c>
      <c r="J24" s="24" t="s">
        <v>3</v>
      </c>
      <c r="K24" s="31"/>
      <c r="L24" s="8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8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38</v>
      </c>
      <c r="E26" s="31"/>
      <c r="F26" s="31"/>
      <c r="G26" s="31"/>
      <c r="H26" s="31"/>
      <c r="I26" s="31"/>
      <c r="J26" s="31"/>
      <c r="K26" s="31"/>
      <c r="L26" s="8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89"/>
      <c r="B27" s="90"/>
      <c r="C27" s="89"/>
      <c r="D27" s="89"/>
      <c r="E27" s="214" t="s">
        <v>3</v>
      </c>
      <c r="F27" s="214"/>
      <c r="G27" s="214"/>
      <c r="H27" s="214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8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0"/>
      <c r="E29" s="60"/>
      <c r="F29" s="60"/>
      <c r="G29" s="60"/>
      <c r="H29" s="60"/>
      <c r="I29" s="60"/>
      <c r="J29" s="60"/>
      <c r="K29" s="60"/>
      <c r="L29" s="8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92" t="s">
        <v>40</v>
      </c>
      <c r="E30" s="31"/>
      <c r="F30" s="31"/>
      <c r="G30" s="31"/>
      <c r="H30" s="31"/>
      <c r="I30" s="31"/>
      <c r="J30" s="65">
        <f>ROUND(J83,2)</f>
        <v>0</v>
      </c>
      <c r="K30" s="31"/>
      <c r="L30" s="8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2"/>
      <c r="C31" s="31"/>
      <c r="D31" s="60"/>
      <c r="E31" s="60"/>
      <c r="F31" s="60"/>
      <c r="G31" s="60"/>
      <c r="H31" s="60"/>
      <c r="I31" s="60"/>
      <c r="J31" s="60"/>
      <c r="K31" s="60"/>
      <c r="L31" s="8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2"/>
      <c r="C32" s="31"/>
      <c r="D32" s="31"/>
      <c r="E32" s="31"/>
      <c r="F32" s="35" t="s">
        <v>42</v>
      </c>
      <c r="G32" s="31"/>
      <c r="H32" s="31"/>
      <c r="I32" s="35" t="s">
        <v>41</v>
      </c>
      <c r="J32" s="35" t="s">
        <v>43</v>
      </c>
      <c r="K32" s="31"/>
      <c r="L32" s="8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2"/>
      <c r="C33" s="31"/>
      <c r="D33" s="93" t="s">
        <v>44</v>
      </c>
      <c r="E33" s="26" t="s">
        <v>45</v>
      </c>
      <c r="F33" s="94">
        <f>ROUND((SUM(BE83:BE121)),2)</f>
        <v>0</v>
      </c>
      <c r="G33" s="31"/>
      <c r="H33" s="31"/>
      <c r="I33" s="95">
        <v>0.21</v>
      </c>
      <c r="J33" s="94">
        <f>ROUND(((SUM(BE83:BE121))*I33),2)</f>
        <v>0</v>
      </c>
      <c r="K33" s="31"/>
      <c r="L33" s="8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26" t="s">
        <v>46</v>
      </c>
      <c r="F34" s="94">
        <f>ROUND((SUM(BF83:BF121)),2)</f>
        <v>0</v>
      </c>
      <c r="G34" s="31"/>
      <c r="H34" s="31"/>
      <c r="I34" s="95">
        <v>0.15</v>
      </c>
      <c r="J34" s="94">
        <f>ROUND(((SUM(BF83:BF121))*I34),2)</f>
        <v>0</v>
      </c>
      <c r="K34" s="31"/>
      <c r="L34" s="8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2"/>
      <c r="C35" s="31"/>
      <c r="D35" s="31"/>
      <c r="E35" s="26" t="s">
        <v>47</v>
      </c>
      <c r="F35" s="94">
        <f>ROUND((SUM(BG83:BG121)),2)</f>
        <v>0</v>
      </c>
      <c r="G35" s="31"/>
      <c r="H35" s="31"/>
      <c r="I35" s="95">
        <v>0.21</v>
      </c>
      <c r="J35" s="94">
        <f>0</f>
        <v>0</v>
      </c>
      <c r="K35" s="31"/>
      <c r="L35" s="8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2"/>
      <c r="C36" s="31"/>
      <c r="D36" s="31"/>
      <c r="E36" s="26" t="s">
        <v>48</v>
      </c>
      <c r="F36" s="94">
        <f>ROUND((SUM(BH83:BH121)),2)</f>
        <v>0</v>
      </c>
      <c r="G36" s="31"/>
      <c r="H36" s="31"/>
      <c r="I36" s="95">
        <v>0.15</v>
      </c>
      <c r="J36" s="94">
        <f>0</f>
        <v>0</v>
      </c>
      <c r="K36" s="31"/>
      <c r="L36" s="8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2"/>
      <c r="C37" s="31"/>
      <c r="D37" s="31"/>
      <c r="E37" s="26" t="s">
        <v>49</v>
      </c>
      <c r="F37" s="94">
        <f>ROUND((SUM(BI83:BI121)),2)</f>
        <v>0</v>
      </c>
      <c r="G37" s="31"/>
      <c r="H37" s="31"/>
      <c r="I37" s="95">
        <v>0</v>
      </c>
      <c r="J37" s="94">
        <f>0</f>
        <v>0</v>
      </c>
      <c r="K37" s="31"/>
      <c r="L37" s="8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2"/>
      <c r="C38" s="31"/>
      <c r="D38" s="31"/>
      <c r="E38" s="31"/>
      <c r="F38" s="31"/>
      <c r="G38" s="31"/>
      <c r="H38" s="31"/>
      <c r="I38" s="31"/>
      <c r="J38" s="31"/>
      <c r="K38" s="31"/>
      <c r="L38" s="8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96"/>
      <c r="D39" s="97" t="s">
        <v>50</v>
      </c>
      <c r="E39" s="54"/>
      <c r="F39" s="54"/>
      <c r="G39" s="98" t="s">
        <v>51</v>
      </c>
      <c r="H39" s="99" t="s">
        <v>52</v>
      </c>
      <c r="I39" s="54"/>
      <c r="J39" s="100">
        <f>SUM(J30:J37)</f>
        <v>0</v>
      </c>
      <c r="K39" s="101"/>
      <c r="L39" s="8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8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4" spans="1:31" s="2" customFormat="1" ht="6.95" customHeight="1">
      <c r="A44" s="31"/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88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</row>
    <row r="45" spans="1:31" s="2" customFormat="1" ht="24.95" customHeight="1">
      <c r="A45" s="31"/>
      <c r="B45" s="32"/>
      <c r="C45" s="20" t="s">
        <v>99</v>
      </c>
      <c r="D45" s="31"/>
      <c r="E45" s="31"/>
      <c r="F45" s="31"/>
      <c r="G45" s="31"/>
      <c r="H45" s="31"/>
      <c r="I45" s="31"/>
      <c r="J45" s="31"/>
      <c r="K45" s="31"/>
      <c r="L45" s="88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</row>
    <row r="46" spans="1:31" s="2" customFormat="1" ht="6.95" customHeight="1">
      <c r="A46" s="31"/>
      <c r="B46" s="32"/>
      <c r="C46" s="31"/>
      <c r="D46" s="31"/>
      <c r="E46" s="31"/>
      <c r="F46" s="31"/>
      <c r="G46" s="31"/>
      <c r="H46" s="31"/>
      <c r="I46" s="31"/>
      <c r="J46" s="31"/>
      <c r="K46" s="31"/>
      <c r="L46" s="88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</row>
    <row r="47" spans="1:31" s="2" customFormat="1" ht="12" customHeight="1">
      <c r="A47" s="31"/>
      <c r="B47" s="32"/>
      <c r="C47" s="26" t="s">
        <v>17</v>
      </c>
      <c r="D47" s="31"/>
      <c r="E47" s="31"/>
      <c r="F47" s="31"/>
      <c r="G47" s="31"/>
      <c r="H47" s="31"/>
      <c r="I47" s="31"/>
      <c r="J47" s="31"/>
      <c r="K47" s="31"/>
      <c r="L47" s="88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</row>
    <row r="48" spans="1:31" s="2" customFormat="1" ht="16.5" customHeight="1">
      <c r="A48" s="31"/>
      <c r="B48" s="32"/>
      <c r="C48" s="31"/>
      <c r="D48" s="31"/>
      <c r="E48" s="226" t="str">
        <f>E7</f>
        <v>Polní cesta VPC 1 v k.ú. Jindice</v>
      </c>
      <c r="F48" s="227"/>
      <c r="G48" s="227"/>
      <c r="H48" s="227"/>
      <c r="I48" s="31"/>
      <c r="J48" s="31"/>
      <c r="K48" s="31"/>
      <c r="L48" s="88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</row>
    <row r="49" spans="1:31" s="2" customFormat="1" ht="12" customHeight="1">
      <c r="A49" s="31"/>
      <c r="B49" s="32"/>
      <c r="C49" s="26" t="s">
        <v>97</v>
      </c>
      <c r="D49" s="31"/>
      <c r="E49" s="31"/>
      <c r="F49" s="31"/>
      <c r="G49" s="31"/>
      <c r="H49" s="31"/>
      <c r="I49" s="31"/>
      <c r="J49" s="31"/>
      <c r="K49" s="31"/>
      <c r="L49" s="88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</row>
    <row r="50" spans="1:31" s="2" customFormat="1" ht="16.5" customHeight="1">
      <c r="A50" s="31"/>
      <c r="B50" s="32"/>
      <c r="C50" s="31"/>
      <c r="D50" s="31"/>
      <c r="E50" s="188" t="str">
        <f>E9</f>
        <v>581/17-2-3 - SO 801 Zatravnění</v>
      </c>
      <c r="F50" s="228"/>
      <c r="G50" s="228"/>
      <c r="H50" s="228"/>
      <c r="I50" s="31"/>
      <c r="J50" s="31"/>
      <c r="K50" s="31"/>
      <c r="L50" s="88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</row>
    <row r="51" spans="1:31" s="2" customFormat="1" ht="6.95" customHeight="1">
      <c r="A51" s="31"/>
      <c r="B51" s="32"/>
      <c r="C51" s="31"/>
      <c r="D51" s="31"/>
      <c r="E51" s="31"/>
      <c r="F51" s="31"/>
      <c r="G51" s="31"/>
      <c r="H51" s="31"/>
      <c r="I51" s="31"/>
      <c r="J51" s="31"/>
      <c r="K51" s="31"/>
      <c r="L51" s="88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</row>
    <row r="52" spans="1:31" s="2" customFormat="1" ht="12" customHeight="1">
      <c r="A52" s="31"/>
      <c r="B52" s="32"/>
      <c r="C52" s="26" t="s">
        <v>23</v>
      </c>
      <c r="D52" s="31"/>
      <c r="E52" s="31"/>
      <c r="F52" s="24" t="str">
        <f>F12</f>
        <v xml:space="preserve"> </v>
      </c>
      <c r="G52" s="31"/>
      <c r="H52" s="31"/>
      <c r="I52" s="26" t="s">
        <v>25</v>
      </c>
      <c r="J52" s="49" t="str">
        <f>IF(J12="","",J12)</f>
        <v>27. 10. 2017</v>
      </c>
      <c r="K52" s="31"/>
      <c r="L52" s="88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</row>
    <row r="53" spans="1:31" s="2" customFormat="1" ht="6.95" customHeight="1">
      <c r="A53" s="31"/>
      <c r="B53" s="32"/>
      <c r="C53" s="31"/>
      <c r="D53" s="31"/>
      <c r="E53" s="31"/>
      <c r="F53" s="31"/>
      <c r="G53" s="31"/>
      <c r="H53" s="31"/>
      <c r="I53" s="31"/>
      <c r="J53" s="31"/>
      <c r="K53" s="31"/>
      <c r="L53" s="88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</row>
    <row r="54" spans="1:31" s="2" customFormat="1" ht="15.2" customHeight="1">
      <c r="A54" s="31"/>
      <c r="B54" s="32"/>
      <c r="C54" s="26" t="s">
        <v>29</v>
      </c>
      <c r="D54" s="31"/>
      <c r="E54" s="31"/>
      <c r="F54" s="24" t="str">
        <f>E15</f>
        <v xml:space="preserve"> </v>
      </c>
      <c r="G54" s="31"/>
      <c r="H54" s="31"/>
      <c r="I54" s="26" t="s">
        <v>34</v>
      </c>
      <c r="J54" s="29" t="str">
        <f>E21</f>
        <v>NDCon s.r.o.</v>
      </c>
      <c r="K54" s="31"/>
      <c r="L54" s="88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</row>
    <row r="55" spans="1:31" s="2" customFormat="1" ht="15.2" customHeight="1">
      <c r="A55" s="31"/>
      <c r="B55" s="32"/>
      <c r="C55" s="26" t="s">
        <v>32</v>
      </c>
      <c r="D55" s="31"/>
      <c r="E55" s="31"/>
      <c r="F55" s="24" t="str">
        <f>IF(E18="","",E18)</f>
        <v>Vyplň údaj</v>
      </c>
      <c r="G55" s="31"/>
      <c r="H55" s="31"/>
      <c r="I55" s="26" t="s">
        <v>37</v>
      </c>
      <c r="J55" s="29" t="str">
        <f>E24</f>
        <v>NDCon s.r.o.</v>
      </c>
      <c r="K55" s="31"/>
      <c r="L55" s="88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</row>
    <row r="56" spans="1:31" s="2" customFormat="1" ht="10.35" customHeight="1">
      <c r="A56" s="31"/>
      <c r="B56" s="32"/>
      <c r="C56" s="31"/>
      <c r="D56" s="31"/>
      <c r="E56" s="31"/>
      <c r="F56" s="31"/>
      <c r="G56" s="31"/>
      <c r="H56" s="31"/>
      <c r="I56" s="31"/>
      <c r="J56" s="31"/>
      <c r="K56" s="31"/>
      <c r="L56" s="88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</row>
    <row r="57" spans="1:31" s="2" customFormat="1" ht="29.25" customHeight="1">
      <c r="A57" s="31"/>
      <c r="B57" s="32"/>
      <c r="C57" s="102" t="s">
        <v>100</v>
      </c>
      <c r="D57" s="96"/>
      <c r="E57" s="96"/>
      <c r="F57" s="96"/>
      <c r="G57" s="96"/>
      <c r="H57" s="96"/>
      <c r="I57" s="96"/>
      <c r="J57" s="103" t="s">
        <v>101</v>
      </c>
      <c r="K57" s="96"/>
      <c r="L57" s="88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</row>
    <row r="58" spans="1:31" s="2" customFormat="1" ht="10.35" customHeight="1">
      <c r="A58" s="31"/>
      <c r="B58" s="32"/>
      <c r="C58" s="31"/>
      <c r="D58" s="31"/>
      <c r="E58" s="31"/>
      <c r="F58" s="31"/>
      <c r="G58" s="31"/>
      <c r="H58" s="31"/>
      <c r="I58" s="31"/>
      <c r="J58" s="31"/>
      <c r="K58" s="31"/>
      <c r="L58" s="88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</row>
    <row r="59" spans="1:47" s="2" customFormat="1" ht="22.9" customHeight="1">
      <c r="A59" s="31"/>
      <c r="B59" s="32"/>
      <c r="C59" s="104" t="s">
        <v>72</v>
      </c>
      <c r="D59" s="31"/>
      <c r="E59" s="31"/>
      <c r="F59" s="31"/>
      <c r="G59" s="31"/>
      <c r="H59" s="31"/>
      <c r="I59" s="31"/>
      <c r="J59" s="65">
        <f>J83</f>
        <v>0</v>
      </c>
      <c r="K59" s="31"/>
      <c r="L59" s="88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U59" s="16" t="s">
        <v>102</v>
      </c>
    </row>
    <row r="60" spans="2:12" s="9" customFormat="1" ht="24.95" customHeight="1">
      <c r="B60" s="105"/>
      <c r="D60" s="106" t="s">
        <v>642</v>
      </c>
      <c r="E60" s="107"/>
      <c r="F60" s="107"/>
      <c r="G60" s="107"/>
      <c r="H60" s="107"/>
      <c r="I60" s="107"/>
      <c r="J60" s="108">
        <f>J84</f>
        <v>0</v>
      </c>
      <c r="L60" s="105"/>
    </row>
    <row r="61" spans="2:12" s="9" customFormat="1" ht="24.95" customHeight="1">
      <c r="B61" s="105"/>
      <c r="D61" s="106" t="s">
        <v>181</v>
      </c>
      <c r="E61" s="107"/>
      <c r="F61" s="107"/>
      <c r="G61" s="107"/>
      <c r="H61" s="107"/>
      <c r="I61" s="107"/>
      <c r="J61" s="108">
        <f>J115</f>
        <v>0</v>
      </c>
      <c r="L61" s="105"/>
    </row>
    <row r="62" spans="2:12" s="10" customFormat="1" ht="19.9" customHeight="1">
      <c r="B62" s="109"/>
      <c r="D62" s="110" t="s">
        <v>643</v>
      </c>
      <c r="E62" s="111"/>
      <c r="F62" s="111"/>
      <c r="G62" s="111"/>
      <c r="H62" s="111"/>
      <c r="I62" s="111"/>
      <c r="J62" s="112">
        <f>J116</f>
        <v>0</v>
      </c>
      <c r="L62" s="109"/>
    </row>
    <row r="63" spans="2:12" s="10" customFormat="1" ht="19.9" customHeight="1">
      <c r="B63" s="109"/>
      <c r="D63" s="110" t="s">
        <v>644</v>
      </c>
      <c r="E63" s="111"/>
      <c r="F63" s="111"/>
      <c r="G63" s="111"/>
      <c r="H63" s="111"/>
      <c r="I63" s="111"/>
      <c r="J63" s="112">
        <f>J119</f>
        <v>0</v>
      </c>
      <c r="L63" s="109"/>
    </row>
    <row r="64" spans="1:31" s="2" customFormat="1" ht="21.75" customHeight="1">
      <c r="A64" s="31"/>
      <c r="B64" s="32"/>
      <c r="C64" s="31"/>
      <c r="D64" s="31"/>
      <c r="E64" s="31"/>
      <c r="F64" s="31"/>
      <c r="G64" s="31"/>
      <c r="H64" s="31"/>
      <c r="I64" s="31"/>
      <c r="J64" s="31"/>
      <c r="K64" s="31"/>
      <c r="L64" s="88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</row>
    <row r="65" spans="1:31" s="2" customFormat="1" ht="6.95" customHeight="1">
      <c r="A65" s="31"/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8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9" spans="1:31" s="2" customFormat="1" ht="6.95" customHeight="1">
      <c r="A69" s="31"/>
      <c r="B69" s="43"/>
      <c r="C69" s="44"/>
      <c r="D69" s="44"/>
      <c r="E69" s="44"/>
      <c r="F69" s="44"/>
      <c r="G69" s="44"/>
      <c r="H69" s="44"/>
      <c r="I69" s="44"/>
      <c r="J69" s="44"/>
      <c r="K69" s="44"/>
      <c r="L69" s="88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</row>
    <row r="70" spans="1:31" s="2" customFormat="1" ht="24.95" customHeight="1">
      <c r="A70" s="31"/>
      <c r="B70" s="32"/>
      <c r="C70" s="20" t="s">
        <v>108</v>
      </c>
      <c r="D70" s="31"/>
      <c r="E70" s="31"/>
      <c r="F70" s="31"/>
      <c r="G70" s="31"/>
      <c r="H70" s="31"/>
      <c r="I70" s="31"/>
      <c r="J70" s="31"/>
      <c r="K70" s="31"/>
      <c r="L70" s="88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</row>
    <row r="71" spans="1:31" s="2" customFormat="1" ht="6.95" customHeight="1">
      <c r="A71" s="31"/>
      <c r="B71" s="32"/>
      <c r="C71" s="31"/>
      <c r="D71" s="31"/>
      <c r="E71" s="31"/>
      <c r="F71" s="31"/>
      <c r="G71" s="31"/>
      <c r="H71" s="31"/>
      <c r="I71" s="31"/>
      <c r="J71" s="31"/>
      <c r="K71" s="31"/>
      <c r="L71" s="88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</row>
    <row r="72" spans="1:31" s="2" customFormat="1" ht="12" customHeight="1">
      <c r="A72" s="31"/>
      <c r="B72" s="32"/>
      <c r="C72" s="26" t="s">
        <v>17</v>
      </c>
      <c r="D72" s="31"/>
      <c r="E72" s="31"/>
      <c r="F72" s="31"/>
      <c r="G72" s="31"/>
      <c r="H72" s="31"/>
      <c r="I72" s="31"/>
      <c r="J72" s="31"/>
      <c r="K72" s="31"/>
      <c r="L72" s="88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</row>
    <row r="73" spans="1:31" s="2" customFormat="1" ht="16.5" customHeight="1">
      <c r="A73" s="31"/>
      <c r="B73" s="32"/>
      <c r="C73" s="31"/>
      <c r="D73" s="31"/>
      <c r="E73" s="226" t="str">
        <f>E7</f>
        <v>Polní cesta VPC 1 v k.ú. Jindice</v>
      </c>
      <c r="F73" s="227"/>
      <c r="G73" s="227"/>
      <c r="H73" s="227"/>
      <c r="I73" s="31"/>
      <c r="J73" s="31"/>
      <c r="K73" s="31"/>
      <c r="L73" s="88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</row>
    <row r="74" spans="1:31" s="2" customFormat="1" ht="12" customHeight="1">
      <c r="A74" s="31"/>
      <c r="B74" s="32"/>
      <c r="C74" s="26" t="s">
        <v>97</v>
      </c>
      <c r="D74" s="31"/>
      <c r="E74" s="31"/>
      <c r="F74" s="31"/>
      <c r="G74" s="31"/>
      <c r="H74" s="31"/>
      <c r="I74" s="31"/>
      <c r="J74" s="31"/>
      <c r="K74" s="31"/>
      <c r="L74" s="88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</row>
    <row r="75" spans="1:31" s="2" customFormat="1" ht="16.5" customHeight="1">
      <c r="A75" s="31"/>
      <c r="B75" s="32"/>
      <c r="C75" s="31"/>
      <c r="D75" s="31"/>
      <c r="E75" s="188" t="str">
        <f>E9</f>
        <v>581/17-2-3 - SO 801 Zatravnění</v>
      </c>
      <c r="F75" s="228"/>
      <c r="G75" s="228"/>
      <c r="H75" s="228"/>
      <c r="I75" s="31"/>
      <c r="J75" s="31"/>
      <c r="K75" s="31"/>
      <c r="L75" s="88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</row>
    <row r="76" spans="1:31" s="2" customFormat="1" ht="6.95" customHeight="1">
      <c r="A76" s="31"/>
      <c r="B76" s="32"/>
      <c r="C76" s="31"/>
      <c r="D76" s="31"/>
      <c r="E76" s="31"/>
      <c r="F76" s="31"/>
      <c r="G76" s="31"/>
      <c r="H76" s="31"/>
      <c r="I76" s="31"/>
      <c r="J76" s="31"/>
      <c r="K76" s="31"/>
      <c r="L76" s="8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2" customHeight="1">
      <c r="A77" s="31"/>
      <c r="B77" s="32"/>
      <c r="C77" s="26" t="s">
        <v>23</v>
      </c>
      <c r="D77" s="31"/>
      <c r="E77" s="31"/>
      <c r="F77" s="24" t="str">
        <f>F12</f>
        <v xml:space="preserve"> </v>
      </c>
      <c r="G77" s="31"/>
      <c r="H77" s="31"/>
      <c r="I77" s="26" t="s">
        <v>25</v>
      </c>
      <c r="J77" s="49" t="str">
        <f>IF(J12="","",J12)</f>
        <v>27. 10. 2017</v>
      </c>
      <c r="K77" s="31"/>
      <c r="L77" s="8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spans="1:31" s="2" customFormat="1" ht="6.95" customHeight="1">
      <c r="A78" s="31"/>
      <c r="B78" s="32"/>
      <c r="C78" s="31"/>
      <c r="D78" s="31"/>
      <c r="E78" s="31"/>
      <c r="F78" s="31"/>
      <c r="G78" s="31"/>
      <c r="H78" s="31"/>
      <c r="I78" s="31"/>
      <c r="J78" s="31"/>
      <c r="K78" s="31"/>
      <c r="L78" s="88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</row>
    <row r="79" spans="1:31" s="2" customFormat="1" ht="15.2" customHeight="1">
      <c r="A79" s="31"/>
      <c r="B79" s="32"/>
      <c r="C79" s="26" t="s">
        <v>29</v>
      </c>
      <c r="D79" s="31"/>
      <c r="E79" s="31"/>
      <c r="F79" s="24" t="str">
        <f>E15</f>
        <v xml:space="preserve"> </v>
      </c>
      <c r="G79" s="31"/>
      <c r="H79" s="31"/>
      <c r="I79" s="26" t="s">
        <v>34</v>
      </c>
      <c r="J79" s="29" t="str">
        <f>E21</f>
        <v>NDCon s.r.o.</v>
      </c>
      <c r="K79" s="31"/>
      <c r="L79" s="88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</row>
    <row r="80" spans="1:31" s="2" customFormat="1" ht="15.2" customHeight="1">
      <c r="A80" s="31"/>
      <c r="B80" s="32"/>
      <c r="C80" s="26" t="s">
        <v>32</v>
      </c>
      <c r="D80" s="31"/>
      <c r="E80" s="31"/>
      <c r="F80" s="24" t="str">
        <f>IF(E18="","",E18)</f>
        <v>Vyplň údaj</v>
      </c>
      <c r="G80" s="31"/>
      <c r="H80" s="31"/>
      <c r="I80" s="26" t="s">
        <v>37</v>
      </c>
      <c r="J80" s="29" t="str">
        <f>E24</f>
        <v>NDCon s.r.o.</v>
      </c>
      <c r="K80" s="31"/>
      <c r="L80" s="88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</row>
    <row r="81" spans="1:31" s="2" customFormat="1" ht="10.35" customHeight="1">
      <c r="A81" s="31"/>
      <c r="B81" s="32"/>
      <c r="C81" s="31"/>
      <c r="D81" s="31"/>
      <c r="E81" s="31"/>
      <c r="F81" s="31"/>
      <c r="G81" s="31"/>
      <c r="H81" s="31"/>
      <c r="I81" s="31"/>
      <c r="J81" s="31"/>
      <c r="K81" s="31"/>
      <c r="L81" s="8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11" customFormat="1" ht="29.25" customHeight="1">
      <c r="A82" s="113"/>
      <c r="B82" s="114"/>
      <c r="C82" s="115" t="s">
        <v>109</v>
      </c>
      <c r="D82" s="116" t="s">
        <v>59</v>
      </c>
      <c r="E82" s="116" t="s">
        <v>55</v>
      </c>
      <c r="F82" s="116" t="s">
        <v>56</v>
      </c>
      <c r="G82" s="116" t="s">
        <v>110</v>
      </c>
      <c r="H82" s="116" t="s">
        <v>111</v>
      </c>
      <c r="I82" s="116" t="s">
        <v>112</v>
      </c>
      <c r="J82" s="116" t="s">
        <v>101</v>
      </c>
      <c r="K82" s="117" t="s">
        <v>113</v>
      </c>
      <c r="L82" s="118"/>
      <c r="M82" s="56" t="s">
        <v>3</v>
      </c>
      <c r="N82" s="57" t="s">
        <v>44</v>
      </c>
      <c r="O82" s="57" t="s">
        <v>114</v>
      </c>
      <c r="P82" s="57" t="s">
        <v>115</v>
      </c>
      <c r="Q82" s="57" t="s">
        <v>116</v>
      </c>
      <c r="R82" s="57" t="s">
        <v>117</v>
      </c>
      <c r="S82" s="57" t="s">
        <v>118</v>
      </c>
      <c r="T82" s="58" t="s">
        <v>119</v>
      </c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</row>
    <row r="83" spans="1:63" s="2" customFormat="1" ht="22.9" customHeight="1">
      <c r="A83" s="31"/>
      <c r="B83" s="32"/>
      <c r="C83" s="63" t="s">
        <v>120</v>
      </c>
      <c r="D83" s="31"/>
      <c r="E83" s="31"/>
      <c r="F83" s="31"/>
      <c r="G83" s="31"/>
      <c r="H83" s="31"/>
      <c r="I83" s="31"/>
      <c r="J83" s="119">
        <f>BK83</f>
        <v>0</v>
      </c>
      <c r="K83" s="31"/>
      <c r="L83" s="32"/>
      <c r="M83" s="59"/>
      <c r="N83" s="50"/>
      <c r="O83" s="60"/>
      <c r="P83" s="120">
        <f>P84+P115</f>
        <v>0</v>
      </c>
      <c r="Q83" s="60"/>
      <c r="R83" s="120">
        <f>R84+R115</f>
        <v>8.6716</v>
      </c>
      <c r="S83" s="60"/>
      <c r="T83" s="121">
        <f>T84+T115</f>
        <v>0</v>
      </c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T83" s="16" t="s">
        <v>73</v>
      </c>
      <c r="AU83" s="16" t="s">
        <v>102</v>
      </c>
      <c r="BK83" s="122">
        <f>BK84+BK115</f>
        <v>0</v>
      </c>
    </row>
    <row r="84" spans="2:63" s="12" customFormat="1" ht="25.9" customHeight="1">
      <c r="B84" s="123"/>
      <c r="D84" s="124" t="s">
        <v>73</v>
      </c>
      <c r="E84" s="125" t="s">
        <v>22</v>
      </c>
      <c r="F84" s="125" t="s">
        <v>192</v>
      </c>
      <c r="I84" s="126"/>
      <c r="J84" s="127">
        <f>BK84</f>
        <v>0</v>
      </c>
      <c r="L84" s="123"/>
      <c r="M84" s="128"/>
      <c r="N84" s="129"/>
      <c r="O84" s="129"/>
      <c r="P84" s="130">
        <f>SUM(P85:P114)</f>
        <v>0</v>
      </c>
      <c r="Q84" s="129"/>
      <c r="R84" s="130">
        <f>SUM(R85:R114)</f>
        <v>0.1716</v>
      </c>
      <c r="S84" s="129"/>
      <c r="T84" s="131">
        <f>SUM(T85:T114)</f>
        <v>0</v>
      </c>
      <c r="AR84" s="124" t="s">
        <v>22</v>
      </c>
      <c r="AT84" s="132" t="s">
        <v>73</v>
      </c>
      <c r="AU84" s="132" t="s">
        <v>74</v>
      </c>
      <c r="AY84" s="124" t="s">
        <v>124</v>
      </c>
      <c r="BK84" s="133">
        <f>SUM(BK85:BK114)</f>
        <v>0</v>
      </c>
    </row>
    <row r="85" spans="1:65" s="2" customFormat="1" ht="16.5" customHeight="1">
      <c r="A85" s="31"/>
      <c r="B85" s="136"/>
      <c r="C85" s="137" t="s">
        <v>22</v>
      </c>
      <c r="D85" s="137" t="s">
        <v>127</v>
      </c>
      <c r="E85" s="138" t="s">
        <v>645</v>
      </c>
      <c r="F85" s="139" t="s">
        <v>646</v>
      </c>
      <c r="G85" s="140" t="s">
        <v>647</v>
      </c>
      <c r="H85" s="141">
        <v>0.572</v>
      </c>
      <c r="I85" s="142"/>
      <c r="J85" s="143">
        <f>ROUND(I85*H85,2)</f>
        <v>0</v>
      </c>
      <c r="K85" s="139" t="s">
        <v>196</v>
      </c>
      <c r="L85" s="32"/>
      <c r="M85" s="144" t="s">
        <v>3</v>
      </c>
      <c r="N85" s="145" t="s">
        <v>45</v>
      </c>
      <c r="O85" s="52"/>
      <c r="P85" s="146">
        <f>O85*H85</f>
        <v>0</v>
      </c>
      <c r="Q85" s="146">
        <v>0</v>
      </c>
      <c r="R85" s="146">
        <f>Q85*H85</f>
        <v>0</v>
      </c>
      <c r="S85" s="146">
        <v>0</v>
      </c>
      <c r="T85" s="147">
        <f>S85*H85</f>
        <v>0</v>
      </c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R85" s="148" t="s">
        <v>149</v>
      </c>
      <c r="AT85" s="148" t="s">
        <v>127</v>
      </c>
      <c r="AU85" s="148" t="s">
        <v>22</v>
      </c>
      <c r="AY85" s="16" t="s">
        <v>124</v>
      </c>
      <c r="BE85" s="149">
        <f>IF(N85="základní",J85,0)</f>
        <v>0</v>
      </c>
      <c r="BF85" s="149">
        <f>IF(N85="snížená",J85,0)</f>
        <v>0</v>
      </c>
      <c r="BG85" s="149">
        <f>IF(N85="zákl. přenesená",J85,0)</f>
        <v>0</v>
      </c>
      <c r="BH85" s="149">
        <f>IF(N85="sníž. přenesená",J85,0)</f>
        <v>0</v>
      </c>
      <c r="BI85" s="149">
        <f>IF(N85="nulová",J85,0)</f>
        <v>0</v>
      </c>
      <c r="BJ85" s="16" t="s">
        <v>22</v>
      </c>
      <c r="BK85" s="149">
        <f>ROUND(I85*H85,2)</f>
        <v>0</v>
      </c>
      <c r="BL85" s="16" t="s">
        <v>149</v>
      </c>
      <c r="BM85" s="148" t="s">
        <v>648</v>
      </c>
    </row>
    <row r="86" spans="1:47" s="2" customFormat="1" ht="11.25">
      <c r="A86" s="31"/>
      <c r="B86" s="32"/>
      <c r="C86" s="31"/>
      <c r="D86" s="150" t="s">
        <v>139</v>
      </c>
      <c r="E86" s="31"/>
      <c r="F86" s="155" t="s">
        <v>649</v>
      </c>
      <c r="G86" s="31"/>
      <c r="H86" s="31"/>
      <c r="I86" s="152"/>
      <c r="J86" s="31"/>
      <c r="K86" s="31"/>
      <c r="L86" s="32"/>
      <c r="M86" s="153"/>
      <c r="N86" s="154"/>
      <c r="O86" s="52"/>
      <c r="P86" s="52"/>
      <c r="Q86" s="52"/>
      <c r="R86" s="52"/>
      <c r="S86" s="52"/>
      <c r="T86" s="53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T86" s="16" t="s">
        <v>139</v>
      </c>
      <c r="AU86" s="16" t="s">
        <v>22</v>
      </c>
    </row>
    <row r="87" spans="1:47" s="2" customFormat="1" ht="19.5">
      <c r="A87" s="31"/>
      <c r="B87" s="32"/>
      <c r="C87" s="31"/>
      <c r="D87" s="150" t="s">
        <v>134</v>
      </c>
      <c r="E87" s="31"/>
      <c r="F87" s="151" t="s">
        <v>218</v>
      </c>
      <c r="G87" s="31"/>
      <c r="H87" s="31"/>
      <c r="I87" s="152"/>
      <c r="J87" s="31"/>
      <c r="K87" s="31"/>
      <c r="L87" s="32"/>
      <c r="M87" s="153"/>
      <c r="N87" s="154"/>
      <c r="O87" s="52"/>
      <c r="P87" s="52"/>
      <c r="Q87" s="52"/>
      <c r="R87" s="52"/>
      <c r="S87" s="52"/>
      <c r="T87" s="53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T87" s="16" t="s">
        <v>134</v>
      </c>
      <c r="AU87" s="16" t="s">
        <v>22</v>
      </c>
    </row>
    <row r="88" spans="1:65" s="2" customFormat="1" ht="16.5" customHeight="1">
      <c r="A88" s="31"/>
      <c r="B88" s="136"/>
      <c r="C88" s="137" t="s">
        <v>83</v>
      </c>
      <c r="D88" s="137" t="s">
        <v>127</v>
      </c>
      <c r="E88" s="138" t="s">
        <v>650</v>
      </c>
      <c r="F88" s="139" t="s">
        <v>651</v>
      </c>
      <c r="G88" s="140" t="s">
        <v>195</v>
      </c>
      <c r="H88" s="141">
        <v>5720</v>
      </c>
      <c r="I88" s="142"/>
      <c r="J88" s="143">
        <f>ROUND(I88*H88,2)</f>
        <v>0</v>
      </c>
      <c r="K88" s="139" t="s">
        <v>196</v>
      </c>
      <c r="L88" s="32"/>
      <c r="M88" s="144" t="s">
        <v>3</v>
      </c>
      <c r="N88" s="145" t="s">
        <v>45</v>
      </c>
      <c r="O88" s="52"/>
      <c r="P88" s="146">
        <f>O88*H88</f>
        <v>0</v>
      </c>
      <c r="Q88" s="146">
        <v>0</v>
      </c>
      <c r="R88" s="146">
        <f>Q88*H88</f>
        <v>0</v>
      </c>
      <c r="S88" s="146">
        <v>0</v>
      </c>
      <c r="T88" s="147">
        <f>S88*H88</f>
        <v>0</v>
      </c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R88" s="148" t="s">
        <v>149</v>
      </c>
      <c r="AT88" s="148" t="s">
        <v>127</v>
      </c>
      <c r="AU88" s="148" t="s">
        <v>22</v>
      </c>
      <c r="AY88" s="16" t="s">
        <v>124</v>
      </c>
      <c r="BE88" s="149">
        <f>IF(N88="základní",J88,0)</f>
        <v>0</v>
      </c>
      <c r="BF88" s="149">
        <f>IF(N88="snížená",J88,0)</f>
        <v>0</v>
      </c>
      <c r="BG88" s="149">
        <f>IF(N88="zákl. přenesená",J88,0)</f>
        <v>0</v>
      </c>
      <c r="BH88" s="149">
        <f>IF(N88="sníž. přenesená",J88,0)</f>
        <v>0</v>
      </c>
      <c r="BI88" s="149">
        <f>IF(N88="nulová",J88,0)</f>
        <v>0</v>
      </c>
      <c r="BJ88" s="16" t="s">
        <v>22</v>
      </c>
      <c r="BK88" s="149">
        <f>ROUND(I88*H88,2)</f>
        <v>0</v>
      </c>
      <c r="BL88" s="16" t="s">
        <v>149</v>
      </c>
      <c r="BM88" s="148" t="s">
        <v>652</v>
      </c>
    </row>
    <row r="89" spans="1:47" s="2" customFormat="1" ht="11.25">
      <c r="A89" s="31"/>
      <c r="B89" s="32"/>
      <c r="C89" s="31"/>
      <c r="D89" s="150" t="s">
        <v>139</v>
      </c>
      <c r="E89" s="31"/>
      <c r="F89" s="155" t="s">
        <v>653</v>
      </c>
      <c r="G89" s="31"/>
      <c r="H89" s="31"/>
      <c r="I89" s="152"/>
      <c r="J89" s="31"/>
      <c r="K89" s="31"/>
      <c r="L89" s="32"/>
      <c r="M89" s="153"/>
      <c r="N89" s="154"/>
      <c r="O89" s="52"/>
      <c r="P89" s="52"/>
      <c r="Q89" s="52"/>
      <c r="R89" s="52"/>
      <c r="S89" s="52"/>
      <c r="T89" s="53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T89" s="16" t="s">
        <v>139</v>
      </c>
      <c r="AU89" s="16" t="s">
        <v>22</v>
      </c>
    </row>
    <row r="90" spans="2:51" s="14" customFormat="1" ht="11.25">
      <c r="B90" s="167"/>
      <c r="D90" s="150" t="s">
        <v>219</v>
      </c>
      <c r="E90" s="168" t="s">
        <v>3</v>
      </c>
      <c r="F90" s="169" t="s">
        <v>654</v>
      </c>
      <c r="H90" s="170">
        <v>5720</v>
      </c>
      <c r="I90" s="171"/>
      <c r="L90" s="167"/>
      <c r="M90" s="172"/>
      <c r="N90" s="173"/>
      <c r="O90" s="173"/>
      <c r="P90" s="173"/>
      <c r="Q90" s="173"/>
      <c r="R90" s="173"/>
      <c r="S90" s="173"/>
      <c r="T90" s="174"/>
      <c r="AT90" s="168" t="s">
        <v>219</v>
      </c>
      <c r="AU90" s="168" t="s">
        <v>22</v>
      </c>
      <c r="AV90" s="14" t="s">
        <v>83</v>
      </c>
      <c r="AW90" s="14" t="s">
        <v>36</v>
      </c>
      <c r="AX90" s="14" t="s">
        <v>22</v>
      </c>
      <c r="AY90" s="168" t="s">
        <v>124</v>
      </c>
    </row>
    <row r="91" spans="1:65" s="2" customFormat="1" ht="16.5" customHeight="1">
      <c r="A91" s="31"/>
      <c r="B91" s="136"/>
      <c r="C91" s="175" t="s">
        <v>142</v>
      </c>
      <c r="D91" s="175" t="s">
        <v>325</v>
      </c>
      <c r="E91" s="176" t="s">
        <v>655</v>
      </c>
      <c r="F91" s="177" t="s">
        <v>656</v>
      </c>
      <c r="G91" s="178" t="s">
        <v>328</v>
      </c>
      <c r="H91" s="179">
        <v>171.6</v>
      </c>
      <c r="I91" s="180"/>
      <c r="J91" s="181">
        <f>ROUND(I91*H91,2)</f>
        <v>0</v>
      </c>
      <c r="K91" s="177" t="s">
        <v>196</v>
      </c>
      <c r="L91" s="182"/>
      <c r="M91" s="183" t="s">
        <v>3</v>
      </c>
      <c r="N91" s="184" t="s">
        <v>45</v>
      </c>
      <c r="O91" s="52"/>
      <c r="P91" s="146">
        <f>O91*H91</f>
        <v>0</v>
      </c>
      <c r="Q91" s="146">
        <v>0.001</v>
      </c>
      <c r="R91" s="146">
        <f>Q91*H91</f>
        <v>0.1716</v>
      </c>
      <c r="S91" s="146">
        <v>0</v>
      </c>
      <c r="T91" s="147">
        <f>S91*H91</f>
        <v>0</v>
      </c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R91" s="148" t="s">
        <v>167</v>
      </c>
      <c r="AT91" s="148" t="s">
        <v>325</v>
      </c>
      <c r="AU91" s="148" t="s">
        <v>22</v>
      </c>
      <c r="AY91" s="16" t="s">
        <v>124</v>
      </c>
      <c r="BE91" s="149">
        <f>IF(N91="základní",J91,0)</f>
        <v>0</v>
      </c>
      <c r="BF91" s="149">
        <f>IF(N91="snížená",J91,0)</f>
        <v>0</v>
      </c>
      <c r="BG91" s="149">
        <f>IF(N91="zákl. přenesená",J91,0)</f>
        <v>0</v>
      </c>
      <c r="BH91" s="149">
        <f>IF(N91="sníž. přenesená",J91,0)</f>
        <v>0</v>
      </c>
      <c r="BI91" s="149">
        <f>IF(N91="nulová",J91,0)</f>
        <v>0</v>
      </c>
      <c r="BJ91" s="16" t="s">
        <v>22</v>
      </c>
      <c r="BK91" s="149">
        <f>ROUND(I91*H91,2)</f>
        <v>0</v>
      </c>
      <c r="BL91" s="16" t="s">
        <v>149</v>
      </c>
      <c r="BM91" s="148" t="s">
        <v>657</v>
      </c>
    </row>
    <row r="92" spans="1:47" s="2" customFormat="1" ht="11.25">
      <c r="A92" s="31"/>
      <c r="B92" s="32"/>
      <c r="C92" s="31"/>
      <c r="D92" s="150" t="s">
        <v>139</v>
      </c>
      <c r="E92" s="31"/>
      <c r="F92" s="155" t="s">
        <v>658</v>
      </c>
      <c r="G92" s="31"/>
      <c r="H92" s="31"/>
      <c r="I92" s="152"/>
      <c r="J92" s="31"/>
      <c r="K92" s="31"/>
      <c r="L92" s="32"/>
      <c r="M92" s="153"/>
      <c r="N92" s="154"/>
      <c r="O92" s="52"/>
      <c r="P92" s="52"/>
      <c r="Q92" s="52"/>
      <c r="R92" s="52"/>
      <c r="S92" s="52"/>
      <c r="T92" s="53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T92" s="16" t="s">
        <v>139</v>
      </c>
      <c r="AU92" s="16" t="s">
        <v>22</v>
      </c>
    </row>
    <row r="93" spans="2:51" s="14" customFormat="1" ht="11.25">
      <c r="B93" s="167"/>
      <c r="D93" s="150" t="s">
        <v>219</v>
      </c>
      <c r="E93" s="168" t="s">
        <v>3</v>
      </c>
      <c r="F93" s="169" t="s">
        <v>659</v>
      </c>
      <c r="H93" s="170">
        <v>171.6</v>
      </c>
      <c r="I93" s="171"/>
      <c r="L93" s="167"/>
      <c r="M93" s="172"/>
      <c r="N93" s="173"/>
      <c r="O93" s="173"/>
      <c r="P93" s="173"/>
      <c r="Q93" s="173"/>
      <c r="R93" s="173"/>
      <c r="S93" s="173"/>
      <c r="T93" s="174"/>
      <c r="AT93" s="168" t="s">
        <v>219</v>
      </c>
      <c r="AU93" s="168" t="s">
        <v>22</v>
      </c>
      <c r="AV93" s="14" t="s">
        <v>83</v>
      </c>
      <c r="AW93" s="14" t="s">
        <v>36</v>
      </c>
      <c r="AX93" s="14" t="s">
        <v>22</v>
      </c>
      <c r="AY93" s="168" t="s">
        <v>124</v>
      </c>
    </row>
    <row r="94" spans="1:65" s="2" customFormat="1" ht="16.5" customHeight="1">
      <c r="A94" s="31"/>
      <c r="B94" s="136"/>
      <c r="C94" s="137" t="s">
        <v>149</v>
      </c>
      <c r="D94" s="137" t="s">
        <v>127</v>
      </c>
      <c r="E94" s="138" t="s">
        <v>660</v>
      </c>
      <c r="F94" s="139" t="s">
        <v>661</v>
      </c>
      <c r="G94" s="140" t="s">
        <v>647</v>
      </c>
      <c r="H94" s="141">
        <v>0.572</v>
      </c>
      <c r="I94" s="142"/>
      <c r="J94" s="143">
        <f>ROUND(I94*H94,2)</f>
        <v>0</v>
      </c>
      <c r="K94" s="139" t="s">
        <v>196</v>
      </c>
      <c r="L94" s="32"/>
      <c r="M94" s="144" t="s">
        <v>3</v>
      </c>
      <c r="N94" s="145" t="s">
        <v>45</v>
      </c>
      <c r="O94" s="52"/>
      <c r="P94" s="146">
        <f>O94*H94</f>
        <v>0</v>
      </c>
      <c r="Q94" s="146">
        <v>0</v>
      </c>
      <c r="R94" s="146">
        <f>Q94*H94</f>
        <v>0</v>
      </c>
      <c r="S94" s="146">
        <v>0</v>
      </c>
      <c r="T94" s="147">
        <f>S94*H94</f>
        <v>0</v>
      </c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R94" s="148" t="s">
        <v>149</v>
      </c>
      <c r="AT94" s="148" t="s">
        <v>127</v>
      </c>
      <c r="AU94" s="148" t="s">
        <v>22</v>
      </c>
      <c r="AY94" s="16" t="s">
        <v>124</v>
      </c>
      <c r="BE94" s="149">
        <f>IF(N94="základní",J94,0)</f>
        <v>0</v>
      </c>
      <c r="BF94" s="149">
        <f>IF(N94="snížená",J94,0)</f>
        <v>0</v>
      </c>
      <c r="BG94" s="149">
        <f>IF(N94="zákl. přenesená",J94,0)</f>
        <v>0</v>
      </c>
      <c r="BH94" s="149">
        <f>IF(N94="sníž. přenesená",J94,0)</f>
        <v>0</v>
      </c>
      <c r="BI94" s="149">
        <f>IF(N94="nulová",J94,0)</f>
        <v>0</v>
      </c>
      <c r="BJ94" s="16" t="s">
        <v>22</v>
      </c>
      <c r="BK94" s="149">
        <f>ROUND(I94*H94,2)</f>
        <v>0</v>
      </c>
      <c r="BL94" s="16" t="s">
        <v>149</v>
      </c>
      <c r="BM94" s="148" t="s">
        <v>662</v>
      </c>
    </row>
    <row r="95" spans="1:47" s="2" customFormat="1" ht="11.25">
      <c r="A95" s="31"/>
      <c r="B95" s="32"/>
      <c r="C95" s="31"/>
      <c r="D95" s="150" t="s">
        <v>139</v>
      </c>
      <c r="E95" s="31"/>
      <c r="F95" s="155" t="s">
        <v>663</v>
      </c>
      <c r="G95" s="31"/>
      <c r="H95" s="31"/>
      <c r="I95" s="152"/>
      <c r="J95" s="31"/>
      <c r="K95" s="31"/>
      <c r="L95" s="32"/>
      <c r="M95" s="153"/>
      <c r="N95" s="154"/>
      <c r="O95" s="52"/>
      <c r="P95" s="52"/>
      <c r="Q95" s="52"/>
      <c r="R95" s="52"/>
      <c r="S95" s="52"/>
      <c r="T95" s="53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T95" s="16" t="s">
        <v>139</v>
      </c>
      <c r="AU95" s="16" t="s">
        <v>22</v>
      </c>
    </row>
    <row r="96" spans="2:51" s="14" customFormat="1" ht="11.25">
      <c r="B96" s="167"/>
      <c r="D96" s="150" t="s">
        <v>219</v>
      </c>
      <c r="E96" s="168" t="s">
        <v>3</v>
      </c>
      <c r="F96" s="169" t="s">
        <v>664</v>
      </c>
      <c r="H96" s="170">
        <v>0.572</v>
      </c>
      <c r="I96" s="171"/>
      <c r="L96" s="167"/>
      <c r="M96" s="172"/>
      <c r="N96" s="173"/>
      <c r="O96" s="173"/>
      <c r="P96" s="173"/>
      <c r="Q96" s="173"/>
      <c r="R96" s="173"/>
      <c r="S96" s="173"/>
      <c r="T96" s="174"/>
      <c r="AT96" s="168" t="s">
        <v>219</v>
      </c>
      <c r="AU96" s="168" t="s">
        <v>22</v>
      </c>
      <c r="AV96" s="14" t="s">
        <v>83</v>
      </c>
      <c r="AW96" s="14" t="s">
        <v>36</v>
      </c>
      <c r="AX96" s="14" t="s">
        <v>22</v>
      </c>
      <c r="AY96" s="168" t="s">
        <v>124</v>
      </c>
    </row>
    <row r="97" spans="1:65" s="2" customFormat="1" ht="16.5" customHeight="1">
      <c r="A97" s="31"/>
      <c r="B97" s="136"/>
      <c r="C97" s="137" t="s">
        <v>123</v>
      </c>
      <c r="D97" s="137" t="s">
        <v>127</v>
      </c>
      <c r="E97" s="138" t="s">
        <v>665</v>
      </c>
      <c r="F97" s="139" t="s">
        <v>666</v>
      </c>
      <c r="G97" s="140" t="s">
        <v>647</v>
      </c>
      <c r="H97" s="141">
        <v>0.572</v>
      </c>
      <c r="I97" s="142"/>
      <c r="J97" s="143">
        <f>ROUND(I97*H97,2)</f>
        <v>0</v>
      </c>
      <c r="K97" s="139" t="s">
        <v>196</v>
      </c>
      <c r="L97" s="32"/>
      <c r="M97" s="144" t="s">
        <v>3</v>
      </c>
      <c r="N97" s="145" t="s">
        <v>45</v>
      </c>
      <c r="O97" s="52"/>
      <c r="P97" s="146">
        <f>O97*H97</f>
        <v>0</v>
      </c>
      <c r="Q97" s="146">
        <v>0</v>
      </c>
      <c r="R97" s="146">
        <f>Q97*H97</f>
        <v>0</v>
      </c>
      <c r="S97" s="146">
        <v>0</v>
      </c>
      <c r="T97" s="147">
        <f>S97*H97</f>
        <v>0</v>
      </c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R97" s="148" t="s">
        <v>149</v>
      </c>
      <c r="AT97" s="148" t="s">
        <v>127</v>
      </c>
      <c r="AU97" s="148" t="s">
        <v>22</v>
      </c>
      <c r="AY97" s="16" t="s">
        <v>124</v>
      </c>
      <c r="BE97" s="149">
        <f>IF(N97="základní",J97,0)</f>
        <v>0</v>
      </c>
      <c r="BF97" s="149">
        <f>IF(N97="snížená",J97,0)</f>
        <v>0</v>
      </c>
      <c r="BG97" s="149">
        <f>IF(N97="zákl. přenesená",J97,0)</f>
        <v>0</v>
      </c>
      <c r="BH97" s="149">
        <f>IF(N97="sníž. přenesená",J97,0)</f>
        <v>0</v>
      </c>
      <c r="BI97" s="149">
        <f>IF(N97="nulová",J97,0)</f>
        <v>0</v>
      </c>
      <c r="BJ97" s="16" t="s">
        <v>22</v>
      </c>
      <c r="BK97" s="149">
        <f>ROUND(I97*H97,2)</f>
        <v>0</v>
      </c>
      <c r="BL97" s="16" t="s">
        <v>149</v>
      </c>
      <c r="BM97" s="148" t="s">
        <v>667</v>
      </c>
    </row>
    <row r="98" spans="1:47" s="2" customFormat="1" ht="11.25">
      <c r="A98" s="31"/>
      <c r="B98" s="32"/>
      <c r="C98" s="31"/>
      <c r="D98" s="150" t="s">
        <v>139</v>
      </c>
      <c r="E98" s="31"/>
      <c r="F98" s="155" t="s">
        <v>668</v>
      </c>
      <c r="G98" s="31"/>
      <c r="H98" s="31"/>
      <c r="I98" s="152"/>
      <c r="J98" s="31"/>
      <c r="K98" s="31"/>
      <c r="L98" s="32"/>
      <c r="M98" s="153"/>
      <c r="N98" s="154"/>
      <c r="O98" s="52"/>
      <c r="P98" s="52"/>
      <c r="Q98" s="52"/>
      <c r="R98" s="52"/>
      <c r="S98" s="52"/>
      <c r="T98" s="53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T98" s="16" t="s">
        <v>139</v>
      </c>
      <c r="AU98" s="16" t="s">
        <v>22</v>
      </c>
    </row>
    <row r="99" spans="2:51" s="14" customFormat="1" ht="11.25">
      <c r="B99" s="167"/>
      <c r="D99" s="150" t="s">
        <v>219</v>
      </c>
      <c r="E99" s="168" t="s">
        <v>3</v>
      </c>
      <c r="F99" s="169" t="s">
        <v>664</v>
      </c>
      <c r="H99" s="170">
        <v>0.572</v>
      </c>
      <c r="I99" s="171"/>
      <c r="L99" s="167"/>
      <c r="M99" s="172"/>
      <c r="N99" s="173"/>
      <c r="O99" s="173"/>
      <c r="P99" s="173"/>
      <c r="Q99" s="173"/>
      <c r="R99" s="173"/>
      <c r="S99" s="173"/>
      <c r="T99" s="174"/>
      <c r="AT99" s="168" t="s">
        <v>219</v>
      </c>
      <c r="AU99" s="168" t="s">
        <v>22</v>
      </c>
      <c r="AV99" s="14" t="s">
        <v>83</v>
      </c>
      <c r="AW99" s="14" t="s">
        <v>36</v>
      </c>
      <c r="AX99" s="14" t="s">
        <v>22</v>
      </c>
      <c r="AY99" s="168" t="s">
        <v>124</v>
      </c>
    </row>
    <row r="100" spans="1:65" s="2" customFormat="1" ht="16.5" customHeight="1">
      <c r="A100" s="31"/>
      <c r="B100" s="136"/>
      <c r="C100" s="137" t="s">
        <v>157</v>
      </c>
      <c r="D100" s="137" t="s">
        <v>127</v>
      </c>
      <c r="E100" s="138" t="s">
        <v>669</v>
      </c>
      <c r="F100" s="139" t="s">
        <v>670</v>
      </c>
      <c r="G100" s="140" t="s">
        <v>195</v>
      </c>
      <c r="H100" s="141">
        <v>5720</v>
      </c>
      <c r="I100" s="142"/>
      <c r="J100" s="143">
        <f>ROUND(I100*H100,2)</f>
        <v>0</v>
      </c>
      <c r="K100" s="139" t="s">
        <v>196</v>
      </c>
      <c r="L100" s="32"/>
      <c r="M100" s="144" t="s">
        <v>3</v>
      </c>
      <c r="N100" s="145" t="s">
        <v>45</v>
      </c>
      <c r="O100" s="52"/>
      <c r="P100" s="146">
        <f>O100*H100</f>
        <v>0</v>
      </c>
      <c r="Q100" s="146">
        <v>0</v>
      </c>
      <c r="R100" s="146">
        <f>Q100*H100</f>
        <v>0</v>
      </c>
      <c r="S100" s="146">
        <v>0</v>
      </c>
      <c r="T100" s="147">
        <f>S100*H100</f>
        <v>0</v>
      </c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R100" s="148" t="s">
        <v>149</v>
      </c>
      <c r="AT100" s="148" t="s">
        <v>127</v>
      </c>
      <c r="AU100" s="148" t="s">
        <v>22</v>
      </c>
      <c r="AY100" s="16" t="s">
        <v>124</v>
      </c>
      <c r="BE100" s="149">
        <f>IF(N100="základní",J100,0)</f>
        <v>0</v>
      </c>
      <c r="BF100" s="149">
        <f>IF(N100="snížená",J100,0)</f>
        <v>0</v>
      </c>
      <c r="BG100" s="149">
        <f>IF(N100="zákl. přenesená",J100,0)</f>
        <v>0</v>
      </c>
      <c r="BH100" s="149">
        <f>IF(N100="sníž. přenesená",J100,0)</f>
        <v>0</v>
      </c>
      <c r="BI100" s="149">
        <f>IF(N100="nulová",J100,0)</f>
        <v>0</v>
      </c>
      <c r="BJ100" s="16" t="s">
        <v>22</v>
      </c>
      <c r="BK100" s="149">
        <f>ROUND(I100*H100,2)</f>
        <v>0</v>
      </c>
      <c r="BL100" s="16" t="s">
        <v>149</v>
      </c>
      <c r="BM100" s="148" t="s">
        <v>671</v>
      </c>
    </row>
    <row r="101" spans="1:47" s="2" customFormat="1" ht="11.25">
      <c r="A101" s="31"/>
      <c r="B101" s="32"/>
      <c r="C101" s="31"/>
      <c r="D101" s="150" t="s">
        <v>139</v>
      </c>
      <c r="E101" s="31"/>
      <c r="F101" s="155" t="s">
        <v>672</v>
      </c>
      <c r="G101" s="31"/>
      <c r="H101" s="31"/>
      <c r="I101" s="152"/>
      <c r="J101" s="31"/>
      <c r="K101" s="31"/>
      <c r="L101" s="32"/>
      <c r="M101" s="153"/>
      <c r="N101" s="154"/>
      <c r="O101" s="52"/>
      <c r="P101" s="52"/>
      <c r="Q101" s="52"/>
      <c r="R101" s="52"/>
      <c r="S101" s="52"/>
      <c r="T101" s="53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T101" s="16" t="s">
        <v>139</v>
      </c>
      <c r="AU101" s="16" t="s">
        <v>22</v>
      </c>
    </row>
    <row r="102" spans="2:51" s="14" customFormat="1" ht="11.25">
      <c r="B102" s="167"/>
      <c r="D102" s="150" t="s">
        <v>219</v>
      </c>
      <c r="E102" s="168" t="s">
        <v>3</v>
      </c>
      <c r="F102" s="169" t="s">
        <v>654</v>
      </c>
      <c r="H102" s="170">
        <v>5720</v>
      </c>
      <c r="I102" s="171"/>
      <c r="L102" s="167"/>
      <c r="M102" s="172"/>
      <c r="N102" s="173"/>
      <c r="O102" s="173"/>
      <c r="P102" s="173"/>
      <c r="Q102" s="173"/>
      <c r="R102" s="173"/>
      <c r="S102" s="173"/>
      <c r="T102" s="174"/>
      <c r="AT102" s="168" t="s">
        <v>219</v>
      </c>
      <c r="AU102" s="168" t="s">
        <v>22</v>
      </c>
      <c r="AV102" s="14" t="s">
        <v>83</v>
      </c>
      <c r="AW102" s="14" t="s">
        <v>36</v>
      </c>
      <c r="AX102" s="14" t="s">
        <v>22</v>
      </c>
      <c r="AY102" s="168" t="s">
        <v>124</v>
      </c>
    </row>
    <row r="103" spans="1:65" s="2" customFormat="1" ht="16.5" customHeight="1">
      <c r="A103" s="31"/>
      <c r="B103" s="136"/>
      <c r="C103" s="137" t="s">
        <v>162</v>
      </c>
      <c r="D103" s="137" t="s">
        <v>127</v>
      </c>
      <c r="E103" s="138" t="s">
        <v>673</v>
      </c>
      <c r="F103" s="139" t="s">
        <v>674</v>
      </c>
      <c r="G103" s="140" t="s">
        <v>195</v>
      </c>
      <c r="H103" s="141">
        <v>5720</v>
      </c>
      <c r="I103" s="142"/>
      <c r="J103" s="143">
        <f>ROUND(I103*H103,2)</f>
        <v>0</v>
      </c>
      <c r="K103" s="139" t="s">
        <v>196</v>
      </c>
      <c r="L103" s="32"/>
      <c r="M103" s="144" t="s">
        <v>3</v>
      </c>
      <c r="N103" s="145" t="s">
        <v>45</v>
      </c>
      <c r="O103" s="52"/>
      <c r="P103" s="146">
        <f>O103*H103</f>
        <v>0</v>
      </c>
      <c r="Q103" s="146">
        <v>0</v>
      </c>
      <c r="R103" s="146">
        <f>Q103*H103</f>
        <v>0</v>
      </c>
      <c r="S103" s="146">
        <v>0</v>
      </c>
      <c r="T103" s="147">
        <f>S103*H103</f>
        <v>0</v>
      </c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R103" s="148" t="s">
        <v>149</v>
      </c>
      <c r="AT103" s="148" t="s">
        <v>127</v>
      </c>
      <c r="AU103" s="148" t="s">
        <v>22</v>
      </c>
      <c r="AY103" s="16" t="s">
        <v>124</v>
      </c>
      <c r="BE103" s="149">
        <f>IF(N103="základní",J103,0)</f>
        <v>0</v>
      </c>
      <c r="BF103" s="149">
        <f>IF(N103="snížená",J103,0)</f>
        <v>0</v>
      </c>
      <c r="BG103" s="149">
        <f>IF(N103="zákl. přenesená",J103,0)</f>
        <v>0</v>
      </c>
      <c r="BH103" s="149">
        <f>IF(N103="sníž. přenesená",J103,0)</f>
        <v>0</v>
      </c>
      <c r="BI103" s="149">
        <f>IF(N103="nulová",J103,0)</f>
        <v>0</v>
      </c>
      <c r="BJ103" s="16" t="s">
        <v>22</v>
      </c>
      <c r="BK103" s="149">
        <f>ROUND(I103*H103,2)</f>
        <v>0</v>
      </c>
      <c r="BL103" s="16" t="s">
        <v>149</v>
      </c>
      <c r="BM103" s="148" t="s">
        <v>675</v>
      </c>
    </row>
    <row r="104" spans="1:47" s="2" customFormat="1" ht="11.25">
      <c r="A104" s="31"/>
      <c r="B104" s="32"/>
      <c r="C104" s="31"/>
      <c r="D104" s="150" t="s">
        <v>139</v>
      </c>
      <c r="E104" s="31"/>
      <c r="F104" s="155" t="s">
        <v>676</v>
      </c>
      <c r="G104" s="31"/>
      <c r="H104" s="31"/>
      <c r="I104" s="152"/>
      <c r="J104" s="31"/>
      <c r="K104" s="31"/>
      <c r="L104" s="32"/>
      <c r="M104" s="153"/>
      <c r="N104" s="154"/>
      <c r="O104" s="52"/>
      <c r="P104" s="52"/>
      <c r="Q104" s="52"/>
      <c r="R104" s="52"/>
      <c r="S104" s="52"/>
      <c r="T104" s="53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T104" s="16" t="s">
        <v>139</v>
      </c>
      <c r="AU104" s="16" t="s">
        <v>22</v>
      </c>
    </row>
    <row r="105" spans="2:51" s="14" customFormat="1" ht="11.25">
      <c r="B105" s="167"/>
      <c r="D105" s="150" t="s">
        <v>219</v>
      </c>
      <c r="E105" s="168" t="s">
        <v>3</v>
      </c>
      <c r="F105" s="169" t="s">
        <v>654</v>
      </c>
      <c r="H105" s="170">
        <v>5720</v>
      </c>
      <c r="I105" s="171"/>
      <c r="L105" s="167"/>
      <c r="M105" s="172"/>
      <c r="N105" s="173"/>
      <c r="O105" s="173"/>
      <c r="P105" s="173"/>
      <c r="Q105" s="173"/>
      <c r="R105" s="173"/>
      <c r="S105" s="173"/>
      <c r="T105" s="174"/>
      <c r="AT105" s="168" t="s">
        <v>219</v>
      </c>
      <c r="AU105" s="168" t="s">
        <v>22</v>
      </c>
      <c r="AV105" s="14" t="s">
        <v>83</v>
      </c>
      <c r="AW105" s="14" t="s">
        <v>36</v>
      </c>
      <c r="AX105" s="14" t="s">
        <v>22</v>
      </c>
      <c r="AY105" s="168" t="s">
        <v>124</v>
      </c>
    </row>
    <row r="106" spans="1:65" s="2" customFormat="1" ht="16.5" customHeight="1">
      <c r="A106" s="31"/>
      <c r="B106" s="136"/>
      <c r="C106" s="137" t="s">
        <v>167</v>
      </c>
      <c r="D106" s="137" t="s">
        <v>127</v>
      </c>
      <c r="E106" s="138" t="s">
        <v>677</v>
      </c>
      <c r="F106" s="139" t="s">
        <v>678</v>
      </c>
      <c r="G106" s="140" t="s">
        <v>201</v>
      </c>
      <c r="H106" s="141">
        <v>57.2</v>
      </c>
      <c r="I106" s="142"/>
      <c r="J106" s="143">
        <f>ROUND(I106*H106,2)</f>
        <v>0</v>
      </c>
      <c r="K106" s="139" t="s">
        <v>196</v>
      </c>
      <c r="L106" s="32"/>
      <c r="M106" s="144" t="s">
        <v>3</v>
      </c>
      <c r="N106" s="145" t="s">
        <v>45</v>
      </c>
      <c r="O106" s="52"/>
      <c r="P106" s="146">
        <f>O106*H106</f>
        <v>0</v>
      </c>
      <c r="Q106" s="146">
        <v>0</v>
      </c>
      <c r="R106" s="146">
        <f>Q106*H106</f>
        <v>0</v>
      </c>
      <c r="S106" s="146">
        <v>0</v>
      </c>
      <c r="T106" s="147">
        <f>S106*H106</f>
        <v>0</v>
      </c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R106" s="148" t="s">
        <v>149</v>
      </c>
      <c r="AT106" s="148" t="s">
        <v>127</v>
      </c>
      <c r="AU106" s="148" t="s">
        <v>22</v>
      </c>
      <c r="AY106" s="16" t="s">
        <v>124</v>
      </c>
      <c r="BE106" s="149">
        <f>IF(N106="základní",J106,0)</f>
        <v>0</v>
      </c>
      <c r="BF106" s="149">
        <f>IF(N106="snížená",J106,0)</f>
        <v>0</v>
      </c>
      <c r="BG106" s="149">
        <f>IF(N106="zákl. přenesená",J106,0)</f>
        <v>0</v>
      </c>
      <c r="BH106" s="149">
        <f>IF(N106="sníž. přenesená",J106,0)</f>
        <v>0</v>
      </c>
      <c r="BI106" s="149">
        <f>IF(N106="nulová",J106,0)</f>
        <v>0</v>
      </c>
      <c r="BJ106" s="16" t="s">
        <v>22</v>
      </c>
      <c r="BK106" s="149">
        <f>ROUND(I106*H106,2)</f>
        <v>0</v>
      </c>
      <c r="BL106" s="16" t="s">
        <v>149</v>
      </c>
      <c r="BM106" s="148" t="s">
        <v>679</v>
      </c>
    </row>
    <row r="107" spans="1:47" s="2" customFormat="1" ht="11.25">
      <c r="A107" s="31"/>
      <c r="B107" s="32"/>
      <c r="C107" s="31"/>
      <c r="D107" s="150" t="s">
        <v>139</v>
      </c>
      <c r="E107" s="31"/>
      <c r="F107" s="155" t="s">
        <v>680</v>
      </c>
      <c r="G107" s="31"/>
      <c r="H107" s="31"/>
      <c r="I107" s="152"/>
      <c r="J107" s="31"/>
      <c r="K107" s="31"/>
      <c r="L107" s="32"/>
      <c r="M107" s="153"/>
      <c r="N107" s="154"/>
      <c r="O107" s="52"/>
      <c r="P107" s="52"/>
      <c r="Q107" s="52"/>
      <c r="R107" s="52"/>
      <c r="S107" s="52"/>
      <c r="T107" s="53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T107" s="16" t="s">
        <v>139</v>
      </c>
      <c r="AU107" s="16" t="s">
        <v>22</v>
      </c>
    </row>
    <row r="108" spans="2:51" s="14" customFormat="1" ht="11.25">
      <c r="B108" s="167"/>
      <c r="D108" s="150" t="s">
        <v>219</v>
      </c>
      <c r="E108" s="168" t="s">
        <v>3</v>
      </c>
      <c r="F108" s="169" t="s">
        <v>681</v>
      </c>
      <c r="H108" s="170">
        <v>57.2</v>
      </c>
      <c r="I108" s="171"/>
      <c r="L108" s="167"/>
      <c r="M108" s="172"/>
      <c r="N108" s="173"/>
      <c r="O108" s="173"/>
      <c r="P108" s="173"/>
      <c r="Q108" s="173"/>
      <c r="R108" s="173"/>
      <c r="S108" s="173"/>
      <c r="T108" s="174"/>
      <c r="AT108" s="168" t="s">
        <v>219</v>
      </c>
      <c r="AU108" s="168" t="s">
        <v>22</v>
      </c>
      <c r="AV108" s="14" t="s">
        <v>83</v>
      </c>
      <c r="AW108" s="14" t="s">
        <v>36</v>
      </c>
      <c r="AX108" s="14" t="s">
        <v>22</v>
      </c>
      <c r="AY108" s="168" t="s">
        <v>124</v>
      </c>
    </row>
    <row r="109" spans="1:65" s="2" customFormat="1" ht="16.5" customHeight="1">
      <c r="A109" s="31"/>
      <c r="B109" s="136"/>
      <c r="C109" s="137" t="s">
        <v>173</v>
      </c>
      <c r="D109" s="137" t="s">
        <v>127</v>
      </c>
      <c r="E109" s="138" t="s">
        <v>682</v>
      </c>
      <c r="F109" s="139" t="s">
        <v>683</v>
      </c>
      <c r="G109" s="140" t="s">
        <v>201</v>
      </c>
      <c r="H109" s="141">
        <v>57.2</v>
      </c>
      <c r="I109" s="142"/>
      <c r="J109" s="143">
        <f>ROUND(I109*H109,2)</f>
        <v>0</v>
      </c>
      <c r="K109" s="139" t="s">
        <v>196</v>
      </c>
      <c r="L109" s="32"/>
      <c r="M109" s="144" t="s">
        <v>3</v>
      </c>
      <c r="N109" s="145" t="s">
        <v>45</v>
      </c>
      <c r="O109" s="52"/>
      <c r="P109" s="146">
        <f>O109*H109</f>
        <v>0</v>
      </c>
      <c r="Q109" s="146">
        <v>0</v>
      </c>
      <c r="R109" s="146">
        <f>Q109*H109</f>
        <v>0</v>
      </c>
      <c r="S109" s="146">
        <v>0</v>
      </c>
      <c r="T109" s="147">
        <f>S109*H109</f>
        <v>0</v>
      </c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R109" s="148" t="s">
        <v>149</v>
      </c>
      <c r="AT109" s="148" t="s">
        <v>127</v>
      </c>
      <c r="AU109" s="148" t="s">
        <v>22</v>
      </c>
      <c r="AY109" s="16" t="s">
        <v>124</v>
      </c>
      <c r="BE109" s="149">
        <f>IF(N109="základní",J109,0)</f>
        <v>0</v>
      </c>
      <c r="BF109" s="149">
        <f>IF(N109="snížená",J109,0)</f>
        <v>0</v>
      </c>
      <c r="BG109" s="149">
        <f>IF(N109="zákl. přenesená",J109,0)</f>
        <v>0</v>
      </c>
      <c r="BH109" s="149">
        <f>IF(N109="sníž. přenesená",J109,0)</f>
        <v>0</v>
      </c>
      <c r="BI109" s="149">
        <f>IF(N109="nulová",J109,0)</f>
        <v>0</v>
      </c>
      <c r="BJ109" s="16" t="s">
        <v>22</v>
      </c>
      <c r="BK109" s="149">
        <f>ROUND(I109*H109,2)</f>
        <v>0</v>
      </c>
      <c r="BL109" s="16" t="s">
        <v>149</v>
      </c>
      <c r="BM109" s="148" t="s">
        <v>684</v>
      </c>
    </row>
    <row r="110" spans="1:47" s="2" customFormat="1" ht="11.25">
      <c r="A110" s="31"/>
      <c r="B110" s="32"/>
      <c r="C110" s="31"/>
      <c r="D110" s="150" t="s">
        <v>139</v>
      </c>
      <c r="E110" s="31"/>
      <c r="F110" s="155" t="s">
        <v>685</v>
      </c>
      <c r="G110" s="31"/>
      <c r="H110" s="31"/>
      <c r="I110" s="152"/>
      <c r="J110" s="31"/>
      <c r="K110" s="31"/>
      <c r="L110" s="32"/>
      <c r="M110" s="153"/>
      <c r="N110" s="154"/>
      <c r="O110" s="52"/>
      <c r="P110" s="52"/>
      <c r="Q110" s="52"/>
      <c r="R110" s="52"/>
      <c r="S110" s="52"/>
      <c r="T110" s="53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T110" s="16" t="s">
        <v>139</v>
      </c>
      <c r="AU110" s="16" t="s">
        <v>22</v>
      </c>
    </row>
    <row r="111" spans="2:51" s="14" customFormat="1" ht="11.25">
      <c r="B111" s="167"/>
      <c r="D111" s="150" t="s">
        <v>219</v>
      </c>
      <c r="E111" s="168" t="s">
        <v>3</v>
      </c>
      <c r="F111" s="169" t="s">
        <v>686</v>
      </c>
      <c r="H111" s="170">
        <v>57.2</v>
      </c>
      <c r="I111" s="171"/>
      <c r="L111" s="167"/>
      <c r="M111" s="172"/>
      <c r="N111" s="173"/>
      <c r="O111" s="173"/>
      <c r="P111" s="173"/>
      <c r="Q111" s="173"/>
      <c r="R111" s="173"/>
      <c r="S111" s="173"/>
      <c r="T111" s="174"/>
      <c r="AT111" s="168" t="s">
        <v>219</v>
      </c>
      <c r="AU111" s="168" t="s">
        <v>22</v>
      </c>
      <c r="AV111" s="14" t="s">
        <v>83</v>
      </c>
      <c r="AW111" s="14" t="s">
        <v>36</v>
      </c>
      <c r="AX111" s="14" t="s">
        <v>22</v>
      </c>
      <c r="AY111" s="168" t="s">
        <v>124</v>
      </c>
    </row>
    <row r="112" spans="1:65" s="2" customFormat="1" ht="16.5" customHeight="1">
      <c r="A112" s="31"/>
      <c r="B112" s="136"/>
      <c r="C112" s="137" t="s">
        <v>27</v>
      </c>
      <c r="D112" s="137" t="s">
        <v>127</v>
      </c>
      <c r="E112" s="138" t="s">
        <v>687</v>
      </c>
      <c r="F112" s="139" t="s">
        <v>688</v>
      </c>
      <c r="G112" s="140" t="s">
        <v>201</v>
      </c>
      <c r="H112" s="141">
        <v>514.8</v>
      </c>
      <c r="I112" s="142"/>
      <c r="J112" s="143">
        <f>ROUND(I112*H112,2)</f>
        <v>0</v>
      </c>
      <c r="K112" s="139" t="s">
        <v>196</v>
      </c>
      <c r="L112" s="32"/>
      <c r="M112" s="144" t="s">
        <v>3</v>
      </c>
      <c r="N112" s="145" t="s">
        <v>45</v>
      </c>
      <c r="O112" s="52"/>
      <c r="P112" s="146">
        <f>O112*H112</f>
        <v>0</v>
      </c>
      <c r="Q112" s="146">
        <v>0</v>
      </c>
      <c r="R112" s="146">
        <f>Q112*H112</f>
        <v>0</v>
      </c>
      <c r="S112" s="146">
        <v>0</v>
      </c>
      <c r="T112" s="147">
        <f>S112*H112</f>
        <v>0</v>
      </c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R112" s="148" t="s">
        <v>149</v>
      </c>
      <c r="AT112" s="148" t="s">
        <v>127</v>
      </c>
      <c r="AU112" s="148" t="s">
        <v>22</v>
      </c>
      <c r="AY112" s="16" t="s">
        <v>124</v>
      </c>
      <c r="BE112" s="149">
        <f>IF(N112="základní",J112,0)</f>
        <v>0</v>
      </c>
      <c r="BF112" s="149">
        <f>IF(N112="snížená",J112,0)</f>
        <v>0</v>
      </c>
      <c r="BG112" s="149">
        <f>IF(N112="zákl. přenesená",J112,0)</f>
        <v>0</v>
      </c>
      <c r="BH112" s="149">
        <f>IF(N112="sníž. přenesená",J112,0)</f>
        <v>0</v>
      </c>
      <c r="BI112" s="149">
        <f>IF(N112="nulová",J112,0)</f>
        <v>0</v>
      </c>
      <c r="BJ112" s="16" t="s">
        <v>22</v>
      </c>
      <c r="BK112" s="149">
        <f>ROUND(I112*H112,2)</f>
        <v>0</v>
      </c>
      <c r="BL112" s="16" t="s">
        <v>149</v>
      </c>
      <c r="BM112" s="148" t="s">
        <v>689</v>
      </c>
    </row>
    <row r="113" spans="1:47" s="2" customFormat="1" ht="11.25">
      <c r="A113" s="31"/>
      <c r="B113" s="32"/>
      <c r="C113" s="31"/>
      <c r="D113" s="150" t="s">
        <v>139</v>
      </c>
      <c r="E113" s="31"/>
      <c r="F113" s="155" t="s">
        <v>690</v>
      </c>
      <c r="G113" s="31"/>
      <c r="H113" s="31"/>
      <c r="I113" s="152"/>
      <c r="J113" s="31"/>
      <c r="K113" s="31"/>
      <c r="L113" s="32"/>
      <c r="M113" s="153"/>
      <c r="N113" s="154"/>
      <c r="O113" s="52"/>
      <c r="P113" s="52"/>
      <c r="Q113" s="52"/>
      <c r="R113" s="52"/>
      <c r="S113" s="52"/>
      <c r="T113" s="53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T113" s="16" t="s">
        <v>139</v>
      </c>
      <c r="AU113" s="16" t="s">
        <v>22</v>
      </c>
    </row>
    <row r="114" spans="2:51" s="14" customFormat="1" ht="11.25">
      <c r="B114" s="167"/>
      <c r="D114" s="150" t="s">
        <v>219</v>
      </c>
      <c r="E114" s="168" t="s">
        <v>3</v>
      </c>
      <c r="F114" s="169" t="s">
        <v>691</v>
      </c>
      <c r="H114" s="170">
        <v>514.8</v>
      </c>
      <c r="I114" s="171"/>
      <c r="L114" s="167"/>
      <c r="M114" s="172"/>
      <c r="N114" s="173"/>
      <c r="O114" s="173"/>
      <c r="P114" s="173"/>
      <c r="Q114" s="173"/>
      <c r="R114" s="173"/>
      <c r="S114" s="173"/>
      <c r="T114" s="174"/>
      <c r="AT114" s="168" t="s">
        <v>219</v>
      </c>
      <c r="AU114" s="168" t="s">
        <v>22</v>
      </c>
      <c r="AV114" s="14" t="s">
        <v>83</v>
      </c>
      <c r="AW114" s="14" t="s">
        <v>36</v>
      </c>
      <c r="AX114" s="14" t="s">
        <v>22</v>
      </c>
      <c r="AY114" s="168" t="s">
        <v>124</v>
      </c>
    </row>
    <row r="115" spans="2:63" s="12" customFormat="1" ht="25.9" customHeight="1">
      <c r="B115" s="123"/>
      <c r="D115" s="124" t="s">
        <v>73</v>
      </c>
      <c r="E115" s="125" t="s">
        <v>190</v>
      </c>
      <c r="F115" s="125" t="s">
        <v>191</v>
      </c>
      <c r="I115" s="126"/>
      <c r="J115" s="127">
        <f>BK115</f>
        <v>0</v>
      </c>
      <c r="L115" s="123"/>
      <c r="M115" s="128"/>
      <c r="N115" s="129"/>
      <c r="O115" s="129"/>
      <c r="P115" s="130">
        <f>P116+P119</f>
        <v>0</v>
      </c>
      <c r="Q115" s="129"/>
      <c r="R115" s="130">
        <f>R116+R119</f>
        <v>8.5</v>
      </c>
      <c r="S115" s="129"/>
      <c r="T115" s="131">
        <f>T116+T119</f>
        <v>0</v>
      </c>
      <c r="AR115" s="124" t="s">
        <v>22</v>
      </c>
      <c r="AT115" s="132" t="s">
        <v>73</v>
      </c>
      <c r="AU115" s="132" t="s">
        <v>74</v>
      </c>
      <c r="AY115" s="124" t="s">
        <v>124</v>
      </c>
      <c r="BK115" s="133">
        <f>BK116+BK119</f>
        <v>0</v>
      </c>
    </row>
    <row r="116" spans="2:63" s="12" customFormat="1" ht="22.9" customHeight="1">
      <c r="B116" s="123"/>
      <c r="D116" s="124" t="s">
        <v>73</v>
      </c>
      <c r="E116" s="134" t="s">
        <v>142</v>
      </c>
      <c r="F116" s="134" t="s">
        <v>692</v>
      </c>
      <c r="I116" s="126"/>
      <c r="J116" s="135">
        <f>BK116</f>
        <v>0</v>
      </c>
      <c r="L116" s="123"/>
      <c r="M116" s="128"/>
      <c r="N116" s="129"/>
      <c r="O116" s="129"/>
      <c r="P116" s="130">
        <f>SUM(P117:P118)</f>
        <v>0</v>
      </c>
      <c r="Q116" s="129"/>
      <c r="R116" s="130">
        <f>SUM(R117:R118)</f>
        <v>8.5</v>
      </c>
      <c r="S116" s="129"/>
      <c r="T116" s="131">
        <f>SUM(T117:T118)</f>
        <v>0</v>
      </c>
      <c r="AR116" s="124" t="s">
        <v>22</v>
      </c>
      <c r="AT116" s="132" t="s">
        <v>73</v>
      </c>
      <c r="AU116" s="132" t="s">
        <v>22</v>
      </c>
      <c r="AY116" s="124" t="s">
        <v>124</v>
      </c>
      <c r="BK116" s="133">
        <f>SUM(BK117:BK118)</f>
        <v>0</v>
      </c>
    </row>
    <row r="117" spans="1:65" s="2" customFormat="1" ht="16.5" customHeight="1">
      <c r="A117" s="31"/>
      <c r="B117" s="136"/>
      <c r="C117" s="137" t="s">
        <v>252</v>
      </c>
      <c r="D117" s="137" t="s">
        <v>127</v>
      </c>
      <c r="E117" s="138" t="s">
        <v>693</v>
      </c>
      <c r="F117" s="139" t="s">
        <v>694</v>
      </c>
      <c r="G117" s="140" t="s">
        <v>695</v>
      </c>
      <c r="H117" s="141">
        <v>10</v>
      </c>
      <c r="I117" s="142"/>
      <c r="J117" s="143">
        <f>ROUND(I117*H117,2)</f>
        <v>0</v>
      </c>
      <c r="K117" s="139" t="s">
        <v>3</v>
      </c>
      <c r="L117" s="32"/>
      <c r="M117" s="144" t="s">
        <v>3</v>
      </c>
      <c r="N117" s="145" t="s">
        <v>45</v>
      </c>
      <c r="O117" s="52"/>
      <c r="P117" s="146">
        <f>O117*H117</f>
        <v>0</v>
      </c>
      <c r="Q117" s="146">
        <v>0.85</v>
      </c>
      <c r="R117" s="146">
        <f>Q117*H117</f>
        <v>8.5</v>
      </c>
      <c r="S117" s="146">
        <v>0</v>
      </c>
      <c r="T117" s="147">
        <f>S117*H117</f>
        <v>0</v>
      </c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R117" s="148" t="s">
        <v>149</v>
      </c>
      <c r="AT117" s="148" t="s">
        <v>127</v>
      </c>
      <c r="AU117" s="148" t="s">
        <v>83</v>
      </c>
      <c r="AY117" s="16" t="s">
        <v>124</v>
      </c>
      <c r="BE117" s="149">
        <f>IF(N117="základní",J117,0)</f>
        <v>0</v>
      </c>
      <c r="BF117" s="149">
        <f>IF(N117="snížená",J117,0)</f>
        <v>0</v>
      </c>
      <c r="BG117" s="149">
        <f>IF(N117="zákl. přenesená",J117,0)</f>
        <v>0</v>
      </c>
      <c r="BH117" s="149">
        <f>IF(N117="sníž. přenesená",J117,0)</f>
        <v>0</v>
      </c>
      <c r="BI117" s="149">
        <f>IF(N117="nulová",J117,0)</f>
        <v>0</v>
      </c>
      <c r="BJ117" s="16" t="s">
        <v>22</v>
      </c>
      <c r="BK117" s="149">
        <f>ROUND(I117*H117,2)</f>
        <v>0</v>
      </c>
      <c r="BL117" s="16" t="s">
        <v>149</v>
      </c>
      <c r="BM117" s="148" t="s">
        <v>696</v>
      </c>
    </row>
    <row r="118" spans="1:47" s="2" customFormat="1" ht="19.5">
      <c r="A118" s="31"/>
      <c r="B118" s="32"/>
      <c r="C118" s="31"/>
      <c r="D118" s="150" t="s">
        <v>139</v>
      </c>
      <c r="E118" s="31"/>
      <c r="F118" s="155" t="s">
        <v>697</v>
      </c>
      <c r="G118" s="31"/>
      <c r="H118" s="31"/>
      <c r="I118" s="152"/>
      <c r="J118" s="31"/>
      <c r="K118" s="31"/>
      <c r="L118" s="32"/>
      <c r="M118" s="153"/>
      <c r="N118" s="154"/>
      <c r="O118" s="52"/>
      <c r="P118" s="52"/>
      <c r="Q118" s="52"/>
      <c r="R118" s="52"/>
      <c r="S118" s="52"/>
      <c r="T118" s="53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T118" s="16" t="s">
        <v>139</v>
      </c>
      <c r="AU118" s="16" t="s">
        <v>83</v>
      </c>
    </row>
    <row r="119" spans="2:63" s="12" customFormat="1" ht="22.9" customHeight="1">
      <c r="B119" s="123"/>
      <c r="D119" s="124" t="s">
        <v>73</v>
      </c>
      <c r="E119" s="134" t="s">
        <v>698</v>
      </c>
      <c r="F119" s="134" t="s">
        <v>498</v>
      </c>
      <c r="I119" s="126"/>
      <c r="J119" s="135">
        <f>BK119</f>
        <v>0</v>
      </c>
      <c r="L119" s="123"/>
      <c r="M119" s="128"/>
      <c r="N119" s="129"/>
      <c r="O119" s="129"/>
      <c r="P119" s="130">
        <f>SUM(P120:P121)</f>
        <v>0</v>
      </c>
      <c r="Q119" s="129"/>
      <c r="R119" s="130">
        <f>SUM(R120:R121)</f>
        <v>0</v>
      </c>
      <c r="S119" s="129"/>
      <c r="T119" s="131">
        <f>SUM(T120:T121)</f>
        <v>0</v>
      </c>
      <c r="AR119" s="124" t="s">
        <v>22</v>
      </c>
      <c r="AT119" s="132" t="s">
        <v>73</v>
      </c>
      <c r="AU119" s="132" t="s">
        <v>22</v>
      </c>
      <c r="AY119" s="124" t="s">
        <v>124</v>
      </c>
      <c r="BK119" s="133">
        <f>SUM(BK120:BK121)</f>
        <v>0</v>
      </c>
    </row>
    <row r="120" spans="1:65" s="2" customFormat="1" ht="16.5" customHeight="1">
      <c r="A120" s="31"/>
      <c r="B120" s="136"/>
      <c r="C120" s="137" t="s">
        <v>259</v>
      </c>
      <c r="D120" s="137" t="s">
        <v>127</v>
      </c>
      <c r="E120" s="138" t="s">
        <v>699</v>
      </c>
      <c r="F120" s="139" t="s">
        <v>700</v>
      </c>
      <c r="G120" s="140" t="s">
        <v>293</v>
      </c>
      <c r="H120" s="141">
        <v>8.672</v>
      </c>
      <c r="I120" s="142"/>
      <c r="J120" s="143">
        <f>ROUND(I120*H120,2)</f>
        <v>0</v>
      </c>
      <c r="K120" s="139" t="s">
        <v>196</v>
      </c>
      <c r="L120" s="32"/>
      <c r="M120" s="144" t="s">
        <v>3</v>
      </c>
      <c r="N120" s="145" t="s">
        <v>45</v>
      </c>
      <c r="O120" s="52"/>
      <c r="P120" s="146">
        <f>O120*H120</f>
        <v>0</v>
      </c>
      <c r="Q120" s="146">
        <v>0</v>
      </c>
      <c r="R120" s="146">
        <f>Q120*H120</f>
        <v>0</v>
      </c>
      <c r="S120" s="146">
        <v>0</v>
      </c>
      <c r="T120" s="147">
        <f>S120*H120</f>
        <v>0</v>
      </c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R120" s="148" t="s">
        <v>149</v>
      </c>
      <c r="AT120" s="148" t="s">
        <v>127</v>
      </c>
      <c r="AU120" s="148" t="s">
        <v>83</v>
      </c>
      <c r="AY120" s="16" t="s">
        <v>124</v>
      </c>
      <c r="BE120" s="149">
        <f>IF(N120="základní",J120,0)</f>
        <v>0</v>
      </c>
      <c r="BF120" s="149">
        <f>IF(N120="snížená",J120,0)</f>
        <v>0</v>
      </c>
      <c r="BG120" s="149">
        <f>IF(N120="zákl. přenesená",J120,0)</f>
        <v>0</v>
      </c>
      <c r="BH120" s="149">
        <f>IF(N120="sníž. přenesená",J120,0)</f>
        <v>0</v>
      </c>
      <c r="BI120" s="149">
        <f>IF(N120="nulová",J120,0)</f>
        <v>0</v>
      </c>
      <c r="BJ120" s="16" t="s">
        <v>22</v>
      </c>
      <c r="BK120" s="149">
        <f>ROUND(I120*H120,2)</f>
        <v>0</v>
      </c>
      <c r="BL120" s="16" t="s">
        <v>149</v>
      </c>
      <c r="BM120" s="148" t="s">
        <v>701</v>
      </c>
    </row>
    <row r="121" spans="1:47" s="2" customFormat="1" ht="11.25">
      <c r="A121" s="31"/>
      <c r="B121" s="32"/>
      <c r="C121" s="31"/>
      <c r="D121" s="150" t="s">
        <v>139</v>
      </c>
      <c r="E121" s="31"/>
      <c r="F121" s="155" t="s">
        <v>702</v>
      </c>
      <c r="G121" s="31"/>
      <c r="H121" s="31"/>
      <c r="I121" s="152"/>
      <c r="J121" s="31"/>
      <c r="K121" s="31"/>
      <c r="L121" s="32"/>
      <c r="M121" s="156"/>
      <c r="N121" s="157"/>
      <c r="O121" s="158"/>
      <c r="P121" s="158"/>
      <c r="Q121" s="158"/>
      <c r="R121" s="158"/>
      <c r="S121" s="158"/>
      <c r="T121" s="159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T121" s="16" t="s">
        <v>139</v>
      </c>
      <c r="AU121" s="16" t="s">
        <v>83</v>
      </c>
    </row>
    <row r="122" spans="1:31" s="2" customFormat="1" ht="6.95" customHeight="1">
      <c r="A122" s="31"/>
      <c r="B122" s="41"/>
      <c r="C122" s="42"/>
      <c r="D122" s="42"/>
      <c r="E122" s="42"/>
      <c r="F122" s="42"/>
      <c r="G122" s="42"/>
      <c r="H122" s="42"/>
      <c r="I122" s="42"/>
      <c r="J122" s="42"/>
      <c r="K122" s="42"/>
      <c r="L122" s="32"/>
      <c r="M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</sheetData>
  <autoFilter ref="C82:K121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25" t="s">
        <v>6</v>
      </c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16" t="s">
        <v>95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83</v>
      </c>
    </row>
    <row r="4" spans="2:46" s="1" customFormat="1" ht="24.95" customHeight="1">
      <c r="B4" s="19"/>
      <c r="D4" s="20" t="s">
        <v>96</v>
      </c>
      <c r="L4" s="19"/>
      <c r="M4" s="87" t="s">
        <v>11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26" t="s">
        <v>17</v>
      </c>
      <c r="L6" s="19"/>
    </row>
    <row r="7" spans="2:12" s="1" customFormat="1" ht="16.5" customHeight="1">
      <c r="B7" s="19"/>
      <c r="E7" s="226" t="str">
        <f>'Rekapitulace stavby'!K6</f>
        <v>Polní cesta VPC 1 v k.ú. Jindice</v>
      </c>
      <c r="F7" s="227"/>
      <c r="G7" s="227"/>
      <c r="H7" s="227"/>
      <c r="L7" s="19"/>
    </row>
    <row r="8" spans="1:31" s="2" customFormat="1" ht="12" customHeight="1">
      <c r="A8" s="31"/>
      <c r="B8" s="32"/>
      <c r="C8" s="31"/>
      <c r="D8" s="26" t="s">
        <v>97</v>
      </c>
      <c r="E8" s="31"/>
      <c r="F8" s="31"/>
      <c r="G8" s="31"/>
      <c r="H8" s="31"/>
      <c r="I8" s="31"/>
      <c r="J8" s="31"/>
      <c r="K8" s="31"/>
      <c r="L8" s="8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2"/>
      <c r="C9" s="31"/>
      <c r="D9" s="31"/>
      <c r="E9" s="188" t="s">
        <v>703</v>
      </c>
      <c r="F9" s="228"/>
      <c r="G9" s="228"/>
      <c r="H9" s="228"/>
      <c r="I9" s="31"/>
      <c r="J9" s="31"/>
      <c r="K9" s="31"/>
      <c r="L9" s="8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1.25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8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2"/>
      <c r="C11" s="31"/>
      <c r="D11" s="26" t="s">
        <v>20</v>
      </c>
      <c r="E11" s="31"/>
      <c r="F11" s="24" t="s">
        <v>3</v>
      </c>
      <c r="G11" s="31"/>
      <c r="H11" s="31"/>
      <c r="I11" s="26" t="s">
        <v>21</v>
      </c>
      <c r="J11" s="24" t="s">
        <v>3</v>
      </c>
      <c r="K11" s="31"/>
      <c r="L11" s="8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2"/>
      <c r="C12" s="31"/>
      <c r="D12" s="26" t="s">
        <v>23</v>
      </c>
      <c r="E12" s="31"/>
      <c r="F12" s="24" t="s">
        <v>24</v>
      </c>
      <c r="G12" s="31"/>
      <c r="H12" s="31"/>
      <c r="I12" s="26" t="s">
        <v>25</v>
      </c>
      <c r="J12" s="49" t="str">
        <f>'Rekapitulace stavby'!AN8</f>
        <v>27. 10. 2017</v>
      </c>
      <c r="K12" s="31"/>
      <c r="L12" s="8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8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2"/>
      <c r="C14" s="31"/>
      <c r="D14" s="26" t="s">
        <v>29</v>
      </c>
      <c r="E14" s="31"/>
      <c r="F14" s="31"/>
      <c r="G14" s="31"/>
      <c r="H14" s="31"/>
      <c r="I14" s="26" t="s">
        <v>30</v>
      </c>
      <c r="J14" s="24" t="str">
        <f>IF('Rekapitulace stavby'!AN10="","",'Rekapitulace stavby'!AN10)</f>
        <v/>
      </c>
      <c r="K14" s="31"/>
      <c r="L14" s="8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2"/>
      <c r="C15" s="31"/>
      <c r="D15" s="31"/>
      <c r="E15" s="24" t="str">
        <f>IF('Rekapitulace stavby'!E11="","",'Rekapitulace stavby'!E11)</f>
        <v xml:space="preserve"> </v>
      </c>
      <c r="F15" s="31"/>
      <c r="G15" s="31"/>
      <c r="H15" s="31"/>
      <c r="I15" s="26" t="s">
        <v>31</v>
      </c>
      <c r="J15" s="24" t="str">
        <f>IF('Rekapitulace stavby'!AN11="","",'Rekapitulace stavby'!AN11)</f>
        <v/>
      </c>
      <c r="K15" s="31"/>
      <c r="L15" s="8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8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32</v>
      </c>
      <c r="E17" s="31"/>
      <c r="F17" s="31"/>
      <c r="G17" s="31"/>
      <c r="H17" s="31"/>
      <c r="I17" s="26" t="s">
        <v>30</v>
      </c>
      <c r="J17" s="27" t="str">
        <f>'Rekapitulace stavby'!AN13</f>
        <v>Vyplň údaj</v>
      </c>
      <c r="K17" s="31"/>
      <c r="L17" s="8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29" t="str">
        <f>'Rekapitulace stavby'!E14</f>
        <v>Vyplň údaj</v>
      </c>
      <c r="F18" s="209"/>
      <c r="G18" s="209"/>
      <c r="H18" s="209"/>
      <c r="I18" s="26" t="s">
        <v>31</v>
      </c>
      <c r="J18" s="27" t="str">
        <f>'Rekapitulace stavby'!AN14</f>
        <v>Vyplň údaj</v>
      </c>
      <c r="K18" s="31"/>
      <c r="L18" s="8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8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34</v>
      </c>
      <c r="E20" s="31"/>
      <c r="F20" s="31"/>
      <c r="G20" s="31"/>
      <c r="H20" s="31"/>
      <c r="I20" s="26" t="s">
        <v>30</v>
      </c>
      <c r="J20" s="24" t="s">
        <v>3</v>
      </c>
      <c r="K20" s="31"/>
      <c r="L20" s="8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">
        <v>35</v>
      </c>
      <c r="F21" s="31"/>
      <c r="G21" s="31"/>
      <c r="H21" s="31"/>
      <c r="I21" s="26" t="s">
        <v>31</v>
      </c>
      <c r="J21" s="24" t="s">
        <v>3</v>
      </c>
      <c r="K21" s="31"/>
      <c r="L21" s="8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8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37</v>
      </c>
      <c r="E23" s="31"/>
      <c r="F23" s="31"/>
      <c r="G23" s="31"/>
      <c r="H23" s="31"/>
      <c r="I23" s="26" t="s">
        <v>30</v>
      </c>
      <c r="J23" s="24" t="s">
        <v>3</v>
      </c>
      <c r="K23" s="31"/>
      <c r="L23" s="8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">
        <v>35</v>
      </c>
      <c r="F24" s="31"/>
      <c r="G24" s="31"/>
      <c r="H24" s="31"/>
      <c r="I24" s="26" t="s">
        <v>31</v>
      </c>
      <c r="J24" s="24" t="s">
        <v>3</v>
      </c>
      <c r="K24" s="31"/>
      <c r="L24" s="8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8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38</v>
      </c>
      <c r="E26" s="31"/>
      <c r="F26" s="31"/>
      <c r="G26" s="31"/>
      <c r="H26" s="31"/>
      <c r="I26" s="31"/>
      <c r="J26" s="31"/>
      <c r="K26" s="31"/>
      <c r="L26" s="8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89"/>
      <c r="B27" s="90"/>
      <c r="C27" s="89"/>
      <c r="D27" s="89"/>
      <c r="E27" s="214" t="s">
        <v>3</v>
      </c>
      <c r="F27" s="214"/>
      <c r="G27" s="214"/>
      <c r="H27" s="214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8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0"/>
      <c r="E29" s="60"/>
      <c r="F29" s="60"/>
      <c r="G29" s="60"/>
      <c r="H29" s="60"/>
      <c r="I29" s="60"/>
      <c r="J29" s="60"/>
      <c r="K29" s="60"/>
      <c r="L29" s="8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92" t="s">
        <v>40</v>
      </c>
      <c r="E30" s="31"/>
      <c r="F30" s="31"/>
      <c r="G30" s="31"/>
      <c r="H30" s="31"/>
      <c r="I30" s="31"/>
      <c r="J30" s="65">
        <f>ROUND(J82,2)</f>
        <v>0</v>
      </c>
      <c r="K30" s="31"/>
      <c r="L30" s="8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2"/>
      <c r="C31" s="31"/>
      <c r="D31" s="60"/>
      <c r="E31" s="60"/>
      <c r="F31" s="60"/>
      <c r="G31" s="60"/>
      <c r="H31" s="60"/>
      <c r="I31" s="60"/>
      <c r="J31" s="60"/>
      <c r="K31" s="60"/>
      <c r="L31" s="8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2"/>
      <c r="C32" s="31"/>
      <c r="D32" s="31"/>
      <c r="E32" s="31"/>
      <c r="F32" s="35" t="s">
        <v>42</v>
      </c>
      <c r="G32" s="31"/>
      <c r="H32" s="31"/>
      <c r="I32" s="35" t="s">
        <v>41</v>
      </c>
      <c r="J32" s="35" t="s">
        <v>43</v>
      </c>
      <c r="K32" s="31"/>
      <c r="L32" s="8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2"/>
      <c r="C33" s="31"/>
      <c r="D33" s="93" t="s">
        <v>44</v>
      </c>
      <c r="E33" s="26" t="s">
        <v>45</v>
      </c>
      <c r="F33" s="94">
        <f>ROUND((SUM(BE82:BE142)),2)</f>
        <v>0</v>
      </c>
      <c r="G33" s="31"/>
      <c r="H33" s="31"/>
      <c r="I33" s="95">
        <v>0.21</v>
      </c>
      <c r="J33" s="94">
        <f>ROUND(((SUM(BE82:BE142))*I33),2)</f>
        <v>0</v>
      </c>
      <c r="K33" s="31"/>
      <c r="L33" s="8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26" t="s">
        <v>46</v>
      </c>
      <c r="F34" s="94">
        <f>ROUND((SUM(BF82:BF142)),2)</f>
        <v>0</v>
      </c>
      <c r="G34" s="31"/>
      <c r="H34" s="31"/>
      <c r="I34" s="95">
        <v>0.15</v>
      </c>
      <c r="J34" s="94">
        <f>ROUND(((SUM(BF82:BF142))*I34),2)</f>
        <v>0</v>
      </c>
      <c r="K34" s="31"/>
      <c r="L34" s="8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2"/>
      <c r="C35" s="31"/>
      <c r="D35" s="31"/>
      <c r="E35" s="26" t="s">
        <v>47</v>
      </c>
      <c r="F35" s="94">
        <f>ROUND((SUM(BG82:BG142)),2)</f>
        <v>0</v>
      </c>
      <c r="G35" s="31"/>
      <c r="H35" s="31"/>
      <c r="I35" s="95">
        <v>0.21</v>
      </c>
      <c r="J35" s="94">
        <f>0</f>
        <v>0</v>
      </c>
      <c r="K35" s="31"/>
      <c r="L35" s="8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2"/>
      <c r="C36" s="31"/>
      <c r="D36" s="31"/>
      <c r="E36" s="26" t="s">
        <v>48</v>
      </c>
      <c r="F36" s="94">
        <f>ROUND((SUM(BH82:BH142)),2)</f>
        <v>0</v>
      </c>
      <c r="G36" s="31"/>
      <c r="H36" s="31"/>
      <c r="I36" s="95">
        <v>0.15</v>
      </c>
      <c r="J36" s="94">
        <f>0</f>
        <v>0</v>
      </c>
      <c r="K36" s="31"/>
      <c r="L36" s="8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2"/>
      <c r="C37" s="31"/>
      <c r="D37" s="31"/>
      <c r="E37" s="26" t="s">
        <v>49</v>
      </c>
      <c r="F37" s="94">
        <f>ROUND((SUM(BI82:BI142)),2)</f>
        <v>0</v>
      </c>
      <c r="G37" s="31"/>
      <c r="H37" s="31"/>
      <c r="I37" s="95">
        <v>0</v>
      </c>
      <c r="J37" s="94">
        <f>0</f>
        <v>0</v>
      </c>
      <c r="K37" s="31"/>
      <c r="L37" s="8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2"/>
      <c r="C38" s="31"/>
      <c r="D38" s="31"/>
      <c r="E38" s="31"/>
      <c r="F38" s="31"/>
      <c r="G38" s="31"/>
      <c r="H38" s="31"/>
      <c r="I38" s="31"/>
      <c r="J38" s="31"/>
      <c r="K38" s="31"/>
      <c r="L38" s="8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96"/>
      <c r="D39" s="97" t="s">
        <v>50</v>
      </c>
      <c r="E39" s="54"/>
      <c r="F39" s="54"/>
      <c r="G39" s="98" t="s">
        <v>51</v>
      </c>
      <c r="H39" s="99" t="s">
        <v>52</v>
      </c>
      <c r="I39" s="54"/>
      <c r="J39" s="100">
        <f>SUM(J30:J37)</f>
        <v>0</v>
      </c>
      <c r="K39" s="101"/>
      <c r="L39" s="8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8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4" spans="1:31" s="2" customFormat="1" ht="6.95" customHeight="1">
      <c r="A44" s="31"/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88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</row>
    <row r="45" spans="1:31" s="2" customFormat="1" ht="24.95" customHeight="1">
      <c r="A45" s="31"/>
      <c r="B45" s="32"/>
      <c r="C45" s="20" t="s">
        <v>99</v>
      </c>
      <c r="D45" s="31"/>
      <c r="E45" s="31"/>
      <c r="F45" s="31"/>
      <c r="G45" s="31"/>
      <c r="H45" s="31"/>
      <c r="I45" s="31"/>
      <c r="J45" s="31"/>
      <c r="K45" s="31"/>
      <c r="L45" s="88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</row>
    <row r="46" spans="1:31" s="2" customFormat="1" ht="6.95" customHeight="1">
      <c r="A46" s="31"/>
      <c r="B46" s="32"/>
      <c r="C46" s="31"/>
      <c r="D46" s="31"/>
      <c r="E46" s="31"/>
      <c r="F46" s="31"/>
      <c r="G46" s="31"/>
      <c r="H46" s="31"/>
      <c r="I46" s="31"/>
      <c r="J46" s="31"/>
      <c r="K46" s="31"/>
      <c r="L46" s="88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</row>
    <row r="47" spans="1:31" s="2" customFormat="1" ht="12" customHeight="1">
      <c r="A47" s="31"/>
      <c r="B47" s="32"/>
      <c r="C47" s="26" t="s">
        <v>17</v>
      </c>
      <c r="D47" s="31"/>
      <c r="E47" s="31"/>
      <c r="F47" s="31"/>
      <c r="G47" s="31"/>
      <c r="H47" s="31"/>
      <c r="I47" s="31"/>
      <c r="J47" s="31"/>
      <c r="K47" s="31"/>
      <c r="L47" s="88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</row>
    <row r="48" spans="1:31" s="2" customFormat="1" ht="16.5" customHeight="1">
      <c r="A48" s="31"/>
      <c r="B48" s="32"/>
      <c r="C48" s="31"/>
      <c r="D48" s="31"/>
      <c r="E48" s="226" t="str">
        <f>E7</f>
        <v>Polní cesta VPC 1 v k.ú. Jindice</v>
      </c>
      <c r="F48" s="227"/>
      <c r="G48" s="227"/>
      <c r="H48" s="227"/>
      <c r="I48" s="31"/>
      <c r="J48" s="31"/>
      <c r="K48" s="31"/>
      <c r="L48" s="88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</row>
    <row r="49" spans="1:31" s="2" customFormat="1" ht="12" customHeight="1">
      <c r="A49" s="31"/>
      <c r="B49" s="32"/>
      <c r="C49" s="26" t="s">
        <v>97</v>
      </c>
      <c r="D49" s="31"/>
      <c r="E49" s="31"/>
      <c r="F49" s="31"/>
      <c r="G49" s="31"/>
      <c r="H49" s="31"/>
      <c r="I49" s="31"/>
      <c r="J49" s="31"/>
      <c r="K49" s="31"/>
      <c r="L49" s="88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</row>
    <row r="50" spans="1:31" s="2" customFormat="1" ht="16.5" customHeight="1">
      <c r="A50" s="31"/>
      <c r="B50" s="32"/>
      <c r="C50" s="31"/>
      <c r="D50" s="31"/>
      <c r="E50" s="188" t="str">
        <f>E9</f>
        <v>581/17-2-4 - Výsadba</v>
      </c>
      <c r="F50" s="228"/>
      <c r="G50" s="228"/>
      <c r="H50" s="228"/>
      <c r="I50" s="31"/>
      <c r="J50" s="31"/>
      <c r="K50" s="31"/>
      <c r="L50" s="88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</row>
    <row r="51" spans="1:31" s="2" customFormat="1" ht="6.95" customHeight="1">
      <c r="A51" s="31"/>
      <c r="B51" s="32"/>
      <c r="C51" s="31"/>
      <c r="D51" s="31"/>
      <c r="E51" s="31"/>
      <c r="F51" s="31"/>
      <c r="G51" s="31"/>
      <c r="H51" s="31"/>
      <c r="I51" s="31"/>
      <c r="J51" s="31"/>
      <c r="K51" s="31"/>
      <c r="L51" s="88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</row>
    <row r="52" spans="1:31" s="2" customFormat="1" ht="12" customHeight="1">
      <c r="A52" s="31"/>
      <c r="B52" s="32"/>
      <c r="C52" s="26" t="s">
        <v>23</v>
      </c>
      <c r="D52" s="31"/>
      <c r="E52" s="31"/>
      <c r="F52" s="24" t="str">
        <f>F12</f>
        <v xml:space="preserve"> </v>
      </c>
      <c r="G52" s="31"/>
      <c r="H52" s="31"/>
      <c r="I52" s="26" t="s">
        <v>25</v>
      </c>
      <c r="J52" s="49" t="str">
        <f>IF(J12="","",J12)</f>
        <v>27. 10. 2017</v>
      </c>
      <c r="K52" s="31"/>
      <c r="L52" s="88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</row>
    <row r="53" spans="1:31" s="2" customFormat="1" ht="6.95" customHeight="1">
      <c r="A53" s="31"/>
      <c r="B53" s="32"/>
      <c r="C53" s="31"/>
      <c r="D53" s="31"/>
      <c r="E53" s="31"/>
      <c r="F53" s="31"/>
      <c r="G53" s="31"/>
      <c r="H53" s="31"/>
      <c r="I53" s="31"/>
      <c r="J53" s="31"/>
      <c r="K53" s="31"/>
      <c r="L53" s="88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</row>
    <row r="54" spans="1:31" s="2" customFormat="1" ht="15.2" customHeight="1">
      <c r="A54" s="31"/>
      <c r="B54" s="32"/>
      <c r="C54" s="26" t="s">
        <v>29</v>
      </c>
      <c r="D54" s="31"/>
      <c r="E54" s="31"/>
      <c r="F54" s="24" t="str">
        <f>E15</f>
        <v xml:space="preserve"> </v>
      </c>
      <c r="G54" s="31"/>
      <c r="H54" s="31"/>
      <c r="I54" s="26" t="s">
        <v>34</v>
      </c>
      <c r="J54" s="29" t="str">
        <f>E21</f>
        <v>NDCon s.r.o.</v>
      </c>
      <c r="K54" s="31"/>
      <c r="L54" s="88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</row>
    <row r="55" spans="1:31" s="2" customFormat="1" ht="15.2" customHeight="1">
      <c r="A55" s="31"/>
      <c r="B55" s="32"/>
      <c r="C55" s="26" t="s">
        <v>32</v>
      </c>
      <c r="D55" s="31"/>
      <c r="E55" s="31"/>
      <c r="F55" s="24" t="str">
        <f>IF(E18="","",E18)</f>
        <v>Vyplň údaj</v>
      </c>
      <c r="G55" s="31"/>
      <c r="H55" s="31"/>
      <c r="I55" s="26" t="s">
        <v>37</v>
      </c>
      <c r="J55" s="29" t="str">
        <f>E24</f>
        <v>NDCon s.r.o.</v>
      </c>
      <c r="K55" s="31"/>
      <c r="L55" s="88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</row>
    <row r="56" spans="1:31" s="2" customFormat="1" ht="10.35" customHeight="1">
      <c r="A56" s="31"/>
      <c r="B56" s="32"/>
      <c r="C56" s="31"/>
      <c r="D56" s="31"/>
      <c r="E56" s="31"/>
      <c r="F56" s="31"/>
      <c r="G56" s="31"/>
      <c r="H56" s="31"/>
      <c r="I56" s="31"/>
      <c r="J56" s="31"/>
      <c r="K56" s="31"/>
      <c r="L56" s="88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</row>
    <row r="57" spans="1:31" s="2" customFormat="1" ht="29.25" customHeight="1">
      <c r="A57" s="31"/>
      <c r="B57" s="32"/>
      <c r="C57" s="102" t="s">
        <v>100</v>
      </c>
      <c r="D57" s="96"/>
      <c r="E57" s="96"/>
      <c r="F57" s="96"/>
      <c r="G57" s="96"/>
      <c r="H57" s="96"/>
      <c r="I57" s="96"/>
      <c r="J57" s="103" t="s">
        <v>101</v>
      </c>
      <c r="K57" s="96"/>
      <c r="L57" s="88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</row>
    <row r="58" spans="1:31" s="2" customFormat="1" ht="10.35" customHeight="1">
      <c r="A58" s="31"/>
      <c r="B58" s="32"/>
      <c r="C58" s="31"/>
      <c r="D58" s="31"/>
      <c r="E58" s="31"/>
      <c r="F58" s="31"/>
      <c r="G58" s="31"/>
      <c r="H58" s="31"/>
      <c r="I58" s="31"/>
      <c r="J58" s="31"/>
      <c r="K58" s="31"/>
      <c r="L58" s="88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</row>
    <row r="59" spans="1:47" s="2" customFormat="1" ht="22.9" customHeight="1">
      <c r="A59" s="31"/>
      <c r="B59" s="32"/>
      <c r="C59" s="104" t="s">
        <v>72</v>
      </c>
      <c r="D59" s="31"/>
      <c r="E59" s="31"/>
      <c r="F59" s="31"/>
      <c r="G59" s="31"/>
      <c r="H59" s="31"/>
      <c r="I59" s="31"/>
      <c r="J59" s="65">
        <f>J82</f>
        <v>0</v>
      </c>
      <c r="K59" s="31"/>
      <c r="L59" s="88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U59" s="16" t="s">
        <v>102</v>
      </c>
    </row>
    <row r="60" spans="2:12" s="9" customFormat="1" ht="24.95" customHeight="1">
      <c r="B60" s="105"/>
      <c r="D60" s="106" t="s">
        <v>181</v>
      </c>
      <c r="E60" s="107"/>
      <c r="F60" s="107"/>
      <c r="G60" s="107"/>
      <c r="H60" s="107"/>
      <c r="I60" s="107"/>
      <c r="J60" s="108">
        <f>J83</f>
        <v>0</v>
      </c>
      <c r="L60" s="105"/>
    </row>
    <row r="61" spans="2:12" s="10" customFormat="1" ht="19.9" customHeight="1">
      <c r="B61" s="109"/>
      <c r="D61" s="110" t="s">
        <v>182</v>
      </c>
      <c r="E61" s="111"/>
      <c r="F61" s="111"/>
      <c r="G61" s="111"/>
      <c r="H61" s="111"/>
      <c r="I61" s="111"/>
      <c r="J61" s="112">
        <f>J84</f>
        <v>0</v>
      </c>
      <c r="L61" s="109"/>
    </row>
    <row r="62" spans="2:12" s="10" customFormat="1" ht="19.9" customHeight="1">
      <c r="B62" s="109"/>
      <c r="D62" s="110" t="s">
        <v>644</v>
      </c>
      <c r="E62" s="111"/>
      <c r="F62" s="111"/>
      <c r="G62" s="111"/>
      <c r="H62" s="111"/>
      <c r="I62" s="111"/>
      <c r="J62" s="112">
        <f>J140</f>
        <v>0</v>
      </c>
      <c r="L62" s="109"/>
    </row>
    <row r="63" spans="1:31" s="2" customFormat="1" ht="21.75" customHeight="1">
      <c r="A63" s="31"/>
      <c r="B63" s="32"/>
      <c r="C63" s="31"/>
      <c r="D63" s="31"/>
      <c r="E63" s="31"/>
      <c r="F63" s="31"/>
      <c r="G63" s="31"/>
      <c r="H63" s="31"/>
      <c r="I63" s="31"/>
      <c r="J63" s="31"/>
      <c r="K63" s="31"/>
      <c r="L63" s="88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</row>
    <row r="64" spans="1:31" s="2" customFormat="1" ht="6.95" customHeight="1">
      <c r="A64" s="31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88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</row>
    <row r="68" spans="1:31" s="2" customFormat="1" ht="6.95" customHeight="1">
      <c r="A68" s="31"/>
      <c r="B68" s="43"/>
      <c r="C68" s="44"/>
      <c r="D68" s="44"/>
      <c r="E68" s="44"/>
      <c r="F68" s="44"/>
      <c r="G68" s="44"/>
      <c r="H68" s="44"/>
      <c r="I68" s="44"/>
      <c r="J68" s="44"/>
      <c r="K68" s="44"/>
      <c r="L68" s="88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</row>
    <row r="69" spans="1:31" s="2" customFormat="1" ht="24.95" customHeight="1">
      <c r="A69" s="31"/>
      <c r="B69" s="32"/>
      <c r="C69" s="20" t="s">
        <v>108</v>
      </c>
      <c r="D69" s="31"/>
      <c r="E69" s="31"/>
      <c r="F69" s="31"/>
      <c r="G69" s="31"/>
      <c r="H69" s="31"/>
      <c r="I69" s="31"/>
      <c r="J69" s="31"/>
      <c r="K69" s="31"/>
      <c r="L69" s="88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</row>
    <row r="70" spans="1:31" s="2" customFormat="1" ht="6.95" customHeight="1">
      <c r="A70" s="31"/>
      <c r="B70" s="32"/>
      <c r="C70" s="31"/>
      <c r="D70" s="31"/>
      <c r="E70" s="31"/>
      <c r="F70" s="31"/>
      <c r="G70" s="31"/>
      <c r="H70" s="31"/>
      <c r="I70" s="31"/>
      <c r="J70" s="31"/>
      <c r="K70" s="31"/>
      <c r="L70" s="88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</row>
    <row r="71" spans="1:31" s="2" customFormat="1" ht="12" customHeight="1">
      <c r="A71" s="31"/>
      <c r="B71" s="32"/>
      <c r="C71" s="26" t="s">
        <v>17</v>
      </c>
      <c r="D71" s="31"/>
      <c r="E71" s="31"/>
      <c r="F71" s="31"/>
      <c r="G71" s="31"/>
      <c r="H71" s="31"/>
      <c r="I71" s="31"/>
      <c r="J71" s="31"/>
      <c r="K71" s="31"/>
      <c r="L71" s="88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</row>
    <row r="72" spans="1:31" s="2" customFormat="1" ht="16.5" customHeight="1">
      <c r="A72" s="31"/>
      <c r="B72" s="32"/>
      <c r="C72" s="31"/>
      <c r="D72" s="31"/>
      <c r="E72" s="226" t="str">
        <f>E7</f>
        <v>Polní cesta VPC 1 v k.ú. Jindice</v>
      </c>
      <c r="F72" s="227"/>
      <c r="G72" s="227"/>
      <c r="H72" s="227"/>
      <c r="I72" s="31"/>
      <c r="J72" s="31"/>
      <c r="K72" s="31"/>
      <c r="L72" s="88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</row>
    <row r="73" spans="1:31" s="2" customFormat="1" ht="12" customHeight="1">
      <c r="A73" s="31"/>
      <c r="B73" s="32"/>
      <c r="C73" s="26" t="s">
        <v>97</v>
      </c>
      <c r="D73" s="31"/>
      <c r="E73" s="31"/>
      <c r="F73" s="31"/>
      <c r="G73" s="31"/>
      <c r="H73" s="31"/>
      <c r="I73" s="31"/>
      <c r="J73" s="31"/>
      <c r="K73" s="31"/>
      <c r="L73" s="88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</row>
    <row r="74" spans="1:31" s="2" customFormat="1" ht="16.5" customHeight="1">
      <c r="A74" s="31"/>
      <c r="B74" s="32"/>
      <c r="C74" s="31"/>
      <c r="D74" s="31"/>
      <c r="E74" s="188" t="str">
        <f>E9</f>
        <v>581/17-2-4 - Výsadba</v>
      </c>
      <c r="F74" s="228"/>
      <c r="G74" s="228"/>
      <c r="H74" s="228"/>
      <c r="I74" s="31"/>
      <c r="J74" s="31"/>
      <c r="K74" s="31"/>
      <c r="L74" s="88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</row>
    <row r="75" spans="1:31" s="2" customFormat="1" ht="6.95" customHeight="1">
      <c r="A75" s="31"/>
      <c r="B75" s="32"/>
      <c r="C75" s="31"/>
      <c r="D75" s="31"/>
      <c r="E75" s="31"/>
      <c r="F75" s="31"/>
      <c r="G75" s="31"/>
      <c r="H75" s="31"/>
      <c r="I75" s="31"/>
      <c r="J75" s="31"/>
      <c r="K75" s="31"/>
      <c r="L75" s="88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</row>
    <row r="76" spans="1:31" s="2" customFormat="1" ht="12" customHeight="1">
      <c r="A76" s="31"/>
      <c r="B76" s="32"/>
      <c r="C76" s="26" t="s">
        <v>23</v>
      </c>
      <c r="D76" s="31"/>
      <c r="E76" s="31"/>
      <c r="F76" s="24" t="str">
        <f>F12</f>
        <v xml:space="preserve"> </v>
      </c>
      <c r="G76" s="31"/>
      <c r="H76" s="31"/>
      <c r="I76" s="26" t="s">
        <v>25</v>
      </c>
      <c r="J76" s="49" t="str">
        <f>IF(J12="","",J12)</f>
        <v>27. 10. 2017</v>
      </c>
      <c r="K76" s="31"/>
      <c r="L76" s="8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6.95" customHeight="1">
      <c r="A77" s="31"/>
      <c r="B77" s="32"/>
      <c r="C77" s="31"/>
      <c r="D77" s="31"/>
      <c r="E77" s="31"/>
      <c r="F77" s="31"/>
      <c r="G77" s="31"/>
      <c r="H77" s="31"/>
      <c r="I77" s="31"/>
      <c r="J77" s="31"/>
      <c r="K77" s="31"/>
      <c r="L77" s="8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spans="1:31" s="2" customFormat="1" ht="15.2" customHeight="1">
      <c r="A78" s="31"/>
      <c r="B78" s="32"/>
      <c r="C78" s="26" t="s">
        <v>29</v>
      </c>
      <c r="D78" s="31"/>
      <c r="E78" s="31"/>
      <c r="F78" s="24" t="str">
        <f>E15</f>
        <v xml:space="preserve"> </v>
      </c>
      <c r="G78" s="31"/>
      <c r="H78" s="31"/>
      <c r="I78" s="26" t="s">
        <v>34</v>
      </c>
      <c r="J78" s="29" t="str">
        <f>E21</f>
        <v>NDCon s.r.o.</v>
      </c>
      <c r="K78" s="31"/>
      <c r="L78" s="88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</row>
    <row r="79" spans="1:31" s="2" customFormat="1" ht="15.2" customHeight="1">
      <c r="A79" s="31"/>
      <c r="B79" s="32"/>
      <c r="C79" s="26" t="s">
        <v>32</v>
      </c>
      <c r="D79" s="31"/>
      <c r="E79" s="31"/>
      <c r="F79" s="24" t="str">
        <f>IF(E18="","",E18)</f>
        <v>Vyplň údaj</v>
      </c>
      <c r="G79" s="31"/>
      <c r="H79" s="31"/>
      <c r="I79" s="26" t="s">
        <v>37</v>
      </c>
      <c r="J79" s="29" t="str">
        <f>E24</f>
        <v>NDCon s.r.o.</v>
      </c>
      <c r="K79" s="31"/>
      <c r="L79" s="88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</row>
    <row r="80" spans="1:31" s="2" customFormat="1" ht="10.35" customHeight="1">
      <c r="A80" s="31"/>
      <c r="B80" s="32"/>
      <c r="C80" s="31"/>
      <c r="D80" s="31"/>
      <c r="E80" s="31"/>
      <c r="F80" s="31"/>
      <c r="G80" s="31"/>
      <c r="H80" s="31"/>
      <c r="I80" s="31"/>
      <c r="J80" s="31"/>
      <c r="K80" s="31"/>
      <c r="L80" s="88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</row>
    <row r="81" spans="1:31" s="11" customFormat="1" ht="29.25" customHeight="1">
      <c r="A81" s="113"/>
      <c r="B81" s="114"/>
      <c r="C81" s="115" t="s">
        <v>109</v>
      </c>
      <c r="D81" s="116" t="s">
        <v>59</v>
      </c>
      <c r="E81" s="116" t="s">
        <v>55</v>
      </c>
      <c r="F81" s="116" t="s">
        <v>56</v>
      </c>
      <c r="G81" s="116" t="s">
        <v>110</v>
      </c>
      <c r="H81" s="116" t="s">
        <v>111</v>
      </c>
      <c r="I81" s="116" t="s">
        <v>112</v>
      </c>
      <c r="J81" s="116" t="s">
        <v>101</v>
      </c>
      <c r="K81" s="117" t="s">
        <v>113</v>
      </c>
      <c r="L81" s="118"/>
      <c r="M81" s="56" t="s">
        <v>3</v>
      </c>
      <c r="N81" s="57" t="s">
        <v>44</v>
      </c>
      <c r="O81" s="57" t="s">
        <v>114</v>
      </c>
      <c r="P81" s="57" t="s">
        <v>115</v>
      </c>
      <c r="Q81" s="57" t="s">
        <v>116</v>
      </c>
      <c r="R81" s="57" t="s">
        <v>117</v>
      </c>
      <c r="S81" s="57" t="s">
        <v>118</v>
      </c>
      <c r="T81" s="58" t="s">
        <v>119</v>
      </c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</row>
    <row r="82" spans="1:63" s="2" customFormat="1" ht="22.9" customHeight="1">
      <c r="A82" s="31"/>
      <c r="B82" s="32"/>
      <c r="C82" s="63" t="s">
        <v>120</v>
      </c>
      <c r="D82" s="31"/>
      <c r="E82" s="31"/>
      <c r="F82" s="31"/>
      <c r="G82" s="31"/>
      <c r="H82" s="31"/>
      <c r="I82" s="31"/>
      <c r="J82" s="119">
        <f>BK82</f>
        <v>0</v>
      </c>
      <c r="K82" s="31"/>
      <c r="L82" s="32"/>
      <c r="M82" s="59"/>
      <c r="N82" s="50"/>
      <c r="O82" s="60"/>
      <c r="P82" s="120">
        <f>P83</f>
        <v>0</v>
      </c>
      <c r="Q82" s="60"/>
      <c r="R82" s="120">
        <f>R83</f>
        <v>1.69686</v>
      </c>
      <c r="S82" s="60"/>
      <c r="T82" s="121">
        <f>T83</f>
        <v>0</v>
      </c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T82" s="16" t="s">
        <v>73</v>
      </c>
      <c r="AU82" s="16" t="s">
        <v>102</v>
      </c>
      <c r="BK82" s="122">
        <f>BK83</f>
        <v>0</v>
      </c>
    </row>
    <row r="83" spans="2:63" s="12" customFormat="1" ht="25.9" customHeight="1">
      <c r="B83" s="123"/>
      <c r="D83" s="124" t="s">
        <v>73</v>
      </c>
      <c r="E83" s="125" t="s">
        <v>190</v>
      </c>
      <c r="F83" s="125" t="s">
        <v>191</v>
      </c>
      <c r="I83" s="126"/>
      <c r="J83" s="127">
        <f>BK83</f>
        <v>0</v>
      </c>
      <c r="L83" s="123"/>
      <c r="M83" s="128"/>
      <c r="N83" s="129"/>
      <c r="O83" s="129"/>
      <c r="P83" s="130">
        <f>P84+P140</f>
        <v>0</v>
      </c>
      <c r="Q83" s="129"/>
      <c r="R83" s="130">
        <f>R84+R140</f>
        <v>1.69686</v>
      </c>
      <c r="S83" s="129"/>
      <c r="T83" s="131">
        <f>T84+T140</f>
        <v>0</v>
      </c>
      <c r="AR83" s="124" t="s">
        <v>22</v>
      </c>
      <c r="AT83" s="132" t="s">
        <v>73</v>
      </c>
      <c r="AU83" s="132" t="s">
        <v>74</v>
      </c>
      <c r="AY83" s="124" t="s">
        <v>124</v>
      </c>
      <c r="BK83" s="133">
        <f>BK84+BK140</f>
        <v>0</v>
      </c>
    </row>
    <row r="84" spans="2:63" s="12" customFormat="1" ht="22.9" customHeight="1">
      <c r="B84" s="123"/>
      <c r="D84" s="124" t="s">
        <v>73</v>
      </c>
      <c r="E84" s="134" t="s">
        <v>22</v>
      </c>
      <c r="F84" s="134" t="s">
        <v>192</v>
      </c>
      <c r="I84" s="126"/>
      <c r="J84" s="135">
        <f>BK84</f>
        <v>0</v>
      </c>
      <c r="L84" s="123"/>
      <c r="M84" s="128"/>
      <c r="N84" s="129"/>
      <c r="O84" s="129"/>
      <c r="P84" s="130">
        <f>SUM(P85:P139)</f>
        <v>0</v>
      </c>
      <c r="Q84" s="129"/>
      <c r="R84" s="130">
        <f>SUM(R85:R139)</f>
        <v>1.69686</v>
      </c>
      <c r="S84" s="129"/>
      <c r="T84" s="131">
        <f>SUM(T85:T139)</f>
        <v>0</v>
      </c>
      <c r="AR84" s="124" t="s">
        <v>22</v>
      </c>
      <c r="AT84" s="132" t="s">
        <v>73</v>
      </c>
      <c r="AU84" s="132" t="s">
        <v>22</v>
      </c>
      <c r="AY84" s="124" t="s">
        <v>124</v>
      </c>
      <c r="BK84" s="133">
        <f>SUM(BK85:BK139)</f>
        <v>0</v>
      </c>
    </row>
    <row r="85" spans="1:65" s="2" customFormat="1" ht="21.75" customHeight="1">
      <c r="A85" s="31"/>
      <c r="B85" s="136"/>
      <c r="C85" s="137" t="s">
        <v>22</v>
      </c>
      <c r="D85" s="137" t="s">
        <v>127</v>
      </c>
      <c r="E85" s="138" t="s">
        <v>704</v>
      </c>
      <c r="F85" s="139" t="s">
        <v>705</v>
      </c>
      <c r="G85" s="140" t="s">
        <v>355</v>
      </c>
      <c r="H85" s="141">
        <v>9</v>
      </c>
      <c r="I85" s="142"/>
      <c r="J85" s="143">
        <f>ROUND(I85*H85,2)</f>
        <v>0</v>
      </c>
      <c r="K85" s="139" t="s">
        <v>196</v>
      </c>
      <c r="L85" s="32"/>
      <c r="M85" s="144" t="s">
        <v>3</v>
      </c>
      <c r="N85" s="145" t="s">
        <v>45</v>
      </c>
      <c r="O85" s="52"/>
      <c r="P85" s="146">
        <f>O85*H85</f>
        <v>0</v>
      </c>
      <c r="Q85" s="146">
        <v>0</v>
      </c>
      <c r="R85" s="146">
        <f>Q85*H85</f>
        <v>0</v>
      </c>
      <c r="S85" s="146">
        <v>0</v>
      </c>
      <c r="T85" s="147">
        <f>S85*H85</f>
        <v>0</v>
      </c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R85" s="148" t="s">
        <v>149</v>
      </c>
      <c r="AT85" s="148" t="s">
        <v>127</v>
      </c>
      <c r="AU85" s="148" t="s">
        <v>83</v>
      </c>
      <c r="AY85" s="16" t="s">
        <v>124</v>
      </c>
      <c r="BE85" s="149">
        <f>IF(N85="základní",J85,0)</f>
        <v>0</v>
      </c>
      <c r="BF85" s="149">
        <f>IF(N85="snížená",J85,0)</f>
        <v>0</v>
      </c>
      <c r="BG85" s="149">
        <f>IF(N85="zákl. přenesená",J85,0)</f>
        <v>0</v>
      </c>
      <c r="BH85" s="149">
        <f>IF(N85="sníž. přenesená",J85,0)</f>
        <v>0</v>
      </c>
      <c r="BI85" s="149">
        <f>IF(N85="nulová",J85,0)</f>
        <v>0</v>
      </c>
      <c r="BJ85" s="16" t="s">
        <v>22</v>
      </c>
      <c r="BK85" s="149">
        <f>ROUND(I85*H85,2)</f>
        <v>0</v>
      </c>
      <c r="BL85" s="16" t="s">
        <v>149</v>
      </c>
      <c r="BM85" s="148" t="s">
        <v>706</v>
      </c>
    </row>
    <row r="86" spans="1:47" s="2" customFormat="1" ht="19.5">
      <c r="A86" s="31"/>
      <c r="B86" s="32"/>
      <c r="C86" s="31"/>
      <c r="D86" s="150" t="s">
        <v>139</v>
      </c>
      <c r="E86" s="31"/>
      <c r="F86" s="155" t="s">
        <v>707</v>
      </c>
      <c r="G86" s="31"/>
      <c r="H86" s="31"/>
      <c r="I86" s="152"/>
      <c r="J86" s="31"/>
      <c r="K86" s="31"/>
      <c r="L86" s="32"/>
      <c r="M86" s="153"/>
      <c r="N86" s="154"/>
      <c r="O86" s="52"/>
      <c r="P86" s="52"/>
      <c r="Q86" s="52"/>
      <c r="R86" s="52"/>
      <c r="S86" s="52"/>
      <c r="T86" s="53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T86" s="16" t="s">
        <v>139</v>
      </c>
      <c r="AU86" s="16" t="s">
        <v>83</v>
      </c>
    </row>
    <row r="87" spans="2:51" s="13" customFormat="1" ht="11.25">
      <c r="B87" s="160"/>
      <c r="D87" s="150" t="s">
        <v>219</v>
      </c>
      <c r="E87" s="161" t="s">
        <v>3</v>
      </c>
      <c r="F87" s="162" t="s">
        <v>708</v>
      </c>
      <c r="H87" s="161" t="s">
        <v>3</v>
      </c>
      <c r="I87" s="163"/>
      <c r="L87" s="160"/>
      <c r="M87" s="164"/>
      <c r="N87" s="165"/>
      <c r="O87" s="165"/>
      <c r="P87" s="165"/>
      <c r="Q87" s="165"/>
      <c r="R87" s="165"/>
      <c r="S87" s="165"/>
      <c r="T87" s="166"/>
      <c r="AT87" s="161" t="s">
        <v>219</v>
      </c>
      <c r="AU87" s="161" t="s">
        <v>83</v>
      </c>
      <c r="AV87" s="13" t="s">
        <v>22</v>
      </c>
      <c r="AW87" s="13" t="s">
        <v>36</v>
      </c>
      <c r="AX87" s="13" t="s">
        <v>74</v>
      </c>
      <c r="AY87" s="161" t="s">
        <v>124</v>
      </c>
    </row>
    <row r="88" spans="2:51" s="14" customFormat="1" ht="11.25">
      <c r="B88" s="167"/>
      <c r="D88" s="150" t="s">
        <v>219</v>
      </c>
      <c r="E88" s="168" t="s">
        <v>3</v>
      </c>
      <c r="F88" s="169" t="s">
        <v>173</v>
      </c>
      <c r="H88" s="170">
        <v>9</v>
      </c>
      <c r="I88" s="171"/>
      <c r="L88" s="167"/>
      <c r="M88" s="172"/>
      <c r="N88" s="173"/>
      <c r="O88" s="173"/>
      <c r="P88" s="173"/>
      <c r="Q88" s="173"/>
      <c r="R88" s="173"/>
      <c r="S88" s="173"/>
      <c r="T88" s="174"/>
      <c r="AT88" s="168" t="s">
        <v>219</v>
      </c>
      <c r="AU88" s="168" t="s">
        <v>83</v>
      </c>
      <c r="AV88" s="14" t="s">
        <v>83</v>
      </c>
      <c r="AW88" s="14" t="s">
        <v>36</v>
      </c>
      <c r="AX88" s="14" t="s">
        <v>22</v>
      </c>
      <c r="AY88" s="168" t="s">
        <v>124</v>
      </c>
    </row>
    <row r="89" spans="1:65" s="2" customFormat="1" ht="16.5" customHeight="1">
      <c r="A89" s="31"/>
      <c r="B89" s="136"/>
      <c r="C89" s="137" t="s">
        <v>83</v>
      </c>
      <c r="D89" s="137" t="s">
        <v>127</v>
      </c>
      <c r="E89" s="138" t="s">
        <v>709</v>
      </c>
      <c r="F89" s="139" t="s">
        <v>710</v>
      </c>
      <c r="G89" s="140" t="s">
        <v>201</v>
      </c>
      <c r="H89" s="141">
        <v>4.95</v>
      </c>
      <c r="I89" s="142"/>
      <c r="J89" s="143">
        <f>ROUND(I89*H89,2)</f>
        <v>0</v>
      </c>
      <c r="K89" s="139" t="s">
        <v>196</v>
      </c>
      <c r="L89" s="32"/>
      <c r="M89" s="144" t="s">
        <v>3</v>
      </c>
      <c r="N89" s="145" t="s">
        <v>45</v>
      </c>
      <c r="O89" s="52"/>
      <c r="P89" s="146">
        <f>O89*H89</f>
        <v>0</v>
      </c>
      <c r="Q89" s="146">
        <v>0</v>
      </c>
      <c r="R89" s="146">
        <f>Q89*H89</f>
        <v>0</v>
      </c>
      <c r="S89" s="146">
        <v>0</v>
      </c>
      <c r="T89" s="147">
        <f>S89*H89</f>
        <v>0</v>
      </c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R89" s="148" t="s">
        <v>149</v>
      </c>
      <c r="AT89" s="148" t="s">
        <v>127</v>
      </c>
      <c r="AU89" s="148" t="s">
        <v>83</v>
      </c>
      <c r="AY89" s="16" t="s">
        <v>124</v>
      </c>
      <c r="BE89" s="149">
        <f>IF(N89="základní",J89,0)</f>
        <v>0</v>
      </c>
      <c r="BF89" s="149">
        <f>IF(N89="snížená",J89,0)</f>
        <v>0</v>
      </c>
      <c r="BG89" s="149">
        <f>IF(N89="zákl. přenesená",J89,0)</f>
        <v>0</v>
      </c>
      <c r="BH89" s="149">
        <f>IF(N89="sníž. přenesená",J89,0)</f>
        <v>0</v>
      </c>
      <c r="BI89" s="149">
        <f>IF(N89="nulová",J89,0)</f>
        <v>0</v>
      </c>
      <c r="BJ89" s="16" t="s">
        <v>22</v>
      </c>
      <c r="BK89" s="149">
        <f>ROUND(I89*H89,2)</f>
        <v>0</v>
      </c>
      <c r="BL89" s="16" t="s">
        <v>149</v>
      </c>
      <c r="BM89" s="148" t="s">
        <v>711</v>
      </c>
    </row>
    <row r="90" spans="1:47" s="2" customFormat="1" ht="19.5">
      <c r="A90" s="31"/>
      <c r="B90" s="32"/>
      <c r="C90" s="31"/>
      <c r="D90" s="150" t="s">
        <v>139</v>
      </c>
      <c r="E90" s="31"/>
      <c r="F90" s="155" t="s">
        <v>712</v>
      </c>
      <c r="G90" s="31"/>
      <c r="H90" s="31"/>
      <c r="I90" s="152"/>
      <c r="J90" s="31"/>
      <c r="K90" s="31"/>
      <c r="L90" s="32"/>
      <c r="M90" s="153"/>
      <c r="N90" s="154"/>
      <c r="O90" s="52"/>
      <c r="P90" s="52"/>
      <c r="Q90" s="52"/>
      <c r="R90" s="52"/>
      <c r="S90" s="52"/>
      <c r="T90" s="53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T90" s="16" t="s">
        <v>139</v>
      </c>
      <c r="AU90" s="16" t="s">
        <v>83</v>
      </c>
    </row>
    <row r="91" spans="2:51" s="14" customFormat="1" ht="11.25">
      <c r="B91" s="167"/>
      <c r="D91" s="150" t="s">
        <v>219</v>
      </c>
      <c r="E91" s="168" t="s">
        <v>3</v>
      </c>
      <c r="F91" s="169" t="s">
        <v>713</v>
      </c>
      <c r="H91" s="170">
        <v>4.95</v>
      </c>
      <c r="I91" s="171"/>
      <c r="L91" s="167"/>
      <c r="M91" s="172"/>
      <c r="N91" s="173"/>
      <c r="O91" s="173"/>
      <c r="P91" s="173"/>
      <c r="Q91" s="173"/>
      <c r="R91" s="173"/>
      <c r="S91" s="173"/>
      <c r="T91" s="174"/>
      <c r="AT91" s="168" t="s">
        <v>219</v>
      </c>
      <c r="AU91" s="168" t="s">
        <v>83</v>
      </c>
      <c r="AV91" s="14" t="s">
        <v>83</v>
      </c>
      <c r="AW91" s="14" t="s">
        <v>36</v>
      </c>
      <c r="AX91" s="14" t="s">
        <v>22</v>
      </c>
      <c r="AY91" s="168" t="s">
        <v>124</v>
      </c>
    </row>
    <row r="92" spans="1:65" s="2" customFormat="1" ht="16.5" customHeight="1">
      <c r="A92" s="31"/>
      <c r="B92" s="136"/>
      <c r="C92" s="175" t="s">
        <v>142</v>
      </c>
      <c r="D92" s="175" t="s">
        <v>325</v>
      </c>
      <c r="E92" s="176" t="s">
        <v>714</v>
      </c>
      <c r="F92" s="177" t="s">
        <v>715</v>
      </c>
      <c r="G92" s="178" t="s">
        <v>201</v>
      </c>
      <c r="H92" s="179">
        <v>4.95</v>
      </c>
      <c r="I92" s="180"/>
      <c r="J92" s="181">
        <f>ROUND(I92*H92,2)</f>
        <v>0</v>
      </c>
      <c r="K92" s="177" t="s">
        <v>196</v>
      </c>
      <c r="L92" s="182"/>
      <c r="M92" s="183" t="s">
        <v>3</v>
      </c>
      <c r="N92" s="184" t="s">
        <v>45</v>
      </c>
      <c r="O92" s="52"/>
      <c r="P92" s="146">
        <f>O92*H92</f>
        <v>0</v>
      </c>
      <c r="Q92" s="146">
        <v>0.22</v>
      </c>
      <c r="R92" s="146">
        <f>Q92*H92</f>
        <v>1.089</v>
      </c>
      <c r="S92" s="146">
        <v>0</v>
      </c>
      <c r="T92" s="147">
        <f>S92*H92</f>
        <v>0</v>
      </c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R92" s="148" t="s">
        <v>167</v>
      </c>
      <c r="AT92" s="148" t="s">
        <v>325</v>
      </c>
      <c r="AU92" s="148" t="s">
        <v>83</v>
      </c>
      <c r="AY92" s="16" t="s">
        <v>124</v>
      </c>
      <c r="BE92" s="149">
        <f>IF(N92="základní",J92,0)</f>
        <v>0</v>
      </c>
      <c r="BF92" s="149">
        <f>IF(N92="snížená",J92,0)</f>
        <v>0</v>
      </c>
      <c r="BG92" s="149">
        <f>IF(N92="zákl. přenesená",J92,0)</f>
        <v>0</v>
      </c>
      <c r="BH92" s="149">
        <f>IF(N92="sníž. přenesená",J92,0)</f>
        <v>0</v>
      </c>
      <c r="BI92" s="149">
        <f>IF(N92="nulová",J92,0)</f>
        <v>0</v>
      </c>
      <c r="BJ92" s="16" t="s">
        <v>22</v>
      </c>
      <c r="BK92" s="149">
        <f>ROUND(I92*H92,2)</f>
        <v>0</v>
      </c>
      <c r="BL92" s="16" t="s">
        <v>149</v>
      </c>
      <c r="BM92" s="148" t="s">
        <v>716</v>
      </c>
    </row>
    <row r="93" spans="1:47" s="2" customFormat="1" ht="11.25">
      <c r="A93" s="31"/>
      <c r="B93" s="32"/>
      <c r="C93" s="31"/>
      <c r="D93" s="150" t="s">
        <v>139</v>
      </c>
      <c r="E93" s="31"/>
      <c r="F93" s="155" t="s">
        <v>717</v>
      </c>
      <c r="G93" s="31"/>
      <c r="H93" s="31"/>
      <c r="I93" s="152"/>
      <c r="J93" s="31"/>
      <c r="K93" s="31"/>
      <c r="L93" s="32"/>
      <c r="M93" s="153"/>
      <c r="N93" s="154"/>
      <c r="O93" s="52"/>
      <c r="P93" s="52"/>
      <c r="Q93" s="52"/>
      <c r="R93" s="52"/>
      <c r="S93" s="52"/>
      <c r="T93" s="53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T93" s="16" t="s">
        <v>139</v>
      </c>
      <c r="AU93" s="16" t="s">
        <v>83</v>
      </c>
    </row>
    <row r="94" spans="2:51" s="14" customFormat="1" ht="11.25">
      <c r="B94" s="167"/>
      <c r="D94" s="150" t="s">
        <v>219</v>
      </c>
      <c r="E94" s="168" t="s">
        <v>3</v>
      </c>
      <c r="F94" s="169" t="s">
        <v>718</v>
      </c>
      <c r="H94" s="170">
        <v>4.95</v>
      </c>
      <c r="I94" s="171"/>
      <c r="L94" s="167"/>
      <c r="M94" s="172"/>
      <c r="N94" s="173"/>
      <c r="O94" s="173"/>
      <c r="P94" s="173"/>
      <c r="Q94" s="173"/>
      <c r="R94" s="173"/>
      <c r="S94" s="173"/>
      <c r="T94" s="174"/>
      <c r="AT94" s="168" t="s">
        <v>219</v>
      </c>
      <c r="AU94" s="168" t="s">
        <v>83</v>
      </c>
      <c r="AV94" s="14" t="s">
        <v>83</v>
      </c>
      <c r="AW94" s="14" t="s">
        <v>36</v>
      </c>
      <c r="AX94" s="14" t="s">
        <v>22</v>
      </c>
      <c r="AY94" s="168" t="s">
        <v>124</v>
      </c>
    </row>
    <row r="95" spans="1:65" s="2" customFormat="1" ht="16.5" customHeight="1">
      <c r="A95" s="31"/>
      <c r="B95" s="136"/>
      <c r="C95" s="137" t="s">
        <v>149</v>
      </c>
      <c r="D95" s="137" t="s">
        <v>127</v>
      </c>
      <c r="E95" s="138" t="s">
        <v>719</v>
      </c>
      <c r="F95" s="139" t="s">
        <v>720</v>
      </c>
      <c r="G95" s="140" t="s">
        <v>355</v>
      </c>
      <c r="H95" s="141">
        <v>9</v>
      </c>
      <c r="I95" s="142"/>
      <c r="J95" s="143">
        <f>ROUND(I95*H95,2)</f>
        <v>0</v>
      </c>
      <c r="K95" s="139" t="s">
        <v>196</v>
      </c>
      <c r="L95" s="32"/>
      <c r="M95" s="144" t="s">
        <v>3</v>
      </c>
      <c r="N95" s="145" t="s">
        <v>45</v>
      </c>
      <c r="O95" s="52"/>
      <c r="P95" s="146">
        <f>O95*H95</f>
        <v>0</v>
      </c>
      <c r="Q95" s="146">
        <v>0</v>
      </c>
      <c r="R95" s="146">
        <f>Q95*H95</f>
        <v>0</v>
      </c>
      <c r="S95" s="146">
        <v>0</v>
      </c>
      <c r="T95" s="147">
        <f>S95*H95</f>
        <v>0</v>
      </c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R95" s="148" t="s">
        <v>149</v>
      </c>
      <c r="AT95" s="148" t="s">
        <v>127</v>
      </c>
      <c r="AU95" s="148" t="s">
        <v>83</v>
      </c>
      <c r="AY95" s="16" t="s">
        <v>124</v>
      </c>
      <c r="BE95" s="149">
        <f>IF(N95="základní",J95,0)</f>
        <v>0</v>
      </c>
      <c r="BF95" s="149">
        <f>IF(N95="snížená",J95,0)</f>
        <v>0</v>
      </c>
      <c r="BG95" s="149">
        <f>IF(N95="zákl. přenesená",J95,0)</f>
        <v>0</v>
      </c>
      <c r="BH95" s="149">
        <f>IF(N95="sníž. přenesená",J95,0)</f>
        <v>0</v>
      </c>
      <c r="BI95" s="149">
        <f>IF(N95="nulová",J95,0)</f>
        <v>0</v>
      </c>
      <c r="BJ95" s="16" t="s">
        <v>22</v>
      </c>
      <c r="BK95" s="149">
        <f>ROUND(I95*H95,2)</f>
        <v>0</v>
      </c>
      <c r="BL95" s="16" t="s">
        <v>149</v>
      </c>
      <c r="BM95" s="148" t="s">
        <v>721</v>
      </c>
    </row>
    <row r="96" spans="1:47" s="2" customFormat="1" ht="11.25">
      <c r="A96" s="31"/>
      <c r="B96" s="32"/>
      <c r="C96" s="31"/>
      <c r="D96" s="150" t="s">
        <v>139</v>
      </c>
      <c r="E96" s="31"/>
      <c r="F96" s="155" t="s">
        <v>722</v>
      </c>
      <c r="G96" s="31"/>
      <c r="H96" s="31"/>
      <c r="I96" s="152"/>
      <c r="J96" s="31"/>
      <c r="K96" s="31"/>
      <c r="L96" s="32"/>
      <c r="M96" s="153"/>
      <c r="N96" s="154"/>
      <c r="O96" s="52"/>
      <c r="P96" s="52"/>
      <c r="Q96" s="52"/>
      <c r="R96" s="52"/>
      <c r="S96" s="52"/>
      <c r="T96" s="53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T96" s="16" t="s">
        <v>139</v>
      </c>
      <c r="AU96" s="16" t="s">
        <v>83</v>
      </c>
    </row>
    <row r="97" spans="2:51" s="13" customFormat="1" ht="11.25">
      <c r="B97" s="160"/>
      <c r="D97" s="150" t="s">
        <v>219</v>
      </c>
      <c r="E97" s="161" t="s">
        <v>3</v>
      </c>
      <c r="F97" s="162" t="s">
        <v>723</v>
      </c>
      <c r="H97" s="161" t="s">
        <v>3</v>
      </c>
      <c r="I97" s="163"/>
      <c r="L97" s="160"/>
      <c r="M97" s="164"/>
      <c r="N97" s="165"/>
      <c r="O97" s="165"/>
      <c r="P97" s="165"/>
      <c r="Q97" s="165"/>
      <c r="R97" s="165"/>
      <c r="S97" s="165"/>
      <c r="T97" s="166"/>
      <c r="AT97" s="161" t="s">
        <v>219</v>
      </c>
      <c r="AU97" s="161" t="s">
        <v>83</v>
      </c>
      <c r="AV97" s="13" t="s">
        <v>22</v>
      </c>
      <c r="AW97" s="13" t="s">
        <v>36</v>
      </c>
      <c r="AX97" s="13" t="s">
        <v>74</v>
      </c>
      <c r="AY97" s="161" t="s">
        <v>124</v>
      </c>
    </row>
    <row r="98" spans="2:51" s="14" customFormat="1" ht="11.25">
      <c r="B98" s="167"/>
      <c r="D98" s="150" t="s">
        <v>219</v>
      </c>
      <c r="E98" s="168" t="s">
        <v>3</v>
      </c>
      <c r="F98" s="169" t="s">
        <v>173</v>
      </c>
      <c r="H98" s="170">
        <v>9</v>
      </c>
      <c r="I98" s="171"/>
      <c r="L98" s="167"/>
      <c r="M98" s="172"/>
      <c r="N98" s="173"/>
      <c r="O98" s="173"/>
      <c r="P98" s="173"/>
      <c r="Q98" s="173"/>
      <c r="R98" s="173"/>
      <c r="S98" s="173"/>
      <c r="T98" s="174"/>
      <c r="AT98" s="168" t="s">
        <v>219</v>
      </c>
      <c r="AU98" s="168" t="s">
        <v>83</v>
      </c>
      <c r="AV98" s="14" t="s">
        <v>83</v>
      </c>
      <c r="AW98" s="14" t="s">
        <v>36</v>
      </c>
      <c r="AX98" s="14" t="s">
        <v>22</v>
      </c>
      <c r="AY98" s="168" t="s">
        <v>124</v>
      </c>
    </row>
    <row r="99" spans="1:65" s="2" customFormat="1" ht="16.5" customHeight="1">
      <c r="A99" s="31"/>
      <c r="B99" s="136"/>
      <c r="C99" s="137" t="s">
        <v>157</v>
      </c>
      <c r="D99" s="137" t="s">
        <v>127</v>
      </c>
      <c r="E99" s="138" t="s">
        <v>724</v>
      </c>
      <c r="F99" s="139" t="s">
        <v>725</v>
      </c>
      <c r="G99" s="140" t="s">
        <v>355</v>
      </c>
      <c r="H99" s="141">
        <v>9</v>
      </c>
      <c r="I99" s="142"/>
      <c r="J99" s="143">
        <f>ROUND(I99*H99,2)</f>
        <v>0</v>
      </c>
      <c r="K99" s="139" t="s">
        <v>3</v>
      </c>
      <c r="L99" s="32"/>
      <c r="M99" s="144" t="s">
        <v>3</v>
      </c>
      <c r="N99" s="145" t="s">
        <v>45</v>
      </c>
      <c r="O99" s="52"/>
      <c r="P99" s="146">
        <f>O99*H99</f>
        <v>0</v>
      </c>
      <c r="Q99" s="146">
        <v>0</v>
      </c>
      <c r="R99" s="146">
        <f>Q99*H99</f>
        <v>0</v>
      </c>
      <c r="S99" s="146">
        <v>0</v>
      </c>
      <c r="T99" s="147">
        <f>S99*H99</f>
        <v>0</v>
      </c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R99" s="148" t="s">
        <v>149</v>
      </c>
      <c r="AT99" s="148" t="s">
        <v>127</v>
      </c>
      <c r="AU99" s="148" t="s">
        <v>83</v>
      </c>
      <c r="AY99" s="16" t="s">
        <v>124</v>
      </c>
      <c r="BE99" s="149">
        <f>IF(N99="základní",J99,0)</f>
        <v>0</v>
      </c>
      <c r="BF99" s="149">
        <f>IF(N99="snížená",J99,0)</f>
        <v>0</v>
      </c>
      <c r="BG99" s="149">
        <f>IF(N99="zákl. přenesená",J99,0)</f>
        <v>0</v>
      </c>
      <c r="BH99" s="149">
        <f>IF(N99="sníž. přenesená",J99,0)</f>
        <v>0</v>
      </c>
      <c r="BI99" s="149">
        <f>IF(N99="nulová",J99,0)</f>
        <v>0</v>
      </c>
      <c r="BJ99" s="16" t="s">
        <v>22</v>
      </c>
      <c r="BK99" s="149">
        <f>ROUND(I99*H99,2)</f>
        <v>0</v>
      </c>
      <c r="BL99" s="16" t="s">
        <v>149</v>
      </c>
      <c r="BM99" s="148" t="s">
        <v>299</v>
      </c>
    </row>
    <row r="100" spans="1:65" s="2" customFormat="1" ht="16.5" customHeight="1">
      <c r="A100" s="31"/>
      <c r="B100" s="136"/>
      <c r="C100" s="137" t="s">
        <v>167</v>
      </c>
      <c r="D100" s="137" t="s">
        <v>127</v>
      </c>
      <c r="E100" s="138" t="s">
        <v>726</v>
      </c>
      <c r="F100" s="139" t="s">
        <v>727</v>
      </c>
      <c r="G100" s="140" t="s">
        <v>355</v>
      </c>
      <c r="H100" s="141">
        <v>9</v>
      </c>
      <c r="I100" s="142"/>
      <c r="J100" s="143">
        <f>ROUND(I100*H100,2)</f>
        <v>0</v>
      </c>
      <c r="K100" s="139" t="s">
        <v>196</v>
      </c>
      <c r="L100" s="32"/>
      <c r="M100" s="144" t="s">
        <v>3</v>
      </c>
      <c r="N100" s="145" t="s">
        <v>45</v>
      </c>
      <c r="O100" s="52"/>
      <c r="P100" s="146">
        <f>O100*H100</f>
        <v>0</v>
      </c>
      <c r="Q100" s="146">
        <v>6E-05</v>
      </c>
      <c r="R100" s="146">
        <f>Q100*H100</f>
        <v>0.00054</v>
      </c>
      <c r="S100" s="146">
        <v>0</v>
      </c>
      <c r="T100" s="147">
        <f>S100*H100</f>
        <v>0</v>
      </c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R100" s="148" t="s">
        <v>149</v>
      </c>
      <c r="AT100" s="148" t="s">
        <v>127</v>
      </c>
      <c r="AU100" s="148" t="s">
        <v>83</v>
      </c>
      <c r="AY100" s="16" t="s">
        <v>124</v>
      </c>
      <c r="BE100" s="149">
        <f>IF(N100="základní",J100,0)</f>
        <v>0</v>
      </c>
      <c r="BF100" s="149">
        <f>IF(N100="snížená",J100,0)</f>
        <v>0</v>
      </c>
      <c r="BG100" s="149">
        <f>IF(N100="zákl. přenesená",J100,0)</f>
        <v>0</v>
      </c>
      <c r="BH100" s="149">
        <f>IF(N100="sníž. přenesená",J100,0)</f>
        <v>0</v>
      </c>
      <c r="BI100" s="149">
        <f>IF(N100="nulová",J100,0)</f>
        <v>0</v>
      </c>
      <c r="BJ100" s="16" t="s">
        <v>22</v>
      </c>
      <c r="BK100" s="149">
        <f>ROUND(I100*H100,2)</f>
        <v>0</v>
      </c>
      <c r="BL100" s="16" t="s">
        <v>149</v>
      </c>
      <c r="BM100" s="148" t="s">
        <v>728</v>
      </c>
    </row>
    <row r="101" spans="1:47" s="2" customFormat="1" ht="11.25">
      <c r="A101" s="31"/>
      <c r="B101" s="32"/>
      <c r="C101" s="31"/>
      <c r="D101" s="150" t="s">
        <v>139</v>
      </c>
      <c r="E101" s="31"/>
      <c r="F101" s="155" t="s">
        <v>729</v>
      </c>
      <c r="G101" s="31"/>
      <c r="H101" s="31"/>
      <c r="I101" s="152"/>
      <c r="J101" s="31"/>
      <c r="K101" s="31"/>
      <c r="L101" s="32"/>
      <c r="M101" s="153"/>
      <c r="N101" s="154"/>
      <c r="O101" s="52"/>
      <c r="P101" s="52"/>
      <c r="Q101" s="52"/>
      <c r="R101" s="52"/>
      <c r="S101" s="52"/>
      <c r="T101" s="53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T101" s="16" t="s">
        <v>139</v>
      </c>
      <c r="AU101" s="16" t="s">
        <v>83</v>
      </c>
    </row>
    <row r="102" spans="2:51" s="13" customFormat="1" ht="11.25">
      <c r="B102" s="160"/>
      <c r="D102" s="150" t="s">
        <v>219</v>
      </c>
      <c r="E102" s="161" t="s">
        <v>3</v>
      </c>
      <c r="F102" s="162" t="s">
        <v>708</v>
      </c>
      <c r="H102" s="161" t="s">
        <v>3</v>
      </c>
      <c r="I102" s="163"/>
      <c r="L102" s="160"/>
      <c r="M102" s="164"/>
      <c r="N102" s="165"/>
      <c r="O102" s="165"/>
      <c r="P102" s="165"/>
      <c r="Q102" s="165"/>
      <c r="R102" s="165"/>
      <c r="S102" s="165"/>
      <c r="T102" s="166"/>
      <c r="AT102" s="161" t="s">
        <v>219</v>
      </c>
      <c r="AU102" s="161" t="s">
        <v>83</v>
      </c>
      <c r="AV102" s="13" t="s">
        <v>22</v>
      </c>
      <c r="AW102" s="13" t="s">
        <v>36</v>
      </c>
      <c r="AX102" s="13" t="s">
        <v>74</v>
      </c>
      <c r="AY102" s="161" t="s">
        <v>124</v>
      </c>
    </row>
    <row r="103" spans="2:51" s="14" customFormat="1" ht="11.25">
      <c r="B103" s="167"/>
      <c r="D103" s="150" t="s">
        <v>219</v>
      </c>
      <c r="E103" s="168" t="s">
        <v>3</v>
      </c>
      <c r="F103" s="169" t="s">
        <v>173</v>
      </c>
      <c r="H103" s="170">
        <v>9</v>
      </c>
      <c r="I103" s="171"/>
      <c r="L103" s="167"/>
      <c r="M103" s="172"/>
      <c r="N103" s="173"/>
      <c r="O103" s="173"/>
      <c r="P103" s="173"/>
      <c r="Q103" s="173"/>
      <c r="R103" s="173"/>
      <c r="S103" s="173"/>
      <c r="T103" s="174"/>
      <c r="AT103" s="168" t="s">
        <v>219</v>
      </c>
      <c r="AU103" s="168" t="s">
        <v>83</v>
      </c>
      <c r="AV103" s="14" t="s">
        <v>83</v>
      </c>
      <c r="AW103" s="14" t="s">
        <v>36</v>
      </c>
      <c r="AX103" s="14" t="s">
        <v>22</v>
      </c>
      <c r="AY103" s="168" t="s">
        <v>124</v>
      </c>
    </row>
    <row r="104" spans="1:65" s="2" customFormat="1" ht="16.5" customHeight="1">
      <c r="A104" s="31"/>
      <c r="B104" s="136"/>
      <c r="C104" s="175" t="s">
        <v>173</v>
      </c>
      <c r="D104" s="175" t="s">
        <v>325</v>
      </c>
      <c r="E104" s="176" t="s">
        <v>730</v>
      </c>
      <c r="F104" s="177" t="s">
        <v>731</v>
      </c>
      <c r="G104" s="178" t="s">
        <v>355</v>
      </c>
      <c r="H104" s="179">
        <v>27</v>
      </c>
      <c r="I104" s="180"/>
      <c r="J104" s="181">
        <f>ROUND(I104*H104,2)</f>
        <v>0</v>
      </c>
      <c r="K104" s="177" t="s">
        <v>196</v>
      </c>
      <c r="L104" s="182"/>
      <c r="M104" s="183" t="s">
        <v>3</v>
      </c>
      <c r="N104" s="184" t="s">
        <v>45</v>
      </c>
      <c r="O104" s="52"/>
      <c r="P104" s="146">
        <f>O104*H104</f>
        <v>0</v>
      </c>
      <c r="Q104" s="146">
        <v>0.00472</v>
      </c>
      <c r="R104" s="146">
        <f>Q104*H104</f>
        <v>0.12744</v>
      </c>
      <c r="S104" s="146">
        <v>0</v>
      </c>
      <c r="T104" s="147">
        <f>S104*H104</f>
        <v>0</v>
      </c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R104" s="148" t="s">
        <v>167</v>
      </c>
      <c r="AT104" s="148" t="s">
        <v>325</v>
      </c>
      <c r="AU104" s="148" t="s">
        <v>83</v>
      </c>
      <c r="AY104" s="16" t="s">
        <v>124</v>
      </c>
      <c r="BE104" s="149">
        <f>IF(N104="základní",J104,0)</f>
        <v>0</v>
      </c>
      <c r="BF104" s="149">
        <f>IF(N104="snížená",J104,0)</f>
        <v>0</v>
      </c>
      <c r="BG104" s="149">
        <f>IF(N104="zákl. přenesená",J104,0)</f>
        <v>0</v>
      </c>
      <c r="BH104" s="149">
        <f>IF(N104="sníž. přenesená",J104,0)</f>
        <v>0</v>
      </c>
      <c r="BI104" s="149">
        <f>IF(N104="nulová",J104,0)</f>
        <v>0</v>
      </c>
      <c r="BJ104" s="16" t="s">
        <v>22</v>
      </c>
      <c r="BK104" s="149">
        <f>ROUND(I104*H104,2)</f>
        <v>0</v>
      </c>
      <c r="BL104" s="16" t="s">
        <v>149</v>
      </c>
      <c r="BM104" s="148" t="s">
        <v>732</v>
      </c>
    </row>
    <row r="105" spans="1:47" s="2" customFormat="1" ht="11.25">
      <c r="A105" s="31"/>
      <c r="B105" s="32"/>
      <c r="C105" s="31"/>
      <c r="D105" s="150" t="s">
        <v>139</v>
      </c>
      <c r="E105" s="31"/>
      <c r="F105" s="155" t="s">
        <v>733</v>
      </c>
      <c r="G105" s="31"/>
      <c r="H105" s="31"/>
      <c r="I105" s="152"/>
      <c r="J105" s="31"/>
      <c r="K105" s="31"/>
      <c r="L105" s="32"/>
      <c r="M105" s="153"/>
      <c r="N105" s="154"/>
      <c r="O105" s="52"/>
      <c r="P105" s="52"/>
      <c r="Q105" s="52"/>
      <c r="R105" s="52"/>
      <c r="S105" s="52"/>
      <c r="T105" s="53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T105" s="16" t="s">
        <v>139</v>
      </c>
      <c r="AU105" s="16" t="s">
        <v>83</v>
      </c>
    </row>
    <row r="106" spans="2:51" s="13" customFormat="1" ht="11.25">
      <c r="B106" s="160"/>
      <c r="D106" s="150" t="s">
        <v>219</v>
      </c>
      <c r="E106" s="161" t="s">
        <v>3</v>
      </c>
      <c r="F106" s="162" t="s">
        <v>734</v>
      </c>
      <c r="H106" s="161" t="s">
        <v>3</v>
      </c>
      <c r="I106" s="163"/>
      <c r="L106" s="160"/>
      <c r="M106" s="164"/>
      <c r="N106" s="165"/>
      <c r="O106" s="165"/>
      <c r="P106" s="165"/>
      <c r="Q106" s="165"/>
      <c r="R106" s="165"/>
      <c r="S106" s="165"/>
      <c r="T106" s="166"/>
      <c r="AT106" s="161" t="s">
        <v>219</v>
      </c>
      <c r="AU106" s="161" t="s">
        <v>83</v>
      </c>
      <c r="AV106" s="13" t="s">
        <v>22</v>
      </c>
      <c r="AW106" s="13" t="s">
        <v>36</v>
      </c>
      <c r="AX106" s="13" t="s">
        <v>74</v>
      </c>
      <c r="AY106" s="161" t="s">
        <v>124</v>
      </c>
    </row>
    <row r="107" spans="2:51" s="14" customFormat="1" ht="11.25">
      <c r="B107" s="167"/>
      <c r="D107" s="150" t="s">
        <v>219</v>
      </c>
      <c r="E107" s="168" t="s">
        <v>3</v>
      </c>
      <c r="F107" s="169" t="s">
        <v>735</v>
      </c>
      <c r="H107" s="170">
        <v>27</v>
      </c>
      <c r="I107" s="171"/>
      <c r="L107" s="167"/>
      <c r="M107" s="172"/>
      <c r="N107" s="173"/>
      <c r="O107" s="173"/>
      <c r="P107" s="173"/>
      <c r="Q107" s="173"/>
      <c r="R107" s="173"/>
      <c r="S107" s="173"/>
      <c r="T107" s="174"/>
      <c r="AT107" s="168" t="s">
        <v>219</v>
      </c>
      <c r="AU107" s="168" t="s">
        <v>83</v>
      </c>
      <c r="AV107" s="14" t="s">
        <v>83</v>
      </c>
      <c r="AW107" s="14" t="s">
        <v>36</v>
      </c>
      <c r="AX107" s="14" t="s">
        <v>22</v>
      </c>
      <c r="AY107" s="168" t="s">
        <v>124</v>
      </c>
    </row>
    <row r="108" spans="1:65" s="2" customFormat="1" ht="16.5" customHeight="1">
      <c r="A108" s="31"/>
      <c r="B108" s="136"/>
      <c r="C108" s="175" t="s">
        <v>27</v>
      </c>
      <c r="D108" s="175" t="s">
        <v>325</v>
      </c>
      <c r="E108" s="176" t="s">
        <v>736</v>
      </c>
      <c r="F108" s="177" t="s">
        <v>737</v>
      </c>
      <c r="G108" s="178" t="s">
        <v>355</v>
      </c>
      <c r="H108" s="179">
        <v>27</v>
      </c>
      <c r="I108" s="180"/>
      <c r="J108" s="181">
        <f>ROUND(I108*H108,2)</f>
        <v>0</v>
      </c>
      <c r="K108" s="177" t="s">
        <v>3</v>
      </c>
      <c r="L108" s="182"/>
      <c r="M108" s="183" t="s">
        <v>3</v>
      </c>
      <c r="N108" s="184" t="s">
        <v>45</v>
      </c>
      <c r="O108" s="52"/>
      <c r="P108" s="146">
        <f>O108*H108</f>
        <v>0</v>
      </c>
      <c r="Q108" s="146">
        <v>0.00354</v>
      </c>
      <c r="R108" s="146">
        <f>Q108*H108</f>
        <v>0.09558</v>
      </c>
      <c r="S108" s="146">
        <v>0</v>
      </c>
      <c r="T108" s="147">
        <f>S108*H108</f>
        <v>0</v>
      </c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R108" s="148" t="s">
        <v>167</v>
      </c>
      <c r="AT108" s="148" t="s">
        <v>325</v>
      </c>
      <c r="AU108" s="148" t="s">
        <v>83</v>
      </c>
      <c r="AY108" s="16" t="s">
        <v>124</v>
      </c>
      <c r="BE108" s="149">
        <f>IF(N108="základní",J108,0)</f>
        <v>0</v>
      </c>
      <c r="BF108" s="149">
        <f>IF(N108="snížená",J108,0)</f>
        <v>0</v>
      </c>
      <c r="BG108" s="149">
        <f>IF(N108="zákl. přenesená",J108,0)</f>
        <v>0</v>
      </c>
      <c r="BH108" s="149">
        <f>IF(N108="sníž. přenesená",J108,0)</f>
        <v>0</v>
      </c>
      <c r="BI108" s="149">
        <f>IF(N108="nulová",J108,0)</f>
        <v>0</v>
      </c>
      <c r="BJ108" s="16" t="s">
        <v>22</v>
      </c>
      <c r="BK108" s="149">
        <f>ROUND(I108*H108,2)</f>
        <v>0</v>
      </c>
      <c r="BL108" s="16" t="s">
        <v>149</v>
      </c>
      <c r="BM108" s="148" t="s">
        <v>738</v>
      </c>
    </row>
    <row r="109" spans="1:47" s="2" customFormat="1" ht="11.25">
      <c r="A109" s="31"/>
      <c r="B109" s="32"/>
      <c r="C109" s="31"/>
      <c r="D109" s="150" t="s">
        <v>139</v>
      </c>
      <c r="E109" s="31"/>
      <c r="F109" s="155" t="s">
        <v>737</v>
      </c>
      <c r="G109" s="31"/>
      <c r="H109" s="31"/>
      <c r="I109" s="152"/>
      <c r="J109" s="31"/>
      <c r="K109" s="31"/>
      <c r="L109" s="32"/>
      <c r="M109" s="153"/>
      <c r="N109" s="154"/>
      <c r="O109" s="52"/>
      <c r="P109" s="52"/>
      <c r="Q109" s="52"/>
      <c r="R109" s="52"/>
      <c r="S109" s="52"/>
      <c r="T109" s="53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T109" s="16" t="s">
        <v>139</v>
      </c>
      <c r="AU109" s="16" t="s">
        <v>83</v>
      </c>
    </row>
    <row r="110" spans="2:51" s="13" customFormat="1" ht="11.25">
      <c r="B110" s="160"/>
      <c r="D110" s="150" t="s">
        <v>219</v>
      </c>
      <c r="E110" s="161" t="s">
        <v>3</v>
      </c>
      <c r="F110" s="162" t="s">
        <v>739</v>
      </c>
      <c r="H110" s="161" t="s">
        <v>3</v>
      </c>
      <c r="I110" s="163"/>
      <c r="L110" s="160"/>
      <c r="M110" s="164"/>
      <c r="N110" s="165"/>
      <c r="O110" s="165"/>
      <c r="P110" s="165"/>
      <c r="Q110" s="165"/>
      <c r="R110" s="165"/>
      <c r="S110" s="165"/>
      <c r="T110" s="166"/>
      <c r="AT110" s="161" t="s">
        <v>219</v>
      </c>
      <c r="AU110" s="161" t="s">
        <v>83</v>
      </c>
      <c r="AV110" s="13" t="s">
        <v>22</v>
      </c>
      <c r="AW110" s="13" t="s">
        <v>36</v>
      </c>
      <c r="AX110" s="13" t="s">
        <v>74</v>
      </c>
      <c r="AY110" s="161" t="s">
        <v>124</v>
      </c>
    </row>
    <row r="111" spans="2:51" s="14" customFormat="1" ht="11.25">
      <c r="B111" s="167"/>
      <c r="D111" s="150" t="s">
        <v>219</v>
      </c>
      <c r="E111" s="168" t="s">
        <v>3</v>
      </c>
      <c r="F111" s="169" t="s">
        <v>360</v>
      </c>
      <c r="H111" s="170">
        <v>27</v>
      </c>
      <c r="I111" s="171"/>
      <c r="L111" s="167"/>
      <c r="M111" s="172"/>
      <c r="N111" s="173"/>
      <c r="O111" s="173"/>
      <c r="P111" s="173"/>
      <c r="Q111" s="173"/>
      <c r="R111" s="173"/>
      <c r="S111" s="173"/>
      <c r="T111" s="174"/>
      <c r="AT111" s="168" t="s">
        <v>219</v>
      </c>
      <c r="AU111" s="168" t="s">
        <v>83</v>
      </c>
      <c r="AV111" s="14" t="s">
        <v>83</v>
      </c>
      <c r="AW111" s="14" t="s">
        <v>36</v>
      </c>
      <c r="AX111" s="14" t="s">
        <v>22</v>
      </c>
      <c r="AY111" s="168" t="s">
        <v>124</v>
      </c>
    </row>
    <row r="112" spans="1:65" s="2" customFormat="1" ht="16.5" customHeight="1">
      <c r="A112" s="31"/>
      <c r="B112" s="136"/>
      <c r="C112" s="175" t="s">
        <v>252</v>
      </c>
      <c r="D112" s="175" t="s">
        <v>325</v>
      </c>
      <c r="E112" s="176" t="s">
        <v>740</v>
      </c>
      <c r="F112" s="177" t="s">
        <v>741</v>
      </c>
      <c r="G112" s="178" t="s">
        <v>355</v>
      </c>
      <c r="H112" s="179">
        <v>27</v>
      </c>
      <c r="I112" s="180"/>
      <c r="J112" s="181">
        <f>ROUND(I112*H112,2)</f>
        <v>0</v>
      </c>
      <c r="K112" s="177" t="s">
        <v>3</v>
      </c>
      <c r="L112" s="182"/>
      <c r="M112" s="183" t="s">
        <v>3</v>
      </c>
      <c r="N112" s="184" t="s">
        <v>45</v>
      </c>
      <c r="O112" s="52"/>
      <c r="P112" s="146">
        <f>O112*H112</f>
        <v>0</v>
      </c>
      <c r="Q112" s="146">
        <v>0.00354</v>
      </c>
      <c r="R112" s="146">
        <f>Q112*H112</f>
        <v>0.09558</v>
      </c>
      <c r="S112" s="146">
        <v>0</v>
      </c>
      <c r="T112" s="147">
        <f>S112*H112</f>
        <v>0</v>
      </c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R112" s="148" t="s">
        <v>167</v>
      </c>
      <c r="AT112" s="148" t="s">
        <v>325</v>
      </c>
      <c r="AU112" s="148" t="s">
        <v>83</v>
      </c>
      <c r="AY112" s="16" t="s">
        <v>124</v>
      </c>
      <c r="BE112" s="149">
        <f>IF(N112="základní",J112,0)</f>
        <v>0</v>
      </c>
      <c r="BF112" s="149">
        <f>IF(N112="snížená",J112,0)</f>
        <v>0</v>
      </c>
      <c r="BG112" s="149">
        <f>IF(N112="zákl. přenesená",J112,0)</f>
        <v>0</v>
      </c>
      <c r="BH112" s="149">
        <f>IF(N112="sníž. přenesená",J112,0)</f>
        <v>0</v>
      </c>
      <c r="BI112" s="149">
        <f>IF(N112="nulová",J112,0)</f>
        <v>0</v>
      </c>
      <c r="BJ112" s="16" t="s">
        <v>22</v>
      </c>
      <c r="BK112" s="149">
        <f>ROUND(I112*H112,2)</f>
        <v>0</v>
      </c>
      <c r="BL112" s="16" t="s">
        <v>149</v>
      </c>
      <c r="BM112" s="148" t="s">
        <v>742</v>
      </c>
    </row>
    <row r="113" spans="2:51" s="13" customFormat="1" ht="11.25">
      <c r="B113" s="160"/>
      <c r="D113" s="150" t="s">
        <v>219</v>
      </c>
      <c r="E113" s="161" t="s">
        <v>3</v>
      </c>
      <c r="F113" s="162" t="s">
        <v>743</v>
      </c>
      <c r="H113" s="161" t="s">
        <v>3</v>
      </c>
      <c r="I113" s="163"/>
      <c r="L113" s="160"/>
      <c r="M113" s="164"/>
      <c r="N113" s="165"/>
      <c r="O113" s="165"/>
      <c r="P113" s="165"/>
      <c r="Q113" s="165"/>
      <c r="R113" s="165"/>
      <c r="S113" s="165"/>
      <c r="T113" s="166"/>
      <c r="AT113" s="161" t="s">
        <v>219</v>
      </c>
      <c r="AU113" s="161" t="s">
        <v>83</v>
      </c>
      <c r="AV113" s="13" t="s">
        <v>22</v>
      </c>
      <c r="AW113" s="13" t="s">
        <v>36</v>
      </c>
      <c r="AX113" s="13" t="s">
        <v>74</v>
      </c>
      <c r="AY113" s="161" t="s">
        <v>124</v>
      </c>
    </row>
    <row r="114" spans="2:51" s="14" customFormat="1" ht="11.25">
      <c r="B114" s="167"/>
      <c r="D114" s="150" t="s">
        <v>219</v>
      </c>
      <c r="E114" s="168" t="s">
        <v>3</v>
      </c>
      <c r="F114" s="169" t="s">
        <v>360</v>
      </c>
      <c r="H114" s="170">
        <v>27</v>
      </c>
      <c r="I114" s="171"/>
      <c r="L114" s="167"/>
      <c r="M114" s="172"/>
      <c r="N114" s="173"/>
      <c r="O114" s="173"/>
      <c r="P114" s="173"/>
      <c r="Q114" s="173"/>
      <c r="R114" s="173"/>
      <c r="S114" s="173"/>
      <c r="T114" s="174"/>
      <c r="AT114" s="168" t="s">
        <v>219</v>
      </c>
      <c r="AU114" s="168" t="s">
        <v>83</v>
      </c>
      <c r="AV114" s="14" t="s">
        <v>83</v>
      </c>
      <c r="AW114" s="14" t="s">
        <v>36</v>
      </c>
      <c r="AX114" s="14" t="s">
        <v>22</v>
      </c>
      <c r="AY114" s="168" t="s">
        <v>124</v>
      </c>
    </row>
    <row r="115" spans="1:65" s="2" customFormat="1" ht="16.5" customHeight="1">
      <c r="A115" s="31"/>
      <c r="B115" s="136"/>
      <c r="C115" s="137" t="s">
        <v>259</v>
      </c>
      <c r="D115" s="137" t="s">
        <v>127</v>
      </c>
      <c r="E115" s="138" t="s">
        <v>744</v>
      </c>
      <c r="F115" s="139" t="s">
        <v>745</v>
      </c>
      <c r="G115" s="140" t="s">
        <v>355</v>
      </c>
      <c r="H115" s="141">
        <v>9</v>
      </c>
      <c r="I115" s="142"/>
      <c r="J115" s="143">
        <f>ROUND(I115*H115,2)</f>
        <v>0</v>
      </c>
      <c r="K115" s="139" t="s">
        <v>196</v>
      </c>
      <c r="L115" s="32"/>
      <c r="M115" s="144" t="s">
        <v>3</v>
      </c>
      <c r="N115" s="145" t="s">
        <v>45</v>
      </c>
      <c r="O115" s="52"/>
      <c r="P115" s="146">
        <f>O115*H115</f>
        <v>0</v>
      </c>
      <c r="Q115" s="146">
        <v>0</v>
      </c>
      <c r="R115" s="146">
        <f>Q115*H115</f>
        <v>0</v>
      </c>
      <c r="S115" s="146">
        <v>0</v>
      </c>
      <c r="T115" s="147">
        <f>S115*H115</f>
        <v>0</v>
      </c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R115" s="148" t="s">
        <v>149</v>
      </c>
      <c r="AT115" s="148" t="s">
        <v>127</v>
      </c>
      <c r="AU115" s="148" t="s">
        <v>83</v>
      </c>
      <c r="AY115" s="16" t="s">
        <v>124</v>
      </c>
      <c r="BE115" s="149">
        <f>IF(N115="základní",J115,0)</f>
        <v>0</v>
      </c>
      <c r="BF115" s="149">
        <f>IF(N115="snížená",J115,0)</f>
        <v>0</v>
      </c>
      <c r="BG115" s="149">
        <f>IF(N115="zákl. přenesená",J115,0)</f>
        <v>0</v>
      </c>
      <c r="BH115" s="149">
        <f>IF(N115="sníž. přenesená",J115,0)</f>
        <v>0</v>
      </c>
      <c r="BI115" s="149">
        <f>IF(N115="nulová",J115,0)</f>
        <v>0</v>
      </c>
      <c r="BJ115" s="16" t="s">
        <v>22</v>
      </c>
      <c r="BK115" s="149">
        <f>ROUND(I115*H115,2)</f>
        <v>0</v>
      </c>
      <c r="BL115" s="16" t="s">
        <v>149</v>
      </c>
      <c r="BM115" s="148" t="s">
        <v>746</v>
      </c>
    </row>
    <row r="116" spans="1:47" s="2" customFormat="1" ht="11.25">
      <c r="A116" s="31"/>
      <c r="B116" s="32"/>
      <c r="C116" s="31"/>
      <c r="D116" s="150" t="s">
        <v>139</v>
      </c>
      <c r="E116" s="31"/>
      <c r="F116" s="155" t="s">
        <v>747</v>
      </c>
      <c r="G116" s="31"/>
      <c r="H116" s="31"/>
      <c r="I116" s="152"/>
      <c r="J116" s="31"/>
      <c r="K116" s="31"/>
      <c r="L116" s="32"/>
      <c r="M116" s="153"/>
      <c r="N116" s="154"/>
      <c r="O116" s="52"/>
      <c r="P116" s="52"/>
      <c r="Q116" s="52"/>
      <c r="R116" s="52"/>
      <c r="S116" s="52"/>
      <c r="T116" s="53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T116" s="16" t="s">
        <v>139</v>
      </c>
      <c r="AU116" s="16" t="s">
        <v>83</v>
      </c>
    </row>
    <row r="117" spans="2:51" s="13" customFormat="1" ht="11.25">
      <c r="B117" s="160"/>
      <c r="D117" s="150" t="s">
        <v>219</v>
      </c>
      <c r="E117" s="161" t="s">
        <v>3</v>
      </c>
      <c r="F117" s="162" t="s">
        <v>708</v>
      </c>
      <c r="H117" s="161" t="s">
        <v>3</v>
      </c>
      <c r="I117" s="163"/>
      <c r="L117" s="160"/>
      <c r="M117" s="164"/>
      <c r="N117" s="165"/>
      <c r="O117" s="165"/>
      <c r="P117" s="165"/>
      <c r="Q117" s="165"/>
      <c r="R117" s="165"/>
      <c r="S117" s="165"/>
      <c r="T117" s="166"/>
      <c r="AT117" s="161" t="s">
        <v>219</v>
      </c>
      <c r="AU117" s="161" t="s">
        <v>83</v>
      </c>
      <c r="AV117" s="13" t="s">
        <v>22</v>
      </c>
      <c r="AW117" s="13" t="s">
        <v>36</v>
      </c>
      <c r="AX117" s="13" t="s">
        <v>74</v>
      </c>
      <c r="AY117" s="161" t="s">
        <v>124</v>
      </c>
    </row>
    <row r="118" spans="2:51" s="14" customFormat="1" ht="11.25">
      <c r="B118" s="167"/>
      <c r="D118" s="150" t="s">
        <v>219</v>
      </c>
      <c r="E118" s="168" t="s">
        <v>3</v>
      </c>
      <c r="F118" s="169" t="s">
        <v>173</v>
      </c>
      <c r="H118" s="170">
        <v>9</v>
      </c>
      <c r="I118" s="171"/>
      <c r="L118" s="167"/>
      <c r="M118" s="172"/>
      <c r="N118" s="173"/>
      <c r="O118" s="173"/>
      <c r="P118" s="173"/>
      <c r="Q118" s="173"/>
      <c r="R118" s="173"/>
      <c r="S118" s="173"/>
      <c r="T118" s="174"/>
      <c r="AT118" s="168" t="s">
        <v>219</v>
      </c>
      <c r="AU118" s="168" t="s">
        <v>83</v>
      </c>
      <c r="AV118" s="14" t="s">
        <v>83</v>
      </c>
      <c r="AW118" s="14" t="s">
        <v>36</v>
      </c>
      <c r="AX118" s="14" t="s">
        <v>22</v>
      </c>
      <c r="AY118" s="168" t="s">
        <v>124</v>
      </c>
    </row>
    <row r="119" spans="1:65" s="2" customFormat="1" ht="16.5" customHeight="1">
      <c r="A119" s="31"/>
      <c r="B119" s="136"/>
      <c r="C119" s="137" t="s">
        <v>265</v>
      </c>
      <c r="D119" s="137" t="s">
        <v>127</v>
      </c>
      <c r="E119" s="138" t="s">
        <v>748</v>
      </c>
      <c r="F119" s="139" t="s">
        <v>749</v>
      </c>
      <c r="G119" s="140" t="s">
        <v>355</v>
      </c>
      <c r="H119" s="141">
        <v>9</v>
      </c>
      <c r="I119" s="142"/>
      <c r="J119" s="143">
        <f>ROUND(I119*H119,2)</f>
        <v>0</v>
      </c>
      <c r="K119" s="139" t="s">
        <v>196</v>
      </c>
      <c r="L119" s="32"/>
      <c r="M119" s="144" t="s">
        <v>3</v>
      </c>
      <c r="N119" s="145" t="s">
        <v>45</v>
      </c>
      <c r="O119" s="52"/>
      <c r="P119" s="146">
        <f>O119*H119</f>
        <v>0</v>
      </c>
      <c r="Q119" s="146">
        <v>0.00208</v>
      </c>
      <c r="R119" s="146">
        <f>Q119*H119</f>
        <v>0.018719999999999997</v>
      </c>
      <c r="S119" s="146">
        <v>0</v>
      </c>
      <c r="T119" s="147">
        <f>S119*H119</f>
        <v>0</v>
      </c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R119" s="148" t="s">
        <v>149</v>
      </c>
      <c r="AT119" s="148" t="s">
        <v>127</v>
      </c>
      <c r="AU119" s="148" t="s">
        <v>83</v>
      </c>
      <c r="AY119" s="16" t="s">
        <v>124</v>
      </c>
      <c r="BE119" s="149">
        <f>IF(N119="základní",J119,0)</f>
        <v>0</v>
      </c>
      <c r="BF119" s="149">
        <f>IF(N119="snížená",J119,0)</f>
        <v>0</v>
      </c>
      <c r="BG119" s="149">
        <f>IF(N119="zákl. přenesená",J119,0)</f>
        <v>0</v>
      </c>
      <c r="BH119" s="149">
        <f>IF(N119="sníž. přenesená",J119,0)</f>
        <v>0</v>
      </c>
      <c r="BI119" s="149">
        <f>IF(N119="nulová",J119,0)</f>
        <v>0</v>
      </c>
      <c r="BJ119" s="16" t="s">
        <v>22</v>
      </c>
      <c r="BK119" s="149">
        <f>ROUND(I119*H119,2)</f>
        <v>0</v>
      </c>
      <c r="BL119" s="16" t="s">
        <v>149</v>
      </c>
      <c r="BM119" s="148" t="s">
        <v>750</v>
      </c>
    </row>
    <row r="120" spans="1:47" s="2" customFormat="1" ht="11.25">
      <c r="A120" s="31"/>
      <c r="B120" s="32"/>
      <c r="C120" s="31"/>
      <c r="D120" s="150" t="s">
        <v>139</v>
      </c>
      <c r="E120" s="31"/>
      <c r="F120" s="155" t="s">
        <v>751</v>
      </c>
      <c r="G120" s="31"/>
      <c r="H120" s="31"/>
      <c r="I120" s="152"/>
      <c r="J120" s="31"/>
      <c r="K120" s="31"/>
      <c r="L120" s="32"/>
      <c r="M120" s="153"/>
      <c r="N120" s="154"/>
      <c r="O120" s="52"/>
      <c r="P120" s="52"/>
      <c r="Q120" s="52"/>
      <c r="R120" s="52"/>
      <c r="S120" s="52"/>
      <c r="T120" s="53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T120" s="16" t="s">
        <v>139</v>
      </c>
      <c r="AU120" s="16" t="s">
        <v>83</v>
      </c>
    </row>
    <row r="121" spans="2:51" s="13" customFormat="1" ht="11.25">
      <c r="B121" s="160"/>
      <c r="D121" s="150" t="s">
        <v>219</v>
      </c>
      <c r="E121" s="161" t="s">
        <v>3</v>
      </c>
      <c r="F121" s="162" t="s">
        <v>708</v>
      </c>
      <c r="H121" s="161" t="s">
        <v>3</v>
      </c>
      <c r="I121" s="163"/>
      <c r="L121" s="160"/>
      <c r="M121" s="164"/>
      <c r="N121" s="165"/>
      <c r="O121" s="165"/>
      <c r="P121" s="165"/>
      <c r="Q121" s="165"/>
      <c r="R121" s="165"/>
      <c r="S121" s="165"/>
      <c r="T121" s="166"/>
      <c r="AT121" s="161" t="s">
        <v>219</v>
      </c>
      <c r="AU121" s="161" t="s">
        <v>83</v>
      </c>
      <c r="AV121" s="13" t="s">
        <v>22</v>
      </c>
      <c r="AW121" s="13" t="s">
        <v>36</v>
      </c>
      <c r="AX121" s="13" t="s">
        <v>74</v>
      </c>
      <c r="AY121" s="161" t="s">
        <v>124</v>
      </c>
    </row>
    <row r="122" spans="2:51" s="14" customFormat="1" ht="11.25">
      <c r="B122" s="167"/>
      <c r="D122" s="150" t="s">
        <v>219</v>
      </c>
      <c r="E122" s="168" t="s">
        <v>3</v>
      </c>
      <c r="F122" s="169" t="s">
        <v>173</v>
      </c>
      <c r="H122" s="170">
        <v>9</v>
      </c>
      <c r="I122" s="171"/>
      <c r="L122" s="167"/>
      <c r="M122" s="172"/>
      <c r="N122" s="173"/>
      <c r="O122" s="173"/>
      <c r="P122" s="173"/>
      <c r="Q122" s="173"/>
      <c r="R122" s="173"/>
      <c r="S122" s="173"/>
      <c r="T122" s="174"/>
      <c r="AT122" s="168" t="s">
        <v>219</v>
      </c>
      <c r="AU122" s="168" t="s">
        <v>83</v>
      </c>
      <c r="AV122" s="14" t="s">
        <v>83</v>
      </c>
      <c r="AW122" s="14" t="s">
        <v>36</v>
      </c>
      <c r="AX122" s="14" t="s">
        <v>22</v>
      </c>
      <c r="AY122" s="168" t="s">
        <v>124</v>
      </c>
    </row>
    <row r="123" spans="1:65" s="2" customFormat="1" ht="16.5" customHeight="1">
      <c r="A123" s="31"/>
      <c r="B123" s="136"/>
      <c r="C123" s="137" t="s">
        <v>272</v>
      </c>
      <c r="D123" s="137" t="s">
        <v>127</v>
      </c>
      <c r="E123" s="138" t="s">
        <v>752</v>
      </c>
      <c r="F123" s="139" t="s">
        <v>753</v>
      </c>
      <c r="G123" s="140" t="s">
        <v>195</v>
      </c>
      <c r="H123" s="141">
        <v>9</v>
      </c>
      <c r="I123" s="142"/>
      <c r="J123" s="143">
        <f>ROUND(I123*H123,2)</f>
        <v>0</v>
      </c>
      <c r="K123" s="139" t="s">
        <v>196</v>
      </c>
      <c r="L123" s="32"/>
      <c r="M123" s="144" t="s">
        <v>3</v>
      </c>
      <c r="N123" s="145" t="s">
        <v>45</v>
      </c>
      <c r="O123" s="52"/>
      <c r="P123" s="146">
        <f>O123*H123</f>
        <v>0</v>
      </c>
      <c r="Q123" s="146">
        <v>0</v>
      </c>
      <c r="R123" s="146">
        <f>Q123*H123</f>
        <v>0</v>
      </c>
      <c r="S123" s="146">
        <v>0</v>
      </c>
      <c r="T123" s="147">
        <f>S123*H123</f>
        <v>0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R123" s="148" t="s">
        <v>149</v>
      </c>
      <c r="AT123" s="148" t="s">
        <v>127</v>
      </c>
      <c r="AU123" s="148" t="s">
        <v>83</v>
      </c>
      <c r="AY123" s="16" t="s">
        <v>124</v>
      </c>
      <c r="BE123" s="149">
        <f>IF(N123="základní",J123,0)</f>
        <v>0</v>
      </c>
      <c r="BF123" s="149">
        <f>IF(N123="snížená",J123,0)</f>
        <v>0</v>
      </c>
      <c r="BG123" s="149">
        <f>IF(N123="zákl. přenesená",J123,0)</f>
        <v>0</v>
      </c>
      <c r="BH123" s="149">
        <f>IF(N123="sníž. přenesená",J123,0)</f>
        <v>0</v>
      </c>
      <c r="BI123" s="149">
        <f>IF(N123="nulová",J123,0)</f>
        <v>0</v>
      </c>
      <c r="BJ123" s="16" t="s">
        <v>22</v>
      </c>
      <c r="BK123" s="149">
        <f>ROUND(I123*H123,2)</f>
        <v>0</v>
      </c>
      <c r="BL123" s="16" t="s">
        <v>149</v>
      </c>
      <c r="BM123" s="148" t="s">
        <v>754</v>
      </c>
    </row>
    <row r="124" spans="1:47" s="2" customFormat="1" ht="11.25">
      <c r="A124" s="31"/>
      <c r="B124" s="32"/>
      <c r="C124" s="31"/>
      <c r="D124" s="150" t="s">
        <v>139</v>
      </c>
      <c r="E124" s="31"/>
      <c r="F124" s="155" t="s">
        <v>755</v>
      </c>
      <c r="G124" s="31"/>
      <c r="H124" s="31"/>
      <c r="I124" s="152"/>
      <c r="J124" s="31"/>
      <c r="K124" s="31"/>
      <c r="L124" s="32"/>
      <c r="M124" s="153"/>
      <c r="N124" s="154"/>
      <c r="O124" s="52"/>
      <c r="P124" s="52"/>
      <c r="Q124" s="52"/>
      <c r="R124" s="52"/>
      <c r="S124" s="52"/>
      <c r="T124" s="53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T124" s="16" t="s">
        <v>139</v>
      </c>
      <c r="AU124" s="16" t="s">
        <v>83</v>
      </c>
    </row>
    <row r="125" spans="2:51" s="13" customFormat="1" ht="11.25">
      <c r="B125" s="160"/>
      <c r="D125" s="150" t="s">
        <v>219</v>
      </c>
      <c r="E125" s="161" t="s">
        <v>3</v>
      </c>
      <c r="F125" s="162" t="s">
        <v>756</v>
      </c>
      <c r="H125" s="161" t="s">
        <v>3</v>
      </c>
      <c r="I125" s="163"/>
      <c r="L125" s="160"/>
      <c r="M125" s="164"/>
      <c r="N125" s="165"/>
      <c r="O125" s="165"/>
      <c r="P125" s="165"/>
      <c r="Q125" s="165"/>
      <c r="R125" s="165"/>
      <c r="S125" s="165"/>
      <c r="T125" s="166"/>
      <c r="AT125" s="161" t="s">
        <v>219</v>
      </c>
      <c r="AU125" s="161" t="s">
        <v>83</v>
      </c>
      <c r="AV125" s="13" t="s">
        <v>22</v>
      </c>
      <c r="AW125" s="13" t="s">
        <v>36</v>
      </c>
      <c r="AX125" s="13" t="s">
        <v>74</v>
      </c>
      <c r="AY125" s="161" t="s">
        <v>124</v>
      </c>
    </row>
    <row r="126" spans="2:51" s="14" customFormat="1" ht="11.25">
      <c r="B126" s="167"/>
      <c r="D126" s="150" t="s">
        <v>219</v>
      </c>
      <c r="E126" s="168" t="s">
        <v>3</v>
      </c>
      <c r="F126" s="169" t="s">
        <v>757</v>
      </c>
      <c r="H126" s="170">
        <v>9</v>
      </c>
      <c r="I126" s="171"/>
      <c r="L126" s="167"/>
      <c r="M126" s="172"/>
      <c r="N126" s="173"/>
      <c r="O126" s="173"/>
      <c r="P126" s="173"/>
      <c r="Q126" s="173"/>
      <c r="R126" s="173"/>
      <c r="S126" s="173"/>
      <c r="T126" s="174"/>
      <c r="AT126" s="168" t="s">
        <v>219</v>
      </c>
      <c r="AU126" s="168" t="s">
        <v>83</v>
      </c>
      <c r="AV126" s="14" t="s">
        <v>83</v>
      </c>
      <c r="AW126" s="14" t="s">
        <v>36</v>
      </c>
      <c r="AX126" s="14" t="s">
        <v>22</v>
      </c>
      <c r="AY126" s="168" t="s">
        <v>124</v>
      </c>
    </row>
    <row r="127" spans="1:65" s="2" customFormat="1" ht="16.5" customHeight="1">
      <c r="A127" s="31"/>
      <c r="B127" s="136"/>
      <c r="C127" s="175" t="s">
        <v>9</v>
      </c>
      <c r="D127" s="175" t="s">
        <v>325</v>
      </c>
      <c r="E127" s="176" t="s">
        <v>758</v>
      </c>
      <c r="F127" s="177" t="s">
        <v>759</v>
      </c>
      <c r="G127" s="178" t="s">
        <v>201</v>
      </c>
      <c r="H127" s="179">
        <v>1.35</v>
      </c>
      <c r="I127" s="180"/>
      <c r="J127" s="181">
        <f>ROUND(I127*H127,2)</f>
        <v>0</v>
      </c>
      <c r="K127" s="177" t="s">
        <v>196</v>
      </c>
      <c r="L127" s="182"/>
      <c r="M127" s="183" t="s">
        <v>3</v>
      </c>
      <c r="N127" s="184" t="s">
        <v>45</v>
      </c>
      <c r="O127" s="52"/>
      <c r="P127" s="146">
        <f>O127*H127</f>
        <v>0</v>
      </c>
      <c r="Q127" s="146">
        <v>0.2</v>
      </c>
      <c r="R127" s="146">
        <f>Q127*H127</f>
        <v>0.27</v>
      </c>
      <c r="S127" s="146">
        <v>0</v>
      </c>
      <c r="T127" s="147">
        <f>S127*H127</f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48" t="s">
        <v>167</v>
      </c>
      <c r="AT127" s="148" t="s">
        <v>325</v>
      </c>
      <c r="AU127" s="148" t="s">
        <v>83</v>
      </c>
      <c r="AY127" s="16" t="s">
        <v>124</v>
      </c>
      <c r="BE127" s="149">
        <f>IF(N127="základní",J127,0)</f>
        <v>0</v>
      </c>
      <c r="BF127" s="149">
        <f>IF(N127="snížená",J127,0)</f>
        <v>0</v>
      </c>
      <c r="BG127" s="149">
        <f>IF(N127="zákl. přenesená",J127,0)</f>
        <v>0</v>
      </c>
      <c r="BH127" s="149">
        <f>IF(N127="sníž. přenesená",J127,0)</f>
        <v>0</v>
      </c>
      <c r="BI127" s="149">
        <f>IF(N127="nulová",J127,0)</f>
        <v>0</v>
      </c>
      <c r="BJ127" s="16" t="s">
        <v>22</v>
      </c>
      <c r="BK127" s="149">
        <f>ROUND(I127*H127,2)</f>
        <v>0</v>
      </c>
      <c r="BL127" s="16" t="s">
        <v>149</v>
      </c>
      <c r="BM127" s="148" t="s">
        <v>760</v>
      </c>
    </row>
    <row r="128" spans="1:47" s="2" customFormat="1" ht="11.25">
      <c r="A128" s="31"/>
      <c r="B128" s="32"/>
      <c r="C128" s="31"/>
      <c r="D128" s="150" t="s">
        <v>139</v>
      </c>
      <c r="E128" s="31"/>
      <c r="F128" s="155" t="s">
        <v>761</v>
      </c>
      <c r="G128" s="31"/>
      <c r="H128" s="31"/>
      <c r="I128" s="152"/>
      <c r="J128" s="31"/>
      <c r="K128" s="31"/>
      <c r="L128" s="32"/>
      <c r="M128" s="153"/>
      <c r="N128" s="154"/>
      <c r="O128" s="52"/>
      <c r="P128" s="52"/>
      <c r="Q128" s="52"/>
      <c r="R128" s="52"/>
      <c r="S128" s="52"/>
      <c r="T128" s="53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T128" s="16" t="s">
        <v>139</v>
      </c>
      <c r="AU128" s="16" t="s">
        <v>83</v>
      </c>
    </row>
    <row r="129" spans="2:51" s="14" customFormat="1" ht="11.25">
      <c r="B129" s="167"/>
      <c r="D129" s="150" t="s">
        <v>219</v>
      </c>
      <c r="E129" s="168" t="s">
        <v>3</v>
      </c>
      <c r="F129" s="169" t="s">
        <v>762</v>
      </c>
      <c r="H129" s="170">
        <v>1.35</v>
      </c>
      <c r="I129" s="171"/>
      <c r="L129" s="167"/>
      <c r="M129" s="172"/>
      <c r="N129" s="173"/>
      <c r="O129" s="173"/>
      <c r="P129" s="173"/>
      <c r="Q129" s="173"/>
      <c r="R129" s="173"/>
      <c r="S129" s="173"/>
      <c r="T129" s="174"/>
      <c r="AT129" s="168" t="s">
        <v>219</v>
      </c>
      <c r="AU129" s="168" t="s">
        <v>83</v>
      </c>
      <c r="AV129" s="14" t="s">
        <v>83</v>
      </c>
      <c r="AW129" s="14" t="s">
        <v>36</v>
      </c>
      <c r="AX129" s="14" t="s">
        <v>22</v>
      </c>
      <c r="AY129" s="168" t="s">
        <v>124</v>
      </c>
    </row>
    <row r="130" spans="1:65" s="2" customFormat="1" ht="16.5" customHeight="1">
      <c r="A130" s="31"/>
      <c r="B130" s="136"/>
      <c r="C130" s="137" t="s">
        <v>285</v>
      </c>
      <c r="D130" s="137" t="s">
        <v>127</v>
      </c>
      <c r="E130" s="138" t="s">
        <v>763</v>
      </c>
      <c r="F130" s="139" t="s">
        <v>764</v>
      </c>
      <c r="G130" s="140" t="s">
        <v>201</v>
      </c>
      <c r="H130" s="141">
        <v>0.09</v>
      </c>
      <c r="I130" s="142"/>
      <c r="J130" s="143">
        <f>ROUND(I130*H130,2)</f>
        <v>0</v>
      </c>
      <c r="K130" s="139" t="s">
        <v>196</v>
      </c>
      <c r="L130" s="32"/>
      <c r="M130" s="144" t="s">
        <v>3</v>
      </c>
      <c r="N130" s="145" t="s">
        <v>45</v>
      </c>
      <c r="O130" s="52"/>
      <c r="P130" s="146">
        <f>O130*H130</f>
        <v>0</v>
      </c>
      <c r="Q130" s="146">
        <v>0</v>
      </c>
      <c r="R130" s="146">
        <f>Q130*H130</f>
        <v>0</v>
      </c>
      <c r="S130" s="146">
        <v>0</v>
      </c>
      <c r="T130" s="147">
        <f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48" t="s">
        <v>149</v>
      </c>
      <c r="AT130" s="148" t="s">
        <v>127</v>
      </c>
      <c r="AU130" s="148" t="s">
        <v>83</v>
      </c>
      <c r="AY130" s="16" t="s">
        <v>124</v>
      </c>
      <c r="BE130" s="149">
        <f>IF(N130="základní",J130,0)</f>
        <v>0</v>
      </c>
      <c r="BF130" s="149">
        <f>IF(N130="snížená",J130,0)</f>
        <v>0</v>
      </c>
      <c r="BG130" s="149">
        <f>IF(N130="zákl. přenesená",J130,0)</f>
        <v>0</v>
      </c>
      <c r="BH130" s="149">
        <f>IF(N130="sníž. přenesená",J130,0)</f>
        <v>0</v>
      </c>
      <c r="BI130" s="149">
        <f>IF(N130="nulová",J130,0)</f>
        <v>0</v>
      </c>
      <c r="BJ130" s="16" t="s">
        <v>22</v>
      </c>
      <c r="BK130" s="149">
        <f>ROUND(I130*H130,2)</f>
        <v>0</v>
      </c>
      <c r="BL130" s="16" t="s">
        <v>149</v>
      </c>
      <c r="BM130" s="148" t="s">
        <v>765</v>
      </c>
    </row>
    <row r="131" spans="1:47" s="2" customFormat="1" ht="11.25">
      <c r="A131" s="31"/>
      <c r="B131" s="32"/>
      <c r="C131" s="31"/>
      <c r="D131" s="150" t="s">
        <v>139</v>
      </c>
      <c r="E131" s="31"/>
      <c r="F131" s="155" t="s">
        <v>766</v>
      </c>
      <c r="G131" s="31"/>
      <c r="H131" s="31"/>
      <c r="I131" s="152"/>
      <c r="J131" s="31"/>
      <c r="K131" s="31"/>
      <c r="L131" s="32"/>
      <c r="M131" s="153"/>
      <c r="N131" s="154"/>
      <c r="O131" s="52"/>
      <c r="P131" s="52"/>
      <c r="Q131" s="52"/>
      <c r="R131" s="52"/>
      <c r="S131" s="52"/>
      <c r="T131" s="53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T131" s="16" t="s">
        <v>139</v>
      </c>
      <c r="AU131" s="16" t="s">
        <v>83</v>
      </c>
    </row>
    <row r="132" spans="2:51" s="13" customFormat="1" ht="11.25">
      <c r="B132" s="160"/>
      <c r="D132" s="150" t="s">
        <v>219</v>
      </c>
      <c r="E132" s="161" t="s">
        <v>3</v>
      </c>
      <c r="F132" s="162" t="s">
        <v>767</v>
      </c>
      <c r="H132" s="161" t="s">
        <v>3</v>
      </c>
      <c r="I132" s="163"/>
      <c r="L132" s="160"/>
      <c r="M132" s="164"/>
      <c r="N132" s="165"/>
      <c r="O132" s="165"/>
      <c r="P132" s="165"/>
      <c r="Q132" s="165"/>
      <c r="R132" s="165"/>
      <c r="S132" s="165"/>
      <c r="T132" s="166"/>
      <c r="AT132" s="161" t="s">
        <v>219</v>
      </c>
      <c r="AU132" s="161" t="s">
        <v>83</v>
      </c>
      <c r="AV132" s="13" t="s">
        <v>22</v>
      </c>
      <c r="AW132" s="13" t="s">
        <v>36</v>
      </c>
      <c r="AX132" s="13" t="s">
        <v>74</v>
      </c>
      <c r="AY132" s="161" t="s">
        <v>124</v>
      </c>
    </row>
    <row r="133" spans="2:51" s="14" customFormat="1" ht="11.25">
      <c r="B133" s="167"/>
      <c r="D133" s="150" t="s">
        <v>219</v>
      </c>
      <c r="E133" s="168" t="s">
        <v>3</v>
      </c>
      <c r="F133" s="169" t="s">
        <v>768</v>
      </c>
      <c r="H133" s="170">
        <v>0.09</v>
      </c>
      <c r="I133" s="171"/>
      <c r="L133" s="167"/>
      <c r="M133" s="172"/>
      <c r="N133" s="173"/>
      <c r="O133" s="173"/>
      <c r="P133" s="173"/>
      <c r="Q133" s="173"/>
      <c r="R133" s="173"/>
      <c r="S133" s="173"/>
      <c r="T133" s="174"/>
      <c r="AT133" s="168" t="s">
        <v>219</v>
      </c>
      <c r="AU133" s="168" t="s">
        <v>83</v>
      </c>
      <c r="AV133" s="14" t="s">
        <v>83</v>
      </c>
      <c r="AW133" s="14" t="s">
        <v>36</v>
      </c>
      <c r="AX133" s="14" t="s">
        <v>22</v>
      </c>
      <c r="AY133" s="168" t="s">
        <v>124</v>
      </c>
    </row>
    <row r="134" spans="1:65" s="2" customFormat="1" ht="16.5" customHeight="1">
      <c r="A134" s="31"/>
      <c r="B134" s="136"/>
      <c r="C134" s="137" t="s">
        <v>290</v>
      </c>
      <c r="D134" s="137" t="s">
        <v>127</v>
      </c>
      <c r="E134" s="138" t="s">
        <v>682</v>
      </c>
      <c r="F134" s="139" t="s">
        <v>683</v>
      </c>
      <c r="G134" s="140" t="s">
        <v>201</v>
      </c>
      <c r="H134" s="141">
        <v>0.09</v>
      </c>
      <c r="I134" s="142"/>
      <c r="J134" s="143">
        <f>ROUND(I134*H134,2)</f>
        <v>0</v>
      </c>
      <c r="K134" s="139" t="s">
        <v>196</v>
      </c>
      <c r="L134" s="32"/>
      <c r="M134" s="144" t="s">
        <v>3</v>
      </c>
      <c r="N134" s="145" t="s">
        <v>45</v>
      </c>
      <c r="O134" s="52"/>
      <c r="P134" s="146">
        <f>O134*H134</f>
        <v>0</v>
      </c>
      <c r="Q134" s="146">
        <v>0</v>
      </c>
      <c r="R134" s="146">
        <f>Q134*H134</f>
        <v>0</v>
      </c>
      <c r="S134" s="146">
        <v>0</v>
      </c>
      <c r="T134" s="147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48" t="s">
        <v>149</v>
      </c>
      <c r="AT134" s="148" t="s">
        <v>127</v>
      </c>
      <c r="AU134" s="148" t="s">
        <v>83</v>
      </c>
      <c r="AY134" s="16" t="s">
        <v>124</v>
      </c>
      <c r="BE134" s="149">
        <f>IF(N134="základní",J134,0)</f>
        <v>0</v>
      </c>
      <c r="BF134" s="149">
        <f>IF(N134="snížená",J134,0)</f>
        <v>0</v>
      </c>
      <c r="BG134" s="149">
        <f>IF(N134="zákl. přenesená",J134,0)</f>
        <v>0</v>
      </c>
      <c r="BH134" s="149">
        <f>IF(N134="sníž. přenesená",J134,0)</f>
        <v>0</v>
      </c>
      <c r="BI134" s="149">
        <f>IF(N134="nulová",J134,0)</f>
        <v>0</v>
      </c>
      <c r="BJ134" s="16" t="s">
        <v>22</v>
      </c>
      <c r="BK134" s="149">
        <f>ROUND(I134*H134,2)</f>
        <v>0</v>
      </c>
      <c r="BL134" s="16" t="s">
        <v>149</v>
      </c>
      <c r="BM134" s="148" t="s">
        <v>769</v>
      </c>
    </row>
    <row r="135" spans="1:47" s="2" customFormat="1" ht="11.25">
      <c r="A135" s="31"/>
      <c r="B135" s="32"/>
      <c r="C135" s="31"/>
      <c r="D135" s="150" t="s">
        <v>139</v>
      </c>
      <c r="E135" s="31"/>
      <c r="F135" s="155" t="s">
        <v>685</v>
      </c>
      <c r="G135" s="31"/>
      <c r="H135" s="31"/>
      <c r="I135" s="152"/>
      <c r="J135" s="31"/>
      <c r="K135" s="31"/>
      <c r="L135" s="32"/>
      <c r="M135" s="153"/>
      <c r="N135" s="154"/>
      <c r="O135" s="52"/>
      <c r="P135" s="52"/>
      <c r="Q135" s="52"/>
      <c r="R135" s="52"/>
      <c r="S135" s="52"/>
      <c r="T135" s="53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T135" s="16" t="s">
        <v>139</v>
      </c>
      <c r="AU135" s="16" t="s">
        <v>83</v>
      </c>
    </row>
    <row r="136" spans="2:51" s="14" customFormat="1" ht="11.25">
      <c r="B136" s="167"/>
      <c r="D136" s="150" t="s">
        <v>219</v>
      </c>
      <c r="E136" s="168" t="s">
        <v>3</v>
      </c>
      <c r="F136" s="169" t="s">
        <v>770</v>
      </c>
      <c r="H136" s="170">
        <v>0.09</v>
      </c>
      <c r="I136" s="171"/>
      <c r="L136" s="167"/>
      <c r="M136" s="172"/>
      <c r="N136" s="173"/>
      <c r="O136" s="173"/>
      <c r="P136" s="173"/>
      <c r="Q136" s="173"/>
      <c r="R136" s="173"/>
      <c r="S136" s="173"/>
      <c r="T136" s="174"/>
      <c r="AT136" s="168" t="s">
        <v>219</v>
      </c>
      <c r="AU136" s="168" t="s">
        <v>83</v>
      </c>
      <c r="AV136" s="14" t="s">
        <v>83</v>
      </c>
      <c r="AW136" s="14" t="s">
        <v>36</v>
      </c>
      <c r="AX136" s="14" t="s">
        <v>22</v>
      </c>
      <c r="AY136" s="168" t="s">
        <v>124</v>
      </c>
    </row>
    <row r="137" spans="1:65" s="2" customFormat="1" ht="16.5" customHeight="1">
      <c r="A137" s="31"/>
      <c r="B137" s="136"/>
      <c r="C137" s="137" t="s">
        <v>299</v>
      </c>
      <c r="D137" s="137" t="s">
        <v>127</v>
      </c>
      <c r="E137" s="138" t="s">
        <v>687</v>
      </c>
      <c r="F137" s="139" t="s">
        <v>688</v>
      </c>
      <c r="G137" s="140" t="s">
        <v>201</v>
      </c>
      <c r="H137" s="141">
        <v>0.81</v>
      </c>
      <c r="I137" s="142"/>
      <c r="J137" s="143">
        <f>ROUND(I137*H137,2)</f>
        <v>0</v>
      </c>
      <c r="K137" s="139" t="s">
        <v>196</v>
      </c>
      <c r="L137" s="32"/>
      <c r="M137" s="144" t="s">
        <v>3</v>
      </c>
      <c r="N137" s="145" t="s">
        <v>45</v>
      </c>
      <c r="O137" s="52"/>
      <c r="P137" s="146">
        <f>O137*H137</f>
        <v>0</v>
      </c>
      <c r="Q137" s="146">
        <v>0</v>
      </c>
      <c r="R137" s="146">
        <f>Q137*H137</f>
        <v>0</v>
      </c>
      <c r="S137" s="146">
        <v>0</v>
      </c>
      <c r="T137" s="147">
        <f>S137*H137</f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48" t="s">
        <v>149</v>
      </c>
      <c r="AT137" s="148" t="s">
        <v>127</v>
      </c>
      <c r="AU137" s="148" t="s">
        <v>83</v>
      </c>
      <c r="AY137" s="16" t="s">
        <v>124</v>
      </c>
      <c r="BE137" s="149">
        <f>IF(N137="základní",J137,0)</f>
        <v>0</v>
      </c>
      <c r="BF137" s="149">
        <f>IF(N137="snížená",J137,0)</f>
        <v>0</v>
      </c>
      <c r="BG137" s="149">
        <f>IF(N137="zákl. přenesená",J137,0)</f>
        <v>0</v>
      </c>
      <c r="BH137" s="149">
        <f>IF(N137="sníž. přenesená",J137,0)</f>
        <v>0</v>
      </c>
      <c r="BI137" s="149">
        <f>IF(N137="nulová",J137,0)</f>
        <v>0</v>
      </c>
      <c r="BJ137" s="16" t="s">
        <v>22</v>
      </c>
      <c r="BK137" s="149">
        <f>ROUND(I137*H137,2)</f>
        <v>0</v>
      </c>
      <c r="BL137" s="16" t="s">
        <v>149</v>
      </c>
      <c r="BM137" s="148" t="s">
        <v>771</v>
      </c>
    </row>
    <row r="138" spans="1:47" s="2" customFormat="1" ht="11.25">
      <c r="A138" s="31"/>
      <c r="B138" s="32"/>
      <c r="C138" s="31"/>
      <c r="D138" s="150" t="s">
        <v>139</v>
      </c>
      <c r="E138" s="31"/>
      <c r="F138" s="155" t="s">
        <v>690</v>
      </c>
      <c r="G138" s="31"/>
      <c r="H138" s="31"/>
      <c r="I138" s="152"/>
      <c r="J138" s="31"/>
      <c r="K138" s="31"/>
      <c r="L138" s="32"/>
      <c r="M138" s="153"/>
      <c r="N138" s="154"/>
      <c r="O138" s="52"/>
      <c r="P138" s="52"/>
      <c r="Q138" s="52"/>
      <c r="R138" s="52"/>
      <c r="S138" s="52"/>
      <c r="T138" s="53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T138" s="16" t="s">
        <v>139</v>
      </c>
      <c r="AU138" s="16" t="s">
        <v>83</v>
      </c>
    </row>
    <row r="139" spans="2:51" s="14" customFormat="1" ht="11.25">
      <c r="B139" s="167"/>
      <c r="D139" s="150" t="s">
        <v>219</v>
      </c>
      <c r="E139" s="168" t="s">
        <v>3</v>
      </c>
      <c r="F139" s="169" t="s">
        <v>772</v>
      </c>
      <c r="H139" s="170">
        <v>0.81</v>
      </c>
      <c r="I139" s="171"/>
      <c r="L139" s="167"/>
      <c r="M139" s="172"/>
      <c r="N139" s="173"/>
      <c r="O139" s="173"/>
      <c r="P139" s="173"/>
      <c r="Q139" s="173"/>
      <c r="R139" s="173"/>
      <c r="S139" s="173"/>
      <c r="T139" s="174"/>
      <c r="AT139" s="168" t="s">
        <v>219</v>
      </c>
      <c r="AU139" s="168" t="s">
        <v>83</v>
      </c>
      <c r="AV139" s="14" t="s">
        <v>83</v>
      </c>
      <c r="AW139" s="14" t="s">
        <v>36</v>
      </c>
      <c r="AX139" s="14" t="s">
        <v>22</v>
      </c>
      <c r="AY139" s="168" t="s">
        <v>124</v>
      </c>
    </row>
    <row r="140" spans="2:63" s="12" customFormat="1" ht="22.9" customHeight="1">
      <c r="B140" s="123"/>
      <c r="D140" s="124" t="s">
        <v>73</v>
      </c>
      <c r="E140" s="134" t="s">
        <v>698</v>
      </c>
      <c r="F140" s="134" t="s">
        <v>498</v>
      </c>
      <c r="I140" s="126"/>
      <c r="J140" s="135">
        <f>BK140</f>
        <v>0</v>
      </c>
      <c r="L140" s="123"/>
      <c r="M140" s="128"/>
      <c r="N140" s="129"/>
      <c r="O140" s="129"/>
      <c r="P140" s="130">
        <f>SUM(P141:P142)</f>
        <v>0</v>
      </c>
      <c r="Q140" s="129"/>
      <c r="R140" s="130">
        <f>SUM(R141:R142)</f>
        <v>0</v>
      </c>
      <c r="S140" s="129"/>
      <c r="T140" s="131">
        <f>SUM(T141:T142)</f>
        <v>0</v>
      </c>
      <c r="AR140" s="124" t="s">
        <v>22</v>
      </c>
      <c r="AT140" s="132" t="s">
        <v>73</v>
      </c>
      <c r="AU140" s="132" t="s">
        <v>22</v>
      </c>
      <c r="AY140" s="124" t="s">
        <v>124</v>
      </c>
      <c r="BK140" s="133">
        <f>SUM(BK141:BK142)</f>
        <v>0</v>
      </c>
    </row>
    <row r="141" spans="1:65" s="2" customFormat="1" ht="16.5" customHeight="1">
      <c r="A141" s="31"/>
      <c r="B141" s="136"/>
      <c r="C141" s="137" t="s">
        <v>306</v>
      </c>
      <c r="D141" s="137" t="s">
        <v>127</v>
      </c>
      <c r="E141" s="138" t="s">
        <v>699</v>
      </c>
      <c r="F141" s="139" t="s">
        <v>700</v>
      </c>
      <c r="G141" s="140" t="s">
        <v>293</v>
      </c>
      <c r="H141" s="141">
        <v>1.697</v>
      </c>
      <c r="I141" s="142"/>
      <c r="J141" s="143">
        <f>ROUND(I141*H141,2)</f>
        <v>0</v>
      </c>
      <c r="K141" s="139" t="s">
        <v>196</v>
      </c>
      <c r="L141" s="32"/>
      <c r="M141" s="144" t="s">
        <v>3</v>
      </c>
      <c r="N141" s="145" t="s">
        <v>45</v>
      </c>
      <c r="O141" s="52"/>
      <c r="P141" s="146">
        <f>O141*H141</f>
        <v>0</v>
      </c>
      <c r="Q141" s="146">
        <v>0</v>
      </c>
      <c r="R141" s="146">
        <f>Q141*H141</f>
        <v>0</v>
      </c>
      <c r="S141" s="146">
        <v>0</v>
      </c>
      <c r="T141" s="147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48" t="s">
        <v>149</v>
      </c>
      <c r="AT141" s="148" t="s">
        <v>127</v>
      </c>
      <c r="AU141" s="148" t="s">
        <v>83</v>
      </c>
      <c r="AY141" s="16" t="s">
        <v>124</v>
      </c>
      <c r="BE141" s="149">
        <f>IF(N141="základní",J141,0)</f>
        <v>0</v>
      </c>
      <c r="BF141" s="149">
        <f>IF(N141="snížená",J141,0)</f>
        <v>0</v>
      </c>
      <c r="BG141" s="149">
        <f>IF(N141="zákl. přenesená",J141,0)</f>
        <v>0</v>
      </c>
      <c r="BH141" s="149">
        <f>IF(N141="sníž. přenesená",J141,0)</f>
        <v>0</v>
      </c>
      <c r="BI141" s="149">
        <f>IF(N141="nulová",J141,0)</f>
        <v>0</v>
      </c>
      <c r="BJ141" s="16" t="s">
        <v>22</v>
      </c>
      <c r="BK141" s="149">
        <f>ROUND(I141*H141,2)</f>
        <v>0</v>
      </c>
      <c r="BL141" s="16" t="s">
        <v>149</v>
      </c>
      <c r="BM141" s="148" t="s">
        <v>773</v>
      </c>
    </row>
    <row r="142" spans="1:47" s="2" customFormat="1" ht="11.25">
      <c r="A142" s="31"/>
      <c r="B142" s="32"/>
      <c r="C142" s="31"/>
      <c r="D142" s="150" t="s">
        <v>139</v>
      </c>
      <c r="E142" s="31"/>
      <c r="F142" s="155" t="s">
        <v>702</v>
      </c>
      <c r="G142" s="31"/>
      <c r="H142" s="31"/>
      <c r="I142" s="152"/>
      <c r="J142" s="31"/>
      <c r="K142" s="31"/>
      <c r="L142" s="32"/>
      <c r="M142" s="156"/>
      <c r="N142" s="157"/>
      <c r="O142" s="158"/>
      <c r="P142" s="158"/>
      <c r="Q142" s="158"/>
      <c r="R142" s="158"/>
      <c r="S142" s="158"/>
      <c r="T142" s="159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T142" s="16" t="s">
        <v>139</v>
      </c>
      <c r="AU142" s="16" t="s">
        <v>83</v>
      </c>
    </row>
    <row r="143" spans="1:31" s="2" customFormat="1" ht="6.95" customHeight="1">
      <c r="A143" s="31"/>
      <c r="B143" s="41"/>
      <c r="C143" s="42"/>
      <c r="D143" s="42"/>
      <c r="E143" s="42"/>
      <c r="F143" s="42"/>
      <c r="G143" s="42"/>
      <c r="H143" s="42"/>
      <c r="I143" s="42"/>
      <c r="J143" s="42"/>
      <c r="K143" s="42"/>
      <c r="L143" s="32"/>
      <c r="M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</row>
  </sheetData>
  <autoFilter ref="C81:K142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pavel.ibl</dc:creator>
  <cp:keywords/>
  <dc:description/>
  <cp:lastModifiedBy>pavel.ibl</cp:lastModifiedBy>
  <dcterms:created xsi:type="dcterms:W3CDTF">2021-03-10T14:43:54Z</dcterms:created>
  <dcterms:modified xsi:type="dcterms:W3CDTF">2021-03-10T14:49:05Z</dcterms:modified>
  <cp:category/>
  <cp:version/>
  <cp:contentType/>
  <cp:contentStatus/>
</cp:coreProperties>
</file>