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8 - Náhradní výsadba za ..." sheetId="2" r:id="rId2"/>
    <sheet name="02 - Náhradní výsadba u S..." sheetId="3" r:id="rId3"/>
    <sheet name="09 - 1.rok popěstební péče" sheetId="4" r:id="rId4"/>
    <sheet name="10 - 2.rok popěstební péče" sheetId="5" r:id="rId5"/>
    <sheet name="11 - 3.rok popěstební péče" sheetId="6" r:id="rId6"/>
  </sheets>
  <definedNames>
    <definedName name="_xlnm.Print_Area" localSheetId="0">'Rekapitulace stavby'!$D$4:$AO$76,'Rekapitulace stavby'!$C$82:$AQ$107</definedName>
    <definedName name="_xlnm._FilterDatabase" localSheetId="1" hidden="1">'08 - Náhradní výsadba za ...'!$C$127:$K$140</definedName>
    <definedName name="_xlnm.Print_Area" localSheetId="1">'08 - Náhradní výsadba za ...'!$C$4:$J$76,'08 - Náhradní výsadba za ...'!$C$82:$J$109,'08 - Náhradní výsadba za ...'!$C$115:$K$140</definedName>
    <definedName name="_xlnm._FilterDatabase" localSheetId="2" hidden="1">'02 - Náhradní výsadba u S...'!$C$126:$K$195</definedName>
    <definedName name="_xlnm.Print_Area" localSheetId="2">'02 - Náhradní výsadba u S...'!$C$4:$J$76,'02 - Náhradní výsadba u S...'!$C$82:$J$108,'02 - Náhradní výsadba u S...'!$C$114:$K$195</definedName>
    <definedName name="_xlnm._FilterDatabase" localSheetId="3" hidden="1">'09 - 1.rok popěstební péče'!$C$128:$K$147</definedName>
    <definedName name="_xlnm.Print_Area" localSheetId="3">'09 - 1.rok popěstební péče'!$C$4:$J$76,'09 - 1.rok popěstební péče'!$C$82:$J$110,'09 - 1.rok popěstební péče'!$C$116:$K$147</definedName>
    <definedName name="_xlnm._FilterDatabase" localSheetId="4" hidden="1">'10 - 2.rok popěstební péče'!$C$128:$K$147</definedName>
    <definedName name="_xlnm.Print_Area" localSheetId="4">'10 - 2.rok popěstební péče'!$C$4:$J$76,'10 - 2.rok popěstební péče'!$C$82:$J$110,'10 - 2.rok popěstební péče'!$C$116:$K$147</definedName>
    <definedName name="_xlnm._FilterDatabase" localSheetId="5" hidden="1">'11 - 3.rok popěstební péče'!$C$128:$K$147</definedName>
    <definedName name="_xlnm.Print_Area" localSheetId="5">'11 - 3.rok popěstební péče'!$C$4:$J$76,'11 - 3.rok popěstební péče'!$C$82:$J$110,'11 - 3.rok popěstební péče'!$C$116:$K$147</definedName>
    <definedName name="_xlnm.Print_Titles" localSheetId="0">'Rekapitulace stavby'!$92:$92</definedName>
    <definedName name="_xlnm.Print_Titles" localSheetId="1">'08 - Náhradní výsadba za ...'!$127:$127</definedName>
    <definedName name="_xlnm.Print_Titles" localSheetId="2">'02 - Náhradní výsadba u S...'!$126:$126</definedName>
    <definedName name="_xlnm.Print_Titles" localSheetId="3">'09 - 1.rok popěstební péče'!$128:$128</definedName>
    <definedName name="_xlnm.Print_Titles" localSheetId="4">'10 - 2.rok popěstební péče'!$128:$128</definedName>
    <definedName name="_xlnm.Print_Titles" localSheetId="5">'11 - 3.rok popěstební péče'!$128:$128</definedName>
  </definedNames>
  <calcPr fullCalcOnLoad="1"/>
</workbook>
</file>

<file path=xl/sharedStrings.xml><?xml version="1.0" encoding="utf-8"?>
<sst xmlns="http://schemas.openxmlformats.org/spreadsheetml/2006/main" count="2230" uniqueCount="331">
  <si>
    <t>Export Komplet</t>
  </si>
  <si>
    <t/>
  </si>
  <si>
    <t>2.0</t>
  </si>
  <si>
    <t>ZAMOK</t>
  </si>
  <si>
    <t>False</t>
  </si>
  <si>
    <t>{e0e83263-e063-4fc7-aa03-c300365b5bff}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</si>
  <si>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</si>
  <si>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</si>
  <si>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</si>
  <si>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</si>
  <si>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</si>
  <si>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</si>
  <si>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</si>
  <si>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</si>
  <si>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16A010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</si>
  <si>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</si>
  <si>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</si>
  <si>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 cesty C1, C2, C3 a VHO -21-02-06_NÁHRADNÍ VÝSADBA-databaze 2020</t>
  </si>
  <si>
    <t>0,1</t>
  </si>
  <si>
    <t>KSO:</t>
  </si>
  <si>
    <t>CC-CZ:</t>
  </si>
  <si>
    <t>1</t>
  </si>
  <si>
    <t>Místo:</t>
  </si>
  <si>
    <t>Bocanovice</t>
  </si>
  <si>
    <t>Datum:</t>
  </si>
  <si>
    <t>30. 12. 2020</t>
  </si>
  <si>
    <t>10</t>
  </si>
  <si>
    <t>100</t>
  </si>
  <si>
    <t>Zadavatel:</t>
  </si>
  <si>
    <t>IČ:</t>
  </si>
  <si>
    <t>01312774</t>
  </si>
  <si>
    <t>ČR SPÚ, KPÚ pro MSK</t>
  </si>
  <si>
    <t>DIČ:</t>
  </si>
  <si>
    <t>CZ01312774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</si>
  <si>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</si>
  <si>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</si>
  <si>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</si>
  <si>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</si>
  <si>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</si>
  <si>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</si>
  <si>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</si>
  <si>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</si>
  <si>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V.Krč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</si>
  <si>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</si>
  <si>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</si>
  <si>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</si>
  <si>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</si>
  <si>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</si>
  <si>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</si>
  <si>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</si>
  <si>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</si>
  <si>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</si>
  <si>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</si>
  <si>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</si>
  <si>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</si>
  <si>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</si>
  <si>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</si>
  <si>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</si>
  <si>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</si>
  <si>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</si>
  <si>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</si>
  <si>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</si>
  <si>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</si>
  <si>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</si>
  <si>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</si>
  <si>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</si>
  <si>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</si>
  <si>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</si>
  <si>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</si>
  <si>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</si>
  <si>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</si>
  <si>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</si>
  <si>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</si>
  <si>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</si>
  <si>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</si>
  <si>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</si>
  <si>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</si>
  <si>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</si>
  <si>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</si>
  <si>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</si>
  <si>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</si>
  <si>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</si>
  <si>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</si>
  <si>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</si>
  <si>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</si>
  <si>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</si>
  <si>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</si>
  <si>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</si>
  <si>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</si>
  <si>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</si>
  <si>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</si>
  <si>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08</t>
  </si>
  <si>
    <t>Náhradní výsadba za kácení - určený  pozemek (obec Bocanovice)</t>
  </si>
  <si>
    <t>STA</t>
  </si>
  <si>
    <t>{be4288e2-b074-4230-9db9-c4e1b8bc9773}</t>
  </si>
  <si>
    <t>2</t>
  </si>
  <si>
    <t>02</t>
  </si>
  <si>
    <t>Náhradní výsadba u SO 02 Polní cesta C2</t>
  </si>
  <si>
    <t>{b7bb06ea-de89-42b5-a199-b421cfa28142}</t>
  </si>
  <si>
    <t>09</t>
  </si>
  <si>
    <t>1.rok popěstební péče</t>
  </si>
  <si>
    <t>{08354857-8e5f-475c-a5dd-9648355a6980}</t>
  </si>
  <si>
    <t>2.rok popěstební péče</t>
  </si>
  <si>
    <t>{efd3b99d-94c9-47ac-a397-e78a8b2b250c}</t>
  </si>
  <si>
    <t>11</t>
  </si>
  <si>
    <t>3.rok popěstební péče</t>
  </si>
  <si>
    <t>{b7c90980-22de-4594-b3c7-2ba3f2bb4936}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</si>
  <si>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</si>
  <si>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</si>
  <si>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</si>
  <si>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</si>
  <si>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</si>
  <si>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</si>
  <si>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</si>
  <si>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</si>
  <si>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</si>
  <si>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</si>
  <si>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</si>
  <si>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08 - Náhradní výsadba za kácení - určený  pozemek (obec Bocanovice)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</si>
  <si>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</si>
  <si>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</si>
  <si>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</si>
  <si>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</si>
  <si>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</si>
  <si>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</si>
  <si>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</si>
  <si>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</si>
  <si>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</si>
  <si>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</si>
  <si>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</si>
  <si>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</si>
  <si>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</si>
  <si>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</si>
  <si>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</si>
  <si>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</si>
  <si>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</si>
  <si>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</si>
  <si>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</si>
  <si>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</si>
  <si>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</si>
  <si>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</si>
  <si>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</si>
  <si>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</si>
  <si>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</si>
  <si>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</si>
  <si>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</si>
  <si>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</si>
  <si>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</si>
  <si>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</si>
  <si>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</si>
  <si>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</si>
  <si>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</si>
  <si>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</si>
  <si>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</si>
  <si>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18400431-rA</t>
  </si>
  <si>
    <t>Sazenice stromů- typ: javor mléč, obvod kmene 10-12, náhradní výsadba</t>
  </si>
  <si>
    <t>kpl.kus</t>
  </si>
  <si>
    <t>4</t>
  </si>
  <si>
    <t>-615159971</t>
  </si>
  <si>
    <t>PP</t>
  </si>
  <si>
    <t>Výsadba sazenic</t>
  </si>
  <si>
    <t>VV</t>
  </si>
  <si>
    <t>3</t>
  </si>
  <si>
    <t>18400431-rB</t>
  </si>
  <si>
    <t>Sazenice stromů- typ: Dub letní,  obvod kmene 10-12, náhradní výsadba</t>
  </si>
  <si>
    <t>1579977315</t>
  </si>
  <si>
    <t>184004313-rC</t>
  </si>
  <si>
    <t>Sazenice stromů- typ:Vrba obecná,   obvod kmene 10-12, náhradní výsadba</t>
  </si>
  <si>
    <t>528680446</t>
  </si>
  <si>
    <t>5</t>
  </si>
  <si>
    <t>184004313-rD</t>
  </si>
  <si>
    <t>Sazenice stromů- typ: Lípa srdčitá,  obvod kmene 10-12, náhradní výsadba</t>
  </si>
  <si>
    <t>788299193</t>
  </si>
  <si>
    <t>184407111-r</t>
  </si>
  <si>
    <t>Náhradní výsadba, provedení výsadby zapěstovaných jedinců - vykopání jamek, hnojení, vysazení, doplnění zeminy s 50%výměnou půdy, zálivka, kotvení kmene (3kůly), úvazek, juta, chránička kmene apod.</t>
  </si>
  <si>
    <t>kus</t>
  </si>
  <si>
    <t>-546821233</t>
  </si>
  <si>
    <t>02 - Náhradní výsadba u SO 02 Polní cesta C2</t>
  </si>
  <si>
    <t>06 - Ozelenění</t>
  </si>
  <si>
    <t>06</t>
  </si>
  <si>
    <t>Ozelenění</t>
  </si>
  <si>
    <t>76</t>
  </si>
  <si>
    <t>183101215</t>
  </si>
  <si>
    <t>Jamky pro výsadbu s výměnou 50 % půdy zeminy tř 1 až 4 objem do 0,4 m3 v rovině a svahu do 1:5</t>
  </si>
  <si>
    <t>CS ÚRS 2020 01</t>
  </si>
  <si>
    <t>-18214987</t>
  </si>
  <si>
    <t>Hloubení jamek pro vysazování rostlin v zemině tř.1 až 4 s výměnou půdy z 50% v rovině nebo na svahu do 1:5, objemu přes 0,125 do 0,40 m3</t>
  </si>
  <si>
    <t>navržená dřevina</t>
  </si>
  <si>
    <t>77</t>
  </si>
  <si>
    <t>184102115</t>
  </si>
  <si>
    <t>Výsadba dřeviny s balem D do 0,6 m do jamky se zalitím v rovině a svahu do 1:5</t>
  </si>
  <si>
    <t>1111956775</t>
  </si>
  <si>
    <t>Výsadba dřeviny s balem do předem vyhloubené jamky se zalitím v rovině nebo na svahu do 1:5, při průměru balu přes 500 do 600 mm</t>
  </si>
  <si>
    <t xml:space="preserve">navržená dřevina </t>
  </si>
  <si>
    <t>78</t>
  </si>
  <si>
    <t>M</t>
  </si>
  <si>
    <t>R-6</t>
  </si>
  <si>
    <t>Strom s balem, obvod kmene 10-12cm, druh lípa srdčitá</t>
  </si>
  <si>
    <t>8</t>
  </si>
  <si>
    <t>1871390600</t>
  </si>
  <si>
    <t>Strom s balem, obvod 10-12cm</t>
  </si>
  <si>
    <t>navržená dřevina + dosadba v případě uhynutí x ztrátné</t>
  </si>
  <si>
    <t>1*1,05</t>
  </si>
  <si>
    <t>79</t>
  </si>
  <si>
    <t>184816111</t>
  </si>
  <si>
    <t>Hnojení sazenic průmyslovými hnojivy do 0,25 kg k jedné sazenici</t>
  </si>
  <si>
    <t>1021394129</t>
  </si>
  <si>
    <t>Hnojení sazenic průmyslovými hnojivy v množství do 0,25 kg k jedné sazenici</t>
  </si>
  <si>
    <t xml:space="preserve">hnojení navržené dřeviny </t>
  </si>
  <si>
    <t>80</t>
  </si>
  <si>
    <t>R-7</t>
  </si>
  <si>
    <t>Vícesložkové tabletové hnojivo</t>
  </si>
  <si>
    <t>841463544</t>
  </si>
  <si>
    <t>1*10*1,05</t>
  </si>
  <si>
    <t>81</t>
  </si>
  <si>
    <t>185804311</t>
  </si>
  <si>
    <t>Zalití rostlin vodou plocha do 20 m2</t>
  </si>
  <si>
    <t>m3</t>
  </si>
  <si>
    <t>-1626005459</t>
  </si>
  <si>
    <t>Zalití rostlin vodou plochy záhonů jednotlivě do 20 m2</t>
  </si>
  <si>
    <t>zalití dřeviny v průběhu 5x za rok</t>
  </si>
  <si>
    <t>1*0,2*5*1</t>
  </si>
  <si>
    <t>82</t>
  </si>
  <si>
    <t>R13</t>
  </si>
  <si>
    <t>Voda pro zálivku</t>
  </si>
  <si>
    <t>-1399360670</t>
  </si>
  <si>
    <t>5*0,2</t>
  </si>
  <si>
    <t>83</t>
  </si>
  <si>
    <t>185851121</t>
  </si>
  <si>
    <t>Dovoz vody pro zálivku rostlin za vzdálenost do 1000 m-5x za rok</t>
  </si>
  <si>
    <t>-422784110</t>
  </si>
  <si>
    <t>Dovoz vody pro zálivku rostlin na vzdálenost do 1000 m</t>
  </si>
  <si>
    <t>84</t>
  </si>
  <si>
    <t>185851129</t>
  </si>
  <si>
    <t>Příplatek k dovozu vody pro zálivku rostlin do 1000 m ZKD 1000 m</t>
  </si>
  <si>
    <t>665619933</t>
  </si>
  <si>
    <t>Dovoz vody pro zálivku rostlin Příplatek k ceně za každých dalších i započatých 1000 m</t>
  </si>
  <si>
    <t>5*0,2*9</t>
  </si>
  <si>
    <t>85</t>
  </si>
  <si>
    <t>184215133</t>
  </si>
  <si>
    <t>Ukotvení kmene dřevin třemi kůly D do 0,1 m délky do 3 m</t>
  </si>
  <si>
    <t>1257987858</t>
  </si>
  <si>
    <t>Ukotvení dřeviny kůly třemi kůly, délky přes 2 do 3 m</t>
  </si>
  <si>
    <t>86</t>
  </si>
  <si>
    <t>R-8</t>
  </si>
  <si>
    <t>Kůl frézovaný průměr 8 cm, délka 2,5 m</t>
  </si>
  <si>
    <t>1625241876</t>
  </si>
  <si>
    <t>navržená dřevina + dosadba při uhynutí</t>
  </si>
  <si>
    <t>1*3*1,05</t>
  </si>
  <si>
    <t>87</t>
  </si>
  <si>
    <t>R-13</t>
  </si>
  <si>
    <t>Příčky frézované</t>
  </si>
  <si>
    <t>ks</t>
  </si>
  <si>
    <t>-1843486273</t>
  </si>
  <si>
    <t>88</t>
  </si>
  <si>
    <t>R-9</t>
  </si>
  <si>
    <t>Úvazek</t>
  </si>
  <si>
    <t>m</t>
  </si>
  <si>
    <t>688568974</t>
  </si>
  <si>
    <t>1*1*1,05</t>
  </si>
  <si>
    <t>89</t>
  </si>
  <si>
    <t>184501131</t>
  </si>
  <si>
    <t>Zhotovení obalu z juty ve dvou vrstvách v rovině a svahu do 1:5</t>
  </si>
  <si>
    <t>m2</t>
  </si>
  <si>
    <t>2021353129</t>
  </si>
  <si>
    <t>Zhotovení obalu kmene a spodních částí větví stromu z juty ve dvou vrstvách v rovině nebo na svahu do 1:5</t>
  </si>
  <si>
    <t>1*4</t>
  </si>
  <si>
    <t>90</t>
  </si>
  <si>
    <t>R-10</t>
  </si>
  <si>
    <t>Juta na obalení kmene 200g/m2</t>
  </si>
  <si>
    <t>-1096797966</t>
  </si>
  <si>
    <t>1*4*1,05</t>
  </si>
  <si>
    <t>91</t>
  </si>
  <si>
    <t>R-12</t>
  </si>
  <si>
    <t>Instalace chráničky paty kmene</t>
  </si>
  <si>
    <t>-618147657</t>
  </si>
  <si>
    <t>navržená dřevin</t>
  </si>
  <si>
    <t>92</t>
  </si>
  <si>
    <t>R-11</t>
  </si>
  <si>
    <t>Chránička z tvrzeného plastu</t>
  </si>
  <si>
    <t>420929654</t>
  </si>
  <si>
    <t>93</t>
  </si>
  <si>
    <t>184852311</t>
  </si>
  <si>
    <t>Řez stromu výchovný špičáků a keřových stromů výšky do 4m</t>
  </si>
  <si>
    <t>CS ÚRS 2016 01</t>
  </si>
  <si>
    <t>92576212</t>
  </si>
  <si>
    <t>Řez stromů prováděný lezeckou technikou výchovný špičáky a keřové stromy, výšky do 4 m</t>
  </si>
  <si>
    <t>výchovný řez stromů 2x ročně</t>
  </si>
  <si>
    <t>1*2</t>
  </si>
  <si>
    <t>09 - 1.rok popěstební péče</t>
  </si>
  <si>
    <t xml:space="preserve">    06 - Ozelenění</t>
  </si>
  <si>
    <t>185804311-r</t>
  </si>
  <si>
    <t>Zalití rostlin vodou plocha do 20 m2, komplet - dovoz vč. vody</t>
  </si>
  <si>
    <t>-178316363</t>
  </si>
  <si>
    <t>zálivka 0,2m3-  náhradní výsadby+ strom u C2</t>
  </si>
  <si>
    <t>41*0,2</t>
  </si>
  <si>
    <t>9</t>
  </si>
  <si>
    <t>18400431-rA1</t>
  </si>
  <si>
    <t>-112283387</t>
  </si>
  <si>
    <t>18400431-rB1</t>
  </si>
  <si>
    <t>1475040230</t>
  </si>
  <si>
    <t>184004313-rC1</t>
  </si>
  <si>
    <t>48424566</t>
  </si>
  <si>
    <t>12</t>
  </si>
  <si>
    <t>184004313-rD1</t>
  </si>
  <si>
    <t>-1899885149</t>
  </si>
  <si>
    <t>13</t>
  </si>
  <si>
    <t>184407111-r1</t>
  </si>
  <si>
    <t>-1407450597</t>
  </si>
  <si>
    <t>R1</t>
  </si>
  <si>
    <t>Stromy- oprava/doplnění  kotvení úvazku, chrániček kmene, hnojení, zálivka, výchovný řez, kypření a odplevelování výsadby</t>
  </si>
  <si>
    <t>kpl.</t>
  </si>
  <si>
    <t>1375737528</t>
  </si>
  <si>
    <t>10 - 2.rok popěstební péče</t>
  </si>
  <si>
    <t>2057322758</t>
  </si>
  <si>
    <t>-648161462</t>
  </si>
  <si>
    <t>957732855</t>
  </si>
  <si>
    <t>1134062421</t>
  </si>
  <si>
    <t>-1735207724</t>
  </si>
  <si>
    <t>6</t>
  </si>
  <si>
    <t>769645362</t>
  </si>
  <si>
    <t>7</t>
  </si>
  <si>
    <t>-2041611743</t>
  </si>
  <si>
    <t>11 - 3.rok popěstební péče</t>
  </si>
  <si>
    <t>-1717021016</t>
  </si>
  <si>
    <t>-123395763</t>
  </si>
  <si>
    <t>-2077893002</t>
  </si>
  <si>
    <t>-1140214422</t>
  </si>
  <si>
    <t>-864022134</t>
  </si>
  <si>
    <t>622810883</t>
  </si>
  <si>
    <t>-847777493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</si>
</sst>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21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26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27</v>
      </c>
    </row>
    <row r="10" spans="2:71" s="1" customFormat="1" ht="12" customHeight="1">
      <c r="B10" s="20"/>
      <c r="C10" s="21"/>
      <c r="D10" s="31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29</v>
      </c>
      <c r="AL10" s="21"/>
      <c r="AM10" s="21"/>
      <c r="AN10" s="26" t="s">
        <v>30</v>
      </c>
      <c r="AO10" s="21"/>
      <c r="AP10" s="21"/>
      <c r="AQ10" s="21"/>
      <c r="AR10" s="19"/>
      <c r="BE10" s="30"/>
      <c r="BS10" s="16" t="s">
        <v>18</v>
      </c>
    </row>
    <row r="11" spans="2:71" s="1" customFormat="1" ht="18.45" customHeight="1">
      <c r="B11" s="20"/>
      <c r="C11" s="21"/>
      <c r="D11" s="21"/>
      <c r="E11" s="26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32</v>
      </c>
      <c r="AL11" s="21"/>
      <c r="AM11" s="21"/>
      <c r="AN11" s="26" t="s">
        <v>33</v>
      </c>
      <c r="AO11" s="21"/>
      <c r="AP11" s="21"/>
      <c r="AQ11" s="21"/>
      <c r="AR11" s="19"/>
      <c r="BE11" s="30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s="1" customFormat="1" ht="12" customHeight="1">
      <c r="B13" s="20"/>
      <c r="C13" s="21"/>
      <c r="D13" s="3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29</v>
      </c>
      <c r="AL13" s="21"/>
      <c r="AM13" s="21"/>
      <c r="AN13" s="33" t="s">
        <v>35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3" t="s">
        <v>35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32</v>
      </c>
      <c r="AL14" s="21"/>
      <c r="AM14" s="21"/>
      <c r="AN14" s="33" t="s">
        <v>35</v>
      </c>
      <c r="AO14" s="21"/>
      <c r="AP14" s="21"/>
      <c r="AQ14" s="21"/>
      <c r="AR14" s="19"/>
      <c r="BE14" s="30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29</v>
      </c>
      <c r="AL16" s="21"/>
      <c r="AM16" s="21"/>
      <c r="AN16" s="26" t="s">
        <v>37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32</v>
      </c>
      <c r="AL17" s="21"/>
      <c r="AM17" s="21"/>
      <c r="AN17" s="26" t="s">
        <v>39</v>
      </c>
      <c r="AO17" s="21"/>
      <c r="AP17" s="21"/>
      <c r="AQ17" s="21"/>
      <c r="AR17" s="19"/>
      <c r="BE17" s="30"/>
      <c r="BS17" s="16" t="s">
        <v>40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42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32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14.4" customHeight="1">
      <c r="B26" s="20"/>
      <c r="C26" s="21"/>
      <c r="D26" s="37" t="s">
        <v>44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pans="2:57" s="1" customFormat="1" ht="14.4" customHeight="1">
      <c r="B27" s="20"/>
      <c r="C27" s="21"/>
      <c r="D27" s="37" t="s">
        <v>45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ROUND(AG101,2)</f>
        <v>0</v>
      </c>
      <c r="AL27" s="38"/>
      <c r="AM27" s="38"/>
      <c r="AN27" s="38"/>
      <c r="AO27" s="38"/>
      <c r="AP27" s="21"/>
      <c r="AQ27" s="21"/>
      <c r="AR27" s="19"/>
      <c r="BE27" s="30"/>
    </row>
    <row r="28" spans="1:57" s="2" customFormat="1" ht="6.95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pans="1:57" s="2" customFormat="1" ht="25.9" customHeight="1">
      <c r="A29" s="39"/>
      <c r="B29" s="40"/>
      <c r="C29" s="41"/>
      <c r="D29" s="43" t="s">
        <v>46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ROUND(AK26+AK27,2)</f>
        <v>0</v>
      </c>
      <c r="AL29" s="44"/>
      <c r="AM29" s="44"/>
      <c r="AN29" s="44"/>
      <c r="AO29" s="44"/>
      <c r="AP29" s="41"/>
      <c r="AQ29" s="41"/>
      <c r="AR29" s="42"/>
      <c r="BE29" s="30"/>
    </row>
    <row r="30" spans="1:57" s="2" customFormat="1" ht="6.95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pans="1:57" s="2" customFormat="1" ht="12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47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48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49</v>
      </c>
      <c r="AL31" s="46"/>
      <c r="AM31" s="46"/>
      <c r="AN31" s="46"/>
      <c r="AO31" s="46"/>
      <c r="AP31" s="41"/>
      <c r="AQ31" s="41"/>
      <c r="AR31" s="42"/>
      <c r="BE31" s="30"/>
    </row>
    <row r="32" spans="1:57" s="3" customFormat="1" ht="14.4" customHeight="1">
      <c r="A32" s="3"/>
      <c r="B32" s="47"/>
      <c r="C32" s="48"/>
      <c r="D32" s="31" t="s">
        <v>50</v>
      </c>
      <c r="E32" s="48"/>
      <c r="F32" s="31" t="s">
        <v>51</v>
      </c>
      <c r="G32" s="48"/>
      <c r="H32" s="48"/>
      <c r="I32" s="48"/>
      <c r="J32" s="48"/>
      <c r="K32" s="48"/>
      <c r="L32" s="49">
        <v>0.21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ROUND(AZ94+SUM(CD101:CD105),2)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ROUND(AV94+SUM(BY101:BY105),2)</f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1" t="s">
        <v>52</v>
      </c>
      <c r="G33" s="48"/>
      <c r="H33" s="48"/>
      <c r="I33" s="48"/>
      <c r="J33" s="48"/>
      <c r="K33" s="48"/>
      <c r="L33" s="49">
        <v>0.15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ROUND(BA94+SUM(CE101:CE105),2)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ROUND(AW94+SUM(BZ101:BZ105),2)</f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3" customFormat="1" ht="14.4" customHeight="1" hidden="1">
      <c r="A34" s="3"/>
      <c r="B34" s="47"/>
      <c r="C34" s="48"/>
      <c r="D34" s="48"/>
      <c r="E34" s="48"/>
      <c r="F34" s="31" t="s">
        <v>53</v>
      </c>
      <c r="G34" s="48"/>
      <c r="H34" s="48"/>
      <c r="I34" s="48"/>
      <c r="J34" s="48"/>
      <c r="K34" s="48"/>
      <c r="L34" s="49">
        <v>0.21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ROUND(BB94+SUM(CF101:CF105),2)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spans="1:57" s="3" customFormat="1" ht="14.4" customHeight="1" hidden="1">
      <c r="A35" s="3"/>
      <c r="B35" s="47"/>
      <c r="C35" s="48"/>
      <c r="D35" s="48"/>
      <c r="E35" s="48"/>
      <c r="F35" s="31" t="s">
        <v>54</v>
      </c>
      <c r="G35" s="48"/>
      <c r="H35" s="48"/>
      <c r="I35" s="48"/>
      <c r="J35" s="48"/>
      <c r="K35" s="48"/>
      <c r="L35" s="49">
        <v>0.15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ROUND(BC94+SUM(CG101:CG105),2)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spans="1:57" s="3" customFormat="1" ht="14.4" customHeight="1" hidden="1">
      <c r="A36" s="3"/>
      <c r="B36" s="47"/>
      <c r="C36" s="48"/>
      <c r="D36" s="48"/>
      <c r="E36" s="48"/>
      <c r="F36" s="31" t="s">
        <v>55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ROUND(BD94+SUM(CH101:CH105),2)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pans="1:57" s="2" customFormat="1" ht="6.9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pans="1:57" s="2" customFormat="1" ht="25.9" customHeight="1">
      <c r="A38" s="39"/>
      <c r="B38" s="40"/>
      <c r="C38" s="53"/>
      <c r="D38" s="54" t="s">
        <v>56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57</v>
      </c>
      <c r="U38" s="55"/>
      <c r="V38" s="55"/>
      <c r="W38" s="55"/>
      <c r="X38" s="57" t="s">
        <v>58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pans="1:57" s="2" customFormat="1" ht="6.9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pans="1:57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60"/>
      <c r="C49" s="61"/>
      <c r="D49" s="62" t="s">
        <v>59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60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9"/>
      <c r="B60" s="40"/>
      <c r="C60" s="41"/>
      <c r="D60" s="65" t="s">
        <v>61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62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61</v>
      </c>
      <c r="AI60" s="44"/>
      <c r="AJ60" s="44"/>
      <c r="AK60" s="44"/>
      <c r="AL60" s="44"/>
      <c r="AM60" s="65" t="s">
        <v>62</v>
      </c>
      <c r="AN60" s="44"/>
      <c r="AO60" s="44"/>
      <c r="AP60" s="41"/>
      <c r="AQ60" s="41"/>
      <c r="AR60" s="42"/>
      <c r="BE60" s="39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9"/>
      <c r="B64" s="40"/>
      <c r="C64" s="41"/>
      <c r="D64" s="62" t="s">
        <v>63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9"/>
      <c r="B75" s="40"/>
      <c r="C75" s="41"/>
      <c r="D75" s="65" t="s">
        <v>61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62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61</v>
      </c>
      <c r="AI75" s="44"/>
      <c r="AJ75" s="44"/>
      <c r="AK75" s="44"/>
      <c r="AL75" s="44"/>
      <c r="AM75" s="65" t="s">
        <v>62</v>
      </c>
      <c r="AN75" s="44"/>
      <c r="AO75" s="44"/>
      <c r="AP75" s="41"/>
      <c r="AQ75" s="41"/>
      <c r="AR75" s="42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pans="1:57" s="2" customFormat="1" ht="24.95" customHeight="1">
      <c r="A82" s="39"/>
      <c r="B82" s="40"/>
      <c r="C82" s="22" t="s">
        <v>65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pans="1:57" s="4" customFormat="1" ht="12" customHeight="1">
      <c r="A84" s="4"/>
      <c r="B84" s="71"/>
      <c r="C84" s="31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16A010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Polní cesty C1, C2, C3 a VHO -21-02-06_NÁHRADNÍ VÝSADBA-databaze 2020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pans="1:57" s="2" customFormat="1" ht="12" customHeight="1">
      <c r="A87" s="39"/>
      <c r="B87" s="40"/>
      <c r="C87" s="31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Bocanovice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24</v>
      </c>
      <c r="AJ87" s="41"/>
      <c r="AK87" s="41"/>
      <c r="AL87" s="41"/>
      <c r="AM87" s="80" t="str">
        <f>IF(AN8="","",AN8)</f>
        <v>30. 12. 2020</v>
      </c>
      <c r="AN87" s="80"/>
      <c r="AO87" s="41"/>
      <c r="AP87" s="41"/>
      <c r="AQ87" s="41"/>
      <c r="AR87" s="42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pans="1:57" s="2" customFormat="1" ht="15.15" customHeight="1">
      <c r="A89" s="39"/>
      <c r="B89" s="40"/>
      <c r="C89" s="31" t="s">
        <v>28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ČR SPÚ, KPÚ pro MSK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36</v>
      </c>
      <c r="AJ89" s="41"/>
      <c r="AK89" s="41"/>
      <c r="AL89" s="41"/>
      <c r="AM89" s="81" t="str">
        <f>IF(E17="","",E17)</f>
        <v>AWT Rekultivace a.s.</v>
      </c>
      <c r="AN89" s="72"/>
      <c r="AO89" s="72"/>
      <c r="AP89" s="72"/>
      <c r="AQ89" s="41"/>
      <c r="AR89" s="42"/>
      <c r="AS89" s="82" t="s">
        <v>66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1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41</v>
      </c>
      <c r="AJ90" s="41"/>
      <c r="AK90" s="41"/>
      <c r="AL90" s="41"/>
      <c r="AM90" s="81" t="str">
        <f>IF(E20="","",E20)</f>
        <v>V.Krč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67</v>
      </c>
      <c r="D92" s="95"/>
      <c r="E92" s="95"/>
      <c r="F92" s="95"/>
      <c r="G92" s="95"/>
      <c r="H92" s="96"/>
      <c r="I92" s="97" t="s">
        <v>68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69</v>
      </c>
      <c r="AH92" s="95"/>
      <c r="AI92" s="95"/>
      <c r="AJ92" s="95"/>
      <c r="AK92" s="95"/>
      <c r="AL92" s="95"/>
      <c r="AM92" s="95"/>
      <c r="AN92" s="97" t="s">
        <v>70</v>
      </c>
      <c r="AO92" s="95"/>
      <c r="AP92" s="99"/>
      <c r="AQ92" s="100" t="s">
        <v>71</v>
      </c>
      <c r="AR92" s="42"/>
      <c r="AS92" s="101" t="s">
        <v>72</v>
      </c>
      <c r="AT92" s="102" t="s">
        <v>73</v>
      </c>
      <c r="AU92" s="102" t="s">
        <v>74</v>
      </c>
      <c r="AV92" s="102" t="s">
        <v>75</v>
      </c>
      <c r="AW92" s="102" t="s">
        <v>76</v>
      </c>
      <c r="AX92" s="102" t="s">
        <v>77</v>
      </c>
      <c r="AY92" s="102" t="s">
        <v>78</v>
      </c>
      <c r="AZ92" s="102" t="s">
        <v>79</v>
      </c>
      <c r="BA92" s="102" t="s">
        <v>80</v>
      </c>
      <c r="BB92" s="102" t="s">
        <v>81</v>
      </c>
      <c r="BC92" s="102" t="s">
        <v>82</v>
      </c>
      <c r="BD92" s="103" t="s">
        <v>83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85</v>
      </c>
      <c r="BT94" s="118" t="s">
        <v>86</v>
      </c>
      <c r="BU94" s="119" t="s">
        <v>87</v>
      </c>
      <c r="BV94" s="118" t="s">
        <v>88</v>
      </c>
      <c r="BW94" s="118" t="s">
        <v>5</v>
      </c>
      <c r="BX94" s="118" t="s">
        <v>89</v>
      </c>
      <c r="CL94" s="118" t="s">
        <v>1</v>
      </c>
    </row>
    <row r="95" spans="1:91" s="7" customFormat="1" ht="24.75" customHeight="1">
      <c r="A95" s="120" t="s">
        <v>90</v>
      </c>
      <c r="B95" s="121"/>
      <c r="C95" s="122"/>
      <c r="D95" s="123" t="s">
        <v>91</v>
      </c>
      <c r="E95" s="123"/>
      <c r="F95" s="123"/>
      <c r="G95" s="123"/>
      <c r="H95" s="123"/>
      <c r="I95" s="124"/>
      <c r="J95" s="123" t="s">
        <v>92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'08 - Náhradní výsadba za ...'!J32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93</v>
      </c>
      <c r="AR95" s="127"/>
      <c r="AS95" s="128">
        <v>0</v>
      </c>
      <c r="AT95" s="129">
        <f>ROUND(SUM(AV95:AW95),2)</f>
        <v>0</v>
      </c>
      <c r="AU95" s="130">
        <f>'08 - Náhradní výsadba za ...'!P128</f>
        <v>0</v>
      </c>
      <c r="AV95" s="129">
        <f>'08 - Náhradní výsadba za ...'!J35</f>
        <v>0</v>
      </c>
      <c r="AW95" s="129">
        <f>'08 - Náhradní výsadba za ...'!J36</f>
        <v>0</v>
      </c>
      <c r="AX95" s="129">
        <f>'08 - Náhradní výsadba za ...'!J37</f>
        <v>0</v>
      </c>
      <c r="AY95" s="129">
        <f>'08 - Náhradní výsadba za ...'!J38</f>
        <v>0</v>
      </c>
      <c r="AZ95" s="129">
        <f>'08 - Náhradní výsadba za ...'!F35</f>
        <v>0</v>
      </c>
      <c r="BA95" s="129">
        <f>'08 - Náhradní výsadba za ...'!F36</f>
        <v>0</v>
      </c>
      <c r="BB95" s="129">
        <f>'08 - Náhradní výsadba za ...'!F37</f>
        <v>0</v>
      </c>
      <c r="BC95" s="129">
        <f>'08 - Náhradní výsadba za ...'!F38</f>
        <v>0</v>
      </c>
      <c r="BD95" s="131">
        <f>'08 - Náhradní výsadba za ...'!F39</f>
        <v>0</v>
      </c>
      <c r="BE95" s="7"/>
      <c r="BT95" s="132" t="s">
        <v>21</v>
      </c>
      <c r="BV95" s="132" t="s">
        <v>88</v>
      </c>
      <c r="BW95" s="132" t="s">
        <v>94</v>
      </c>
      <c r="BX95" s="132" t="s">
        <v>5</v>
      </c>
      <c r="CL95" s="132" t="s">
        <v>1</v>
      </c>
      <c r="CM95" s="132" t="s">
        <v>95</v>
      </c>
    </row>
    <row r="96" spans="1:91" s="7" customFormat="1" ht="24.75" customHeight="1">
      <c r="A96" s="120" t="s">
        <v>90</v>
      </c>
      <c r="B96" s="121"/>
      <c r="C96" s="122"/>
      <c r="D96" s="123" t="s">
        <v>96</v>
      </c>
      <c r="E96" s="123"/>
      <c r="F96" s="123"/>
      <c r="G96" s="123"/>
      <c r="H96" s="123"/>
      <c r="I96" s="124"/>
      <c r="J96" s="123" t="s">
        <v>97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Náhradní výsadba u S...'!J32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93</v>
      </c>
      <c r="AR96" s="127"/>
      <c r="AS96" s="128">
        <v>0</v>
      </c>
      <c r="AT96" s="129">
        <f>ROUND(SUM(AV96:AW96),2)</f>
        <v>0</v>
      </c>
      <c r="AU96" s="130">
        <f>'02 - Náhradní výsadba u S...'!P127</f>
        <v>0</v>
      </c>
      <c r="AV96" s="129">
        <f>'02 - Náhradní výsadba u S...'!J35</f>
        <v>0</v>
      </c>
      <c r="AW96" s="129">
        <f>'02 - Náhradní výsadba u S...'!J36</f>
        <v>0</v>
      </c>
      <c r="AX96" s="129">
        <f>'02 - Náhradní výsadba u S...'!J37</f>
        <v>0</v>
      </c>
      <c r="AY96" s="129">
        <f>'02 - Náhradní výsadba u S...'!J38</f>
        <v>0</v>
      </c>
      <c r="AZ96" s="129">
        <f>'02 - Náhradní výsadba u S...'!F35</f>
        <v>0</v>
      </c>
      <c r="BA96" s="129">
        <f>'02 - Náhradní výsadba u S...'!F36</f>
        <v>0</v>
      </c>
      <c r="BB96" s="129">
        <f>'02 - Náhradní výsadba u S...'!F37</f>
        <v>0</v>
      </c>
      <c r="BC96" s="129">
        <f>'02 - Náhradní výsadba u S...'!F38</f>
        <v>0</v>
      </c>
      <c r="BD96" s="131">
        <f>'02 - Náhradní výsadba u S...'!F39</f>
        <v>0</v>
      </c>
      <c r="BE96" s="7"/>
      <c r="BT96" s="132" t="s">
        <v>21</v>
      </c>
      <c r="BV96" s="132" t="s">
        <v>88</v>
      </c>
      <c r="BW96" s="132" t="s">
        <v>98</v>
      </c>
      <c r="BX96" s="132" t="s">
        <v>5</v>
      </c>
      <c r="CL96" s="132" t="s">
        <v>1</v>
      </c>
      <c r="CM96" s="132" t="s">
        <v>95</v>
      </c>
    </row>
    <row r="97" spans="1:91" s="7" customFormat="1" ht="16.5" customHeight="1">
      <c r="A97" s="120" t="s">
        <v>90</v>
      </c>
      <c r="B97" s="121"/>
      <c r="C97" s="122"/>
      <c r="D97" s="123" t="s">
        <v>99</v>
      </c>
      <c r="E97" s="123"/>
      <c r="F97" s="123"/>
      <c r="G97" s="123"/>
      <c r="H97" s="123"/>
      <c r="I97" s="124"/>
      <c r="J97" s="123" t="s">
        <v>100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'09 - 1.rok popěstební péče'!J32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93</v>
      </c>
      <c r="AR97" s="127"/>
      <c r="AS97" s="128">
        <v>0</v>
      </c>
      <c r="AT97" s="129">
        <f>ROUND(SUM(AV97:AW97),2)</f>
        <v>0</v>
      </c>
      <c r="AU97" s="130">
        <f>'09 - 1.rok popěstební péče'!P129</f>
        <v>0</v>
      </c>
      <c r="AV97" s="129">
        <f>'09 - 1.rok popěstební péče'!J35</f>
        <v>0</v>
      </c>
      <c r="AW97" s="129">
        <f>'09 - 1.rok popěstební péče'!J36</f>
        <v>0</v>
      </c>
      <c r="AX97" s="129">
        <f>'09 - 1.rok popěstební péče'!J37</f>
        <v>0</v>
      </c>
      <c r="AY97" s="129">
        <f>'09 - 1.rok popěstební péče'!J38</f>
        <v>0</v>
      </c>
      <c r="AZ97" s="129">
        <f>'09 - 1.rok popěstební péče'!F35</f>
        <v>0</v>
      </c>
      <c r="BA97" s="129">
        <f>'09 - 1.rok popěstební péče'!F36</f>
        <v>0</v>
      </c>
      <c r="BB97" s="129">
        <f>'09 - 1.rok popěstební péče'!F37</f>
        <v>0</v>
      </c>
      <c r="BC97" s="129">
        <f>'09 - 1.rok popěstební péče'!F38</f>
        <v>0</v>
      </c>
      <c r="BD97" s="131">
        <f>'09 - 1.rok popěstební péče'!F39</f>
        <v>0</v>
      </c>
      <c r="BE97" s="7"/>
      <c r="BT97" s="132" t="s">
        <v>21</v>
      </c>
      <c r="BV97" s="132" t="s">
        <v>88</v>
      </c>
      <c r="BW97" s="132" t="s">
        <v>101</v>
      </c>
      <c r="BX97" s="132" t="s">
        <v>5</v>
      </c>
      <c r="CL97" s="132" t="s">
        <v>1</v>
      </c>
      <c r="CM97" s="132" t="s">
        <v>95</v>
      </c>
    </row>
    <row r="98" spans="1:91" s="7" customFormat="1" ht="16.5" customHeight="1">
      <c r="A98" s="120" t="s">
        <v>90</v>
      </c>
      <c r="B98" s="121"/>
      <c r="C98" s="122"/>
      <c r="D98" s="123" t="s">
        <v>26</v>
      </c>
      <c r="E98" s="123"/>
      <c r="F98" s="123"/>
      <c r="G98" s="123"/>
      <c r="H98" s="123"/>
      <c r="I98" s="124"/>
      <c r="J98" s="123" t="s">
        <v>102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'10 - 2.rok popěstební péče'!J32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93</v>
      </c>
      <c r="AR98" s="127"/>
      <c r="AS98" s="128">
        <v>0</v>
      </c>
      <c r="AT98" s="129">
        <f>ROUND(SUM(AV98:AW98),2)</f>
        <v>0</v>
      </c>
      <c r="AU98" s="130">
        <f>'10 - 2.rok popěstební péče'!P129</f>
        <v>0</v>
      </c>
      <c r="AV98" s="129">
        <f>'10 - 2.rok popěstební péče'!J35</f>
        <v>0</v>
      </c>
      <c r="AW98" s="129">
        <f>'10 - 2.rok popěstební péče'!J36</f>
        <v>0</v>
      </c>
      <c r="AX98" s="129">
        <f>'10 - 2.rok popěstební péče'!J37</f>
        <v>0</v>
      </c>
      <c r="AY98" s="129">
        <f>'10 - 2.rok popěstební péče'!J38</f>
        <v>0</v>
      </c>
      <c r="AZ98" s="129">
        <f>'10 - 2.rok popěstební péče'!F35</f>
        <v>0</v>
      </c>
      <c r="BA98" s="129">
        <f>'10 - 2.rok popěstební péče'!F36</f>
        <v>0</v>
      </c>
      <c r="BB98" s="129">
        <f>'10 - 2.rok popěstební péče'!F37</f>
        <v>0</v>
      </c>
      <c r="BC98" s="129">
        <f>'10 - 2.rok popěstební péče'!F38</f>
        <v>0</v>
      </c>
      <c r="BD98" s="131">
        <f>'10 - 2.rok popěstební péče'!F39</f>
        <v>0</v>
      </c>
      <c r="BE98" s="7"/>
      <c r="BT98" s="132" t="s">
        <v>21</v>
      </c>
      <c r="BV98" s="132" t="s">
        <v>88</v>
      </c>
      <c r="BW98" s="132" t="s">
        <v>103</v>
      </c>
      <c r="BX98" s="132" t="s">
        <v>5</v>
      </c>
      <c r="CL98" s="132" t="s">
        <v>1</v>
      </c>
      <c r="CM98" s="132" t="s">
        <v>95</v>
      </c>
    </row>
    <row r="99" spans="1:91" s="7" customFormat="1" ht="16.5" customHeight="1">
      <c r="A99" s="120" t="s">
        <v>90</v>
      </c>
      <c r="B99" s="121"/>
      <c r="C99" s="122"/>
      <c r="D99" s="123" t="s">
        <v>104</v>
      </c>
      <c r="E99" s="123"/>
      <c r="F99" s="123"/>
      <c r="G99" s="123"/>
      <c r="H99" s="123"/>
      <c r="I99" s="124"/>
      <c r="J99" s="123" t="s">
        <v>105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'11 - 3.rok popěstební péče'!J32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93</v>
      </c>
      <c r="AR99" s="127"/>
      <c r="AS99" s="133">
        <v>0</v>
      </c>
      <c r="AT99" s="134">
        <f>ROUND(SUM(AV99:AW99),2)</f>
        <v>0</v>
      </c>
      <c r="AU99" s="135">
        <f>'11 - 3.rok popěstební péče'!P129</f>
        <v>0</v>
      </c>
      <c r="AV99" s="134">
        <f>'11 - 3.rok popěstební péče'!J35</f>
        <v>0</v>
      </c>
      <c r="AW99" s="134">
        <f>'11 - 3.rok popěstební péče'!J36</f>
        <v>0</v>
      </c>
      <c r="AX99" s="134">
        <f>'11 - 3.rok popěstební péče'!J37</f>
        <v>0</v>
      </c>
      <c r="AY99" s="134">
        <f>'11 - 3.rok popěstební péče'!J38</f>
        <v>0</v>
      </c>
      <c r="AZ99" s="134">
        <f>'11 - 3.rok popěstební péče'!F35</f>
        <v>0</v>
      </c>
      <c r="BA99" s="134">
        <f>'11 - 3.rok popěstební péče'!F36</f>
        <v>0</v>
      </c>
      <c r="BB99" s="134">
        <f>'11 - 3.rok popěstební péče'!F37</f>
        <v>0</v>
      </c>
      <c r="BC99" s="134">
        <f>'11 - 3.rok popěstební péče'!F38</f>
        <v>0</v>
      </c>
      <c r="BD99" s="136">
        <f>'11 - 3.rok popěstební péče'!F39</f>
        <v>0</v>
      </c>
      <c r="BE99" s="7"/>
      <c r="BT99" s="132" t="s">
        <v>21</v>
      </c>
      <c r="BV99" s="132" t="s">
        <v>88</v>
      </c>
      <c r="BW99" s="132" t="s">
        <v>106</v>
      </c>
      <c r="BX99" s="132" t="s">
        <v>5</v>
      </c>
      <c r="CL99" s="132" t="s">
        <v>1</v>
      </c>
      <c r="CM99" s="132" t="s">
        <v>95</v>
      </c>
    </row>
    <row r="100" spans="2:44" ht="12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19"/>
    </row>
    <row r="101" spans="1:57" s="2" customFormat="1" ht="30" customHeight="1">
      <c r="A101" s="39"/>
      <c r="B101" s="40"/>
      <c r="C101" s="108" t="s">
        <v>107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111">
        <f>ROUND(SUM(AG102:AG105),2)</f>
        <v>0</v>
      </c>
      <c r="AH101" s="111"/>
      <c r="AI101" s="111"/>
      <c r="AJ101" s="111"/>
      <c r="AK101" s="111"/>
      <c r="AL101" s="111"/>
      <c r="AM101" s="111"/>
      <c r="AN101" s="111">
        <f>ROUND(SUM(AN102:AN105),2)</f>
        <v>0</v>
      </c>
      <c r="AO101" s="111"/>
      <c r="AP101" s="111"/>
      <c r="AQ101" s="137"/>
      <c r="AR101" s="42"/>
      <c r="AS101" s="101" t="s">
        <v>108</v>
      </c>
      <c r="AT101" s="102" t="s">
        <v>109</v>
      </c>
      <c r="AU101" s="102" t="s">
        <v>50</v>
      </c>
      <c r="AV101" s="103" t="s">
        <v>73</v>
      </c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89" s="2" customFormat="1" ht="19.9" customHeight="1">
      <c r="A102" s="39"/>
      <c r="B102" s="40"/>
      <c r="C102" s="41"/>
      <c r="D102" s="138" t="s">
        <v>110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41"/>
      <c r="AD102" s="41"/>
      <c r="AE102" s="41"/>
      <c r="AF102" s="41"/>
      <c r="AG102" s="139">
        <f>ROUND(AG94*AS102,2)</f>
        <v>0</v>
      </c>
      <c r="AH102" s="140"/>
      <c r="AI102" s="140"/>
      <c r="AJ102" s="140"/>
      <c r="AK102" s="140"/>
      <c r="AL102" s="140"/>
      <c r="AM102" s="140"/>
      <c r="AN102" s="140">
        <f>ROUND(AG102+AV102,2)</f>
        <v>0</v>
      </c>
      <c r="AO102" s="140"/>
      <c r="AP102" s="140"/>
      <c r="AQ102" s="41"/>
      <c r="AR102" s="42"/>
      <c r="AS102" s="141">
        <v>0</v>
      </c>
      <c r="AT102" s="142" t="s">
        <v>111</v>
      </c>
      <c r="AU102" s="142" t="s">
        <v>51</v>
      </c>
      <c r="AV102" s="143">
        <f>ROUND(IF(AU102="základní",AG102*L32,IF(AU102="snížená",AG102*L33,0)),2)</f>
        <v>0</v>
      </c>
      <c r="AW102" s="39"/>
      <c r="AX102" s="39"/>
      <c r="AY102" s="39"/>
      <c r="AZ102" s="39"/>
      <c r="BA102" s="39"/>
      <c r="BB102" s="39"/>
      <c r="BC102" s="39"/>
      <c r="BD102" s="39"/>
      <c r="BE102" s="39"/>
      <c r="BV102" s="16" t="s">
        <v>112</v>
      </c>
      <c r="BY102" s="144">
        <f>IF(AU102="základní",AV102,0)</f>
        <v>0</v>
      </c>
      <c r="BZ102" s="144">
        <f>IF(AU102="snížená",AV102,0)</f>
        <v>0</v>
      </c>
      <c r="CA102" s="144">
        <v>0</v>
      </c>
      <c r="CB102" s="144">
        <v>0</v>
      </c>
      <c r="CC102" s="144">
        <v>0</v>
      </c>
      <c r="CD102" s="144">
        <f>IF(AU102="základní",AG102,0)</f>
        <v>0</v>
      </c>
      <c r="CE102" s="144">
        <f>IF(AU102="snížená",AG102,0)</f>
        <v>0</v>
      </c>
      <c r="CF102" s="144">
        <f>IF(AU102="zákl. přenesená",AG102,0)</f>
        <v>0</v>
      </c>
      <c r="CG102" s="144">
        <f>IF(AU102="sníž. přenesená",AG102,0)</f>
        <v>0</v>
      </c>
      <c r="CH102" s="144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>x</v>
      </c>
    </row>
    <row r="103" spans="1:89" s="2" customFormat="1" ht="19.9" customHeight="1">
      <c r="A103" s="39"/>
      <c r="B103" s="40"/>
      <c r="C103" s="41"/>
      <c r="D103" s="145" t="s">
        <v>113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41"/>
      <c r="AD103" s="41"/>
      <c r="AE103" s="41"/>
      <c r="AF103" s="41"/>
      <c r="AG103" s="139">
        <f>ROUND(AG94*AS103,2)</f>
        <v>0</v>
      </c>
      <c r="AH103" s="140"/>
      <c r="AI103" s="140"/>
      <c r="AJ103" s="140"/>
      <c r="AK103" s="140"/>
      <c r="AL103" s="140"/>
      <c r="AM103" s="140"/>
      <c r="AN103" s="140">
        <f>ROUND(AG103+AV103,2)</f>
        <v>0</v>
      </c>
      <c r="AO103" s="140"/>
      <c r="AP103" s="140"/>
      <c r="AQ103" s="41"/>
      <c r="AR103" s="42"/>
      <c r="AS103" s="141">
        <v>0</v>
      </c>
      <c r="AT103" s="142" t="s">
        <v>111</v>
      </c>
      <c r="AU103" s="142" t="s">
        <v>51</v>
      </c>
      <c r="AV103" s="143">
        <f>ROUND(IF(AU103="základní",AG103*L32,IF(AU103="snížená",AG103*L33,0)),2)</f>
        <v>0</v>
      </c>
      <c r="AW103" s="39"/>
      <c r="AX103" s="39"/>
      <c r="AY103" s="39"/>
      <c r="AZ103" s="39"/>
      <c r="BA103" s="39"/>
      <c r="BB103" s="39"/>
      <c r="BC103" s="39"/>
      <c r="BD103" s="39"/>
      <c r="BE103" s="39"/>
      <c r="BV103" s="16" t="s">
        <v>114</v>
      </c>
      <c r="BY103" s="144">
        <f>IF(AU103="základní",AV103,0)</f>
        <v>0</v>
      </c>
      <c r="BZ103" s="144">
        <f>IF(AU103="snížená",AV103,0)</f>
        <v>0</v>
      </c>
      <c r="CA103" s="144">
        <v>0</v>
      </c>
      <c r="CB103" s="144">
        <v>0</v>
      </c>
      <c r="CC103" s="144">
        <v>0</v>
      </c>
      <c r="CD103" s="144">
        <f>IF(AU103="základní",AG103,0)</f>
        <v>0</v>
      </c>
      <c r="CE103" s="144">
        <f>IF(AU103="snížená",AG103,0)</f>
        <v>0</v>
      </c>
      <c r="CF103" s="144">
        <f>IF(AU103="zákl. přenesená",AG103,0)</f>
        <v>0</v>
      </c>
      <c r="CG103" s="144">
        <f>IF(AU103="sníž. přenesená",AG103,0)</f>
        <v>0</v>
      </c>
      <c r="CH103" s="144">
        <f>IF(AU103="nulová",AG103,0)</f>
        <v>0</v>
      </c>
      <c r="CI103" s="16">
        <f>IF(AU103="základní",1,IF(AU103="snížená",2,IF(AU103="zákl. přenesená",4,IF(AU103="sníž. přenesená",5,3))))</f>
        <v>1</v>
      </c>
      <c r="CJ103" s="16">
        <f>IF(AT103="stavební čast",1,IF(AT103="investiční čast",2,3))</f>
        <v>1</v>
      </c>
      <c r="CK103" s="16" t="str">
        <f>IF(D103="Vyplň vlastní","","x")</f>
        <v/>
      </c>
    </row>
    <row r="104" spans="1:89" s="2" customFormat="1" ht="19.9" customHeight="1">
      <c r="A104" s="39"/>
      <c r="B104" s="40"/>
      <c r="C104" s="41"/>
      <c r="D104" s="145" t="s">
        <v>113</v>
      </c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41"/>
      <c r="AD104" s="41"/>
      <c r="AE104" s="41"/>
      <c r="AF104" s="41"/>
      <c r="AG104" s="139">
        <f>ROUND(AG94*AS104,2)</f>
        <v>0</v>
      </c>
      <c r="AH104" s="140"/>
      <c r="AI104" s="140"/>
      <c r="AJ104" s="140"/>
      <c r="AK104" s="140"/>
      <c r="AL104" s="140"/>
      <c r="AM104" s="140"/>
      <c r="AN104" s="140">
        <f>ROUND(AG104+AV104,2)</f>
        <v>0</v>
      </c>
      <c r="AO104" s="140"/>
      <c r="AP104" s="140"/>
      <c r="AQ104" s="41"/>
      <c r="AR104" s="42"/>
      <c r="AS104" s="141">
        <v>0</v>
      </c>
      <c r="AT104" s="142" t="s">
        <v>111</v>
      </c>
      <c r="AU104" s="142" t="s">
        <v>51</v>
      </c>
      <c r="AV104" s="143">
        <f>ROUND(IF(AU104="základní",AG104*L32,IF(AU104="snížená",AG104*L33,0)),2)</f>
        <v>0</v>
      </c>
      <c r="AW104" s="39"/>
      <c r="AX104" s="39"/>
      <c r="AY104" s="39"/>
      <c r="AZ104" s="39"/>
      <c r="BA104" s="39"/>
      <c r="BB104" s="39"/>
      <c r="BC104" s="39"/>
      <c r="BD104" s="39"/>
      <c r="BE104" s="39"/>
      <c r="BV104" s="16" t="s">
        <v>114</v>
      </c>
      <c r="BY104" s="144">
        <f>IF(AU104="základní",AV104,0)</f>
        <v>0</v>
      </c>
      <c r="BZ104" s="144">
        <f>IF(AU104="snížená",AV104,0)</f>
        <v>0</v>
      </c>
      <c r="CA104" s="144">
        <v>0</v>
      </c>
      <c r="CB104" s="144">
        <v>0</v>
      </c>
      <c r="CC104" s="144">
        <v>0</v>
      </c>
      <c r="CD104" s="144">
        <f>IF(AU104="základní",AG104,0)</f>
        <v>0</v>
      </c>
      <c r="CE104" s="144">
        <f>IF(AU104="snížená",AG104,0)</f>
        <v>0</v>
      </c>
      <c r="CF104" s="144">
        <f>IF(AU104="zákl. přenesená",AG104,0)</f>
        <v>0</v>
      </c>
      <c r="CG104" s="144">
        <f>IF(AU104="sníž. přenesená",AG104,0)</f>
        <v>0</v>
      </c>
      <c r="CH104" s="144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/>
      </c>
    </row>
    <row r="105" spans="1:89" s="2" customFormat="1" ht="19.9" customHeight="1">
      <c r="A105" s="39"/>
      <c r="B105" s="40"/>
      <c r="C105" s="41"/>
      <c r="D105" s="145" t="s">
        <v>113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41"/>
      <c r="AD105" s="41"/>
      <c r="AE105" s="41"/>
      <c r="AF105" s="41"/>
      <c r="AG105" s="139">
        <f>ROUND(AG94*AS105,2)</f>
        <v>0</v>
      </c>
      <c r="AH105" s="140"/>
      <c r="AI105" s="140"/>
      <c r="AJ105" s="140"/>
      <c r="AK105" s="140"/>
      <c r="AL105" s="140"/>
      <c r="AM105" s="140"/>
      <c r="AN105" s="140">
        <f>ROUND(AG105+AV105,2)</f>
        <v>0</v>
      </c>
      <c r="AO105" s="140"/>
      <c r="AP105" s="140"/>
      <c r="AQ105" s="41"/>
      <c r="AR105" s="42"/>
      <c r="AS105" s="146">
        <v>0</v>
      </c>
      <c r="AT105" s="147" t="s">
        <v>111</v>
      </c>
      <c r="AU105" s="147" t="s">
        <v>51</v>
      </c>
      <c r="AV105" s="148">
        <f>ROUND(IF(AU105="základní",AG105*L32,IF(AU105="snížená",AG105*L33,0)),2)</f>
        <v>0</v>
      </c>
      <c r="AW105" s="39"/>
      <c r="AX105" s="39"/>
      <c r="AY105" s="39"/>
      <c r="AZ105" s="39"/>
      <c r="BA105" s="39"/>
      <c r="BB105" s="39"/>
      <c r="BC105" s="39"/>
      <c r="BD105" s="39"/>
      <c r="BE105" s="39"/>
      <c r="BV105" s="16" t="s">
        <v>114</v>
      </c>
      <c r="BY105" s="144">
        <f>IF(AU105="základní",AV105,0)</f>
        <v>0</v>
      </c>
      <c r="BZ105" s="144">
        <f>IF(AU105="snížená",AV105,0)</f>
        <v>0</v>
      </c>
      <c r="CA105" s="144">
        <v>0</v>
      </c>
      <c r="CB105" s="144">
        <v>0</v>
      </c>
      <c r="CC105" s="144">
        <v>0</v>
      </c>
      <c r="CD105" s="144">
        <f>IF(AU105="základní",AG105,0)</f>
        <v>0</v>
      </c>
      <c r="CE105" s="144">
        <f>IF(AU105="snížená",AG105,0)</f>
        <v>0</v>
      </c>
      <c r="CF105" s="144">
        <f>IF(AU105="zákl. přenesená",AG105,0)</f>
        <v>0</v>
      </c>
      <c r="CG105" s="144">
        <f>IF(AU105="sníž. přenesená",AG105,0)</f>
        <v>0</v>
      </c>
      <c r="CH105" s="144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1:57" s="2" customFormat="1" ht="10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2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s="2" customFormat="1" ht="30" customHeight="1">
      <c r="A107" s="39"/>
      <c r="B107" s="40"/>
      <c r="C107" s="149" t="s">
        <v>115</v>
      </c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1">
        <f>ROUND(AG94+AG101,2)</f>
        <v>0</v>
      </c>
      <c r="AH107" s="151"/>
      <c r="AI107" s="151"/>
      <c r="AJ107" s="151"/>
      <c r="AK107" s="151"/>
      <c r="AL107" s="151"/>
      <c r="AM107" s="151"/>
      <c r="AN107" s="151">
        <f>ROUND(AN94+AN101,2)</f>
        <v>0</v>
      </c>
      <c r="AO107" s="151"/>
      <c r="AP107" s="151"/>
      <c r="AQ107" s="150"/>
      <c r="AR107" s="42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2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password="CC35" sheet="1" objects="1" scenarios="1" formatColumns="0" formatRows="0"/>
  <mergeCells count="7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AG94:AM94"/>
    <mergeCell ref="AN94:AP94"/>
    <mergeCell ref="AG101:AM101"/>
    <mergeCell ref="AN101:AP101"/>
    <mergeCell ref="AG107:AM107"/>
    <mergeCell ref="AN107:AP107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A95" location="'08 - Náhradní výsadba za ...'!C2" display="/"/>
    <hyperlink ref="A96" location="'02 - Náhradní výsadba u S...'!C2" display="/"/>
    <hyperlink ref="A97" location="'09 - 1.rok popěstební péče'!C2" display="/"/>
    <hyperlink ref="A98" location="'10 - 2.rok popěstební péče'!C2" display="/"/>
    <hyperlink ref="A99" location="'11 - 3.rok popěstební péč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116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26.25" customHeight="1">
      <c r="B7" s="19"/>
      <c r="E7" s="157" t="str">
        <f>'Rekapitulace stavby'!K6</f>
        <v>Polní cesty C1, C2, C3 a VHO -21-02-06_NÁHRADNÍ VÝSADBA-databaze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2"/>
      <c r="C9" s="39"/>
      <c r="D9" s="39"/>
      <c r="E9" s="158" t="s">
        <v>118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119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110</v>
      </c>
      <c r="E31" s="39"/>
      <c r="F31" s="39"/>
      <c r="G31" s="39"/>
      <c r="H31" s="39"/>
      <c r="I31" s="39"/>
      <c r="J31" s="166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ROUND((SUM(BE101:BE108)+SUM(BE128:BE140)),2)</f>
        <v>0</v>
      </c>
      <c r="G35" s="39"/>
      <c r="H35" s="39"/>
      <c r="I35" s="173">
        <v>0.21</v>
      </c>
      <c r="J35" s="172">
        <f>ROUND(((SUM(BE101:BE108)+SUM(BE128:BE140))*I35),2)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ROUND((SUM(BF101:BF108)+SUM(BF128:BF140)),2)</f>
        <v>0</v>
      </c>
      <c r="G36" s="39"/>
      <c r="H36" s="39"/>
      <c r="I36" s="173">
        <v>0.15</v>
      </c>
      <c r="J36" s="172">
        <f>ROUND(((SUM(BF101:BF108)+SUM(BF128:BF140))*I36),2)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ROUND((SUM(BG101:BG108)+SUM(BG128:BG140)),2)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ROUND((SUM(BH101:BH108)+SUM(BH128:BH140)),2)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ROUND((SUM(BI101:BI108)+SUM(BI128:BI140)),2)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92" t="str">
        <f>E7</f>
        <v>Polní cesty C1, C2, C3 a VHO -21-02-06_NÁHRADNÍ VÝSADBA-databaze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 xml:space="preserve">08 - Náhradní výsadba za kácení - určený  pozemek (obec Bocanovice)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121</v>
      </c>
      <c r="D94" s="150"/>
      <c r="E94" s="150"/>
      <c r="F94" s="150"/>
      <c r="G94" s="150"/>
      <c r="H94" s="150"/>
      <c r="I94" s="150"/>
      <c r="J94" s="194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123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196"/>
      <c r="C97" s="197"/>
      <c r="D97" s="198" t="s">
        <v>125</v>
      </c>
      <c r="E97" s="199"/>
      <c r="F97" s="199"/>
      <c r="G97" s="199"/>
      <c r="H97" s="199"/>
      <c r="I97" s="199"/>
      <c r="J97" s="200">
        <f>J129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126</v>
      </c>
      <c r="E98" s="205"/>
      <c r="F98" s="205"/>
      <c r="G98" s="205"/>
      <c r="H98" s="205"/>
      <c r="I98" s="205"/>
      <c r="J98" s="206">
        <f>J130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>
      <c r="A101" s="39"/>
      <c r="B101" s="40"/>
      <c r="C101" s="195" t="s">
        <v>127</v>
      </c>
      <c r="D101" s="41"/>
      <c r="E101" s="41"/>
      <c r="F101" s="41"/>
      <c r="G101" s="41"/>
      <c r="H101" s="41"/>
      <c r="I101" s="41"/>
      <c r="J101" s="208">
        <f>ROUND(J102+J103+J104+J105+J106+J107,2)</f>
        <v>0</v>
      </c>
      <c r="K101" s="41"/>
      <c r="L101" s="64"/>
      <c r="N101" s="209" t="s">
        <v>50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>
      <c r="A102" s="39"/>
      <c r="B102" s="40"/>
      <c r="C102" s="41"/>
      <c r="D102" s="145" t="s">
        <v>128</v>
      </c>
      <c r="E102" s="138"/>
      <c r="F102" s="138"/>
      <c r="G102" s="41"/>
      <c r="H102" s="41"/>
      <c r="I102" s="41"/>
      <c r="J102" s="139">
        <v>0</v>
      </c>
      <c r="K102" s="41"/>
      <c r="L102" s="210"/>
      <c r="M102" s="211"/>
      <c r="N102" s="212" t="s">
        <v>51</v>
      </c>
      <c r="O102" s="211"/>
      <c r="P102" s="211"/>
      <c r="Q102" s="211"/>
      <c r="R102" s="211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4" t="s">
        <v>129</v>
      </c>
      <c r="AZ102" s="211"/>
      <c r="BA102" s="211"/>
      <c r="BB102" s="211"/>
      <c r="BC102" s="211"/>
      <c r="BD102" s="211"/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14" t="s">
        <v>21</v>
      </c>
      <c r="BK102" s="211"/>
      <c r="BL102" s="211"/>
      <c r="BM102" s="211"/>
    </row>
    <row r="103" spans="1:65" s="2" customFormat="1" ht="18" customHeight="1">
      <c r="A103" s="39"/>
      <c r="B103" s="40"/>
      <c r="C103" s="41"/>
      <c r="D103" s="145" t="s">
        <v>130</v>
      </c>
      <c r="E103" s="138"/>
      <c r="F103" s="138"/>
      <c r="G103" s="41"/>
      <c r="H103" s="41"/>
      <c r="I103" s="41"/>
      <c r="J103" s="139">
        <v>0</v>
      </c>
      <c r="K103" s="41"/>
      <c r="L103" s="210"/>
      <c r="M103" s="211"/>
      <c r="N103" s="212" t="s">
        <v>51</v>
      </c>
      <c r="O103" s="211"/>
      <c r="P103" s="211"/>
      <c r="Q103" s="211"/>
      <c r="R103" s="2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4" t="s">
        <v>129</v>
      </c>
      <c r="AZ103" s="211"/>
      <c r="BA103" s="211"/>
      <c r="BB103" s="211"/>
      <c r="BC103" s="211"/>
      <c r="BD103" s="211"/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14" t="s">
        <v>21</v>
      </c>
      <c r="BK103" s="211"/>
      <c r="BL103" s="211"/>
      <c r="BM103" s="211"/>
    </row>
    <row r="104" spans="1:65" s="2" customFormat="1" ht="18" customHeight="1">
      <c r="A104" s="39"/>
      <c r="B104" s="40"/>
      <c r="C104" s="41"/>
      <c r="D104" s="145" t="s">
        <v>131</v>
      </c>
      <c r="E104" s="138"/>
      <c r="F104" s="138"/>
      <c r="G104" s="41"/>
      <c r="H104" s="41"/>
      <c r="I104" s="41"/>
      <c r="J104" s="139">
        <v>0</v>
      </c>
      <c r="K104" s="41"/>
      <c r="L104" s="210"/>
      <c r="M104" s="211"/>
      <c r="N104" s="212" t="s">
        <v>51</v>
      </c>
      <c r="O104" s="211"/>
      <c r="P104" s="211"/>
      <c r="Q104" s="211"/>
      <c r="R104" s="211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4" t="s">
        <v>129</v>
      </c>
      <c r="AZ104" s="211"/>
      <c r="BA104" s="211"/>
      <c r="BB104" s="211"/>
      <c r="BC104" s="211"/>
      <c r="BD104" s="211"/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14" t="s">
        <v>21</v>
      </c>
      <c r="BK104" s="211"/>
      <c r="BL104" s="211"/>
      <c r="BM104" s="211"/>
    </row>
    <row r="105" spans="1:65" s="2" customFormat="1" ht="18" customHeight="1">
      <c r="A105" s="39"/>
      <c r="B105" s="40"/>
      <c r="C105" s="41"/>
      <c r="D105" s="145" t="s">
        <v>132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129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45" t="s">
        <v>133</v>
      </c>
      <c r="E106" s="138"/>
      <c r="F106" s="138"/>
      <c r="G106" s="41"/>
      <c r="H106" s="41"/>
      <c r="I106" s="41"/>
      <c r="J106" s="139"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129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65" s="2" customFormat="1" ht="18" customHeight="1">
      <c r="A107" s="39"/>
      <c r="B107" s="40"/>
      <c r="C107" s="41"/>
      <c r="D107" s="138" t="s">
        <v>134</v>
      </c>
      <c r="E107" s="41"/>
      <c r="F107" s="41"/>
      <c r="G107" s="41"/>
      <c r="H107" s="41"/>
      <c r="I107" s="41"/>
      <c r="J107" s="139">
        <f>ROUND(J30*T107,2)</f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31" s="2" customFormat="1" ht="12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>
      <c r="A109" s="39"/>
      <c r="B109" s="40"/>
      <c r="C109" s="149" t="s">
        <v>115</v>
      </c>
      <c r="D109" s="150"/>
      <c r="E109" s="150"/>
      <c r="F109" s="150"/>
      <c r="G109" s="150"/>
      <c r="H109" s="150"/>
      <c r="I109" s="150"/>
      <c r="J109" s="151">
        <f>ROUND(J96+J101,2)</f>
        <v>0</v>
      </c>
      <c r="K109" s="15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2" t="s">
        <v>136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1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25" customHeight="1">
      <c r="A118" s="39"/>
      <c r="B118" s="40"/>
      <c r="C118" s="41"/>
      <c r="D118" s="41"/>
      <c r="E118" s="192" t="str">
        <f>E7</f>
        <v>Polní cesty C1, C2, C3 a VHO -21-02-06_NÁHRADNÍ VÝSADBA-databaze 2020</v>
      </c>
      <c r="F118" s="31"/>
      <c r="G118" s="31"/>
      <c r="H118" s="3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1" t="s">
        <v>117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30" customHeight="1">
      <c r="A120" s="39"/>
      <c r="B120" s="40"/>
      <c r="C120" s="41"/>
      <c r="D120" s="41"/>
      <c r="E120" s="77" t="str">
        <f>E9</f>
        <v xml:space="preserve">08 - Náhradní výsadba za kácení - určený  pozemek (obec Bocanovice)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22</v>
      </c>
      <c r="D122" s="41"/>
      <c r="E122" s="41"/>
      <c r="F122" s="26" t="str">
        <f>F12</f>
        <v>Bocanovice</v>
      </c>
      <c r="G122" s="41"/>
      <c r="H122" s="41"/>
      <c r="I122" s="31" t="s">
        <v>24</v>
      </c>
      <c r="J122" s="80" t="str">
        <f>IF(J12="","",J12)</f>
        <v>30. 12. 2020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28</v>
      </c>
      <c r="D124" s="41"/>
      <c r="E124" s="41"/>
      <c r="F124" s="26" t="str">
        <f>E15</f>
        <v>ČR SPÚ, KPÚ pro MSK</v>
      </c>
      <c r="G124" s="41"/>
      <c r="H124" s="41"/>
      <c r="I124" s="31" t="s">
        <v>36</v>
      </c>
      <c r="J124" s="35" t="str">
        <f>E21</f>
        <v>AWT Rekultivace a.s.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1" t="s">
        <v>34</v>
      </c>
      <c r="D125" s="41"/>
      <c r="E125" s="41"/>
      <c r="F125" s="26" t="str">
        <f>IF(E18="","",E18)</f>
        <v>Vyplň údaj</v>
      </c>
      <c r="G125" s="41"/>
      <c r="H125" s="41"/>
      <c r="I125" s="31" t="s">
        <v>41</v>
      </c>
      <c r="J125" s="35" t="str">
        <f>E24</f>
        <v>V.Krč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16"/>
      <c r="B127" s="217"/>
      <c r="C127" s="218" t="s">
        <v>137</v>
      </c>
      <c r="D127" s="219" t="s">
        <v>71</v>
      </c>
      <c r="E127" s="219" t="s">
        <v>67</v>
      </c>
      <c r="F127" s="219" t="s">
        <v>68</v>
      </c>
      <c r="G127" s="219" t="s">
        <v>138</v>
      </c>
      <c r="H127" s="219" t="s">
        <v>139</v>
      </c>
      <c r="I127" s="219" t="s">
        <v>140</v>
      </c>
      <c r="J127" s="219" t="s">
        <v>122</v>
      </c>
      <c r="K127" s="220" t="s">
        <v>141</v>
      </c>
      <c r="L127" s="221"/>
      <c r="M127" s="101" t="s">
        <v>1</v>
      </c>
      <c r="N127" s="102" t="s">
        <v>50</v>
      </c>
      <c r="O127" s="102" t="s">
        <v>142</v>
      </c>
      <c r="P127" s="102" t="s">
        <v>143</v>
      </c>
      <c r="Q127" s="102" t="s">
        <v>144</v>
      </c>
      <c r="R127" s="102" t="s">
        <v>145</v>
      </c>
      <c r="S127" s="102" t="s">
        <v>146</v>
      </c>
      <c r="T127" s="103" t="s">
        <v>147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9"/>
      <c r="B128" s="40"/>
      <c r="C128" s="108" t="s">
        <v>148</v>
      </c>
      <c r="D128" s="41"/>
      <c r="E128" s="41"/>
      <c r="F128" s="41"/>
      <c r="G128" s="41"/>
      <c r="H128" s="41"/>
      <c r="I128" s="41"/>
      <c r="J128" s="222">
        <f>BK128</f>
        <v>0</v>
      </c>
      <c r="K128" s="41"/>
      <c r="L128" s="42"/>
      <c r="M128" s="104"/>
      <c r="N128" s="223"/>
      <c r="O128" s="105"/>
      <c r="P128" s="224">
        <f>P129</f>
        <v>0</v>
      </c>
      <c r="Q128" s="105"/>
      <c r="R128" s="224">
        <f>R129</f>
        <v>0</v>
      </c>
      <c r="S128" s="105"/>
      <c r="T128" s="225">
        <f>T129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6" t="s">
        <v>85</v>
      </c>
      <c r="AU128" s="16" t="s">
        <v>124</v>
      </c>
      <c r="BK128" s="226">
        <f>BK129</f>
        <v>0</v>
      </c>
    </row>
    <row r="129" spans="1:63" s="12" customFormat="1" ht="25.9" customHeight="1">
      <c r="A129" s="12"/>
      <c r="B129" s="227"/>
      <c r="C129" s="228"/>
      <c r="D129" s="229" t="s">
        <v>85</v>
      </c>
      <c r="E129" s="230" t="s">
        <v>149</v>
      </c>
      <c r="F129" s="230" t="s">
        <v>150</v>
      </c>
      <c r="G129" s="228"/>
      <c r="H129" s="228"/>
      <c r="I129" s="231"/>
      <c r="J129" s="232">
        <f>BK129</f>
        <v>0</v>
      </c>
      <c r="K129" s="228"/>
      <c r="L129" s="233"/>
      <c r="M129" s="234"/>
      <c r="N129" s="235"/>
      <c r="O129" s="235"/>
      <c r="P129" s="236">
        <f>P130</f>
        <v>0</v>
      </c>
      <c r="Q129" s="235"/>
      <c r="R129" s="236">
        <f>R130</f>
        <v>0</v>
      </c>
      <c r="S129" s="235"/>
      <c r="T129" s="237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21</v>
      </c>
      <c r="AT129" s="239" t="s">
        <v>85</v>
      </c>
      <c r="AU129" s="239" t="s">
        <v>86</v>
      </c>
      <c r="AY129" s="238" t="s">
        <v>151</v>
      </c>
      <c r="BK129" s="240">
        <f>BK130</f>
        <v>0</v>
      </c>
    </row>
    <row r="130" spans="1:63" s="12" customFormat="1" ht="22.8" customHeight="1">
      <c r="A130" s="12"/>
      <c r="B130" s="227"/>
      <c r="C130" s="228"/>
      <c r="D130" s="229" t="s">
        <v>85</v>
      </c>
      <c r="E130" s="241" t="s">
        <v>21</v>
      </c>
      <c r="F130" s="241" t="s">
        <v>152</v>
      </c>
      <c r="G130" s="228"/>
      <c r="H130" s="228"/>
      <c r="I130" s="231"/>
      <c r="J130" s="242">
        <f>BK130</f>
        <v>0</v>
      </c>
      <c r="K130" s="228"/>
      <c r="L130" s="233"/>
      <c r="M130" s="234"/>
      <c r="N130" s="235"/>
      <c r="O130" s="235"/>
      <c r="P130" s="236">
        <f>SUM(P131:P140)</f>
        <v>0</v>
      </c>
      <c r="Q130" s="235"/>
      <c r="R130" s="236">
        <f>SUM(R131:R140)</f>
        <v>0</v>
      </c>
      <c r="S130" s="235"/>
      <c r="T130" s="237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21</v>
      </c>
      <c r="AT130" s="239" t="s">
        <v>85</v>
      </c>
      <c r="AU130" s="239" t="s">
        <v>21</v>
      </c>
      <c r="AY130" s="238" t="s">
        <v>151</v>
      </c>
      <c r="BK130" s="240">
        <f>SUM(BK131:BK140)</f>
        <v>0</v>
      </c>
    </row>
    <row r="131" spans="1:65" s="2" customFormat="1" ht="12">
      <c r="A131" s="39"/>
      <c r="B131" s="40"/>
      <c r="C131" s="243" t="s">
        <v>95</v>
      </c>
      <c r="D131" s="243" t="s">
        <v>153</v>
      </c>
      <c r="E131" s="244" t="s">
        <v>154</v>
      </c>
      <c r="F131" s="245" t="s">
        <v>155</v>
      </c>
      <c r="G131" s="246" t="s">
        <v>156</v>
      </c>
      <c r="H131" s="247">
        <v>10</v>
      </c>
      <c r="I131" s="248"/>
      <c r="J131" s="249">
        <f>ROUND(I131*H131,2)</f>
        <v>0</v>
      </c>
      <c r="K131" s="245" t="s">
        <v>1</v>
      </c>
      <c r="L131" s="42"/>
      <c r="M131" s="250" t="s">
        <v>1</v>
      </c>
      <c r="N131" s="251" t="s">
        <v>51</v>
      </c>
      <c r="O131" s="92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4" t="s">
        <v>157</v>
      </c>
      <c r="AT131" s="254" t="s">
        <v>153</v>
      </c>
      <c r="AU131" s="254" t="s">
        <v>95</v>
      </c>
      <c r="AY131" s="16" t="s">
        <v>151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21</v>
      </c>
      <c r="BK131" s="144">
        <f>ROUND(I131*H131,2)</f>
        <v>0</v>
      </c>
      <c r="BL131" s="16" t="s">
        <v>157</v>
      </c>
      <c r="BM131" s="254" t="s">
        <v>158</v>
      </c>
    </row>
    <row r="132" spans="1:47" s="2" customFormat="1" ht="12">
      <c r="A132" s="39"/>
      <c r="B132" s="40"/>
      <c r="C132" s="41"/>
      <c r="D132" s="255" t="s">
        <v>159</v>
      </c>
      <c r="E132" s="41"/>
      <c r="F132" s="256" t="s">
        <v>160</v>
      </c>
      <c r="G132" s="41"/>
      <c r="H132" s="41"/>
      <c r="I132" s="213"/>
      <c r="J132" s="41"/>
      <c r="K132" s="41"/>
      <c r="L132" s="42"/>
      <c r="M132" s="257"/>
      <c r="N132" s="25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6" t="s">
        <v>159</v>
      </c>
      <c r="AU132" s="16" t="s">
        <v>95</v>
      </c>
    </row>
    <row r="133" spans="1:51" s="13" customFormat="1" ht="12">
      <c r="A133" s="13"/>
      <c r="B133" s="259"/>
      <c r="C133" s="260"/>
      <c r="D133" s="255" t="s">
        <v>161</v>
      </c>
      <c r="E133" s="261" t="s">
        <v>1</v>
      </c>
      <c r="F133" s="262" t="s">
        <v>26</v>
      </c>
      <c r="G133" s="260"/>
      <c r="H133" s="263">
        <v>10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161</v>
      </c>
      <c r="AU133" s="269" t="s">
        <v>95</v>
      </c>
      <c r="AV133" s="13" t="s">
        <v>95</v>
      </c>
      <c r="AW133" s="13" t="s">
        <v>40</v>
      </c>
      <c r="AX133" s="13" t="s">
        <v>21</v>
      </c>
      <c r="AY133" s="269" t="s">
        <v>151</v>
      </c>
    </row>
    <row r="134" spans="1:65" s="2" customFormat="1" ht="12">
      <c r="A134" s="39"/>
      <c r="B134" s="40"/>
      <c r="C134" s="243" t="s">
        <v>162</v>
      </c>
      <c r="D134" s="243" t="s">
        <v>153</v>
      </c>
      <c r="E134" s="244" t="s">
        <v>163</v>
      </c>
      <c r="F134" s="245" t="s">
        <v>164</v>
      </c>
      <c r="G134" s="246" t="s">
        <v>156</v>
      </c>
      <c r="H134" s="247">
        <v>10</v>
      </c>
      <c r="I134" s="248"/>
      <c r="J134" s="249">
        <f>ROUND(I134*H134,2)</f>
        <v>0</v>
      </c>
      <c r="K134" s="245" t="s">
        <v>1</v>
      </c>
      <c r="L134" s="42"/>
      <c r="M134" s="250" t="s">
        <v>1</v>
      </c>
      <c r="N134" s="251" t="s">
        <v>51</v>
      </c>
      <c r="O134" s="92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4" t="s">
        <v>157</v>
      </c>
      <c r="AT134" s="254" t="s">
        <v>153</v>
      </c>
      <c r="AU134" s="254" t="s">
        <v>95</v>
      </c>
      <c r="AY134" s="16" t="s">
        <v>151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21</v>
      </c>
      <c r="BK134" s="144">
        <f>ROUND(I134*H134,2)</f>
        <v>0</v>
      </c>
      <c r="BL134" s="16" t="s">
        <v>157</v>
      </c>
      <c r="BM134" s="254" t="s">
        <v>165</v>
      </c>
    </row>
    <row r="135" spans="1:51" s="13" customFormat="1" ht="12">
      <c r="A135" s="13"/>
      <c r="B135" s="259"/>
      <c r="C135" s="260"/>
      <c r="D135" s="255" t="s">
        <v>161</v>
      </c>
      <c r="E135" s="261" t="s">
        <v>1</v>
      </c>
      <c r="F135" s="262" t="s">
        <v>26</v>
      </c>
      <c r="G135" s="260"/>
      <c r="H135" s="263">
        <v>10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161</v>
      </c>
      <c r="AU135" s="269" t="s">
        <v>95</v>
      </c>
      <c r="AV135" s="13" t="s">
        <v>95</v>
      </c>
      <c r="AW135" s="13" t="s">
        <v>40</v>
      </c>
      <c r="AX135" s="13" t="s">
        <v>21</v>
      </c>
      <c r="AY135" s="269" t="s">
        <v>151</v>
      </c>
    </row>
    <row r="136" spans="1:65" s="2" customFormat="1" ht="12">
      <c r="A136" s="39"/>
      <c r="B136" s="40"/>
      <c r="C136" s="243" t="s">
        <v>157</v>
      </c>
      <c r="D136" s="243" t="s">
        <v>153</v>
      </c>
      <c r="E136" s="244" t="s">
        <v>166</v>
      </c>
      <c r="F136" s="245" t="s">
        <v>167</v>
      </c>
      <c r="G136" s="246" t="s">
        <v>156</v>
      </c>
      <c r="H136" s="247">
        <v>10</v>
      </c>
      <c r="I136" s="248"/>
      <c r="J136" s="249">
        <f>ROUND(I136*H136,2)</f>
        <v>0</v>
      </c>
      <c r="K136" s="245" t="s">
        <v>1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157</v>
      </c>
      <c r="AT136" s="254" t="s">
        <v>153</v>
      </c>
      <c r="AU136" s="254" t="s">
        <v>95</v>
      </c>
      <c r="AY136" s="16" t="s">
        <v>151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157</v>
      </c>
      <c r="BM136" s="254" t="s">
        <v>168</v>
      </c>
    </row>
    <row r="137" spans="1:51" s="13" customFormat="1" ht="12">
      <c r="A137" s="13"/>
      <c r="B137" s="259"/>
      <c r="C137" s="260"/>
      <c r="D137" s="255" t="s">
        <v>161</v>
      </c>
      <c r="E137" s="261" t="s">
        <v>1</v>
      </c>
      <c r="F137" s="262" t="s">
        <v>26</v>
      </c>
      <c r="G137" s="260"/>
      <c r="H137" s="263">
        <v>10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161</v>
      </c>
      <c r="AU137" s="269" t="s">
        <v>95</v>
      </c>
      <c r="AV137" s="13" t="s">
        <v>95</v>
      </c>
      <c r="AW137" s="13" t="s">
        <v>40</v>
      </c>
      <c r="AX137" s="13" t="s">
        <v>21</v>
      </c>
      <c r="AY137" s="269" t="s">
        <v>151</v>
      </c>
    </row>
    <row r="138" spans="1:65" s="2" customFormat="1" ht="12">
      <c r="A138" s="39"/>
      <c r="B138" s="40"/>
      <c r="C138" s="243" t="s">
        <v>169</v>
      </c>
      <c r="D138" s="243" t="s">
        <v>153</v>
      </c>
      <c r="E138" s="244" t="s">
        <v>170</v>
      </c>
      <c r="F138" s="245" t="s">
        <v>171</v>
      </c>
      <c r="G138" s="246" t="s">
        <v>156</v>
      </c>
      <c r="H138" s="247">
        <v>10</v>
      </c>
      <c r="I138" s="248"/>
      <c r="J138" s="249">
        <f>ROUND(I138*H138,2)</f>
        <v>0</v>
      </c>
      <c r="K138" s="245" t="s">
        <v>1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157</v>
      </c>
      <c r="AT138" s="254" t="s">
        <v>153</v>
      </c>
      <c r="AU138" s="254" t="s">
        <v>95</v>
      </c>
      <c r="AY138" s="16" t="s">
        <v>151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157</v>
      </c>
      <c r="BM138" s="254" t="s">
        <v>172</v>
      </c>
    </row>
    <row r="139" spans="1:51" s="13" customFormat="1" ht="12">
      <c r="A139" s="13"/>
      <c r="B139" s="259"/>
      <c r="C139" s="260"/>
      <c r="D139" s="255" t="s">
        <v>161</v>
      </c>
      <c r="E139" s="261" t="s">
        <v>1</v>
      </c>
      <c r="F139" s="262" t="s">
        <v>26</v>
      </c>
      <c r="G139" s="260"/>
      <c r="H139" s="263">
        <v>10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161</v>
      </c>
      <c r="AU139" s="269" t="s">
        <v>95</v>
      </c>
      <c r="AV139" s="13" t="s">
        <v>95</v>
      </c>
      <c r="AW139" s="13" t="s">
        <v>40</v>
      </c>
      <c r="AX139" s="13" t="s">
        <v>21</v>
      </c>
      <c r="AY139" s="269" t="s">
        <v>151</v>
      </c>
    </row>
    <row r="140" spans="1:65" s="2" customFormat="1" ht="55.5" customHeight="1">
      <c r="A140" s="39"/>
      <c r="B140" s="40"/>
      <c r="C140" s="243" t="s">
        <v>21</v>
      </c>
      <c r="D140" s="243" t="s">
        <v>153</v>
      </c>
      <c r="E140" s="244" t="s">
        <v>173</v>
      </c>
      <c r="F140" s="245" t="s">
        <v>174</v>
      </c>
      <c r="G140" s="246" t="s">
        <v>175</v>
      </c>
      <c r="H140" s="247">
        <v>40</v>
      </c>
      <c r="I140" s="248"/>
      <c r="J140" s="249">
        <f>ROUND(I140*H140,2)</f>
        <v>0</v>
      </c>
      <c r="K140" s="245" t="s">
        <v>1</v>
      </c>
      <c r="L140" s="42"/>
      <c r="M140" s="270" t="s">
        <v>1</v>
      </c>
      <c r="N140" s="271" t="s">
        <v>51</v>
      </c>
      <c r="O140" s="272"/>
      <c r="P140" s="273">
        <f>O140*H140</f>
        <v>0</v>
      </c>
      <c r="Q140" s="273">
        <v>0</v>
      </c>
      <c r="R140" s="273">
        <f>Q140*H140</f>
        <v>0</v>
      </c>
      <c r="S140" s="273">
        <v>0</v>
      </c>
      <c r="T140" s="27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157</v>
      </c>
      <c r="AT140" s="254" t="s">
        <v>153</v>
      </c>
      <c r="AU140" s="254" t="s">
        <v>95</v>
      </c>
      <c r="AY140" s="16" t="s">
        <v>151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157</v>
      </c>
      <c r="BM140" s="254" t="s">
        <v>176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2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7:K140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116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26.25" customHeight="1">
      <c r="B7" s="19"/>
      <c r="E7" s="157" t="str">
        <f>'Rekapitulace stavby'!K6</f>
        <v>Polní cesty C1, C2, C3 a VHO -21-02-06_NÁHRADNÍ VÝSADBA-databaze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177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119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110</v>
      </c>
      <c r="E31" s="39"/>
      <c r="F31" s="39"/>
      <c r="G31" s="39"/>
      <c r="H31" s="39"/>
      <c r="I31" s="39"/>
      <c r="J31" s="166">
        <f>J100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ROUND((SUM(BE100:BE107)+SUM(BE127:BE195)),2)</f>
        <v>0</v>
      </c>
      <c r="G35" s="39"/>
      <c r="H35" s="39"/>
      <c r="I35" s="173">
        <v>0.21</v>
      </c>
      <c r="J35" s="172">
        <f>ROUND(((SUM(BE100:BE107)+SUM(BE127:BE195))*I35),2)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ROUND((SUM(BF100:BF107)+SUM(BF127:BF195)),2)</f>
        <v>0</v>
      </c>
      <c r="G36" s="39"/>
      <c r="H36" s="39"/>
      <c r="I36" s="173">
        <v>0.15</v>
      </c>
      <c r="J36" s="172">
        <f>ROUND(((SUM(BF100:BF107)+SUM(BF127:BF195))*I36),2)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ROUND((SUM(BG100:BG107)+SUM(BG127:BG195)),2)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ROUND((SUM(BH100:BH107)+SUM(BH127:BH195)),2)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ROUND((SUM(BI100:BI107)+SUM(BI127:BI195)),2)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92" t="str">
        <f>E7</f>
        <v>Polní cesty C1, C2, C3 a VHO -21-02-06_NÁHRADNÍ VÝSADBA-databaze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Náhradní výsadba u SO 02 Polní cesta C2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121</v>
      </c>
      <c r="D94" s="150"/>
      <c r="E94" s="150"/>
      <c r="F94" s="150"/>
      <c r="G94" s="150"/>
      <c r="H94" s="150"/>
      <c r="I94" s="150"/>
      <c r="J94" s="194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123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196"/>
      <c r="C97" s="197"/>
      <c r="D97" s="198" t="s">
        <v>178</v>
      </c>
      <c r="E97" s="199"/>
      <c r="F97" s="199"/>
      <c r="G97" s="199"/>
      <c r="H97" s="199"/>
      <c r="I97" s="199"/>
      <c r="J97" s="200">
        <f>J128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29.25" customHeight="1">
      <c r="A100" s="39"/>
      <c r="B100" s="40"/>
      <c r="C100" s="195" t="s">
        <v>127</v>
      </c>
      <c r="D100" s="41"/>
      <c r="E100" s="41"/>
      <c r="F100" s="41"/>
      <c r="G100" s="41"/>
      <c r="H100" s="41"/>
      <c r="I100" s="41"/>
      <c r="J100" s="208">
        <f>ROUND(J101+J102+J103+J104+J105+J106,2)</f>
        <v>0</v>
      </c>
      <c r="K100" s="41"/>
      <c r="L100" s="64"/>
      <c r="N100" s="209" t="s">
        <v>50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65" s="2" customFormat="1" ht="18" customHeight="1">
      <c r="A101" s="39"/>
      <c r="B101" s="40"/>
      <c r="C101" s="41"/>
      <c r="D101" s="145" t="s">
        <v>128</v>
      </c>
      <c r="E101" s="138"/>
      <c r="F101" s="138"/>
      <c r="G101" s="41"/>
      <c r="H101" s="41"/>
      <c r="I101" s="41"/>
      <c r="J101" s="139">
        <v>0</v>
      </c>
      <c r="K101" s="41"/>
      <c r="L101" s="210"/>
      <c r="M101" s="211"/>
      <c r="N101" s="212" t="s">
        <v>51</v>
      </c>
      <c r="O101" s="211"/>
      <c r="P101" s="211"/>
      <c r="Q101" s="211"/>
      <c r="R101" s="211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4" t="s">
        <v>129</v>
      </c>
      <c r="AZ101" s="211"/>
      <c r="BA101" s="211"/>
      <c r="BB101" s="211"/>
      <c r="BC101" s="211"/>
      <c r="BD101" s="211"/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14" t="s">
        <v>21</v>
      </c>
      <c r="BK101" s="211"/>
      <c r="BL101" s="211"/>
      <c r="BM101" s="211"/>
    </row>
    <row r="102" spans="1:65" s="2" customFormat="1" ht="18" customHeight="1">
      <c r="A102" s="39"/>
      <c r="B102" s="40"/>
      <c r="C102" s="41"/>
      <c r="D102" s="145" t="s">
        <v>130</v>
      </c>
      <c r="E102" s="138"/>
      <c r="F102" s="138"/>
      <c r="G102" s="41"/>
      <c r="H102" s="41"/>
      <c r="I102" s="41"/>
      <c r="J102" s="139">
        <v>0</v>
      </c>
      <c r="K102" s="41"/>
      <c r="L102" s="210"/>
      <c r="M102" s="211"/>
      <c r="N102" s="212" t="s">
        <v>51</v>
      </c>
      <c r="O102" s="211"/>
      <c r="P102" s="211"/>
      <c r="Q102" s="211"/>
      <c r="R102" s="211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4" t="s">
        <v>129</v>
      </c>
      <c r="AZ102" s="211"/>
      <c r="BA102" s="211"/>
      <c r="BB102" s="211"/>
      <c r="BC102" s="211"/>
      <c r="BD102" s="211"/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14" t="s">
        <v>21</v>
      </c>
      <c r="BK102" s="211"/>
      <c r="BL102" s="211"/>
      <c r="BM102" s="211"/>
    </row>
    <row r="103" spans="1:65" s="2" customFormat="1" ht="18" customHeight="1">
      <c r="A103" s="39"/>
      <c r="B103" s="40"/>
      <c r="C103" s="41"/>
      <c r="D103" s="145" t="s">
        <v>131</v>
      </c>
      <c r="E103" s="138"/>
      <c r="F103" s="138"/>
      <c r="G103" s="41"/>
      <c r="H103" s="41"/>
      <c r="I103" s="41"/>
      <c r="J103" s="139">
        <v>0</v>
      </c>
      <c r="K103" s="41"/>
      <c r="L103" s="210"/>
      <c r="M103" s="211"/>
      <c r="N103" s="212" t="s">
        <v>51</v>
      </c>
      <c r="O103" s="211"/>
      <c r="P103" s="211"/>
      <c r="Q103" s="211"/>
      <c r="R103" s="2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4" t="s">
        <v>129</v>
      </c>
      <c r="AZ103" s="211"/>
      <c r="BA103" s="211"/>
      <c r="BB103" s="211"/>
      <c r="BC103" s="211"/>
      <c r="BD103" s="211"/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14" t="s">
        <v>21</v>
      </c>
      <c r="BK103" s="211"/>
      <c r="BL103" s="211"/>
      <c r="BM103" s="211"/>
    </row>
    <row r="104" spans="1:65" s="2" customFormat="1" ht="18" customHeight="1">
      <c r="A104" s="39"/>
      <c r="B104" s="40"/>
      <c r="C104" s="41"/>
      <c r="D104" s="145" t="s">
        <v>132</v>
      </c>
      <c r="E104" s="138"/>
      <c r="F104" s="138"/>
      <c r="G104" s="41"/>
      <c r="H104" s="41"/>
      <c r="I104" s="41"/>
      <c r="J104" s="139">
        <v>0</v>
      </c>
      <c r="K104" s="41"/>
      <c r="L104" s="210"/>
      <c r="M104" s="211"/>
      <c r="N104" s="212" t="s">
        <v>51</v>
      </c>
      <c r="O104" s="211"/>
      <c r="P104" s="211"/>
      <c r="Q104" s="211"/>
      <c r="R104" s="211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4" t="s">
        <v>129</v>
      </c>
      <c r="AZ104" s="211"/>
      <c r="BA104" s="211"/>
      <c r="BB104" s="211"/>
      <c r="BC104" s="211"/>
      <c r="BD104" s="211"/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14" t="s">
        <v>21</v>
      </c>
      <c r="BK104" s="211"/>
      <c r="BL104" s="211"/>
      <c r="BM104" s="211"/>
    </row>
    <row r="105" spans="1:65" s="2" customFormat="1" ht="18" customHeight="1">
      <c r="A105" s="39"/>
      <c r="B105" s="40"/>
      <c r="C105" s="41"/>
      <c r="D105" s="145" t="s">
        <v>133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129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38" t="s">
        <v>134</v>
      </c>
      <c r="E106" s="41"/>
      <c r="F106" s="41"/>
      <c r="G106" s="41"/>
      <c r="H106" s="41"/>
      <c r="I106" s="41"/>
      <c r="J106" s="139">
        <f>ROUND(J30*T106,2)</f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135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31" s="2" customFormat="1" ht="12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>
      <c r="A108" s="39"/>
      <c r="B108" s="40"/>
      <c r="C108" s="149" t="s">
        <v>115</v>
      </c>
      <c r="D108" s="150"/>
      <c r="E108" s="150"/>
      <c r="F108" s="150"/>
      <c r="G108" s="150"/>
      <c r="H108" s="150"/>
      <c r="I108" s="150"/>
      <c r="J108" s="151">
        <f>ROUND(J96+J100,2)</f>
        <v>0</v>
      </c>
      <c r="K108" s="15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2" t="s">
        <v>136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1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92" t="str">
        <f>E7</f>
        <v>Polní cesty C1, C2, C3 a VHO -21-02-06_NÁHRADNÍ VÝSADBA-databaze 2020</v>
      </c>
      <c r="F117" s="31"/>
      <c r="G117" s="31"/>
      <c r="H117" s="3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117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02 - Náhradní výsadba u SO 02 Polní cesta C2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1" t="s">
        <v>22</v>
      </c>
      <c r="D121" s="41"/>
      <c r="E121" s="41"/>
      <c r="F121" s="26" t="str">
        <f>F12</f>
        <v>Bocanovice</v>
      </c>
      <c r="G121" s="41"/>
      <c r="H121" s="41"/>
      <c r="I121" s="31" t="s">
        <v>24</v>
      </c>
      <c r="J121" s="80" t="str">
        <f>IF(J12="","",J12)</f>
        <v>30. 12. 2020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1" t="s">
        <v>28</v>
      </c>
      <c r="D123" s="41"/>
      <c r="E123" s="41"/>
      <c r="F123" s="26" t="str">
        <f>E15</f>
        <v>ČR SPÚ, KPÚ pro MSK</v>
      </c>
      <c r="G123" s="41"/>
      <c r="H123" s="41"/>
      <c r="I123" s="31" t="s">
        <v>36</v>
      </c>
      <c r="J123" s="35" t="str">
        <f>E21</f>
        <v>AWT Rekultivace a.s.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34</v>
      </c>
      <c r="D124" s="41"/>
      <c r="E124" s="41"/>
      <c r="F124" s="26" t="str">
        <f>IF(E18="","",E18)</f>
        <v>Vyplň údaj</v>
      </c>
      <c r="G124" s="41"/>
      <c r="H124" s="41"/>
      <c r="I124" s="31" t="s">
        <v>41</v>
      </c>
      <c r="J124" s="35" t="str">
        <f>E24</f>
        <v>V.Krč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6"/>
      <c r="B126" s="217"/>
      <c r="C126" s="218" t="s">
        <v>137</v>
      </c>
      <c r="D126" s="219" t="s">
        <v>71</v>
      </c>
      <c r="E126" s="219" t="s">
        <v>67</v>
      </c>
      <c r="F126" s="219" t="s">
        <v>68</v>
      </c>
      <c r="G126" s="219" t="s">
        <v>138</v>
      </c>
      <c r="H126" s="219" t="s">
        <v>139</v>
      </c>
      <c r="I126" s="219" t="s">
        <v>140</v>
      </c>
      <c r="J126" s="219" t="s">
        <v>122</v>
      </c>
      <c r="K126" s="220" t="s">
        <v>141</v>
      </c>
      <c r="L126" s="221"/>
      <c r="M126" s="101" t="s">
        <v>1</v>
      </c>
      <c r="N126" s="102" t="s">
        <v>50</v>
      </c>
      <c r="O126" s="102" t="s">
        <v>142</v>
      </c>
      <c r="P126" s="102" t="s">
        <v>143</v>
      </c>
      <c r="Q126" s="102" t="s">
        <v>144</v>
      </c>
      <c r="R126" s="102" t="s">
        <v>145</v>
      </c>
      <c r="S126" s="102" t="s">
        <v>146</v>
      </c>
      <c r="T126" s="103" t="s">
        <v>147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9"/>
      <c r="B127" s="40"/>
      <c r="C127" s="108" t="s">
        <v>148</v>
      </c>
      <c r="D127" s="41"/>
      <c r="E127" s="41"/>
      <c r="F127" s="41"/>
      <c r="G127" s="41"/>
      <c r="H127" s="41"/>
      <c r="I127" s="41"/>
      <c r="J127" s="222">
        <f>BK127</f>
        <v>0</v>
      </c>
      <c r="K127" s="41"/>
      <c r="L127" s="42"/>
      <c r="M127" s="104"/>
      <c r="N127" s="223"/>
      <c r="O127" s="105"/>
      <c r="P127" s="224">
        <f>P128</f>
        <v>0</v>
      </c>
      <c r="Q127" s="105"/>
      <c r="R127" s="224">
        <f>R128</f>
        <v>0.023823</v>
      </c>
      <c r="S127" s="105"/>
      <c r="T127" s="225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6" t="s">
        <v>85</v>
      </c>
      <c r="AU127" s="16" t="s">
        <v>124</v>
      </c>
      <c r="BK127" s="226">
        <f>BK128</f>
        <v>0</v>
      </c>
    </row>
    <row r="128" spans="1:63" s="12" customFormat="1" ht="25.9" customHeight="1">
      <c r="A128" s="12"/>
      <c r="B128" s="227"/>
      <c r="C128" s="228"/>
      <c r="D128" s="229" t="s">
        <v>85</v>
      </c>
      <c r="E128" s="230" t="s">
        <v>179</v>
      </c>
      <c r="F128" s="230" t="s">
        <v>180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SUM(P129:P195)</f>
        <v>0</v>
      </c>
      <c r="Q128" s="235"/>
      <c r="R128" s="236">
        <f>SUM(R129:R195)</f>
        <v>0.023823</v>
      </c>
      <c r="S128" s="235"/>
      <c r="T128" s="237">
        <f>SUM(T129:T195)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21</v>
      </c>
      <c r="AT128" s="239" t="s">
        <v>85</v>
      </c>
      <c r="AU128" s="239" t="s">
        <v>86</v>
      </c>
      <c r="AY128" s="238" t="s">
        <v>151</v>
      </c>
      <c r="BK128" s="240">
        <f>SUM(BK129:BK195)</f>
        <v>0</v>
      </c>
    </row>
    <row r="129" spans="1:65" s="2" customFormat="1" ht="33" customHeight="1">
      <c r="A129" s="39"/>
      <c r="B129" s="40"/>
      <c r="C129" s="243" t="s">
        <v>181</v>
      </c>
      <c r="D129" s="243" t="s">
        <v>153</v>
      </c>
      <c r="E129" s="244" t="s">
        <v>182</v>
      </c>
      <c r="F129" s="245" t="s">
        <v>183</v>
      </c>
      <c r="G129" s="246" t="s">
        <v>175</v>
      </c>
      <c r="H129" s="247">
        <v>1</v>
      </c>
      <c r="I129" s="248"/>
      <c r="J129" s="249">
        <f>ROUND(I129*H129,2)</f>
        <v>0</v>
      </c>
      <c r="K129" s="245" t="s">
        <v>184</v>
      </c>
      <c r="L129" s="42"/>
      <c r="M129" s="250" t="s">
        <v>1</v>
      </c>
      <c r="N129" s="251" t="s">
        <v>51</v>
      </c>
      <c r="O129" s="92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4" t="s">
        <v>157</v>
      </c>
      <c r="AT129" s="254" t="s">
        <v>153</v>
      </c>
      <c r="AU129" s="254" t="s">
        <v>21</v>
      </c>
      <c r="AY129" s="16" t="s">
        <v>151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6" t="s">
        <v>21</v>
      </c>
      <c r="BK129" s="144">
        <f>ROUND(I129*H129,2)</f>
        <v>0</v>
      </c>
      <c r="BL129" s="16" t="s">
        <v>157</v>
      </c>
      <c r="BM129" s="254" t="s">
        <v>185</v>
      </c>
    </row>
    <row r="130" spans="1:47" s="2" customFormat="1" ht="12">
      <c r="A130" s="39"/>
      <c r="B130" s="40"/>
      <c r="C130" s="41"/>
      <c r="D130" s="255" t="s">
        <v>159</v>
      </c>
      <c r="E130" s="41"/>
      <c r="F130" s="256" t="s">
        <v>186</v>
      </c>
      <c r="G130" s="41"/>
      <c r="H130" s="41"/>
      <c r="I130" s="213"/>
      <c r="J130" s="41"/>
      <c r="K130" s="41"/>
      <c r="L130" s="42"/>
      <c r="M130" s="257"/>
      <c r="N130" s="25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6" t="s">
        <v>159</v>
      </c>
      <c r="AU130" s="16" t="s">
        <v>21</v>
      </c>
    </row>
    <row r="131" spans="1:51" s="14" customFormat="1" ht="12">
      <c r="A131" s="14"/>
      <c r="B131" s="275"/>
      <c r="C131" s="276"/>
      <c r="D131" s="255" t="s">
        <v>161</v>
      </c>
      <c r="E131" s="277" t="s">
        <v>1</v>
      </c>
      <c r="F131" s="278" t="s">
        <v>187</v>
      </c>
      <c r="G131" s="276"/>
      <c r="H131" s="277" t="s">
        <v>1</v>
      </c>
      <c r="I131" s="279"/>
      <c r="J131" s="276"/>
      <c r="K131" s="276"/>
      <c r="L131" s="280"/>
      <c r="M131" s="281"/>
      <c r="N131" s="282"/>
      <c r="O131" s="282"/>
      <c r="P131" s="282"/>
      <c r="Q131" s="282"/>
      <c r="R131" s="282"/>
      <c r="S131" s="282"/>
      <c r="T131" s="28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84" t="s">
        <v>161</v>
      </c>
      <c r="AU131" s="284" t="s">
        <v>21</v>
      </c>
      <c r="AV131" s="14" t="s">
        <v>21</v>
      </c>
      <c r="AW131" s="14" t="s">
        <v>40</v>
      </c>
      <c r="AX131" s="14" t="s">
        <v>86</v>
      </c>
      <c r="AY131" s="284" t="s">
        <v>151</v>
      </c>
    </row>
    <row r="132" spans="1:51" s="13" customFormat="1" ht="12">
      <c r="A132" s="13"/>
      <c r="B132" s="259"/>
      <c r="C132" s="260"/>
      <c r="D132" s="255" t="s">
        <v>161</v>
      </c>
      <c r="E132" s="261" t="s">
        <v>1</v>
      </c>
      <c r="F132" s="262" t="s">
        <v>21</v>
      </c>
      <c r="G132" s="260"/>
      <c r="H132" s="263">
        <v>1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161</v>
      </c>
      <c r="AU132" s="269" t="s">
        <v>21</v>
      </c>
      <c r="AV132" s="13" t="s">
        <v>95</v>
      </c>
      <c r="AW132" s="13" t="s">
        <v>40</v>
      </c>
      <c r="AX132" s="13" t="s">
        <v>21</v>
      </c>
      <c r="AY132" s="269" t="s">
        <v>151</v>
      </c>
    </row>
    <row r="133" spans="1:65" s="2" customFormat="1" ht="12">
      <c r="A133" s="39"/>
      <c r="B133" s="40"/>
      <c r="C133" s="243" t="s">
        <v>188</v>
      </c>
      <c r="D133" s="243" t="s">
        <v>153</v>
      </c>
      <c r="E133" s="244" t="s">
        <v>189</v>
      </c>
      <c r="F133" s="245" t="s">
        <v>190</v>
      </c>
      <c r="G133" s="246" t="s">
        <v>175</v>
      </c>
      <c r="H133" s="247">
        <v>1</v>
      </c>
      <c r="I133" s="248"/>
      <c r="J133" s="249">
        <f>ROUND(I133*H133,2)</f>
        <v>0</v>
      </c>
      <c r="K133" s="245" t="s">
        <v>184</v>
      </c>
      <c r="L133" s="42"/>
      <c r="M133" s="250" t="s">
        <v>1</v>
      </c>
      <c r="N133" s="251" t="s">
        <v>51</v>
      </c>
      <c r="O133" s="92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4" t="s">
        <v>157</v>
      </c>
      <c r="AT133" s="254" t="s">
        <v>153</v>
      </c>
      <c r="AU133" s="254" t="s">
        <v>21</v>
      </c>
      <c r="AY133" s="16" t="s">
        <v>151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21</v>
      </c>
      <c r="BK133" s="144">
        <f>ROUND(I133*H133,2)</f>
        <v>0</v>
      </c>
      <c r="BL133" s="16" t="s">
        <v>157</v>
      </c>
      <c r="BM133" s="254" t="s">
        <v>191</v>
      </c>
    </row>
    <row r="134" spans="1:47" s="2" customFormat="1" ht="12">
      <c r="A134" s="39"/>
      <c r="B134" s="40"/>
      <c r="C134" s="41"/>
      <c r="D134" s="255" t="s">
        <v>159</v>
      </c>
      <c r="E134" s="41"/>
      <c r="F134" s="256" t="s">
        <v>192</v>
      </c>
      <c r="G134" s="41"/>
      <c r="H134" s="41"/>
      <c r="I134" s="213"/>
      <c r="J134" s="41"/>
      <c r="K134" s="41"/>
      <c r="L134" s="42"/>
      <c r="M134" s="257"/>
      <c r="N134" s="25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6" t="s">
        <v>159</v>
      </c>
      <c r="AU134" s="16" t="s">
        <v>21</v>
      </c>
    </row>
    <row r="135" spans="1:51" s="14" customFormat="1" ht="12">
      <c r="A135" s="14"/>
      <c r="B135" s="275"/>
      <c r="C135" s="276"/>
      <c r="D135" s="255" t="s">
        <v>161</v>
      </c>
      <c r="E135" s="277" t="s">
        <v>1</v>
      </c>
      <c r="F135" s="278" t="s">
        <v>193</v>
      </c>
      <c r="G135" s="276"/>
      <c r="H135" s="277" t="s">
        <v>1</v>
      </c>
      <c r="I135" s="279"/>
      <c r="J135" s="276"/>
      <c r="K135" s="276"/>
      <c r="L135" s="280"/>
      <c r="M135" s="281"/>
      <c r="N135" s="282"/>
      <c r="O135" s="282"/>
      <c r="P135" s="282"/>
      <c r="Q135" s="282"/>
      <c r="R135" s="282"/>
      <c r="S135" s="282"/>
      <c r="T135" s="28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4" t="s">
        <v>161</v>
      </c>
      <c r="AU135" s="284" t="s">
        <v>21</v>
      </c>
      <c r="AV135" s="14" t="s">
        <v>21</v>
      </c>
      <c r="AW135" s="14" t="s">
        <v>40</v>
      </c>
      <c r="AX135" s="14" t="s">
        <v>86</v>
      </c>
      <c r="AY135" s="284" t="s">
        <v>151</v>
      </c>
    </row>
    <row r="136" spans="1:51" s="13" customFormat="1" ht="12">
      <c r="A136" s="13"/>
      <c r="B136" s="259"/>
      <c r="C136" s="260"/>
      <c r="D136" s="255" t="s">
        <v>161</v>
      </c>
      <c r="E136" s="261" t="s">
        <v>1</v>
      </c>
      <c r="F136" s="262" t="s">
        <v>21</v>
      </c>
      <c r="G136" s="260"/>
      <c r="H136" s="263">
        <v>1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161</v>
      </c>
      <c r="AU136" s="269" t="s">
        <v>21</v>
      </c>
      <c r="AV136" s="13" t="s">
        <v>95</v>
      </c>
      <c r="AW136" s="13" t="s">
        <v>40</v>
      </c>
      <c r="AX136" s="13" t="s">
        <v>21</v>
      </c>
      <c r="AY136" s="269" t="s">
        <v>151</v>
      </c>
    </row>
    <row r="137" spans="1:65" s="2" customFormat="1" ht="12">
      <c r="A137" s="39"/>
      <c r="B137" s="40"/>
      <c r="C137" s="285" t="s">
        <v>194</v>
      </c>
      <c r="D137" s="285" t="s">
        <v>195</v>
      </c>
      <c r="E137" s="286" t="s">
        <v>196</v>
      </c>
      <c r="F137" s="287" t="s">
        <v>197</v>
      </c>
      <c r="G137" s="288" t="s">
        <v>175</v>
      </c>
      <c r="H137" s="289">
        <v>1.05</v>
      </c>
      <c r="I137" s="290"/>
      <c r="J137" s="291">
        <f>ROUND(I137*H137,2)</f>
        <v>0</v>
      </c>
      <c r="K137" s="287" t="s">
        <v>1</v>
      </c>
      <c r="L137" s="292"/>
      <c r="M137" s="293" t="s">
        <v>1</v>
      </c>
      <c r="N137" s="294" t="s">
        <v>51</v>
      </c>
      <c r="O137" s="92"/>
      <c r="P137" s="252">
        <f>O137*H137</f>
        <v>0</v>
      </c>
      <c r="Q137" s="252">
        <v>0.02</v>
      </c>
      <c r="R137" s="252">
        <f>Q137*H137</f>
        <v>0.021</v>
      </c>
      <c r="S137" s="252">
        <v>0</v>
      </c>
      <c r="T137" s="25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4" t="s">
        <v>198</v>
      </c>
      <c r="AT137" s="254" t="s">
        <v>195</v>
      </c>
      <c r="AU137" s="254" t="s">
        <v>21</v>
      </c>
      <c r="AY137" s="16" t="s">
        <v>151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21</v>
      </c>
      <c r="BK137" s="144">
        <f>ROUND(I137*H137,2)</f>
        <v>0</v>
      </c>
      <c r="BL137" s="16" t="s">
        <v>157</v>
      </c>
      <c r="BM137" s="254" t="s">
        <v>199</v>
      </c>
    </row>
    <row r="138" spans="1:47" s="2" customFormat="1" ht="12">
      <c r="A138" s="39"/>
      <c r="B138" s="40"/>
      <c r="C138" s="41"/>
      <c r="D138" s="255" t="s">
        <v>159</v>
      </c>
      <c r="E138" s="41"/>
      <c r="F138" s="256" t="s">
        <v>200</v>
      </c>
      <c r="G138" s="41"/>
      <c r="H138" s="41"/>
      <c r="I138" s="213"/>
      <c r="J138" s="41"/>
      <c r="K138" s="41"/>
      <c r="L138" s="42"/>
      <c r="M138" s="257"/>
      <c r="N138" s="25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6" t="s">
        <v>159</v>
      </c>
      <c r="AU138" s="16" t="s">
        <v>21</v>
      </c>
    </row>
    <row r="139" spans="1:51" s="14" customFormat="1" ht="12">
      <c r="A139" s="14"/>
      <c r="B139" s="275"/>
      <c r="C139" s="276"/>
      <c r="D139" s="255" t="s">
        <v>161</v>
      </c>
      <c r="E139" s="277" t="s">
        <v>1</v>
      </c>
      <c r="F139" s="278" t="s">
        <v>201</v>
      </c>
      <c r="G139" s="276"/>
      <c r="H139" s="277" t="s">
        <v>1</v>
      </c>
      <c r="I139" s="279"/>
      <c r="J139" s="276"/>
      <c r="K139" s="276"/>
      <c r="L139" s="280"/>
      <c r="M139" s="281"/>
      <c r="N139" s="282"/>
      <c r="O139" s="282"/>
      <c r="P139" s="282"/>
      <c r="Q139" s="282"/>
      <c r="R139" s="282"/>
      <c r="S139" s="282"/>
      <c r="T139" s="28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4" t="s">
        <v>161</v>
      </c>
      <c r="AU139" s="284" t="s">
        <v>21</v>
      </c>
      <c r="AV139" s="14" t="s">
        <v>21</v>
      </c>
      <c r="AW139" s="14" t="s">
        <v>40</v>
      </c>
      <c r="AX139" s="14" t="s">
        <v>86</v>
      </c>
      <c r="AY139" s="284" t="s">
        <v>151</v>
      </c>
    </row>
    <row r="140" spans="1:51" s="13" customFormat="1" ht="12">
      <c r="A140" s="13"/>
      <c r="B140" s="259"/>
      <c r="C140" s="260"/>
      <c r="D140" s="255" t="s">
        <v>161</v>
      </c>
      <c r="E140" s="261" t="s">
        <v>1</v>
      </c>
      <c r="F140" s="262" t="s">
        <v>202</v>
      </c>
      <c r="G140" s="260"/>
      <c r="H140" s="263">
        <v>1.05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161</v>
      </c>
      <c r="AU140" s="269" t="s">
        <v>21</v>
      </c>
      <c r="AV140" s="13" t="s">
        <v>95</v>
      </c>
      <c r="AW140" s="13" t="s">
        <v>40</v>
      </c>
      <c r="AX140" s="13" t="s">
        <v>21</v>
      </c>
      <c r="AY140" s="269" t="s">
        <v>151</v>
      </c>
    </row>
    <row r="141" spans="1:65" s="2" customFormat="1" ht="12">
      <c r="A141" s="39"/>
      <c r="B141" s="40"/>
      <c r="C141" s="243" t="s">
        <v>203</v>
      </c>
      <c r="D141" s="243" t="s">
        <v>153</v>
      </c>
      <c r="E141" s="244" t="s">
        <v>204</v>
      </c>
      <c r="F141" s="245" t="s">
        <v>205</v>
      </c>
      <c r="G141" s="246" t="s">
        <v>175</v>
      </c>
      <c r="H141" s="247">
        <v>1</v>
      </c>
      <c r="I141" s="248"/>
      <c r="J141" s="249">
        <f>ROUND(I141*H141,2)</f>
        <v>0</v>
      </c>
      <c r="K141" s="245" t="s">
        <v>184</v>
      </c>
      <c r="L141" s="42"/>
      <c r="M141" s="250" t="s">
        <v>1</v>
      </c>
      <c r="N141" s="251" t="s">
        <v>51</v>
      </c>
      <c r="O141" s="92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4" t="s">
        <v>157</v>
      </c>
      <c r="AT141" s="254" t="s">
        <v>153</v>
      </c>
      <c r="AU141" s="254" t="s">
        <v>21</v>
      </c>
      <c r="AY141" s="16" t="s">
        <v>151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21</v>
      </c>
      <c r="BK141" s="144">
        <f>ROUND(I141*H141,2)</f>
        <v>0</v>
      </c>
      <c r="BL141" s="16" t="s">
        <v>157</v>
      </c>
      <c r="BM141" s="254" t="s">
        <v>206</v>
      </c>
    </row>
    <row r="142" spans="1:47" s="2" customFormat="1" ht="12">
      <c r="A142" s="39"/>
      <c r="B142" s="40"/>
      <c r="C142" s="41"/>
      <c r="D142" s="255" t="s">
        <v>159</v>
      </c>
      <c r="E142" s="41"/>
      <c r="F142" s="256" t="s">
        <v>207</v>
      </c>
      <c r="G142" s="41"/>
      <c r="H142" s="41"/>
      <c r="I142" s="213"/>
      <c r="J142" s="41"/>
      <c r="K142" s="41"/>
      <c r="L142" s="42"/>
      <c r="M142" s="257"/>
      <c r="N142" s="25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6" t="s">
        <v>159</v>
      </c>
      <c r="AU142" s="16" t="s">
        <v>21</v>
      </c>
    </row>
    <row r="143" spans="1:51" s="14" customFormat="1" ht="12">
      <c r="A143" s="14"/>
      <c r="B143" s="275"/>
      <c r="C143" s="276"/>
      <c r="D143" s="255" t="s">
        <v>161</v>
      </c>
      <c r="E143" s="277" t="s">
        <v>1</v>
      </c>
      <c r="F143" s="278" t="s">
        <v>208</v>
      </c>
      <c r="G143" s="276"/>
      <c r="H143" s="277" t="s">
        <v>1</v>
      </c>
      <c r="I143" s="279"/>
      <c r="J143" s="276"/>
      <c r="K143" s="276"/>
      <c r="L143" s="280"/>
      <c r="M143" s="281"/>
      <c r="N143" s="282"/>
      <c r="O143" s="282"/>
      <c r="P143" s="282"/>
      <c r="Q143" s="282"/>
      <c r="R143" s="282"/>
      <c r="S143" s="282"/>
      <c r="T143" s="28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4" t="s">
        <v>161</v>
      </c>
      <c r="AU143" s="284" t="s">
        <v>21</v>
      </c>
      <c r="AV143" s="14" t="s">
        <v>21</v>
      </c>
      <c r="AW143" s="14" t="s">
        <v>40</v>
      </c>
      <c r="AX143" s="14" t="s">
        <v>86</v>
      </c>
      <c r="AY143" s="284" t="s">
        <v>151</v>
      </c>
    </row>
    <row r="144" spans="1:51" s="13" customFormat="1" ht="12">
      <c r="A144" s="13"/>
      <c r="B144" s="259"/>
      <c r="C144" s="260"/>
      <c r="D144" s="255" t="s">
        <v>161</v>
      </c>
      <c r="E144" s="261" t="s">
        <v>1</v>
      </c>
      <c r="F144" s="262" t="s">
        <v>21</v>
      </c>
      <c r="G144" s="260"/>
      <c r="H144" s="263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161</v>
      </c>
      <c r="AU144" s="269" t="s">
        <v>21</v>
      </c>
      <c r="AV144" s="13" t="s">
        <v>95</v>
      </c>
      <c r="AW144" s="13" t="s">
        <v>40</v>
      </c>
      <c r="AX144" s="13" t="s">
        <v>21</v>
      </c>
      <c r="AY144" s="269" t="s">
        <v>151</v>
      </c>
    </row>
    <row r="145" spans="1:65" s="2" customFormat="1" ht="16.5" customHeight="1">
      <c r="A145" s="39"/>
      <c r="B145" s="40"/>
      <c r="C145" s="285" t="s">
        <v>209</v>
      </c>
      <c r="D145" s="285" t="s">
        <v>195</v>
      </c>
      <c r="E145" s="286" t="s">
        <v>210</v>
      </c>
      <c r="F145" s="287" t="s">
        <v>211</v>
      </c>
      <c r="G145" s="288" t="s">
        <v>175</v>
      </c>
      <c r="H145" s="289">
        <v>10.5</v>
      </c>
      <c r="I145" s="290"/>
      <c r="J145" s="291">
        <f>ROUND(I145*H145,2)</f>
        <v>0</v>
      </c>
      <c r="K145" s="287" t="s">
        <v>1</v>
      </c>
      <c r="L145" s="292"/>
      <c r="M145" s="293" t="s">
        <v>1</v>
      </c>
      <c r="N145" s="294" t="s">
        <v>51</v>
      </c>
      <c r="O145" s="92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198</v>
      </c>
      <c r="AT145" s="254" t="s">
        <v>195</v>
      </c>
      <c r="AU145" s="254" t="s">
        <v>21</v>
      </c>
      <c r="AY145" s="16" t="s">
        <v>151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157</v>
      </c>
      <c r="BM145" s="254" t="s">
        <v>212</v>
      </c>
    </row>
    <row r="146" spans="1:47" s="2" customFormat="1" ht="12">
      <c r="A146" s="39"/>
      <c r="B146" s="40"/>
      <c r="C146" s="41"/>
      <c r="D146" s="255" t="s">
        <v>159</v>
      </c>
      <c r="E146" s="41"/>
      <c r="F146" s="256" t="s">
        <v>211</v>
      </c>
      <c r="G146" s="41"/>
      <c r="H146" s="41"/>
      <c r="I146" s="213"/>
      <c r="J146" s="41"/>
      <c r="K146" s="41"/>
      <c r="L146" s="42"/>
      <c r="M146" s="257"/>
      <c r="N146" s="25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159</v>
      </c>
      <c r="AU146" s="16" t="s">
        <v>21</v>
      </c>
    </row>
    <row r="147" spans="1:51" s="13" customFormat="1" ht="12">
      <c r="A147" s="13"/>
      <c r="B147" s="259"/>
      <c r="C147" s="260"/>
      <c r="D147" s="255" t="s">
        <v>161</v>
      </c>
      <c r="E147" s="261" t="s">
        <v>1</v>
      </c>
      <c r="F147" s="262" t="s">
        <v>213</v>
      </c>
      <c r="G147" s="260"/>
      <c r="H147" s="263">
        <v>10.5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161</v>
      </c>
      <c r="AU147" s="269" t="s">
        <v>21</v>
      </c>
      <c r="AV147" s="13" t="s">
        <v>95</v>
      </c>
      <c r="AW147" s="13" t="s">
        <v>40</v>
      </c>
      <c r="AX147" s="13" t="s">
        <v>21</v>
      </c>
      <c r="AY147" s="269" t="s">
        <v>151</v>
      </c>
    </row>
    <row r="148" spans="1:65" s="2" customFormat="1" ht="16.5" customHeight="1">
      <c r="A148" s="39"/>
      <c r="B148" s="40"/>
      <c r="C148" s="243" t="s">
        <v>214</v>
      </c>
      <c r="D148" s="243" t="s">
        <v>153</v>
      </c>
      <c r="E148" s="244" t="s">
        <v>215</v>
      </c>
      <c r="F148" s="245" t="s">
        <v>216</v>
      </c>
      <c r="G148" s="246" t="s">
        <v>217</v>
      </c>
      <c r="H148" s="247">
        <v>1</v>
      </c>
      <c r="I148" s="248"/>
      <c r="J148" s="249">
        <f>ROUND(I148*H148,2)</f>
        <v>0</v>
      </c>
      <c r="K148" s="245" t="s">
        <v>184</v>
      </c>
      <c r="L148" s="42"/>
      <c r="M148" s="250" t="s">
        <v>1</v>
      </c>
      <c r="N148" s="251" t="s">
        <v>51</v>
      </c>
      <c r="O148" s="92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4" t="s">
        <v>157</v>
      </c>
      <c r="AT148" s="254" t="s">
        <v>153</v>
      </c>
      <c r="AU148" s="254" t="s">
        <v>21</v>
      </c>
      <c r="AY148" s="16" t="s">
        <v>151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21</v>
      </c>
      <c r="BK148" s="144">
        <f>ROUND(I148*H148,2)</f>
        <v>0</v>
      </c>
      <c r="BL148" s="16" t="s">
        <v>157</v>
      </c>
      <c r="BM148" s="254" t="s">
        <v>218</v>
      </c>
    </row>
    <row r="149" spans="1:47" s="2" customFormat="1" ht="12">
      <c r="A149" s="39"/>
      <c r="B149" s="40"/>
      <c r="C149" s="41"/>
      <c r="D149" s="255" t="s">
        <v>159</v>
      </c>
      <c r="E149" s="41"/>
      <c r="F149" s="256" t="s">
        <v>219</v>
      </c>
      <c r="G149" s="41"/>
      <c r="H149" s="41"/>
      <c r="I149" s="213"/>
      <c r="J149" s="41"/>
      <c r="K149" s="41"/>
      <c r="L149" s="42"/>
      <c r="M149" s="257"/>
      <c r="N149" s="25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159</v>
      </c>
      <c r="AU149" s="16" t="s">
        <v>21</v>
      </c>
    </row>
    <row r="150" spans="1:51" s="14" customFormat="1" ht="12">
      <c r="A150" s="14"/>
      <c r="B150" s="275"/>
      <c r="C150" s="276"/>
      <c r="D150" s="255" t="s">
        <v>161</v>
      </c>
      <c r="E150" s="277" t="s">
        <v>1</v>
      </c>
      <c r="F150" s="278" t="s">
        <v>220</v>
      </c>
      <c r="G150" s="276"/>
      <c r="H150" s="277" t="s">
        <v>1</v>
      </c>
      <c r="I150" s="279"/>
      <c r="J150" s="276"/>
      <c r="K150" s="276"/>
      <c r="L150" s="280"/>
      <c r="M150" s="281"/>
      <c r="N150" s="282"/>
      <c r="O150" s="282"/>
      <c r="P150" s="282"/>
      <c r="Q150" s="282"/>
      <c r="R150" s="282"/>
      <c r="S150" s="282"/>
      <c r="T150" s="28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4" t="s">
        <v>161</v>
      </c>
      <c r="AU150" s="284" t="s">
        <v>21</v>
      </c>
      <c r="AV150" s="14" t="s">
        <v>21</v>
      </c>
      <c r="AW150" s="14" t="s">
        <v>40</v>
      </c>
      <c r="AX150" s="14" t="s">
        <v>86</v>
      </c>
      <c r="AY150" s="284" t="s">
        <v>151</v>
      </c>
    </row>
    <row r="151" spans="1:51" s="13" customFormat="1" ht="12">
      <c r="A151" s="13"/>
      <c r="B151" s="259"/>
      <c r="C151" s="260"/>
      <c r="D151" s="255" t="s">
        <v>161</v>
      </c>
      <c r="E151" s="261" t="s">
        <v>1</v>
      </c>
      <c r="F151" s="262" t="s">
        <v>221</v>
      </c>
      <c r="G151" s="260"/>
      <c r="H151" s="263">
        <v>1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161</v>
      </c>
      <c r="AU151" s="269" t="s">
        <v>21</v>
      </c>
      <c r="AV151" s="13" t="s">
        <v>95</v>
      </c>
      <c r="AW151" s="13" t="s">
        <v>40</v>
      </c>
      <c r="AX151" s="13" t="s">
        <v>21</v>
      </c>
      <c r="AY151" s="269" t="s">
        <v>151</v>
      </c>
    </row>
    <row r="152" spans="1:65" s="2" customFormat="1" ht="16.5" customHeight="1">
      <c r="A152" s="39"/>
      <c r="B152" s="40"/>
      <c r="C152" s="285" t="s">
        <v>222</v>
      </c>
      <c r="D152" s="285" t="s">
        <v>195</v>
      </c>
      <c r="E152" s="286" t="s">
        <v>223</v>
      </c>
      <c r="F152" s="287" t="s">
        <v>224</v>
      </c>
      <c r="G152" s="288" t="s">
        <v>217</v>
      </c>
      <c r="H152" s="289">
        <v>1</v>
      </c>
      <c r="I152" s="290"/>
      <c r="J152" s="291">
        <f>ROUND(I152*H152,2)</f>
        <v>0</v>
      </c>
      <c r="K152" s="287" t="s">
        <v>1</v>
      </c>
      <c r="L152" s="292"/>
      <c r="M152" s="293" t="s">
        <v>1</v>
      </c>
      <c r="N152" s="294" t="s">
        <v>51</v>
      </c>
      <c r="O152" s="92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4" t="s">
        <v>198</v>
      </c>
      <c r="AT152" s="254" t="s">
        <v>195</v>
      </c>
      <c r="AU152" s="254" t="s">
        <v>21</v>
      </c>
      <c r="AY152" s="16" t="s">
        <v>151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21</v>
      </c>
      <c r="BK152" s="144">
        <f>ROUND(I152*H152,2)</f>
        <v>0</v>
      </c>
      <c r="BL152" s="16" t="s">
        <v>157</v>
      </c>
      <c r="BM152" s="254" t="s">
        <v>225</v>
      </c>
    </row>
    <row r="153" spans="1:47" s="2" customFormat="1" ht="12">
      <c r="A153" s="39"/>
      <c r="B153" s="40"/>
      <c r="C153" s="41"/>
      <c r="D153" s="255" t="s">
        <v>159</v>
      </c>
      <c r="E153" s="41"/>
      <c r="F153" s="256" t="s">
        <v>224</v>
      </c>
      <c r="G153" s="41"/>
      <c r="H153" s="41"/>
      <c r="I153" s="213"/>
      <c r="J153" s="41"/>
      <c r="K153" s="41"/>
      <c r="L153" s="42"/>
      <c r="M153" s="257"/>
      <c r="N153" s="25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6" t="s">
        <v>159</v>
      </c>
      <c r="AU153" s="16" t="s">
        <v>21</v>
      </c>
    </row>
    <row r="154" spans="1:51" s="13" customFormat="1" ht="12">
      <c r="A154" s="13"/>
      <c r="B154" s="259"/>
      <c r="C154" s="260"/>
      <c r="D154" s="255" t="s">
        <v>161</v>
      </c>
      <c r="E154" s="261" t="s">
        <v>1</v>
      </c>
      <c r="F154" s="262" t="s">
        <v>226</v>
      </c>
      <c r="G154" s="260"/>
      <c r="H154" s="263">
        <v>1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161</v>
      </c>
      <c r="AU154" s="269" t="s">
        <v>21</v>
      </c>
      <c r="AV154" s="13" t="s">
        <v>95</v>
      </c>
      <c r="AW154" s="13" t="s">
        <v>40</v>
      </c>
      <c r="AX154" s="13" t="s">
        <v>21</v>
      </c>
      <c r="AY154" s="269" t="s">
        <v>151</v>
      </c>
    </row>
    <row r="155" spans="1:65" s="2" customFormat="1" ht="12">
      <c r="A155" s="39"/>
      <c r="B155" s="40"/>
      <c r="C155" s="243" t="s">
        <v>227</v>
      </c>
      <c r="D155" s="243" t="s">
        <v>153</v>
      </c>
      <c r="E155" s="244" t="s">
        <v>228</v>
      </c>
      <c r="F155" s="245" t="s">
        <v>229</v>
      </c>
      <c r="G155" s="246" t="s">
        <v>217</v>
      </c>
      <c r="H155" s="247">
        <v>1</v>
      </c>
      <c r="I155" s="248"/>
      <c r="J155" s="249">
        <f>ROUND(I155*H155,2)</f>
        <v>0</v>
      </c>
      <c r="K155" s="245" t="s">
        <v>184</v>
      </c>
      <c r="L155" s="42"/>
      <c r="M155" s="250" t="s">
        <v>1</v>
      </c>
      <c r="N155" s="251" t="s">
        <v>51</v>
      </c>
      <c r="O155" s="92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4" t="s">
        <v>157</v>
      </c>
      <c r="AT155" s="254" t="s">
        <v>153</v>
      </c>
      <c r="AU155" s="254" t="s">
        <v>21</v>
      </c>
      <c r="AY155" s="16" t="s">
        <v>151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21</v>
      </c>
      <c r="BK155" s="144">
        <f>ROUND(I155*H155,2)</f>
        <v>0</v>
      </c>
      <c r="BL155" s="16" t="s">
        <v>157</v>
      </c>
      <c r="BM155" s="254" t="s">
        <v>230</v>
      </c>
    </row>
    <row r="156" spans="1:47" s="2" customFormat="1" ht="12">
      <c r="A156" s="39"/>
      <c r="B156" s="40"/>
      <c r="C156" s="41"/>
      <c r="D156" s="255" t="s">
        <v>159</v>
      </c>
      <c r="E156" s="41"/>
      <c r="F156" s="256" t="s">
        <v>231</v>
      </c>
      <c r="G156" s="41"/>
      <c r="H156" s="41"/>
      <c r="I156" s="213"/>
      <c r="J156" s="41"/>
      <c r="K156" s="41"/>
      <c r="L156" s="42"/>
      <c r="M156" s="257"/>
      <c r="N156" s="25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6" t="s">
        <v>159</v>
      </c>
      <c r="AU156" s="16" t="s">
        <v>21</v>
      </c>
    </row>
    <row r="157" spans="1:51" s="13" customFormat="1" ht="12">
      <c r="A157" s="13"/>
      <c r="B157" s="259"/>
      <c r="C157" s="260"/>
      <c r="D157" s="255" t="s">
        <v>161</v>
      </c>
      <c r="E157" s="261" t="s">
        <v>1</v>
      </c>
      <c r="F157" s="262" t="s">
        <v>226</v>
      </c>
      <c r="G157" s="260"/>
      <c r="H157" s="263">
        <v>1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161</v>
      </c>
      <c r="AU157" s="269" t="s">
        <v>21</v>
      </c>
      <c r="AV157" s="13" t="s">
        <v>95</v>
      </c>
      <c r="AW157" s="13" t="s">
        <v>40</v>
      </c>
      <c r="AX157" s="13" t="s">
        <v>21</v>
      </c>
      <c r="AY157" s="269" t="s">
        <v>151</v>
      </c>
    </row>
    <row r="158" spans="1:65" s="2" customFormat="1" ht="12">
      <c r="A158" s="39"/>
      <c r="B158" s="40"/>
      <c r="C158" s="243" t="s">
        <v>232</v>
      </c>
      <c r="D158" s="243" t="s">
        <v>153</v>
      </c>
      <c r="E158" s="244" t="s">
        <v>233</v>
      </c>
      <c r="F158" s="245" t="s">
        <v>234</v>
      </c>
      <c r="G158" s="246" t="s">
        <v>217</v>
      </c>
      <c r="H158" s="247">
        <v>9</v>
      </c>
      <c r="I158" s="248"/>
      <c r="J158" s="249">
        <f>ROUND(I158*H158,2)</f>
        <v>0</v>
      </c>
      <c r="K158" s="245" t="s">
        <v>184</v>
      </c>
      <c r="L158" s="42"/>
      <c r="M158" s="250" t="s">
        <v>1</v>
      </c>
      <c r="N158" s="251" t="s">
        <v>51</v>
      </c>
      <c r="O158" s="92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4" t="s">
        <v>157</v>
      </c>
      <c r="AT158" s="254" t="s">
        <v>153</v>
      </c>
      <c r="AU158" s="254" t="s">
        <v>21</v>
      </c>
      <c r="AY158" s="16" t="s">
        <v>151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21</v>
      </c>
      <c r="BK158" s="144">
        <f>ROUND(I158*H158,2)</f>
        <v>0</v>
      </c>
      <c r="BL158" s="16" t="s">
        <v>157</v>
      </c>
      <c r="BM158" s="254" t="s">
        <v>235</v>
      </c>
    </row>
    <row r="159" spans="1:47" s="2" customFormat="1" ht="12">
      <c r="A159" s="39"/>
      <c r="B159" s="40"/>
      <c r="C159" s="41"/>
      <c r="D159" s="255" t="s">
        <v>159</v>
      </c>
      <c r="E159" s="41"/>
      <c r="F159" s="256" t="s">
        <v>236</v>
      </c>
      <c r="G159" s="41"/>
      <c r="H159" s="41"/>
      <c r="I159" s="213"/>
      <c r="J159" s="41"/>
      <c r="K159" s="41"/>
      <c r="L159" s="42"/>
      <c r="M159" s="257"/>
      <c r="N159" s="25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6" t="s">
        <v>159</v>
      </c>
      <c r="AU159" s="16" t="s">
        <v>21</v>
      </c>
    </row>
    <row r="160" spans="1:51" s="13" customFormat="1" ht="12">
      <c r="A160" s="13"/>
      <c r="B160" s="259"/>
      <c r="C160" s="260"/>
      <c r="D160" s="255" t="s">
        <v>161</v>
      </c>
      <c r="E160" s="261" t="s">
        <v>1</v>
      </c>
      <c r="F160" s="262" t="s">
        <v>237</v>
      </c>
      <c r="G160" s="260"/>
      <c r="H160" s="263">
        <v>9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161</v>
      </c>
      <c r="AU160" s="269" t="s">
        <v>21</v>
      </c>
      <c r="AV160" s="13" t="s">
        <v>95</v>
      </c>
      <c r="AW160" s="13" t="s">
        <v>40</v>
      </c>
      <c r="AX160" s="13" t="s">
        <v>21</v>
      </c>
      <c r="AY160" s="269" t="s">
        <v>151</v>
      </c>
    </row>
    <row r="161" spans="1:65" s="2" customFormat="1" ht="12">
      <c r="A161" s="39"/>
      <c r="B161" s="40"/>
      <c r="C161" s="243" t="s">
        <v>238</v>
      </c>
      <c r="D161" s="243" t="s">
        <v>153</v>
      </c>
      <c r="E161" s="244" t="s">
        <v>239</v>
      </c>
      <c r="F161" s="245" t="s">
        <v>240</v>
      </c>
      <c r="G161" s="246" t="s">
        <v>175</v>
      </c>
      <c r="H161" s="247">
        <v>1.05</v>
      </c>
      <c r="I161" s="248"/>
      <c r="J161" s="249">
        <f>ROUND(I161*H161,2)</f>
        <v>0</v>
      </c>
      <c r="K161" s="245" t="s">
        <v>184</v>
      </c>
      <c r="L161" s="42"/>
      <c r="M161" s="250" t="s">
        <v>1</v>
      </c>
      <c r="N161" s="251" t="s">
        <v>51</v>
      </c>
      <c r="O161" s="92"/>
      <c r="P161" s="252">
        <f>O161*H161</f>
        <v>0</v>
      </c>
      <c r="Q161" s="252">
        <v>6E-05</v>
      </c>
      <c r="R161" s="252">
        <f>Q161*H161</f>
        <v>6.3E-05</v>
      </c>
      <c r="S161" s="252">
        <v>0</v>
      </c>
      <c r="T161" s="25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4" t="s">
        <v>157</v>
      </c>
      <c r="AT161" s="254" t="s">
        <v>153</v>
      </c>
      <c r="AU161" s="254" t="s">
        <v>21</v>
      </c>
      <c r="AY161" s="16" t="s">
        <v>151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21</v>
      </c>
      <c r="BK161" s="144">
        <f>ROUND(I161*H161,2)</f>
        <v>0</v>
      </c>
      <c r="BL161" s="16" t="s">
        <v>157</v>
      </c>
      <c r="BM161" s="254" t="s">
        <v>241</v>
      </c>
    </row>
    <row r="162" spans="1:47" s="2" customFormat="1" ht="12">
      <c r="A162" s="39"/>
      <c r="B162" s="40"/>
      <c r="C162" s="41"/>
      <c r="D162" s="255" t="s">
        <v>159</v>
      </c>
      <c r="E162" s="41"/>
      <c r="F162" s="256" t="s">
        <v>242</v>
      </c>
      <c r="G162" s="41"/>
      <c r="H162" s="41"/>
      <c r="I162" s="213"/>
      <c r="J162" s="41"/>
      <c r="K162" s="41"/>
      <c r="L162" s="42"/>
      <c r="M162" s="257"/>
      <c r="N162" s="25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6" t="s">
        <v>159</v>
      </c>
      <c r="AU162" s="16" t="s">
        <v>21</v>
      </c>
    </row>
    <row r="163" spans="1:51" s="14" customFormat="1" ht="12">
      <c r="A163" s="14"/>
      <c r="B163" s="275"/>
      <c r="C163" s="276"/>
      <c r="D163" s="255" t="s">
        <v>161</v>
      </c>
      <c r="E163" s="277" t="s">
        <v>1</v>
      </c>
      <c r="F163" s="278" t="s">
        <v>193</v>
      </c>
      <c r="G163" s="276"/>
      <c r="H163" s="277" t="s">
        <v>1</v>
      </c>
      <c r="I163" s="279"/>
      <c r="J163" s="276"/>
      <c r="K163" s="276"/>
      <c r="L163" s="280"/>
      <c r="M163" s="281"/>
      <c r="N163" s="282"/>
      <c r="O163" s="282"/>
      <c r="P163" s="282"/>
      <c r="Q163" s="282"/>
      <c r="R163" s="282"/>
      <c r="S163" s="282"/>
      <c r="T163" s="28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4" t="s">
        <v>161</v>
      </c>
      <c r="AU163" s="284" t="s">
        <v>21</v>
      </c>
      <c r="AV163" s="14" t="s">
        <v>21</v>
      </c>
      <c r="AW163" s="14" t="s">
        <v>40</v>
      </c>
      <c r="AX163" s="14" t="s">
        <v>86</v>
      </c>
      <c r="AY163" s="284" t="s">
        <v>151</v>
      </c>
    </row>
    <row r="164" spans="1:51" s="13" customFormat="1" ht="12">
      <c r="A164" s="13"/>
      <c r="B164" s="259"/>
      <c r="C164" s="260"/>
      <c r="D164" s="255" t="s">
        <v>161</v>
      </c>
      <c r="E164" s="261" t="s">
        <v>1</v>
      </c>
      <c r="F164" s="262" t="s">
        <v>202</v>
      </c>
      <c r="G164" s="260"/>
      <c r="H164" s="263">
        <v>1.05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161</v>
      </c>
      <c r="AU164" s="269" t="s">
        <v>21</v>
      </c>
      <c r="AV164" s="13" t="s">
        <v>95</v>
      </c>
      <c r="AW164" s="13" t="s">
        <v>40</v>
      </c>
      <c r="AX164" s="13" t="s">
        <v>21</v>
      </c>
      <c r="AY164" s="269" t="s">
        <v>151</v>
      </c>
    </row>
    <row r="165" spans="1:65" s="2" customFormat="1" ht="16.5" customHeight="1">
      <c r="A165" s="39"/>
      <c r="B165" s="40"/>
      <c r="C165" s="285" t="s">
        <v>243</v>
      </c>
      <c r="D165" s="285" t="s">
        <v>195</v>
      </c>
      <c r="E165" s="286" t="s">
        <v>244</v>
      </c>
      <c r="F165" s="287" t="s">
        <v>245</v>
      </c>
      <c r="G165" s="288" t="s">
        <v>175</v>
      </c>
      <c r="H165" s="289">
        <v>3.15</v>
      </c>
      <c r="I165" s="290"/>
      <c r="J165" s="291">
        <f>ROUND(I165*H165,2)</f>
        <v>0</v>
      </c>
      <c r="K165" s="287" t="s">
        <v>1</v>
      </c>
      <c r="L165" s="292"/>
      <c r="M165" s="293" t="s">
        <v>1</v>
      </c>
      <c r="N165" s="294" t="s">
        <v>51</v>
      </c>
      <c r="O165" s="92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4" t="s">
        <v>198</v>
      </c>
      <c r="AT165" s="254" t="s">
        <v>195</v>
      </c>
      <c r="AU165" s="254" t="s">
        <v>21</v>
      </c>
      <c r="AY165" s="16" t="s">
        <v>151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21</v>
      </c>
      <c r="BK165" s="144">
        <f>ROUND(I165*H165,2)</f>
        <v>0</v>
      </c>
      <c r="BL165" s="16" t="s">
        <v>157</v>
      </c>
      <c r="BM165" s="254" t="s">
        <v>246</v>
      </c>
    </row>
    <row r="166" spans="1:47" s="2" customFormat="1" ht="12">
      <c r="A166" s="39"/>
      <c r="B166" s="40"/>
      <c r="C166" s="41"/>
      <c r="D166" s="255" t="s">
        <v>159</v>
      </c>
      <c r="E166" s="41"/>
      <c r="F166" s="256" t="s">
        <v>245</v>
      </c>
      <c r="G166" s="41"/>
      <c r="H166" s="41"/>
      <c r="I166" s="213"/>
      <c r="J166" s="41"/>
      <c r="K166" s="41"/>
      <c r="L166" s="42"/>
      <c r="M166" s="257"/>
      <c r="N166" s="25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6" t="s">
        <v>159</v>
      </c>
      <c r="AU166" s="16" t="s">
        <v>21</v>
      </c>
    </row>
    <row r="167" spans="1:51" s="14" customFormat="1" ht="12">
      <c r="A167" s="14"/>
      <c r="B167" s="275"/>
      <c r="C167" s="276"/>
      <c r="D167" s="255" t="s">
        <v>161</v>
      </c>
      <c r="E167" s="277" t="s">
        <v>1</v>
      </c>
      <c r="F167" s="278" t="s">
        <v>247</v>
      </c>
      <c r="G167" s="276"/>
      <c r="H167" s="277" t="s">
        <v>1</v>
      </c>
      <c r="I167" s="279"/>
      <c r="J167" s="276"/>
      <c r="K167" s="276"/>
      <c r="L167" s="280"/>
      <c r="M167" s="281"/>
      <c r="N167" s="282"/>
      <c r="O167" s="282"/>
      <c r="P167" s="282"/>
      <c r="Q167" s="282"/>
      <c r="R167" s="282"/>
      <c r="S167" s="282"/>
      <c r="T167" s="28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4" t="s">
        <v>161</v>
      </c>
      <c r="AU167" s="284" t="s">
        <v>21</v>
      </c>
      <c r="AV167" s="14" t="s">
        <v>21</v>
      </c>
      <c r="AW167" s="14" t="s">
        <v>40</v>
      </c>
      <c r="AX167" s="14" t="s">
        <v>86</v>
      </c>
      <c r="AY167" s="284" t="s">
        <v>151</v>
      </c>
    </row>
    <row r="168" spans="1:51" s="13" customFormat="1" ht="12">
      <c r="A168" s="13"/>
      <c r="B168" s="259"/>
      <c r="C168" s="260"/>
      <c r="D168" s="255" t="s">
        <v>161</v>
      </c>
      <c r="E168" s="261" t="s">
        <v>1</v>
      </c>
      <c r="F168" s="262" t="s">
        <v>248</v>
      </c>
      <c r="G168" s="260"/>
      <c r="H168" s="263">
        <v>3.15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161</v>
      </c>
      <c r="AU168" s="269" t="s">
        <v>21</v>
      </c>
      <c r="AV168" s="13" t="s">
        <v>95</v>
      </c>
      <c r="AW168" s="13" t="s">
        <v>40</v>
      </c>
      <c r="AX168" s="13" t="s">
        <v>21</v>
      </c>
      <c r="AY168" s="269" t="s">
        <v>151</v>
      </c>
    </row>
    <row r="169" spans="1:65" s="2" customFormat="1" ht="16.5" customHeight="1">
      <c r="A169" s="39"/>
      <c r="B169" s="40"/>
      <c r="C169" s="285" t="s">
        <v>249</v>
      </c>
      <c r="D169" s="285" t="s">
        <v>195</v>
      </c>
      <c r="E169" s="286" t="s">
        <v>250</v>
      </c>
      <c r="F169" s="287" t="s">
        <v>251</v>
      </c>
      <c r="G169" s="288" t="s">
        <v>252</v>
      </c>
      <c r="H169" s="289">
        <v>3.15</v>
      </c>
      <c r="I169" s="290"/>
      <c r="J169" s="291">
        <f>ROUND(I169*H169,2)</f>
        <v>0</v>
      </c>
      <c r="K169" s="287" t="s">
        <v>1</v>
      </c>
      <c r="L169" s="292"/>
      <c r="M169" s="293" t="s">
        <v>1</v>
      </c>
      <c r="N169" s="294" t="s">
        <v>51</v>
      </c>
      <c r="O169" s="92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4" t="s">
        <v>198</v>
      </c>
      <c r="AT169" s="254" t="s">
        <v>195</v>
      </c>
      <c r="AU169" s="254" t="s">
        <v>21</v>
      </c>
      <c r="AY169" s="16" t="s">
        <v>151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21</v>
      </c>
      <c r="BK169" s="144">
        <f>ROUND(I169*H169,2)</f>
        <v>0</v>
      </c>
      <c r="BL169" s="16" t="s">
        <v>157</v>
      </c>
      <c r="BM169" s="254" t="s">
        <v>253</v>
      </c>
    </row>
    <row r="170" spans="1:51" s="14" customFormat="1" ht="12">
      <c r="A170" s="14"/>
      <c r="B170" s="275"/>
      <c r="C170" s="276"/>
      <c r="D170" s="255" t="s">
        <v>161</v>
      </c>
      <c r="E170" s="277" t="s">
        <v>1</v>
      </c>
      <c r="F170" s="278" t="s">
        <v>247</v>
      </c>
      <c r="G170" s="276"/>
      <c r="H170" s="277" t="s">
        <v>1</v>
      </c>
      <c r="I170" s="279"/>
      <c r="J170" s="276"/>
      <c r="K170" s="276"/>
      <c r="L170" s="280"/>
      <c r="M170" s="281"/>
      <c r="N170" s="282"/>
      <c r="O170" s="282"/>
      <c r="P170" s="282"/>
      <c r="Q170" s="282"/>
      <c r="R170" s="282"/>
      <c r="S170" s="282"/>
      <c r="T170" s="28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4" t="s">
        <v>161</v>
      </c>
      <c r="AU170" s="284" t="s">
        <v>21</v>
      </c>
      <c r="AV170" s="14" t="s">
        <v>21</v>
      </c>
      <c r="AW170" s="14" t="s">
        <v>40</v>
      </c>
      <c r="AX170" s="14" t="s">
        <v>86</v>
      </c>
      <c r="AY170" s="284" t="s">
        <v>151</v>
      </c>
    </row>
    <row r="171" spans="1:51" s="13" customFormat="1" ht="12">
      <c r="A171" s="13"/>
      <c r="B171" s="259"/>
      <c r="C171" s="260"/>
      <c r="D171" s="255" t="s">
        <v>161</v>
      </c>
      <c r="E171" s="261" t="s">
        <v>1</v>
      </c>
      <c r="F171" s="262" t="s">
        <v>248</v>
      </c>
      <c r="G171" s="260"/>
      <c r="H171" s="263">
        <v>3.15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161</v>
      </c>
      <c r="AU171" s="269" t="s">
        <v>21</v>
      </c>
      <c r="AV171" s="13" t="s">
        <v>95</v>
      </c>
      <c r="AW171" s="13" t="s">
        <v>40</v>
      </c>
      <c r="AX171" s="13" t="s">
        <v>21</v>
      </c>
      <c r="AY171" s="269" t="s">
        <v>151</v>
      </c>
    </row>
    <row r="172" spans="1:65" s="2" customFormat="1" ht="16.5" customHeight="1">
      <c r="A172" s="39"/>
      <c r="B172" s="40"/>
      <c r="C172" s="285" t="s">
        <v>254</v>
      </c>
      <c r="D172" s="285" t="s">
        <v>195</v>
      </c>
      <c r="E172" s="286" t="s">
        <v>255</v>
      </c>
      <c r="F172" s="287" t="s">
        <v>256</v>
      </c>
      <c r="G172" s="288" t="s">
        <v>257</v>
      </c>
      <c r="H172" s="289">
        <v>1.05</v>
      </c>
      <c r="I172" s="290"/>
      <c r="J172" s="291">
        <f>ROUND(I172*H172,2)</f>
        <v>0</v>
      </c>
      <c r="K172" s="287" t="s">
        <v>1</v>
      </c>
      <c r="L172" s="292"/>
      <c r="M172" s="293" t="s">
        <v>1</v>
      </c>
      <c r="N172" s="294" t="s">
        <v>51</v>
      </c>
      <c r="O172" s="92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4" t="s">
        <v>198</v>
      </c>
      <c r="AT172" s="254" t="s">
        <v>195</v>
      </c>
      <c r="AU172" s="254" t="s">
        <v>21</v>
      </c>
      <c r="AY172" s="16" t="s">
        <v>151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21</v>
      </c>
      <c r="BK172" s="144">
        <f>ROUND(I172*H172,2)</f>
        <v>0</v>
      </c>
      <c r="BL172" s="16" t="s">
        <v>157</v>
      </c>
      <c r="BM172" s="254" t="s">
        <v>258</v>
      </c>
    </row>
    <row r="173" spans="1:47" s="2" customFormat="1" ht="12">
      <c r="A173" s="39"/>
      <c r="B173" s="40"/>
      <c r="C173" s="41"/>
      <c r="D173" s="255" t="s">
        <v>159</v>
      </c>
      <c r="E173" s="41"/>
      <c r="F173" s="256" t="s">
        <v>256</v>
      </c>
      <c r="G173" s="41"/>
      <c r="H173" s="41"/>
      <c r="I173" s="213"/>
      <c r="J173" s="41"/>
      <c r="K173" s="41"/>
      <c r="L173" s="42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6" t="s">
        <v>159</v>
      </c>
      <c r="AU173" s="16" t="s">
        <v>21</v>
      </c>
    </row>
    <row r="174" spans="1:51" s="14" customFormat="1" ht="12">
      <c r="A174" s="14"/>
      <c r="B174" s="275"/>
      <c r="C174" s="276"/>
      <c r="D174" s="255" t="s">
        <v>161</v>
      </c>
      <c r="E174" s="277" t="s">
        <v>1</v>
      </c>
      <c r="F174" s="278" t="s">
        <v>193</v>
      </c>
      <c r="G174" s="276"/>
      <c r="H174" s="277" t="s">
        <v>1</v>
      </c>
      <c r="I174" s="279"/>
      <c r="J174" s="276"/>
      <c r="K174" s="276"/>
      <c r="L174" s="280"/>
      <c r="M174" s="281"/>
      <c r="N174" s="282"/>
      <c r="O174" s="282"/>
      <c r="P174" s="282"/>
      <c r="Q174" s="282"/>
      <c r="R174" s="282"/>
      <c r="S174" s="282"/>
      <c r="T174" s="28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4" t="s">
        <v>161</v>
      </c>
      <c r="AU174" s="284" t="s">
        <v>21</v>
      </c>
      <c r="AV174" s="14" t="s">
        <v>21</v>
      </c>
      <c r="AW174" s="14" t="s">
        <v>40</v>
      </c>
      <c r="AX174" s="14" t="s">
        <v>86</v>
      </c>
      <c r="AY174" s="284" t="s">
        <v>151</v>
      </c>
    </row>
    <row r="175" spans="1:51" s="13" customFormat="1" ht="12">
      <c r="A175" s="13"/>
      <c r="B175" s="259"/>
      <c r="C175" s="260"/>
      <c r="D175" s="255" t="s">
        <v>161</v>
      </c>
      <c r="E175" s="261" t="s">
        <v>1</v>
      </c>
      <c r="F175" s="262" t="s">
        <v>259</v>
      </c>
      <c r="G175" s="260"/>
      <c r="H175" s="263">
        <v>1.05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161</v>
      </c>
      <c r="AU175" s="269" t="s">
        <v>21</v>
      </c>
      <c r="AV175" s="13" t="s">
        <v>95</v>
      </c>
      <c r="AW175" s="13" t="s">
        <v>40</v>
      </c>
      <c r="AX175" s="13" t="s">
        <v>21</v>
      </c>
      <c r="AY175" s="269" t="s">
        <v>151</v>
      </c>
    </row>
    <row r="176" spans="1:65" s="2" customFormat="1" ht="12">
      <c r="A176" s="39"/>
      <c r="B176" s="40"/>
      <c r="C176" s="243" t="s">
        <v>260</v>
      </c>
      <c r="D176" s="243" t="s">
        <v>153</v>
      </c>
      <c r="E176" s="244" t="s">
        <v>261</v>
      </c>
      <c r="F176" s="245" t="s">
        <v>262</v>
      </c>
      <c r="G176" s="246" t="s">
        <v>263</v>
      </c>
      <c r="H176" s="247">
        <v>4</v>
      </c>
      <c r="I176" s="248"/>
      <c r="J176" s="249">
        <f>ROUND(I176*H176,2)</f>
        <v>0</v>
      </c>
      <c r="K176" s="245" t="s">
        <v>184</v>
      </c>
      <c r="L176" s="42"/>
      <c r="M176" s="250" t="s">
        <v>1</v>
      </c>
      <c r="N176" s="251" t="s">
        <v>51</v>
      </c>
      <c r="O176" s="92"/>
      <c r="P176" s="252">
        <f>O176*H176</f>
        <v>0</v>
      </c>
      <c r="Q176" s="252">
        <v>0.00069</v>
      </c>
      <c r="R176" s="252">
        <f>Q176*H176</f>
        <v>0.00276</v>
      </c>
      <c r="S176" s="252">
        <v>0</v>
      </c>
      <c r="T176" s="25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4" t="s">
        <v>157</v>
      </c>
      <c r="AT176" s="254" t="s">
        <v>153</v>
      </c>
      <c r="AU176" s="254" t="s">
        <v>21</v>
      </c>
      <c r="AY176" s="16" t="s">
        <v>151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21</v>
      </c>
      <c r="BK176" s="144">
        <f>ROUND(I176*H176,2)</f>
        <v>0</v>
      </c>
      <c r="BL176" s="16" t="s">
        <v>157</v>
      </c>
      <c r="BM176" s="254" t="s">
        <v>264</v>
      </c>
    </row>
    <row r="177" spans="1:47" s="2" customFormat="1" ht="12">
      <c r="A177" s="39"/>
      <c r="B177" s="40"/>
      <c r="C177" s="41"/>
      <c r="D177" s="255" t="s">
        <v>159</v>
      </c>
      <c r="E177" s="41"/>
      <c r="F177" s="256" t="s">
        <v>265</v>
      </c>
      <c r="G177" s="41"/>
      <c r="H177" s="41"/>
      <c r="I177" s="213"/>
      <c r="J177" s="41"/>
      <c r="K177" s="41"/>
      <c r="L177" s="42"/>
      <c r="M177" s="257"/>
      <c r="N177" s="25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6" t="s">
        <v>159</v>
      </c>
      <c r="AU177" s="16" t="s">
        <v>21</v>
      </c>
    </row>
    <row r="178" spans="1:51" s="14" customFormat="1" ht="12">
      <c r="A178" s="14"/>
      <c r="B178" s="275"/>
      <c r="C178" s="276"/>
      <c r="D178" s="255" t="s">
        <v>161</v>
      </c>
      <c r="E178" s="277" t="s">
        <v>1</v>
      </c>
      <c r="F178" s="278" t="s">
        <v>247</v>
      </c>
      <c r="G178" s="276"/>
      <c r="H178" s="277" t="s">
        <v>1</v>
      </c>
      <c r="I178" s="279"/>
      <c r="J178" s="276"/>
      <c r="K178" s="276"/>
      <c r="L178" s="280"/>
      <c r="M178" s="281"/>
      <c r="N178" s="282"/>
      <c r="O178" s="282"/>
      <c r="P178" s="282"/>
      <c r="Q178" s="282"/>
      <c r="R178" s="282"/>
      <c r="S178" s="282"/>
      <c r="T178" s="28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4" t="s">
        <v>161</v>
      </c>
      <c r="AU178" s="284" t="s">
        <v>21</v>
      </c>
      <c r="AV178" s="14" t="s">
        <v>21</v>
      </c>
      <c r="AW178" s="14" t="s">
        <v>40</v>
      </c>
      <c r="AX178" s="14" t="s">
        <v>86</v>
      </c>
      <c r="AY178" s="284" t="s">
        <v>151</v>
      </c>
    </row>
    <row r="179" spans="1:51" s="13" customFormat="1" ht="12">
      <c r="A179" s="13"/>
      <c r="B179" s="259"/>
      <c r="C179" s="260"/>
      <c r="D179" s="255" t="s">
        <v>161</v>
      </c>
      <c r="E179" s="261" t="s">
        <v>1</v>
      </c>
      <c r="F179" s="262" t="s">
        <v>266</v>
      </c>
      <c r="G179" s="260"/>
      <c r="H179" s="263">
        <v>4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161</v>
      </c>
      <c r="AU179" s="269" t="s">
        <v>21</v>
      </c>
      <c r="AV179" s="13" t="s">
        <v>95</v>
      </c>
      <c r="AW179" s="13" t="s">
        <v>40</v>
      </c>
      <c r="AX179" s="13" t="s">
        <v>21</v>
      </c>
      <c r="AY179" s="269" t="s">
        <v>151</v>
      </c>
    </row>
    <row r="180" spans="1:65" s="2" customFormat="1" ht="16.5" customHeight="1">
      <c r="A180" s="39"/>
      <c r="B180" s="40"/>
      <c r="C180" s="285" t="s">
        <v>267</v>
      </c>
      <c r="D180" s="285" t="s">
        <v>195</v>
      </c>
      <c r="E180" s="286" t="s">
        <v>268</v>
      </c>
      <c r="F180" s="287" t="s">
        <v>269</v>
      </c>
      <c r="G180" s="288" t="s">
        <v>263</v>
      </c>
      <c r="H180" s="289">
        <v>4.2</v>
      </c>
      <c r="I180" s="290"/>
      <c r="J180" s="291">
        <f>ROUND(I180*H180,2)</f>
        <v>0</v>
      </c>
      <c r="K180" s="287" t="s">
        <v>1</v>
      </c>
      <c r="L180" s="292"/>
      <c r="M180" s="293" t="s">
        <v>1</v>
      </c>
      <c r="N180" s="294" t="s">
        <v>51</v>
      </c>
      <c r="O180" s="92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4" t="s">
        <v>198</v>
      </c>
      <c r="AT180" s="254" t="s">
        <v>195</v>
      </c>
      <c r="AU180" s="254" t="s">
        <v>21</v>
      </c>
      <c r="AY180" s="16" t="s">
        <v>151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21</v>
      </c>
      <c r="BK180" s="144">
        <f>ROUND(I180*H180,2)</f>
        <v>0</v>
      </c>
      <c r="BL180" s="16" t="s">
        <v>157</v>
      </c>
      <c r="BM180" s="254" t="s">
        <v>270</v>
      </c>
    </row>
    <row r="181" spans="1:47" s="2" customFormat="1" ht="12">
      <c r="A181" s="39"/>
      <c r="B181" s="40"/>
      <c r="C181" s="41"/>
      <c r="D181" s="255" t="s">
        <v>159</v>
      </c>
      <c r="E181" s="41"/>
      <c r="F181" s="256" t="s">
        <v>269</v>
      </c>
      <c r="G181" s="41"/>
      <c r="H181" s="41"/>
      <c r="I181" s="213"/>
      <c r="J181" s="41"/>
      <c r="K181" s="41"/>
      <c r="L181" s="42"/>
      <c r="M181" s="257"/>
      <c r="N181" s="25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6" t="s">
        <v>159</v>
      </c>
      <c r="AU181" s="16" t="s">
        <v>21</v>
      </c>
    </row>
    <row r="182" spans="1:51" s="14" customFormat="1" ht="12">
      <c r="A182" s="14"/>
      <c r="B182" s="275"/>
      <c r="C182" s="276"/>
      <c r="D182" s="255" t="s">
        <v>161</v>
      </c>
      <c r="E182" s="277" t="s">
        <v>1</v>
      </c>
      <c r="F182" s="278" t="s">
        <v>193</v>
      </c>
      <c r="G182" s="276"/>
      <c r="H182" s="277" t="s">
        <v>1</v>
      </c>
      <c r="I182" s="279"/>
      <c r="J182" s="276"/>
      <c r="K182" s="276"/>
      <c r="L182" s="280"/>
      <c r="M182" s="281"/>
      <c r="N182" s="282"/>
      <c r="O182" s="282"/>
      <c r="P182" s="282"/>
      <c r="Q182" s="282"/>
      <c r="R182" s="282"/>
      <c r="S182" s="282"/>
      <c r="T182" s="28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4" t="s">
        <v>161</v>
      </c>
      <c r="AU182" s="284" t="s">
        <v>21</v>
      </c>
      <c r="AV182" s="14" t="s">
        <v>21</v>
      </c>
      <c r="AW182" s="14" t="s">
        <v>40</v>
      </c>
      <c r="AX182" s="14" t="s">
        <v>86</v>
      </c>
      <c r="AY182" s="284" t="s">
        <v>151</v>
      </c>
    </row>
    <row r="183" spans="1:51" s="13" customFormat="1" ht="12">
      <c r="A183" s="13"/>
      <c r="B183" s="259"/>
      <c r="C183" s="260"/>
      <c r="D183" s="255" t="s">
        <v>161</v>
      </c>
      <c r="E183" s="261" t="s">
        <v>1</v>
      </c>
      <c r="F183" s="262" t="s">
        <v>271</v>
      </c>
      <c r="G183" s="260"/>
      <c r="H183" s="263">
        <v>4.2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161</v>
      </c>
      <c r="AU183" s="269" t="s">
        <v>21</v>
      </c>
      <c r="AV183" s="13" t="s">
        <v>95</v>
      </c>
      <c r="AW183" s="13" t="s">
        <v>40</v>
      </c>
      <c r="AX183" s="13" t="s">
        <v>21</v>
      </c>
      <c r="AY183" s="269" t="s">
        <v>151</v>
      </c>
    </row>
    <row r="184" spans="1:65" s="2" customFormat="1" ht="16.5" customHeight="1">
      <c r="A184" s="39"/>
      <c r="B184" s="40"/>
      <c r="C184" s="243" t="s">
        <v>272</v>
      </c>
      <c r="D184" s="243" t="s">
        <v>153</v>
      </c>
      <c r="E184" s="244" t="s">
        <v>273</v>
      </c>
      <c r="F184" s="245" t="s">
        <v>274</v>
      </c>
      <c r="G184" s="246" t="s">
        <v>175</v>
      </c>
      <c r="H184" s="247">
        <v>1</v>
      </c>
      <c r="I184" s="248"/>
      <c r="J184" s="249">
        <f>ROUND(I184*H184,2)</f>
        <v>0</v>
      </c>
      <c r="K184" s="245" t="s">
        <v>1</v>
      </c>
      <c r="L184" s="42"/>
      <c r="M184" s="250" t="s">
        <v>1</v>
      </c>
      <c r="N184" s="251" t="s">
        <v>51</v>
      </c>
      <c r="O184" s="92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4" t="s">
        <v>157</v>
      </c>
      <c r="AT184" s="254" t="s">
        <v>153</v>
      </c>
      <c r="AU184" s="254" t="s">
        <v>21</v>
      </c>
      <c r="AY184" s="16" t="s">
        <v>151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21</v>
      </c>
      <c r="BK184" s="144">
        <f>ROUND(I184*H184,2)</f>
        <v>0</v>
      </c>
      <c r="BL184" s="16" t="s">
        <v>157</v>
      </c>
      <c r="BM184" s="254" t="s">
        <v>275</v>
      </c>
    </row>
    <row r="185" spans="1:47" s="2" customFormat="1" ht="12">
      <c r="A185" s="39"/>
      <c r="B185" s="40"/>
      <c r="C185" s="41"/>
      <c r="D185" s="255" t="s">
        <v>159</v>
      </c>
      <c r="E185" s="41"/>
      <c r="F185" s="256" t="s">
        <v>274</v>
      </c>
      <c r="G185" s="41"/>
      <c r="H185" s="41"/>
      <c r="I185" s="213"/>
      <c r="J185" s="41"/>
      <c r="K185" s="41"/>
      <c r="L185" s="42"/>
      <c r="M185" s="257"/>
      <c r="N185" s="25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6" t="s">
        <v>159</v>
      </c>
      <c r="AU185" s="16" t="s">
        <v>21</v>
      </c>
    </row>
    <row r="186" spans="1:51" s="14" customFormat="1" ht="12">
      <c r="A186" s="14"/>
      <c r="B186" s="275"/>
      <c r="C186" s="276"/>
      <c r="D186" s="255" t="s">
        <v>161</v>
      </c>
      <c r="E186" s="277" t="s">
        <v>1</v>
      </c>
      <c r="F186" s="278" t="s">
        <v>276</v>
      </c>
      <c r="G186" s="276"/>
      <c r="H186" s="277" t="s">
        <v>1</v>
      </c>
      <c r="I186" s="279"/>
      <c r="J186" s="276"/>
      <c r="K186" s="276"/>
      <c r="L186" s="280"/>
      <c r="M186" s="281"/>
      <c r="N186" s="282"/>
      <c r="O186" s="282"/>
      <c r="P186" s="282"/>
      <c r="Q186" s="282"/>
      <c r="R186" s="282"/>
      <c r="S186" s="282"/>
      <c r="T186" s="28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4" t="s">
        <v>161</v>
      </c>
      <c r="AU186" s="284" t="s">
        <v>21</v>
      </c>
      <c r="AV186" s="14" t="s">
        <v>21</v>
      </c>
      <c r="AW186" s="14" t="s">
        <v>40</v>
      </c>
      <c r="AX186" s="14" t="s">
        <v>86</v>
      </c>
      <c r="AY186" s="284" t="s">
        <v>151</v>
      </c>
    </row>
    <row r="187" spans="1:51" s="13" customFormat="1" ht="12">
      <c r="A187" s="13"/>
      <c r="B187" s="259"/>
      <c r="C187" s="260"/>
      <c r="D187" s="255" t="s">
        <v>161</v>
      </c>
      <c r="E187" s="261" t="s">
        <v>1</v>
      </c>
      <c r="F187" s="262" t="s">
        <v>21</v>
      </c>
      <c r="G187" s="260"/>
      <c r="H187" s="263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161</v>
      </c>
      <c r="AU187" s="269" t="s">
        <v>21</v>
      </c>
      <c r="AV187" s="13" t="s">
        <v>95</v>
      </c>
      <c r="AW187" s="13" t="s">
        <v>40</v>
      </c>
      <c r="AX187" s="13" t="s">
        <v>21</v>
      </c>
      <c r="AY187" s="269" t="s">
        <v>151</v>
      </c>
    </row>
    <row r="188" spans="1:65" s="2" customFormat="1" ht="16.5" customHeight="1">
      <c r="A188" s="39"/>
      <c r="B188" s="40"/>
      <c r="C188" s="285" t="s">
        <v>277</v>
      </c>
      <c r="D188" s="285" t="s">
        <v>195</v>
      </c>
      <c r="E188" s="286" t="s">
        <v>278</v>
      </c>
      <c r="F188" s="287" t="s">
        <v>279</v>
      </c>
      <c r="G188" s="288" t="s">
        <v>175</v>
      </c>
      <c r="H188" s="289">
        <v>1.05</v>
      </c>
      <c r="I188" s="290"/>
      <c r="J188" s="291">
        <f>ROUND(I188*H188,2)</f>
        <v>0</v>
      </c>
      <c r="K188" s="287" t="s">
        <v>1</v>
      </c>
      <c r="L188" s="292"/>
      <c r="M188" s="293" t="s">
        <v>1</v>
      </c>
      <c r="N188" s="294" t="s">
        <v>51</v>
      </c>
      <c r="O188" s="92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4" t="s">
        <v>198</v>
      </c>
      <c r="AT188" s="254" t="s">
        <v>195</v>
      </c>
      <c r="AU188" s="254" t="s">
        <v>21</v>
      </c>
      <c r="AY188" s="16" t="s">
        <v>151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6" t="s">
        <v>21</v>
      </c>
      <c r="BK188" s="144">
        <f>ROUND(I188*H188,2)</f>
        <v>0</v>
      </c>
      <c r="BL188" s="16" t="s">
        <v>157</v>
      </c>
      <c r="BM188" s="254" t="s">
        <v>280</v>
      </c>
    </row>
    <row r="189" spans="1:47" s="2" customFormat="1" ht="12">
      <c r="A189" s="39"/>
      <c r="B189" s="40"/>
      <c r="C189" s="41"/>
      <c r="D189" s="255" t="s">
        <v>159</v>
      </c>
      <c r="E189" s="41"/>
      <c r="F189" s="256" t="s">
        <v>279</v>
      </c>
      <c r="G189" s="41"/>
      <c r="H189" s="41"/>
      <c r="I189" s="213"/>
      <c r="J189" s="41"/>
      <c r="K189" s="41"/>
      <c r="L189" s="42"/>
      <c r="M189" s="257"/>
      <c r="N189" s="25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6" t="s">
        <v>159</v>
      </c>
      <c r="AU189" s="16" t="s">
        <v>21</v>
      </c>
    </row>
    <row r="190" spans="1:51" s="14" customFormat="1" ht="12">
      <c r="A190" s="14"/>
      <c r="B190" s="275"/>
      <c r="C190" s="276"/>
      <c r="D190" s="255" t="s">
        <v>161</v>
      </c>
      <c r="E190" s="277" t="s">
        <v>1</v>
      </c>
      <c r="F190" s="278" t="s">
        <v>247</v>
      </c>
      <c r="G190" s="276"/>
      <c r="H190" s="277" t="s">
        <v>1</v>
      </c>
      <c r="I190" s="279"/>
      <c r="J190" s="276"/>
      <c r="K190" s="276"/>
      <c r="L190" s="280"/>
      <c r="M190" s="281"/>
      <c r="N190" s="282"/>
      <c r="O190" s="282"/>
      <c r="P190" s="282"/>
      <c r="Q190" s="282"/>
      <c r="R190" s="282"/>
      <c r="S190" s="282"/>
      <c r="T190" s="28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4" t="s">
        <v>161</v>
      </c>
      <c r="AU190" s="284" t="s">
        <v>21</v>
      </c>
      <c r="AV190" s="14" t="s">
        <v>21</v>
      </c>
      <c r="AW190" s="14" t="s">
        <v>40</v>
      </c>
      <c r="AX190" s="14" t="s">
        <v>86</v>
      </c>
      <c r="AY190" s="284" t="s">
        <v>151</v>
      </c>
    </row>
    <row r="191" spans="1:51" s="13" customFormat="1" ht="12">
      <c r="A191" s="13"/>
      <c r="B191" s="259"/>
      <c r="C191" s="260"/>
      <c r="D191" s="255" t="s">
        <v>161</v>
      </c>
      <c r="E191" s="261" t="s">
        <v>1</v>
      </c>
      <c r="F191" s="262" t="s">
        <v>202</v>
      </c>
      <c r="G191" s="260"/>
      <c r="H191" s="263">
        <v>1.05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161</v>
      </c>
      <c r="AU191" s="269" t="s">
        <v>21</v>
      </c>
      <c r="AV191" s="13" t="s">
        <v>95</v>
      </c>
      <c r="AW191" s="13" t="s">
        <v>40</v>
      </c>
      <c r="AX191" s="13" t="s">
        <v>21</v>
      </c>
      <c r="AY191" s="269" t="s">
        <v>151</v>
      </c>
    </row>
    <row r="192" spans="1:65" s="2" customFormat="1" ht="12">
      <c r="A192" s="39"/>
      <c r="B192" s="40"/>
      <c r="C192" s="243" t="s">
        <v>281</v>
      </c>
      <c r="D192" s="243" t="s">
        <v>153</v>
      </c>
      <c r="E192" s="244" t="s">
        <v>282</v>
      </c>
      <c r="F192" s="245" t="s">
        <v>283</v>
      </c>
      <c r="G192" s="246" t="s">
        <v>175</v>
      </c>
      <c r="H192" s="247">
        <v>2</v>
      </c>
      <c r="I192" s="248"/>
      <c r="J192" s="249">
        <f>ROUND(I192*H192,2)</f>
        <v>0</v>
      </c>
      <c r="K192" s="245" t="s">
        <v>284</v>
      </c>
      <c r="L192" s="42"/>
      <c r="M192" s="250" t="s">
        <v>1</v>
      </c>
      <c r="N192" s="251" t="s">
        <v>51</v>
      </c>
      <c r="O192" s="92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4" t="s">
        <v>157</v>
      </c>
      <c r="AT192" s="254" t="s">
        <v>153</v>
      </c>
      <c r="AU192" s="254" t="s">
        <v>21</v>
      </c>
      <c r="AY192" s="16" t="s">
        <v>151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6" t="s">
        <v>21</v>
      </c>
      <c r="BK192" s="144">
        <f>ROUND(I192*H192,2)</f>
        <v>0</v>
      </c>
      <c r="BL192" s="16" t="s">
        <v>157</v>
      </c>
      <c r="BM192" s="254" t="s">
        <v>285</v>
      </c>
    </row>
    <row r="193" spans="1:47" s="2" customFormat="1" ht="12">
      <c r="A193" s="39"/>
      <c r="B193" s="40"/>
      <c r="C193" s="41"/>
      <c r="D193" s="255" t="s">
        <v>159</v>
      </c>
      <c r="E193" s="41"/>
      <c r="F193" s="256" t="s">
        <v>286</v>
      </c>
      <c r="G193" s="41"/>
      <c r="H193" s="41"/>
      <c r="I193" s="213"/>
      <c r="J193" s="41"/>
      <c r="K193" s="41"/>
      <c r="L193" s="42"/>
      <c r="M193" s="257"/>
      <c r="N193" s="25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6" t="s">
        <v>159</v>
      </c>
      <c r="AU193" s="16" t="s">
        <v>21</v>
      </c>
    </row>
    <row r="194" spans="1:51" s="14" customFormat="1" ht="12">
      <c r="A194" s="14"/>
      <c r="B194" s="275"/>
      <c r="C194" s="276"/>
      <c r="D194" s="255" t="s">
        <v>161</v>
      </c>
      <c r="E194" s="277" t="s">
        <v>1</v>
      </c>
      <c r="F194" s="278" t="s">
        <v>287</v>
      </c>
      <c r="G194" s="276"/>
      <c r="H194" s="277" t="s">
        <v>1</v>
      </c>
      <c r="I194" s="279"/>
      <c r="J194" s="276"/>
      <c r="K194" s="276"/>
      <c r="L194" s="280"/>
      <c r="M194" s="281"/>
      <c r="N194" s="282"/>
      <c r="O194" s="282"/>
      <c r="P194" s="282"/>
      <c r="Q194" s="282"/>
      <c r="R194" s="282"/>
      <c r="S194" s="282"/>
      <c r="T194" s="28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4" t="s">
        <v>161</v>
      </c>
      <c r="AU194" s="284" t="s">
        <v>21</v>
      </c>
      <c r="AV194" s="14" t="s">
        <v>21</v>
      </c>
      <c r="AW194" s="14" t="s">
        <v>40</v>
      </c>
      <c r="AX194" s="14" t="s">
        <v>86</v>
      </c>
      <c r="AY194" s="284" t="s">
        <v>151</v>
      </c>
    </row>
    <row r="195" spans="1:51" s="13" customFormat="1" ht="12">
      <c r="A195" s="13"/>
      <c r="B195" s="259"/>
      <c r="C195" s="260"/>
      <c r="D195" s="255" t="s">
        <v>161</v>
      </c>
      <c r="E195" s="261" t="s">
        <v>1</v>
      </c>
      <c r="F195" s="262" t="s">
        <v>288</v>
      </c>
      <c r="G195" s="260"/>
      <c r="H195" s="263">
        <v>2</v>
      </c>
      <c r="I195" s="264"/>
      <c r="J195" s="260"/>
      <c r="K195" s="260"/>
      <c r="L195" s="265"/>
      <c r="M195" s="295"/>
      <c r="N195" s="296"/>
      <c r="O195" s="296"/>
      <c r="P195" s="296"/>
      <c r="Q195" s="296"/>
      <c r="R195" s="296"/>
      <c r="S195" s="296"/>
      <c r="T195" s="29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161</v>
      </c>
      <c r="AU195" s="269" t="s">
        <v>21</v>
      </c>
      <c r="AV195" s="13" t="s">
        <v>95</v>
      </c>
      <c r="AW195" s="13" t="s">
        <v>40</v>
      </c>
      <c r="AX195" s="13" t="s">
        <v>21</v>
      </c>
      <c r="AY195" s="269" t="s">
        <v>151</v>
      </c>
    </row>
    <row r="196" spans="1:31" s="2" customFormat="1" ht="6.95" customHeight="1">
      <c r="A196" s="39"/>
      <c r="B196" s="67"/>
      <c r="C196" s="68"/>
      <c r="D196" s="68"/>
      <c r="E196" s="68"/>
      <c r="F196" s="68"/>
      <c r="G196" s="68"/>
      <c r="H196" s="68"/>
      <c r="I196" s="68"/>
      <c r="J196" s="68"/>
      <c r="K196" s="68"/>
      <c r="L196" s="42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126:K195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116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26.25" customHeight="1">
      <c r="B7" s="19"/>
      <c r="E7" s="157" t="str">
        <f>'Rekapitulace stavby'!K6</f>
        <v>Polní cesty C1, C2, C3 a VHO -21-02-06_NÁHRADNÍ VÝSADBA-databaze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289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119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110</v>
      </c>
      <c r="E31" s="39"/>
      <c r="F31" s="39"/>
      <c r="G31" s="39"/>
      <c r="H31" s="39"/>
      <c r="I31" s="39"/>
      <c r="J31" s="166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ROUND((SUM(BE102:BE109)+SUM(BE129:BE147)),2)</f>
        <v>0</v>
      </c>
      <c r="G35" s="39"/>
      <c r="H35" s="39"/>
      <c r="I35" s="173">
        <v>0.21</v>
      </c>
      <c r="J35" s="172">
        <f>ROUND(((SUM(BE102:BE109)+SUM(BE129:BE147))*I35),2)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ROUND((SUM(BF102:BF109)+SUM(BF129:BF147)),2)</f>
        <v>0</v>
      </c>
      <c r="G36" s="39"/>
      <c r="H36" s="39"/>
      <c r="I36" s="173">
        <v>0.15</v>
      </c>
      <c r="J36" s="172">
        <f>ROUND(((SUM(BF102:BF109)+SUM(BF129:BF147))*I36),2)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ROUND((SUM(BG102:BG109)+SUM(BG129:BG147)),2)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ROUND((SUM(BH102:BH109)+SUM(BH129:BH147)),2)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ROUND((SUM(BI102:BI109)+SUM(BI129:BI147)),2)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92" t="str">
        <f>E7</f>
        <v>Polní cesty C1, C2, C3 a VHO -21-02-06_NÁHRADNÍ VÝSADBA-databaze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09 - 1.rok popěstební péče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121</v>
      </c>
      <c r="D94" s="150"/>
      <c r="E94" s="150"/>
      <c r="F94" s="150"/>
      <c r="G94" s="150"/>
      <c r="H94" s="150"/>
      <c r="I94" s="150"/>
      <c r="J94" s="194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123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196"/>
      <c r="C97" s="197"/>
      <c r="D97" s="198" t="s">
        <v>125</v>
      </c>
      <c r="E97" s="199"/>
      <c r="F97" s="199"/>
      <c r="G97" s="199"/>
      <c r="H97" s="199"/>
      <c r="I97" s="199"/>
      <c r="J97" s="200">
        <f>J130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290</v>
      </c>
      <c r="E98" s="205"/>
      <c r="F98" s="205"/>
      <c r="G98" s="205"/>
      <c r="H98" s="205"/>
      <c r="I98" s="205"/>
      <c r="J98" s="206">
        <f>J131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126</v>
      </c>
      <c r="E99" s="205"/>
      <c r="F99" s="205"/>
      <c r="G99" s="205"/>
      <c r="H99" s="205"/>
      <c r="I99" s="205"/>
      <c r="J99" s="206">
        <f>J136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>
      <c r="A102" s="39"/>
      <c r="B102" s="40"/>
      <c r="C102" s="195" t="s">
        <v>127</v>
      </c>
      <c r="D102" s="41"/>
      <c r="E102" s="41"/>
      <c r="F102" s="41"/>
      <c r="G102" s="41"/>
      <c r="H102" s="41"/>
      <c r="I102" s="41"/>
      <c r="J102" s="208">
        <f>ROUND(J103+J104+J105+J106+J107+J108,2)</f>
        <v>0</v>
      </c>
      <c r="K102" s="41"/>
      <c r="L102" s="64"/>
      <c r="N102" s="209" t="s">
        <v>50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>
      <c r="A103" s="39"/>
      <c r="B103" s="40"/>
      <c r="C103" s="41"/>
      <c r="D103" s="145" t="s">
        <v>128</v>
      </c>
      <c r="E103" s="138"/>
      <c r="F103" s="138"/>
      <c r="G103" s="41"/>
      <c r="H103" s="41"/>
      <c r="I103" s="41"/>
      <c r="J103" s="139">
        <v>0</v>
      </c>
      <c r="K103" s="41"/>
      <c r="L103" s="210"/>
      <c r="M103" s="211"/>
      <c r="N103" s="212" t="s">
        <v>51</v>
      </c>
      <c r="O103" s="211"/>
      <c r="P103" s="211"/>
      <c r="Q103" s="211"/>
      <c r="R103" s="2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4" t="s">
        <v>129</v>
      </c>
      <c r="AZ103" s="211"/>
      <c r="BA103" s="211"/>
      <c r="BB103" s="211"/>
      <c r="BC103" s="211"/>
      <c r="BD103" s="211"/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14" t="s">
        <v>21</v>
      </c>
      <c r="BK103" s="211"/>
      <c r="BL103" s="211"/>
      <c r="BM103" s="211"/>
    </row>
    <row r="104" spans="1:65" s="2" customFormat="1" ht="18" customHeight="1">
      <c r="A104" s="39"/>
      <c r="B104" s="40"/>
      <c r="C104" s="41"/>
      <c r="D104" s="145" t="s">
        <v>130</v>
      </c>
      <c r="E104" s="138"/>
      <c r="F104" s="138"/>
      <c r="G104" s="41"/>
      <c r="H104" s="41"/>
      <c r="I104" s="41"/>
      <c r="J104" s="139">
        <v>0</v>
      </c>
      <c r="K104" s="41"/>
      <c r="L104" s="210"/>
      <c r="M104" s="211"/>
      <c r="N104" s="212" t="s">
        <v>51</v>
      </c>
      <c r="O104" s="211"/>
      <c r="P104" s="211"/>
      <c r="Q104" s="211"/>
      <c r="R104" s="211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4" t="s">
        <v>129</v>
      </c>
      <c r="AZ104" s="211"/>
      <c r="BA104" s="211"/>
      <c r="BB104" s="211"/>
      <c r="BC104" s="211"/>
      <c r="BD104" s="211"/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14" t="s">
        <v>21</v>
      </c>
      <c r="BK104" s="211"/>
      <c r="BL104" s="211"/>
      <c r="BM104" s="211"/>
    </row>
    <row r="105" spans="1:65" s="2" customFormat="1" ht="18" customHeight="1">
      <c r="A105" s="39"/>
      <c r="B105" s="40"/>
      <c r="C105" s="41"/>
      <c r="D105" s="145" t="s">
        <v>131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129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45" t="s">
        <v>132</v>
      </c>
      <c r="E106" s="138"/>
      <c r="F106" s="138"/>
      <c r="G106" s="41"/>
      <c r="H106" s="41"/>
      <c r="I106" s="41"/>
      <c r="J106" s="139"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129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65" s="2" customFormat="1" ht="18" customHeight="1">
      <c r="A107" s="39"/>
      <c r="B107" s="40"/>
      <c r="C107" s="41"/>
      <c r="D107" s="145" t="s">
        <v>133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129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38" t="s">
        <v>134</v>
      </c>
      <c r="E108" s="41"/>
      <c r="F108" s="41"/>
      <c r="G108" s="41"/>
      <c r="H108" s="41"/>
      <c r="I108" s="41"/>
      <c r="J108" s="139">
        <f>ROUND(J30*T108,2)</f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31" s="2" customFormat="1" ht="12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>
      <c r="A110" s="39"/>
      <c r="B110" s="40"/>
      <c r="C110" s="149" t="s">
        <v>115</v>
      </c>
      <c r="D110" s="150"/>
      <c r="E110" s="150"/>
      <c r="F110" s="150"/>
      <c r="G110" s="150"/>
      <c r="H110" s="150"/>
      <c r="I110" s="150"/>
      <c r="J110" s="151">
        <f>ROUND(J96+J102,2)</f>
        <v>0</v>
      </c>
      <c r="K110" s="15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2" t="s">
        <v>136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6.25" customHeight="1">
      <c r="A119" s="39"/>
      <c r="B119" s="40"/>
      <c r="C119" s="41"/>
      <c r="D119" s="41"/>
      <c r="E119" s="192" t="str">
        <f>E7</f>
        <v>Polní cesty C1, C2, C3 a VHO -21-02-06_NÁHRADNÍ VÝSADBA-databaze 2020</v>
      </c>
      <c r="F119" s="31"/>
      <c r="G119" s="31"/>
      <c r="H119" s="3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117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09 - 1.rok popěstební péče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1" t="s">
        <v>22</v>
      </c>
      <c r="D123" s="41"/>
      <c r="E123" s="41"/>
      <c r="F123" s="26" t="str">
        <f>F12</f>
        <v>Bocanovice</v>
      </c>
      <c r="G123" s="41"/>
      <c r="H123" s="41"/>
      <c r="I123" s="31" t="s">
        <v>24</v>
      </c>
      <c r="J123" s="80" t="str">
        <f>IF(J12="","",J12)</f>
        <v>30. 12. 2020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1" t="s">
        <v>28</v>
      </c>
      <c r="D125" s="41"/>
      <c r="E125" s="41"/>
      <c r="F125" s="26" t="str">
        <f>E15</f>
        <v>ČR SPÚ, KPÚ pro MSK</v>
      </c>
      <c r="G125" s="41"/>
      <c r="H125" s="41"/>
      <c r="I125" s="31" t="s">
        <v>36</v>
      </c>
      <c r="J125" s="35" t="str">
        <f>E21</f>
        <v>AWT Rekultivace a.s.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1" t="s">
        <v>34</v>
      </c>
      <c r="D126" s="41"/>
      <c r="E126" s="41"/>
      <c r="F126" s="26" t="str">
        <f>IF(E18="","",E18)</f>
        <v>Vyplň údaj</v>
      </c>
      <c r="G126" s="41"/>
      <c r="H126" s="41"/>
      <c r="I126" s="31" t="s">
        <v>41</v>
      </c>
      <c r="J126" s="35" t="str">
        <f>E24</f>
        <v>V.Krč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16"/>
      <c r="B128" s="217"/>
      <c r="C128" s="218" t="s">
        <v>137</v>
      </c>
      <c r="D128" s="219" t="s">
        <v>71</v>
      </c>
      <c r="E128" s="219" t="s">
        <v>67</v>
      </c>
      <c r="F128" s="219" t="s">
        <v>68</v>
      </c>
      <c r="G128" s="219" t="s">
        <v>138</v>
      </c>
      <c r="H128" s="219" t="s">
        <v>139</v>
      </c>
      <c r="I128" s="219" t="s">
        <v>140</v>
      </c>
      <c r="J128" s="219" t="s">
        <v>122</v>
      </c>
      <c r="K128" s="220" t="s">
        <v>141</v>
      </c>
      <c r="L128" s="221"/>
      <c r="M128" s="101" t="s">
        <v>1</v>
      </c>
      <c r="N128" s="102" t="s">
        <v>50</v>
      </c>
      <c r="O128" s="102" t="s">
        <v>142</v>
      </c>
      <c r="P128" s="102" t="s">
        <v>143</v>
      </c>
      <c r="Q128" s="102" t="s">
        <v>144</v>
      </c>
      <c r="R128" s="102" t="s">
        <v>145</v>
      </c>
      <c r="S128" s="102" t="s">
        <v>146</v>
      </c>
      <c r="T128" s="103" t="s">
        <v>147</v>
      </c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</row>
    <row r="129" spans="1:63" s="2" customFormat="1" ht="22.8" customHeight="1">
      <c r="A129" s="39"/>
      <c r="B129" s="40"/>
      <c r="C129" s="108" t="s">
        <v>148</v>
      </c>
      <c r="D129" s="41"/>
      <c r="E129" s="41"/>
      <c r="F129" s="41"/>
      <c r="G129" s="41"/>
      <c r="H129" s="41"/>
      <c r="I129" s="41"/>
      <c r="J129" s="222">
        <f>BK129</f>
        <v>0</v>
      </c>
      <c r="K129" s="41"/>
      <c r="L129" s="42"/>
      <c r="M129" s="104"/>
      <c r="N129" s="223"/>
      <c r="O129" s="105"/>
      <c r="P129" s="224">
        <f>P130</f>
        <v>0</v>
      </c>
      <c r="Q129" s="105"/>
      <c r="R129" s="224">
        <f>R130</f>
        <v>0</v>
      </c>
      <c r="S129" s="105"/>
      <c r="T129" s="225">
        <f>T130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6" t="s">
        <v>85</v>
      </c>
      <c r="AU129" s="16" t="s">
        <v>124</v>
      </c>
      <c r="BK129" s="226">
        <f>BK130</f>
        <v>0</v>
      </c>
    </row>
    <row r="130" spans="1:63" s="12" customFormat="1" ht="25.9" customHeight="1">
      <c r="A130" s="12"/>
      <c r="B130" s="227"/>
      <c r="C130" s="228"/>
      <c r="D130" s="229" t="s">
        <v>85</v>
      </c>
      <c r="E130" s="230" t="s">
        <v>149</v>
      </c>
      <c r="F130" s="230" t="s">
        <v>150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P131+P136</f>
        <v>0</v>
      </c>
      <c r="Q130" s="235"/>
      <c r="R130" s="236">
        <f>R131+R136</f>
        <v>0</v>
      </c>
      <c r="S130" s="235"/>
      <c r="T130" s="237">
        <f>T131+T136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21</v>
      </c>
      <c r="AT130" s="239" t="s">
        <v>85</v>
      </c>
      <c r="AU130" s="239" t="s">
        <v>86</v>
      </c>
      <c r="AY130" s="238" t="s">
        <v>151</v>
      </c>
      <c r="BK130" s="240">
        <f>BK131+BK136</f>
        <v>0</v>
      </c>
    </row>
    <row r="131" spans="1:63" s="12" customFormat="1" ht="22.8" customHeight="1">
      <c r="A131" s="12"/>
      <c r="B131" s="227"/>
      <c r="C131" s="228"/>
      <c r="D131" s="229" t="s">
        <v>85</v>
      </c>
      <c r="E131" s="241" t="s">
        <v>179</v>
      </c>
      <c r="F131" s="241" t="s">
        <v>180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SUM(P132:P135)</f>
        <v>0</v>
      </c>
      <c r="Q131" s="235"/>
      <c r="R131" s="236">
        <f>SUM(R132:R135)</f>
        <v>0</v>
      </c>
      <c r="S131" s="235"/>
      <c r="T131" s="237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21</v>
      </c>
      <c r="AT131" s="239" t="s">
        <v>85</v>
      </c>
      <c r="AU131" s="239" t="s">
        <v>21</v>
      </c>
      <c r="AY131" s="238" t="s">
        <v>151</v>
      </c>
      <c r="BK131" s="240">
        <f>SUM(BK132:BK135)</f>
        <v>0</v>
      </c>
    </row>
    <row r="132" spans="1:65" s="2" customFormat="1" ht="12">
      <c r="A132" s="39"/>
      <c r="B132" s="40"/>
      <c r="C132" s="243" t="s">
        <v>198</v>
      </c>
      <c r="D132" s="243" t="s">
        <v>153</v>
      </c>
      <c r="E132" s="244" t="s">
        <v>291</v>
      </c>
      <c r="F132" s="245" t="s">
        <v>292</v>
      </c>
      <c r="G132" s="246" t="s">
        <v>217</v>
      </c>
      <c r="H132" s="247">
        <v>8.2</v>
      </c>
      <c r="I132" s="248"/>
      <c r="J132" s="249">
        <f>ROUND(I132*H132,2)</f>
        <v>0</v>
      </c>
      <c r="K132" s="245" t="s">
        <v>1</v>
      </c>
      <c r="L132" s="42"/>
      <c r="M132" s="250" t="s">
        <v>1</v>
      </c>
      <c r="N132" s="251" t="s">
        <v>51</v>
      </c>
      <c r="O132" s="92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4" t="s">
        <v>157</v>
      </c>
      <c r="AT132" s="254" t="s">
        <v>153</v>
      </c>
      <c r="AU132" s="254" t="s">
        <v>95</v>
      </c>
      <c r="AY132" s="16" t="s">
        <v>151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21</v>
      </c>
      <c r="BK132" s="144">
        <f>ROUND(I132*H132,2)</f>
        <v>0</v>
      </c>
      <c r="BL132" s="16" t="s">
        <v>157</v>
      </c>
      <c r="BM132" s="254" t="s">
        <v>293</v>
      </c>
    </row>
    <row r="133" spans="1:47" s="2" customFormat="1" ht="12">
      <c r="A133" s="39"/>
      <c r="B133" s="40"/>
      <c r="C133" s="41"/>
      <c r="D133" s="255" t="s">
        <v>159</v>
      </c>
      <c r="E133" s="41"/>
      <c r="F133" s="256" t="s">
        <v>219</v>
      </c>
      <c r="G133" s="41"/>
      <c r="H133" s="41"/>
      <c r="I133" s="213"/>
      <c r="J133" s="41"/>
      <c r="K133" s="41"/>
      <c r="L133" s="42"/>
      <c r="M133" s="257"/>
      <c r="N133" s="25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159</v>
      </c>
      <c r="AU133" s="16" t="s">
        <v>95</v>
      </c>
    </row>
    <row r="134" spans="1:51" s="14" customFormat="1" ht="12">
      <c r="A134" s="14"/>
      <c r="B134" s="275"/>
      <c r="C134" s="276"/>
      <c r="D134" s="255" t="s">
        <v>161</v>
      </c>
      <c r="E134" s="277" t="s">
        <v>1</v>
      </c>
      <c r="F134" s="278" t="s">
        <v>294</v>
      </c>
      <c r="G134" s="276"/>
      <c r="H134" s="277" t="s">
        <v>1</v>
      </c>
      <c r="I134" s="279"/>
      <c r="J134" s="276"/>
      <c r="K134" s="276"/>
      <c r="L134" s="280"/>
      <c r="M134" s="281"/>
      <c r="N134" s="282"/>
      <c r="O134" s="282"/>
      <c r="P134" s="282"/>
      <c r="Q134" s="282"/>
      <c r="R134" s="282"/>
      <c r="S134" s="282"/>
      <c r="T134" s="28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4" t="s">
        <v>161</v>
      </c>
      <c r="AU134" s="284" t="s">
        <v>95</v>
      </c>
      <c r="AV134" s="14" t="s">
        <v>21</v>
      </c>
      <c r="AW134" s="14" t="s">
        <v>40</v>
      </c>
      <c r="AX134" s="14" t="s">
        <v>86</v>
      </c>
      <c r="AY134" s="284" t="s">
        <v>151</v>
      </c>
    </row>
    <row r="135" spans="1:51" s="13" customFormat="1" ht="12">
      <c r="A135" s="13"/>
      <c r="B135" s="259"/>
      <c r="C135" s="260"/>
      <c r="D135" s="255" t="s">
        <v>161</v>
      </c>
      <c r="E135" s="261" t="s">
        <v>1</v>
      </c>
      <c r="F135" s="262" t="s">
        <v>295</v>
      </c>
      <c r="G135" s="260"/>
      <c r="H135" s="263">
        <v>8.2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161</v>
      </c>
      <c r="AU135" s="269" t="s">
        <v>95</v>
      </c>
      <c r="AV135" s="13" t="s">
        <v>95</v>
      </c>
      <c r="AW135" s="13" t="s">
        <v>40</v>
      </c>
      <c r="AX135" s="13" t="s">
        <v>21</v>
      </c>
      <c r="AY135" s="269" t="s">
        <v>151</v>
      </c>
    </row>
    <row r="136" spans="1:63" s="12" customFormat="1" ht="22.8" customHeight="1">
      <c r="A136" s="12"/>
      <c r="B136" s="227"/>
      <c r="C136" s="228"/>
      <c r="D136" s="229" t="s">
        <v>85</v>
      </c>
      <c r="E136" s="241" t="s">
        <v>21</v>
      </c>
      <c r="F136" s="241" t="s">
        <v>152</v>
      </c>
      <c r="G136" s="228"/>
      <c r="H136" s="228"/>
      <c r="I136" s="231"/>
      <c r="J136" s="242">
        <f>BK136</f>
        <v>0</v>
      </c>
      <c r="K136" s="228"/>
      <c r="L136" s="233"/>
      <c r="M136" s="234"/>
      <c r="N136" s="235"/>
      <c r="O136" s="235"/>
      <c r="P136" s="236">
        <f>SUM(P137:P147)</f>
        <v>0</v>
      </c>
      <c r="Q136" s="235"/>
      <c r="R136" s="236">
        <f>SUM(R137:R147)</f>
        <v>0</v>
      </c>
      <c r="S136" s="235"/>
      <c r="T136" s="237">
        <f>SUM(T137:T147)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21</v>
      </c>
      <c r="AT136" s="239" t="s">
        <v>85</v>
      </c>
      <c r="AU136" s="239" t="s">
        <v>21</v>
      </c>
      <c r="AY136" s="238" t="s">
        <v>151</v>
      </c>
      <c r="BK136" s="240">
        <f>SUM(BK137:BK147)</f>
        <v>0</v>
      </c>
    </row>
    <row r="137" spans="1:65" s="2" customFormat="1" ht="12">
      <c r="A137" s="39"/>
      <c r="B137" s="40"/>
      <c r="C137" s="243" t="s">
        <v>296</v>
      </c>
      <c r="D137" s="243" t="s">
        <v>153</v>
      </c>
      <c r="E137" s="244" t="s">
        <v>297</v>
      </c>
      <c r="F137" s="245" t="s">
        <v>155</v>
      </c>
      <c r="G137" s="246" t="s">
        <v>156</v>
      </c>
      <c r="H137" s="247">
        <v>1</v>
      </c>
      <c r="I137" s="248"/>
      <c r="J137" s="249">
        <f>ROUND(I137*H137,2)</f>
        <v>0</v>
      </c>
      <c r="K137" s="245" t="s">
        <v>1</v>
      </c>
      <c r="L137" s="42"/>
      <c r="M137" s="250" t="s">
        <v>1</v>
      </c>
      <c r="N137" s="251" t="s">
        <v>51</v>
      </c>
      <c r="O137" s="92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4" t="s">
        <v>157</v>
      </c>
      <c r="AT137" s="254" t="s">
        <v>153</v>
      </c>
      <c r="AU137" s="254" t="s">
        <v>95</v>
      </c>
      <c r="AY137" s="16" t="s">
        <v>151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21</v>
      </c>
      <c r="BK137" s="144">
        <f>ROUND(I137*H137,2)</f>
        <v>0</v>
      </c>
      <c r="BL137" s="16" t="s">
        <v>157</v>
      </c>
      <c r="BM137" s="254" t="s">
        <v>298</v>
      </c>
    </row>
    <row r="138" spans="1:47" s="2" customFormat="1" ht="12">
      <c r="A138" s="39"/>
      <c r="B138" s="40"/>
      <c r="C138" s="41"/>
      <c r="D138" s="255" t="s">
        <v>159</v>
      </c>
      <c r="E138" s="41"/>
      <c r="F138" s="256" t="s">
        <v>160</v>
      </c>
      <c r="G138" s="41"/>
      <c r="H138" s="41"/>
      <c r="I138" s="213"/>
      <c r="J138" s="41"/>
      <c r="K138" s="41"/>
      <c r="L138" s="42"/>
      <c r="M138" s="257"/>
      <c r="N138" s="25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6" t="s">
        <v>159</v>
      </c>
      <c r="AU138" s="16" t="s">
        <v>95</v>
      </c>
    </row>
    <row r="139" spans="1:51" s="13" customFormat="1" ht="12">
      <c r="A139" s="13"/>
      <c r="B139" s="259"/>
      <c r="C139" s="260"/>
      <c r="D139" s="255" t="s">
        <v>161</v>
      </c>
      <c r="E139" s="261" t="s">
        <v>1</v>
      </c>
      <c r="F139" s="262" t="s">
        <v>21</v>
      </c>
      <c r="G139" s="260"/>
      <c r="H139" s="263">
        <v>1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161</v>
      </c>
      <c r="AU139" s="269" t="s">
        <v>95</v>
      </c>
      <c r="AV139" s="13" t="s">
        <v>95</v>
      </c>
      <c r="AW139" s="13" t="s">
        <v>40</v>
      </c>
      <c r="AX139" s="13" t="s">
        <v>21</v>
      </c>
      <c r="AY139" s="269" t="s">
        <v>151</v>
      </c>
    </row>
    <row r="140" spans="1:65" s="2" customFormat="1" ht="12">
      <c r="A140" s="39"/>
      <c r="B140" s="40"/>
      <c r="C140" s="243" t="s">
        <v>26</v>
      </c>
      <c r="D140" s="243" t="s">
        <v>153</v>
      </c>
      <c r="E140" s="244" t="s">
        <v>299</v>
      </c>
      <c r="F140" s="245" t="s">
        <v>164</v>
      </c>
      <c r="G140" s="246" t="s">
        <v>156</v>
      </c>
      <c r="H140" s="247">
        <v>1</v>
      </c>
      <c r="I140" s="248"/>
      <c r="J140" s="249">
        <f>ROUND(I140*H140,2)</f>
        <v>0</v>
      </c>
      <c r="K140" s="245" t="s">
        <v>1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157</v>
      </c>
      <c r="AT140" s="254" t="s">
        <v>153</v>
      </c>
      <c r="AU140" s="254" t="s">
        <v>95</v>
      </c>
      <c r="AY140" s="16" t="s">
        <v>151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157</v>
      </c>
      <c r="BM140" s="254" t="s">
        <v>300</v>
      </c>
    </row>
    <row r="141" spans="1:51" s="13" customFormat="1" ht="12">
      <c r="A141" s="13"/>
      <c r="B141" s="259"/>
      <c r="C141" s="260"/>
      <c r="D141" s="255" t="s">
        <v>161</v>
      </c>
      <c r="E141" s="261" t="s">
        <v>1</v>
      </c>
      <c r="F141" s="262" t="s">
        <v>21</v>
      </c>
      <c r="G141" s="260"/>
      <c r="H141" s="263">
        <v>1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161</v>
      </c>
      <c r="AU141" s="269" t="s">
        <v>95</v>
      </c>
      <c r="AV141" s="13" t="s">
        <v>95</v>
      </c>
      <c r="AW141" s="13" t="s">
        <v>40</v>
      </c>
      <c r="AX141" s="13" t="s">
        <v>21</v>
      </c>
      <c r="AY141" s="269" t="s">
        <v>151</v>
      </c>
    </row>
    <row r="142" spans="1:65" s="2" customFormat="1" ht="12">
      <c r="A142" s="39"/>
      <c r="B142" s="40"/>
      <c r="C142" s="243" t="s">
        <v>104</v>
      </c>
      <c r="D142" s="243" t="s">
        <v>153</v>
      </c>
      <c r="E142" s="244" t="s">
        <v>301</v>
      </c>
      <c r="F142" s="245" t="s">
        <v>167</v>
      </c>
      <c r="G142" s="246" t="s">
        <v>156</v>
      </c>
      <c r="H142" s="247">
        <v>1</v>
      </c>
      <c r="I142" s="248"/>
      <c r="J142" s="249">
        <f>ROUND(I142*H142,2)</f>
        <v>0</v>
      </c>
      <c r="K142" s="245" t="s">
        <v>1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157</v>
      </c>
      <c r="AT142" s="254" t="s">
        <v>153</v>
      </c>
      <c r="AU142" s="254" t="s">
        <v>95</v>
      </c>
      <c r="AY142" s="16" t="s">
        <v>151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157</v>
      </c>
      <c r="BM142" s="254" t="s">
        <v>302</v>
      </c>
    </row>
    <row r="143" spans="1:51" s="13" customFormat="1" ht="12">
      <c r="A143" s="13"/>
      <c r="B143" s="259"/>
      <c r="C143" s="260"/>
      <c r="D143" s="255" t="s">
        <v>161</v>
      </c>
      <c r="E143" s="261" t="s">
        <v>1</v>
      </c>
      <c r="F143" s="262" t="s">
        <v>21</v>
      </c>
      <c r="G143" s="260"/>
      <c r="H143" s="263">
        <v>1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161</v>
      </c>
      <c r="AU143" s="269" t="s">
        <v>95</v>
      </c>
      <c r="AV143" s="13" t="s">
        <v>95</v>
      </c>
      <c r="AW143" s="13" t="s">
        <v>40</v>
      </c>
      <c r="AX143" s="13" t="s">
        <v>21</v>
      </c>
      <c r="AY143" s="269" t="s">
        <v>151</v>
      </c>
    </row>
    <row r="144" spans="1:65" s="2" customFormat="1" ht="12">
      <c r="A144" s="39"/>
      <c r="B144" s="40"/>
      <c r="C144" s="243" t="s">
        <v>303</v>
      </c>
      <c r="D144" s="243" t="s">
        <v>153</v>
      </c>
      <c r="E144" s="244" t="s">
        <v>304</v>
      </c>
      <c r="F144" s="245" t="s">
        <v>171</v>
      </c>
      <c r="G144" s="246" t="s">
        <v>156</v>
      </c>
      <c r="H144" s="247">
        <v>1</v>
      </c>
      <c r="I144" s="248"/>
      <c r="J144" s="249">
        <f>ROUND(I144*H144,2)</f>
        <v>0</v>
      </c>
      <c r="K144" s="245" t="s">
        <v>1</v>
      </c>
      <c r="L144" s="42"/>
      <c r="M144" s="250" t="s">
        <v>1</v>
      </c>
      <c r="N144" s="251" t="s">
        <v>51</v>
      </c>
      <c r="O144" s="92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4" t="s">
        <v>157</v>
      </c>
      <c r="AT144" s="254" t="s">
        <v>153</v>
      </c>
      <c r="AU144" s="254" t="s">
        <v>95</v>
      </c>
      <c r="AY144" s="16" t="s">
        <v>151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21</v>
      </c>
      <c r="BK144" s="144">
        <f>ROUND(I144*H144,2)</f>
        <v>0</v>
      </c>
      <c r="BL144" s="16" t="s">
        <v>157</v>
      </c>
      <c r="BM144" s="254" t="s">
        <v>305</v>
      </c>
    </row>
    <row r="145" spans="1:51" s="13" customFormat="1" ht="12">
      <c r="A145" s="13"/>
      <c r="B145" s="259"/>
      <c r="C145" s="260"/>
      <c r="D145" s="255" t="s">
        <v>161</v>
      </c>
      <c r="E145" s="261" t="s">
        <v>1</v>
      </c>
      <c r="F145" s="262" t="s">
        <v>21</v>
      </c>
      <c r="G145" s="260"/>
      <c r="H145" s="263">
        <v>1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161</v>
      </c>
      <c r="AU145" s="269" t="s">
        <v>95</v>
      </c>
      <c r="AV145" s="13" t="s">
        <v>95</v>
      </c>
      <c r="AW145" s="13" t="s">
        <v>40</v>
      </c>
      <c r="AX145" s="13" t="s">
        <v>21</v>
      </c>
      <c r="AY145" s="269" t="s">
        <v>151</v>
      </c>
    </row>
    <row r="146" spans="1:65" s="2" customFormat="1" ht="55.5" customHeight="1">
      <c r="A146" s="39"/>
      <c r="B146" s="40"/>
      <c r="C146" s="243" t="s">
        <v>306</v>
      </c>
      <c r="D146" s="243" t="s">
        <v>153</v>
      </c>
      <c r="E146" s="244" t="s">
        <v>307</v>
      </c>
      <c r="F146" s="245" t="s">
        <v>174</v>
      </c>
      <c r="G146" s="246" t="s">
        <v>175</v>
      </c>
      <c r="H146" s="247">
        <v>4</v>
      </c>
      <c r="I146" s="248"/>
      <c r="J146" s="249">
        <f>ROUND(I146*H146,2)</f>
        <v>0</v>
      </c>
      <c r="K146" s="245" t="s">
        <v>1</v>
      </c>
      <c r="L146" s="42"/>
      <c r="M146" s="250" t="s">
        <v>1</v>
      </c>
      <c r="N146" s="251" t="s">
        <v>51</v>
      </c>
      <c r="O146" s="92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4" t="s">
        <v>157</v>
      </c>
      <c r="AT146" s="254" t="s">
        <v>153</v>
      </c>
      <c r="AU146" s="254" t="s">
        <v>95</v>
      </c>
      <c r="AY146" s="16" t="s">
        <v>151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21</v>
      </c>
      <c r="BK146" s="144">
        <f>ROUND(I146*H146,2)</f>
        <v>0</v>
      </c>
      <c r="BL146" s="16" t="s">
        <v>157</v>
      </c>
      <c r="BM146" s="254" t="s">
        <v>308</v>
      </c>
    </row>
    <row r="147" spans="1:65" s="2" customFormat="1" ht="12">
      <c r="A147" s="39"/>
      <c r="B147" s="40"/>
      <c r="C147" s="243" t="s">
        <v>21</v>
      </c>
      <c r="D147" s="243" t="s">
        <v>153</v>
      </c>
      <c r="E147" s="244" t="s">
        <v>309</v>
      </c>
      <c r="F147" s="245" t="s">
        <v>310</v>
      </c>
      <c r="G147" s="246" t="s">
        <v>311</v>
      </c>
      <c r="H147" s="247">
        <v>41</v>
      </c>
      <c r="I147" s="248"/>
      <c r="J147" s="249">
        <f>ROUND(I147*H147,2)</f>
        <v>0</v>
      </c>
      <c r="K147" s="245" t="s">
        <v>1</v>
      </c>
      <c r="L147" s="42"/>
      <c r="M147" s="270" t="s">
        <v>1</v>
      </c>
      <c r="N147" s="271" t="s">
        <v>51</v>
      </c>
      <c r="O147" s="272"/>
      <c r="P147" s="273">
        <f>O147*H147</f>
        <v>0</v>
      </c>
      <c r="Q147" s="273">
        <v>0</v>
      </c>
      <c r="R147" s="273">
        <f>Q147*H147</f>
        <v>0</v>
      </c>
      <c r="S147" s="273">
        <v>0</v>
      </c>
      <c r="T147" s="27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4" t="s">
        <v>157</v>
      </c>
      <c r="AT147" s="254" t="s">
        <v>153</v>
      </c>
      <c r="AU147" s="254" t="s">
        <v>95</v>
      </c>
      <c r="AY147" s="16" t="s">
        <v>151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21</v>
      </c>
      <c r="BK147" s="144">
        <f>ROUND(I147*H147,2)</f>
        <v>0</v>
      </c>
      <c r="BL147" s="16" t="s">
        <v>157</v>
      </c>
      <c r="BM147" s="254" t="s">
        <v>312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2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28:K147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116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26.25" customHeight="1">
      <c r="B7" s="19"/>
      <c r="E7" s="157" t="str">
        <f>'Rekapitulace stavby'!K6</f>
        <v>Polní cesty C1, C2, C3 a VHO -21-02-06_NÁHRADNÍ VÝSADBA-databaze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313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119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110</v>
      </c>
      <c r="E31" s="39"/>
      <c r="F31" s="39"/>
      <c r="G31" s="39"/>
      <c r="H31" s="39"/>
      <c r="I31" s="39"/>
      <c r="J31" s="166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ROUND((SUM(BE102:BE109)+SUM(BE129:BE147)),2)</f>
        <v>0</v>
      </c>
      <c r="G35" s="39"/>
      <c r="H35" s="39"/>
      <c r="I35" s="173">
        <v>0.21</v>
      </c>
      <c r="J35" s="172">
        <f>ROUND(((SUM(BE102:BE109)+SUM(BE129:BE147))*I35),2)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ROUND((SUM(BF102:BF109)+SUM(BF129:BF147)),2)</f>
        <v>0</v>
      </c>
      <c r="G36" s="39"/>
      <c r="H36" s="39"/>
      <c r="I36" s="173">
        <v>0.15</v>
      </c>
      <c r="J36" s="172">
        <f>ROUND(((SUM(BF102:BF109)+SUM(BF129:BF147))*I36),2)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ROUND((SUM(BG102:BG109)+SUM(BG129:BG147)),2)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ROUND((SUM(BH102:BH109)+SUM(BH129:BH147)),2)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ROUND((SUM(BI102:BI109)+SUM(BI129:BI147)),2)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92" t="str">
        <f>E7</f>
        <v>Polní cesty C1, C2, C3 a VHO -21-02-06_NÁHRADNÍ VÝSADBA-databaze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10 - 2.rok popěstební péče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121</v>
      </c>
      <c r="D94" s="150"/>
      <c r="E94" s="150"/>
      <c r="F94" s="150"/>
      <c r="G94" s="150"/>
      <c r="H94" s="150"/>
      <c r="I94" s="150"/>
      <c r="J94" s="194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123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196"/>
      <c r="C97" s="197"/>
      <c r="D97" s="198" t="s">
        <v>125</v>
      </c>
      <c r="E97" s="199"/>
      <c r="F97" s="199"/>
      <c r="G97" s="199"/>
      <c r="H97" s="199"/>
      <c r="I97" s="199"/>
      <c r="J97" s="200">
        <f>J130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290</v>
      </c>
      <c r="E98" s="205"/>
      <c r="F98" s="205"/>
      <c r="G98" s="205"/>
      <c r="H98" s="205"/>
      <c r="I98" s="205"/>
      <c r="J98" s="206">
        <f>J131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126</v>
      </c>
      <c r="E99" s="205"/>
      <c r="F99" s="205"/>
      <c r="G99" s="205"/>
      <c r="H99" s="205"/>
      <c r="I99" s="205"/>
      <c r="J99" s="206">
        <f>J136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>
      <c r="A102" s="39"/>
      <c r="B102" s="40"/>
      <c r="C102" s="195" t="s">
        <v>127</v>
      </c>
      <c r="D102" s="41"/>
      <c r="E102" s="41"/>
      <c r="F102" s="41"/>
      <c r="G102" s="41"/>
      <c r="H102" s="41"/>
      <c r="I102" s="41"/>
      <c r="J102" s="208">
        <f>ROUND(J103+J104+J105+J106+J107+J108,2)</f>
        <v>0</v>
      </c>
      <c r="K102" s="41"/>
      <c r="L102" s="64"/>
      <c r="N102" s="209" t="s">
        <v>50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>
      <c r="A103" s="39"/>
      <c r="B103" s="40"/>
      <c r="C103" s="41"/>
      <c r="D103" s="145" t="s">
        <v>128</v>
      </c>
      <c r="E103" s="138"/>
      <c r="F103" s="138"/>
      <c r="G103" s="41"/>
      <c r="H103" s="41"/>
      <c r="I103" s="41"/>
      <c r="J103" s="139">
        <v>0</v>
      </c>
      <c r="K103" s="41"/>
      <c r="L103" s="210"/>
      <c r="M103" s="211"/>
      <c r="N103" s="212" t="s">
        <v>51</v>
      </c>
      <c r="O103" s="211"/>
      <c r="P103" s="211"/>
      <c r="Q103" s="211"/>
      <c r="R103" s="2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4" t="s">
        <v>129</v>
      </c>
      <c r="AZ103" s="211"/>
      <c r="BA103" s="211"/>
      <c r="BB103" s="211"/>
      <c r="BC103" s="211"/>
      <c r="BD103" s="211"/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14" t="s">
        <v>21</v>
      </c>
      <c r="BK103" s="211"/>
      <c r="BL103" s="211"/>
      <c r="BM103" s="211"/>
    </row>
    <row r="104" spans="1:65" s="2" customFormat="1" ht="18" customHeight="1">
      <c r="A104" s="39"/>
      <c r="B104" s="40"/>
      <c r="C104" s="41"/>
      <c r="D104" s="145" t="s">
        <v>130</v>
      </c>
      <c r="E104" s="138"/>
      <c r="F104" s="138"/>
      <c r="G104" s="41"/>
      <c r="H104" s="41"/>
      <c r="I104" s="41"/>
      <c r="J104" s="139">
        <v>0</v>
      </c>
      <c r="K104" s="41"/>
      <c r="L104" s="210"/>
      <c r="M104" s="211"/>
      <c r="N104" s="212" t="s">
        <v>51</v>
      </c>
      <c r="O104" s="211"/>
      <c r="P104" s="211"/>
      <c r="Q104" s="211"/>
      <c r="R104" s="211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4" t="s">
        <v>129</v>
      </c>
      <c r="AZ104" s="211"/>
      <c r="BA104" s="211"/>
      <c r="BB104" s="211"/>
      <c r="BC104" s="211"/>
      <c r="BD104" s="211"/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14" t="s">
        <v>21</v>
      </c>
      <c r="BK104" s="211"/>
      <c r="BL104" s="211"/>
      <c r="BM104" s="211"/>
    </row>
    <row r="105" spans="1:65" s="2" customFormat="1" ht="18" customHeight="1">
      <c r="A105" s="39"/>
      <c r="B105" s="40"/>
      <c r="C105" s="41"/>
      <c r="D105" s="145" t="s">
        <v>131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129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45" t="s">
        <v>132</v>
      </c>
      <c r="E106" s="138"/>
      <c r="F106" s="138"/>
      <c r="G106" s="41"/>
      <c r="H106" s="41"/>
      <c r="I106" s="41"/>
      <c r="J106" s="139"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129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65" s="2" customFormat="1" ht="18" customHeight="1">
      <c r="A107" s="39"/>
      <c r="B107" s="40"/>
      <c r="C107" s="41"/>
      <c r="D107" s="145" t="s">
        <v>133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129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38" t="s">
        <v>134</v>
      </c>
      <c r="E108" s="41"/>
      <c r="F108" s="41"/>
      <c r="G108" s="41"/>
      <c r="H108" s="41"/>
      <c r="I108" s="41"/>
      <c r="J108" s="139">
        <f>ROUND(J30*T108,2)</f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31" s="2" customFormat="1" ht="12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>
      <c r="A110" s="39"/>
      <c r="B110" s="40"/>
      <c r="C110" s="149" t="s">
        <v>115</v>
      </c>
      <c r="D110" s="150"/>
      <c r="E110" s="150"/>
      <c r="F110" s="150"/>
      <c r="G110" s="150"/>
      <c r="H110" s="150"/>
      <c r="I110" s="150"/>
      <c r="J110" s="151">
        <f>ROUND(J96+J102,2)</f>
        <v>0</v>
      </c>
      <c r="K110" s="15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2" t="s">
        <v>136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6.25" customHeight="1">
      <c r="A119" s="39"/>
      <c r="B119" s="40"/>
      <c r="C119" s="41"/>
      <c r="D119" s="41"/>
      <c r="E119" s="192" t="str">
        <f>E7</f>
        <v>Polní cesty C1, C2, C3 a VHO -21-02-06_NÁHRADNÍ VÝSADBA-databaze 2020</v>
      </c>
      <c r="F119" s="31"/>
      <c r="G119" s="31"/>
      <c r="H119" s="3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117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10 - 2.rok popěstební péče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1" t="s">
        <v>22</v>
      </c>
      <c r="D123" s="41"/>
      <c r="E123" s="41"/>
      <c r="F123" s="26" t="str">
        <f>F12</f>
        <v>Bocanovice</v>
      </c>
      <c r="G123" s="41"/>
      <c r="H123" s="41"/>
      <c r="I123" s="31" t="s">
        <v>24</v>
      </c>
      <c r="J123" s="80" t="str">
        <f>IF(J12="","",J12)</f>
        <v>30. 12. 2020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1" t="s">
        <v>28</v>
      </c>
      <c r="D125" s="41"/>
      <c r="E125" s="41"/>
      <c r="F125" s="26" t="str">
        <f>E15</f>
        <v>ČR SPÚ, KPÚ pro MSK</v>
      </c>
      <c r="G125" s="41"/>
      <c r="H125" s="41"/>
      <c r="I125" s="31" t="s">
        <v>36</v>
      </c>
      <c r="J125" s="35" t="str">
        <f>E21</f>
        <v>AWT Rekultivace a.s.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1" t="s">
        <v>34</v>
      </c>
      <c r="D126" s="41"/>
      <c r="E126" s="41"/>
      <c r="F126" s="26" t="str">
        <f>IF(E18="","",E18)</f>
        <v>Vyplň údaj</v>
      </c>
      <c r="G126" s="41"/>
      <c r="H126" s="41"/>
      <c r="I126" s="31" t="s">
        <v>41</v>
      </c>
      <c r="J126" s="35" t="str">
        <f>E24</f>
        <v>V.Krč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16"/>
      <c r="B128" s="217"/>
      <c r="C128" s="218" t="s">
        <v>137</v>
      </c>
      <c r="D128" s="219" t="s">
        <v>71</v>
      </c>
      <c r="E128" s="219" t="s">
        <v>67</v>
      </c>
      <c r="F128" s="219" t="s">
        <v>68</v>
      </c>
      <c r="G128" s="219" t="s">
        <v>138</v>
      </c>
      <c r="H128" s="219" t="s">
        <v>139</v>
      </c>
      <c r="I128" s="219" t="s">
        <v>140</v>
      </c>
      <c r="J128" s="219" t="s">
        <v>122</v>
      </c>
      <c r="K128" s="220" t="s">
        <v>141</v>
      </c>
      <c r="L128" s="221"/>
      <c r="M128" s="101" t="s">
        <v>1</v>
      </c>
      <c r="N128" s="102" t="s">
        <v>50</v>
      </c>
      <c r="O128" s="102" t="s">
        <v>142</v>
      </c>
      <c r="P128" s="102" t="s">
        <v>143</v>
      </c>
      <c r="Q128" s="102" t="s">
        <v>144</v>
      </c>
      <c r="R128" s="102" t="s">
        <v>145</v>
      </c>
      <c r="S128" s="102" t="s">
        <v>146</v>
      </c>
      <c r="T128" s="103" t="s">
        <v>147</v>
      </c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</row>
    <row r="129" spans="1:63" s="2" customFormat="1" ht="22.8" customHeight="1">
      <c r="A129" s="39"/>
      <c r="B129" s="40"/>
      <c r="C129" s="108" t="s">
        <v>148</v>
      </c>
      <c r="D129" s="41"/>
      <c r="E129" s="41"/>
      <c r="F129" s="41"/>
      <c r="G129" s="41"/>
      <c r="H129" s="41"/>
      <c r="I129" s="41"/>
      <c r="J129" s="222">
        <f>BK129</f>
        <v>0</v>
      </c>
      <c r="K129" s="41"/>
      <c r="L129" s="42"/>
      <c r="M129" s="104"/>
      <c r="N129" s="223"/>
      <c r="O129" s="105"/>
      <c r="P129" s="224">
        <f>P130</f>
        <v>0</v>
      </c>
      <c r="Q129" s="105"/>
      <c r="R129" s="224">
        <f>R130</f>
        <v>0</v>
      </c>
      <c r="S129" s="105"/>
      <c r="T129" s="225">
        <f>T130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6" t="s">
        <v>85</v>
      </c>
      <c r="AU129" s="16" t="s">
        <v>124</v>
      </c>
      <c r="BK129" s="226">
        <f>BK130</f>
        <v>0</v>
      </c>
    </row>
    <row r="130" spans="1:63" s="12" customFormat="1" ht="25.9" customHeight="1">
      <c r="A130" s="12"/>
      <c r="B130" s="227"/>
      <c r="C130" s="228"/>
      <c r="D130" s="229" t="s">
        <v>85</v>
      </c>
      <c r="E130" s="230" t="s">
        <v>149</v>
      </c>
      <c r="F130" s="230" t="s">
        <v>150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P131+P136</f>
        <v>0</v>
      </c>
      <c r="Q130" s="235"/>
      <c r="R130" s="236">
        <f>R131+R136</f>
        <v>0</v>
      </c>
      <c r="S130" s="235"/>
      <c r="T130" s="237">
        <f>T131+T136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21</v>
      </c>
      <c r="AT130" s="239" t="s">
        <v>85</v>
      </c>
      <c r="AU130" s="239" t="s">
        <v>86</v>
      </c>
      <c r="AY130" s="238" t="s">
        <v>151</v>
      </c>
      <c r="BK130" s="240">
        <f>BK131+BK136</f>
        <v>0</v>
      </c>
    </row>
    <row r="131" spans="1:63" s="12" customFormat="1" ht="22.8" customHeight="1">
      <c r="A131" s="12"/>
      <c r="B131" s="227"/>
      <c r="C131" s="228"/>
      <c r="D131" s="229" t="s">
        <v>85</v>
      </c>
      <c r="E131" s="241" t="s">
        <v>179</v>
      </c>
      <c r="F131" s="241" t="s">
        <v>180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SUM(P132:P135)</f>
        <v>0</v>
      </c>
      <c r="Q131" s="235"/>
      <c r="R131" s="236">
        <f>SUM(R132:R135)</f>
        <v>0</v>
      </c>
      <c r="S131" s="235"/>
      <c r="T131" s="237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21</v>
      </c>
      <c r="AT131" s="239" t="s">
        <v>85</v>
      </c>
      <c r="AU131" s="239" t="s">
        <v>21</v>
      </c>
      <c r="AY131" s="238" t="s">
        <v>151</v>
      </c>
      <c r="BK131" s="240">
        <f>SUM(BK132:BK135)</f>
        <v>0</v>
      </c>
    </row>
    <row r="132" spans="1:65" s="2" customFormat="1" ht="12">
      <c r="A132" s="39"/>
      <c r="B132" s="40"/>
      <c r="C132" s="243" t="s">
        <v>21</v>
      </c>
      <c r="D132" s="243" t="s">
        <v>153</v>
      </c>
      <c r="E132" s="244" t="s">
        <v>291</v>
      </c>
      <c r="F132" s="245" t="s">
        <v>292</v>
      </c>
      <c r="G132" s="246" t="s">
        <v>217</v>
      </c>
      <c r="H132" s="247">
        <v>8.2</v>
      </c>
      <c r="I132" s="248"/>
      <c r="J132" s="249">
        <f>ROUND(I132*H132,2)</f>
        <v>0</v>
      </c>
      <c r="K132" s="245" t="s">
        <v>1</v>
      </c>
      <c r="L132" s="42"/>
      <c r="M132" s="250" t="s">
        <v>1</v>
      </c>
      <c r="N132" s="251" t="s">
        <v>51</v>
      </c>
      <c r="O132" s="92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4" t="s">
        <v>157</v>
      </c>
      <c r="AT132" s="254" t="s">
        <v>153</v>
      </c>
      <c r="AU132" s="254" t="s">
        <v>95</v>
      </c>
      <c r="AY132" s="16" t="s">
        <v>151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21</v>
      </c>
      <c r="BK132" s="144">
        <f>ROUND(I132*H132,2)</f>
        <v>0</v>
      </c>
      <c r="BL132" s="16" t="s">
        <v>157</v>
      </c>
      <c r="BM132" s="254" t="s">
        <v>314</v>
      </c>
    </row>
    <row r="133" spans="1:47" s="2" customFormat="1" ht="12">
      <c r="A133" s="39"/>
      <c r="B133" s="40"/>
      <c r="C133" s="41"/>
      <c r="D133" s="255" t="s">
        <v>159</v>
      </c>
      <c r="E133" s="41"/>
      <c r="F133" s="256" t="s">
        <v>219</v>
      </c>
      <c r="G133" s="41"/>
      <c r="H133" s="41"/>
      <c r="I133" s="213"/>
      <c r="J133" s="41"/>
      <c r="K133" s="41"/>
      <c r="L133" s="42"/>
      <c r="M133" s="257"/>
      <c r="N133" s="25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159</v>
      </c>
      <c r="AU133" s="16" t="s">
        <v>95</v>
      </c>
    </row>
    <row r="134" spans="1:51" s="14" customFormat="1" ht="12">
      <c r="A134" s="14"/>
      <c r="B134" s="275"/>
      <c r="C134" s="276"/>
      <c r="D134" s="255" t="s">
        <v>161</v>
      </c>
      <c r="E134" s="277" t="s">
        <v>1</v>
      </c>
      <c r="F134" s="278" t="s">
        <v>294</v>
      </c>
      <c r="G134" s="276"/>
      <c r="H134" s="277" t="s">
        <v>1</v>
      </c>
      <c r="I134" s="279"/>
      <c r="J134" s="276"/>
      <c r="K134" s="276"/>
      <c r="L134" s="280"/>
      <c r="M134" s="281"/>
      <c r="N134" s="282"/>
      <c r="O134" s="282"/>
      <c r="P134" s="282"/>
      <c r="Q134" s="282"/>
      <c r="R134" s="282"/>
      <c r="S134" s="282"/>
      <c r="T134" s="28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4" t="s">
        <v>161</v>
      </c>
      <c r="AU134" s="284" t="s">
        <v>95</v>
      </c>
      <c r="AV134" s="14" t="s">
        <v>21</v>
      </c>
      <c r="AW134" s="14" t="s">
        <v>40</v>
      </c>
      <c r="AX134" s="14" t="s">
        <v>86</v>
      </c>
      <c r="AY134" s="284" t="s">
        <v>151</v>
      </c>
    </row>
    <row r="135" spans="1:51" s="13" customFormat="1" ht="12">
      <c r="A135" s="13"/>
      <c r="B135" s="259"/>
      <c r="C135" s="260"/>
      <c r="D135" s="255" t="s">
        <v>161</v>
      </c>
      <c r="E135" s="261" t="s">
        <v>1</v>
      </c>
      <c r="F135" s="262" t="s">
        <v>295</v>
      </c>
      <c r="G135" s="260"/>
      <c r="H135" s="263">
        <v>8.2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161</v>
      </c>
      <c r="AU135" s="269" t="s">
        <v>95</v>
      </c>
      <c r="AV135" s="13" t="s">
        <v>95</v>
      </c>
      <c r="AW135" s="13" t="s">
        <v>40</v>
      </c>
      <c r="AX135" s="13" t="s">
        <v>21</v>
      </c>
      <c r="AY135" s="269" t="s">
        <v>151</v>
      </c>
    </row>
    <row r="136" spans="1:63" s="12" customFormat="1" ht="22.8" customHeight="1">
      <c r="A136" s="12"/>
      <c r="B136" s="227"/>
      <c r="C136" s="228"/>
      <c r="D136" s="229" t="s">
        <v>85</v>
      </c>
      <c r="E136" s="241" t="s">
        <v>21</v>
      </c>
      <c r="F136" s="241" t="s">
        <v>152</v>
      </c>
      <c r="G136" s="228"/>
      <c r="H136" s="228"/>
      <c r="I136" s="231"/>
      <c r="J136" s="242">
        <f>BK136</f>
        <v>0</v>
      </c>
      <c r="K136" s="228"/>
      <c r="L136" s="233"/>
      <c r="M136" s="234"/>
      <c r="N136" s="235"/>
      <c r="O136" s="235"/>
      <c r="P136" s="236">
        <f>SUM(P137:P147)</f>
        <v>0</v>
      </c>
      <c r="Q136" s="235"/>
      <c r="R136" s="236">
        <f>SUM(R137:R147)</f>
        <v>0</v>
      </c>
      <c r="S136" s="235"/>
      <c r="T136" s="237">
        <f>SUM(T137:T147)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21</v>
      </c>
      <c r="AT136" s="239" t="s">
        <v>85</v>
      </c>
      <c r="AU136" s="239" t="s">
        <v>21</v>
      </c>
      <c r="AY136" s="238" t="s">
        <v>151</v>
      </c>
      <c r="BK136" s="240">
        <f>SUM(BK137:BK147)</f>
        <v>0</v>
      </c>
    </row>
    <row r="137" spans="1:65" s="2" customFormat="1" ht="12">
      <c r="A137" s="39"/>
      <c r="B137" s="40"/>
      <c r="C137" s="243" t="s">
        <v>157</v>
      </c>
      <c r="D137" s="243" t="s">
        <v>153</v>
      </c>
      <c r="E137" s="244" t="s">
        <v>297</v>
      </c>
      <c r="F137" s="245" t="s">
        <v>155</v>
      </c>
      <c r="G137" s="246" t="s">
        <v>156</v>
      </c>
      <c r="H137" s="247">
        <v>1</v>
      </c>
      <c r="I137" s="248"/>
      <c r="J137" s="249">
        <f>ROUND(I137*H137,2)</f>
        <v>0</v>
      </c>
      <c r="K137" s="245" t="s">
        <v>1</v>
      </c>
      <c r="L137" s="42"/>
      <c r="M137" s="250" t="s">
        <v>1</v>
      </c>
      <c r="N137" s="251" t="s">
        <v>51</v>
      </c>
      <c r="O137" s="92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4" t="s">
        <v>157</v>
      </c>
      <c r="AT137" s="254" t="s">
        <v>153</v>
      </c>
      <c r="AU137" s="254" t="s">
        <v>95</v>
      </c>
      <c r="AY137" s="16" t="s">
        <v>151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21</v>
      </c>
      <c r="BK137" s="144">
        <f>ROUND(I137*H137,2)</f>
        <v>0</v>
      </c>
      <c r="BL137" s="16" t="s">
        <v>157</v>
      </c>
      <c r="BM137" s="254" t="s">
        <v>315</v>
      </c>
    </row>
    <row r="138" spans="1:47" s="2" customFormat="1" ht="12">
      <c r="A138" s="39"/>
      <c r="B138" s="40"/>
      <c r="C138" s="41"/>
      <c r="D138" s="255" t="s">
        <v>159</v>
      </c>
      <c r="E138" s="41"/>
      <c r="F138" s="256" t="s">
        <v>160</v>
      </c>
      <c r="G138" s="41"/>
      <c r="H138" s="41"/>
      <c r="I138" s="213"/>
      <c r="J138" s="41"/>
      <c r="K138" s="41"/>
      <c r="L138" s="42"/>
      <c r="M138" s="257"/>
      <c r="N138" s="25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6" t="s">
        <v>159</v>
      </c>
      <c r="AU138" s="16" t="s">
        <v>95</v>
      </c>
    </row>
    <row r="139" spans="1:51" s="13" customFormat="1" ht="12">
      <c r="A139" s="13"/>
      <c r="B139" s="259"/>
      <c r="C139" s="260"/>
      <c r="D139" s="255" t="s">
        <v>161</v>
      </c>
      <c r="E139" s="261" t="s">
        <v>1</v>
      </c>
      <c r="F139" s="262" t="s">
        <v>21</v>
      </c>
      <c r="G139" s="260"/>
      <c r="H139" s="263">
        <v>1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161</v>
      </c>
      <c r="AU139" s="269" t="s">
        <v>95</v>
      </c>
      <c r="AV139" s="13" t="s">
        <v>95</v>
      </c>
      <c r="AW139" s="13" t="s">
        <v>40</v>
      </c>
      <c r="AX139" s="13" t="s">
        <v>21</v>
      </c>
      <c r="AY139" s="269" t="s">
        <v>151</v>
      </c>
    </row>
    <row r="140" spans="1:65" s="2" customFormat="1" ht="12">
      <c r="A140" s="39"/>
      <c r="B140" s="40"/>
      <c r="C140" s="243" t="s">
        <v>169</v>
      </c>
      <c r="D140" s="243" t="s">
        <v>153</v>
      </c>
      <c r="E140" s="244" t="s">
        <v>299</v>
      </c>
      <c r="F140" s="245" t="s">
        <v>164</v>
      </c>
      <c r="G140" s="246" t="s">
        <v>156</v>
      </c>
      <c r="H140" s="247">
        <v>1</v>
      </c>
      <c r="I140" s="248"/>
      <c r="J140" s="249">
        <f>ROUND(I140*H140,2)</f>
        <v>0</v>
      </c>
      <c r="K140" s="245" t="s">
        <v>1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157</v>
      </c>
      <c r="AT140" s="254" t="s">
        <v>153</v>
      </c>
      <c r="AU140" s="254" t="s">
        <v>95</v>
      </c>
      <c r="AY140" s="16" t="s">
        <v>151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157</v>
      </c>
      <c r="BM140" s="254" t="s">
        <v>316</v>
      </c>
    </row>
    <row r="141" spans="1:51" s="13" customFormat="1" ht="12">
      <c r="A141" s="13"/>
      <c r="B141" s="259"/>
      <c r="C141" s="260"/>
      <c r="D141" s="255" t="s">
        <v>161</v>
      </c>
      <c r="E141" s="261" t="s">
        <v>1</v>
      </c>
      <c r="F141" s="262" t="s">
        <v>21</v>
      </c>
      <c r="G141" s="260"/>
      <c r="H141" s="263">
        <v>1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161</v>
      </c>
      <c r="AU141" s="269" t="s">
        <v>95</v>
      </c>
      <c r="AV141" s="13" t="s">
        <v>95</v>
      </c>
      <c r="AW141" s="13" t="s">
        <v>40</v>
      </c>
      <c r="AX141" s="13" t="s">
        <v>21</v>
      </c>
      <c r="AY141" s="269" t="s">
        <v>151</v>
      </c>
    </row>
    <row r="142" spans="1:65" s="2" customFormat="1" ht="12">
      <c r="A142" s="39"/>
      <c r="B142" s="40"/>
      <c r="C142" s="243" t="s">
        <v>95</v>
      </c>
      <c r="D142" s="243" t="s">
        <v>153</v>
      </c>
      <c r="E142" s="244" t="s">
        <v>301</v>
      </c>
      <c r="F142" s="245" t="s">
        <v>167</v>
      </c>
      <c r="G142" s="246" t="s">
        <v>156</v>
      </c>
      <c r="H142" s="247">
        <v>1</v>
      </c>
      <c r="I142" s="248"/>
      <c r="J142" s="249">
        <f>ROUND(I142*H142,2)</f>
        <v>0</v>
      </c>
      <c r="K142" s="245" t="s">
        <v>1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157</v>
      </c>
      <c r="AT142" s="254" t="s">
        <v>153</v>
      </c>
      <c r="AU142" s="254" t="s">
        <v>95</v>
      </c>
      <c r="AY142" s="16" t="s">
        <v>151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157</v>
      </c>
      <c r="BM142" s="254" t="s">
        <v>317</v>
      </c>
    </row>
    <row r="143" spans="1:51" s="13" customFormat="1" ht="12">
      <c r="A143" s="13"/>
      <c r="B143" s="259"/>
      <c r="C143" s="260"/>
      <c r="D143" s="255" t="s">
        <v>161</v>
      </c>
      <c r="E143" s="261" t="s">
        <v>1</v>
      </c>
      <c r="F143" s="262" t="s">
        <v>21</v>
      </c>
      <c r="G143" s="260"/>
      <c r="H143" s="263">
        <v>1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161</v>
      </c>
      <c r="AU143" s="269" t="s">
        <v>95</v>
      </c>
      <c r="AV143" s="13" t="s">
        <v>95</v>
      </c>
      <c r="AW143" s="13" t="s">
        <v>40</v>
      </c>
      <c r="AX143" s="13" t="s">
        <v>21</v>
      </c>
      <c r="AY143" s="269" t="s">
        <v>151</v>
      </c>
    </row>
    <row r="144" spans="1:65" s="2" customFormat="1" ht="12">
      <c r="A144" s="39"/>
      <c r="B144" s="40"/>
      <c r="C144" s="243" t="s">
        <v>162</v>
      </c>
      <c r="D144" s="243" t="s">
        <v>153</v>
      </c>
      <c r="E144" s="244" t="s">
        <v>304</v>
      </c>
      <c r="F144" s="245" t="s">
        <v>171</v>
      </c>
      <c r="G144" s="246" t="s">
        <v>156</v>
      </c>
      <c r="H144" s="247">
        <v>1</v>
      </c>
      <c r="I144" s="248"/>
      <c r="J144" s="249">
        <f>ROUND(I144*H144,2)</f>
        <v>0</v>
      </c>
      <c r="K144" s="245" t="s">
        <v>1</v>
      </c>
      <c r="L144" s="42"/>
      <c r="M144" s="250" t="s">
        <v>1</v>
      </c>
      <c r="N144" s="251" t="s">
        <v>51</v>
      </c>
      <c r="O144" s="92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4" t="s">
        <v>157</v>
      </c>
      <c r="AT144" s="254" t="s">
        <v>153</v>
      </c>
      <c r="AU144" s="254" t="s">
        <v>95</v>
      </c>
      <c r="AY144" s="16" t="s">
        <v>151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21</v>
      </c>
      <c r="BK144" s="144">
        <f>ROUND(I144*H144,2)</f>
        <v>0</v>
      </c>
      <c r="BL144" s="16" t="s">
        <v>157</v>
      </c>
      <c r="BM144" s="254" t="s">
        <v>318</v>
      </c>
    </row>
    <row r="145" spans="1:51" s="13" customFormat="1" ht="12">
      <c r="A145" s="13"/>
      <c r="B145" s="259"/>
      <c r="C145" s="260"/>
      <c r="D145" s="255" t="s">
        <v>161</v>
      </c>
      <c r="E145" s="261" t="s">
        <v>1</v>
      </c>
      <c r="F145" s="262" t="s">
        <v>21</v>
      </c>
      <c r="G145" s="260"/>
      <c r="H145" s="263">
        <v>1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161</v>
      </c>
      <c r="AU145" s="269" t="s">
        <v>95</v>
      </c>
      <c r="AV145" s="13" t="s">
        <v>95</v>
      </c>
      <c r="AW145" s="13" t="s">
        <v>40</v>
      </c>
      <c r="AX145" s="13" t="s">
        <v>21</v>
      </c>
      <c r="AY145" s="269" t="s">
        <v>151</v>
      </c>
    </row>
    <row r="146" spans="1:65" s="2" customFormat="1" ht="55.5" customHeight="1">
      <c r="A146" s="39"/>
      <c r="B146" s="40"/>
      <c r="C146" s="243" t="s">
        <v>319</v>
      </c>
      <c r="D146" s="243" t="s">
        <v>153</v>
      </c>
      <c r="E146" s="244" t="s">
        <v>307</v>
      </c>
      <c r="F146" s="245" t="s">
        <v>174</v>
      </c>
      <c r="G146" s="246" t="s">
        <v>175</v>
      </c>
      <c r="H146" s="247">
        <v>4</v>
      </c>
      <c r="I146" s="248"/>
      <c r="J146" s="249">
        <f>ROUND(I146*H146,2)</f>
        <v>0</v>
      </c>
      <c r="K146" s="245" t="s">
        <v>1</v>
      </c>
      <c r="L146" s="42"/>
      <c r="M146" s="250" t="s">
        <v>1</v>
      </c>
      <c r="N146" s="251" t="s">
        <v>51</v>
      </c>
      <c r="O146" s="92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4" t="s">
        <v>157</v>
      </c>
      <c r="AT146" s="254" t="s">
        <v>153</v>
      </c>
      <c r="AU146" s="254" t="s">
        <v>95</v>
      </c>
      <c r="AY146" s="16" t="s">
        <v>151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21</v>
      </c>
      <c r="BK146" s="144">
        <f>ROUND(I146*H146,2)</f>
        <v>0</v>
      </c>
      <c r="BL146" s="16" t="s">
        <v>157</v>
      </c>
      <c r="BM146" s="254" t="s">
        <v>320</v>
      </c>
    </row>
    <row r="147" spans="1:65" s="2" customFormat="1" ht="12">
      <c r="A147" s="39"/>
      <c r="B147" s="40"/>
      <c r="C147" s="243" t="s">
        <v>321</v>
      </c>
      <c r="D147" s="243" t="s">
        <v>153</v>
      </c>
      <c r="E147" s="244" t="s">
        <v>309</v>
      </c>
      <c r="F147" s="245" t="s">
        <v>310</v>
      </c>
      <c r="G147" s="246" t="s">
        <v>311</v>
      </c>
      <c r="H147" s="247">
        <v>41</v>
      </c>
      <c r="I147" s="248"/>
      <c r="J147" s="249">
        <f>ROUND(I147*H147,2)</f>
        <v>0</v>
      </c>
      <c r="K147" s="245" t="s">
        <v>1</v>
      </c>
      <c r="L147" s="42"/>
      <c r="M147" s="270" t="s">
        <v>1</v>
      </c>
      <c r="N147" s="271" t="s">
        <v>51</v>
      </c>
      <c r="O147" s="272"/>
      <c r="P147" s="273">
        <f>O147*H147</f>
        <v>0</v>
      </c>
      <c r="Q147" s="273">
        <v>0</v>
      </c>
      <c r="R147" s="273">
        <f>Q147*H147</f>
        <v>0</v>
      </c>
      <c r="S147" s="273">
        <v>0</v>
      </c>
      <c r="T147" s="27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4" t="s">
        <v>157</v>
      </c>
      <c r="AT147" s="254" t="s">
        <v>153</v>
      </c>
      <c r="AU147" s="254" t="s">
        <v>95</v>
      </c>
      <c r="AY147" s="16" t="s">
        <v>151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21</v>
      </c>
      <c r="BK147" s="144">
        <f>ROUND(I147*H147,2)</f>
        <v>0</v>
      </c>
      <c r="BL147" s="16" t="s">
        <v>157</v>
      </c>
      <c r="BM147" s="254" t="s">
        <v>322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2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28:K147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116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26.25" customHeight="1">
      <c r="B7" s="19"/>
      <c r="E7" s="157" t="str">
        <f>'Rekapitulace stavby'!K6</f>
        <v>Polní cesty C1, C2, C3 a VHO -21-02-06_NÁHRADNÍ VÝSADBA-databaze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323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119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110</v>
      </c>
      <c r="E31" s="39"/>
      <c r="F31" s="39"/>
      <c r="G31" s="39"/>
      <c r="H31" s="39"/>
      <c r="I31" s="39"/>
      <c r="J31" s="166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ROUND((SUM(BE102:BE109)+SUM(BE129:BE147)),2)</f>
        <v>0</v>
      </c>
      <c r="G35" s="39"/>
      <c r="H35" s="39"/>
      <c r="I35" s="173">
        <v>0.21</v>
      </c>
      <c r="J35" s="172">
        <f>ROUND(((SUM(BE102:BE109)+SUM(BE129:BE147))*I35),2)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ROUND((SUM(BF102:BF109)+SUM(BF129:BF147)),2)</f>
        <v>0</v>
      </c>
      <c r="G36" s="39"/>
      <c r="H36" s="39"/>
      <c r="I36" s="173">
        <v>0.15</v>
      </c>
      <c r="J36" s="172">
        <f>ROUND(((SUM(BF102:BF109)+SUM(BF129:BF147))*I36),2)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ROUND((SUM(BG102:BG109)+SUM(BG129:BG147)),2)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ROUND((SUM(BH102:BH109)+SUM(BH129:BH147)),2)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ROUND((SUM(BI102:BI109)+SUM(BI129:BI147)),2)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92" t="str">
        <f>E7</f>
        <v>Polní cesty C1, C2, C3 a VHO -21-02-06_NÁHRADNÍ VÝSADBA-databaze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11 - 3.rok popěstební péče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121</v>
      </c>
      <c r="D94" s="150"/>
      <c r="E94" s="150"/>
      <c r="F94" s="150"/>
      <c r="G94" s="150"/>
      <c r="H94" s="150"/>
      <c r="I94" s="150"/>
      <c r="J94" s="194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123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196"/>
      <c r="C97" s="197"/>
      <c r="D97" s="198" t="s">
        <v>125</v>
      </c>
      <c r="E97" s="199"/>
      <c r="F97" s="199"/>
      <c r="G97" s="199"/>
      <c r="H97" s="199"/>
      <c r="I97" s="199"/>
      <c r="J97" s="200">
        <f>J130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290</v>
      </c>
      <c r="E98" s="205"/>
      <c r="F98" s="205"/>
      <c r="G98" s="205"/>
      <c r="H98" s="205"/>
      <c r="I98" s="205"/>
      <c r="J98" s="206">
        <f>J131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126</v>
      </c>
      <c r="E99" s="205"/>
      <c r="F99" s="205"/>
      <c r="G99" s="205"/>
      <c r="H99" s="205"/>
      <c r="I99" s="205"/>
      <c r="J99" s="206">
        <f>J136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>
      <c r="A102" s="39"/>
      <c r="B102" s="40"/>
      <c r="C102" s="195" t="s">
        <v>127</v>
      </c>
      <c r="D102" s="41"/>
      <c r="E102" s="41"/>
      <c r="F102" s="41"/>
      <c r="G102" s="41"/>
      <c r="H102" s="41"/>
      <c r="I102" s="41"/>
      <c r="J102" s="208">
        <f>ROUND(J103+J104+J105+J106+J107+J108,2)</f>
        <v>0</v>
      </c>
      <c r="K102" s="41"/>
      <c r="L102" s="64"/>
      <c r="N102" s="209" t="s">
        <v>50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>
      <c r="A103" s="39"/>
      <c r="B103" s="40"/>
      <c r="C103" s="41"/>
      <c r="D103" s="145" t="s">
        <v>128</v>
      </c>
      <c r="E103" s="138"/>
      <c r="F103" s="138"/>
      <c r="G103" s="41"/>
      <c r="H103" s="41"/>
      <c r="I103" s="41"/>
      <c r="J103" s="139">
        <v>0</v>
      </c>
      <c r="K103" s="41"/>
      <c r="L103" s="210"/>
      <c r="M103" s="211"/>
      <c r="N103" s="212" t="s">
        <v>51</v>
      </c>
      <c r="O103" s="211"/>
      <c r="P103" s="211"/>
      <c r="Q103" s="211"/>
      <c r="R103" s="2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4" t="s">
        <v>129</v>
      </c>
      <c r="AZ103" s="211"/>
      <c r="BA103" s="211"/>
      <c r="BB103" s="211"/>
      <c r="BC103" s="211"/>
      <c r="BD103" s="211"/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14" t="s">
        <v>21</v>
      </c>
      <c r="BK103" s="211"/>
      <c r="BL103" s="211"/>
      <c r="BM103" s="211"/>
    </row>
    <row r="104" spans="1:65" s="2" customFormat="1" ht="18" customHeight="1">
      <c r="A104" s="39"/>
      <c r="B104" s="40"/>
      <c r="C104" s="41"/>
      <c r="D104" s="145" t="s">
        <v>130</v>
      </c>
      <c r="E104" s="138"/>
      <c r="F104" s="138"/>
      <c r="G104" s="41"/>
      <c r="H104" s="41"/>
      <c r="I104" s="41"/>
      <c r="J104" s="139">
        <v>0</v>
      </c>
      <c r="K104" s="41"/>
      <c r="L104" s="210"/>
      <c r="M104" s="211"/>
      <c r="N104" s="212" t="s">
        <v>51</v>
      </c>
      <c r="O104" s="211"/>
      <c r="P104" s="211"/>
      <c r="Q104" s="211"/>
      <c r="R104" s="211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4" t="s">
        <v>129</v>
      </c>
      <c r="AZ104" s="211"/>
      <c r="BA104" s="211"/>
      <c r="BB104" s="211"/>
      <c r="BC104" s="211"/>
      <c r="BD104" s="211"/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14" t="s">
        <v>21</v>
      </c>
      <c r="BK104" s="211"/>
      <c r="BL104" s="211"/>
      <c r="BM104" s="211"/>
    </row>
    <row r="105" spans="1:65" s="2" customFormat="1" ht="18" customHeight="1">
      <c r="A105" s="39"/>
      <c r="B105" s="40"/>
      <c r="C105" s="41"/>
      <c r="D105" s="145" t="s">
        <v>131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129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45" t="s">
        <v>132</v>
      </c>
      <c r="E106" s="138"/>
      <c r="F106" s="138"/>
      <c r="G106" s="41"/>
      <c r="H106" s="41"/>
      <c r="I106" s="41"/>
      <c r="J106" s="139"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129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65" s="2" customFormat="1" ht="18" customHeight="1">
      <c r="A107" s="39"/>
      <c r="B107" s="40"/>
      <c r="C107" s="41"/>
      <c r="D107" s="145" t="s">
        <v>133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129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38" t="s">
        <v>134</v>
      </c>
      <c r="E108" s="41"/>
      <c r="F108" s="41"/>
      <c r="G108" s="41"/>
      <c r="H108" s="41"/>
      <c r="I108" s="41"/>
      <c r="J108" s="139">
        <f>ROUND(J30*T108,2)</f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31" s="2" customFormat="1" ht="12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>
      <c r="A110" s="39"/>
      <c r="B110" s="40"/>
      <c r="C110" s="149" t="s">
        <v>115</v>
      </c>
      <c r="D110" s="150"/>
      <c r="E110" s="150"/>
      <c r="F110" s="150"/>
      <c r="G110" s="150"/>
      <c r="H110" s="150"/>
      <c r="I110" s="150"/>
      <c r="J110" s="151">
        <f>ROUND(J96+J102,2)</f>
        <v>0</v>
      </c>
      <c r="K110" s="15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2" t="s">
        <v>136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6.25" customHeight="1">
      <c r="A119" s="39"/>
      <c r="B119" s="40"/>
      <c r="C119" s="41"/>
      <c r="D119" s="41"/>
      <c r="E119" s="192" t="str">
        <f>E7</f>
        <v>Polní cesty C1, C2, C3 a VHO -21-02-06_NÁHRADNÍ VÝSADBA-databaze 2020</v>
      </c>
      <c r="F119" s="31"/>
      <c r="G119" s="31"/>
      <c r="H119" s="3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117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11 - 3.rok popěstební péče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1" t="s">
        <v>22</v>
      </c>
      <c r="D123" s="41"/>
      <c r="E123" s="41"/>
      <c r="F123" s="26" t="str">
        <f>F12</f>
        <v>Bocanovice</v>
      </c>
      <c r="G123" s="41"/>
      <c r="H123" s="41"/>
      <c r="I123" s="31" t="s">
        <v>24</v>
      </c>
      <c r="J123" s="80" t="str">
        <f>IF(J12="","",J12)</f>
        <v>30. 12. 2020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1" t="s">
        <v>28</v>
      </c>
      <c r="D125" s="41"/>
      <c r="E125" s="41"/>
      <c r="F125" s="26" t="str">
        <f>E15</f>
        <v>ČR SPÚ, KPÚ pro MSK</v>
      </c>
      <c r="G125" s="41"/>
      <c r="H125" s="41"/>
      <c r="I125" s="31" t="s">
        <v>36</v>
      </c>
      <c r="J125" s="35" t="str">
        <f>E21</f>
        <v>AWT Rekultivace a.s.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1" t="s">
        <v>34</v>
      </c>
      <c r="D126" s="41"/>
      <c r="E126" s="41"/>
      <c r="F126" s="26" t="str">
        <f>IF(E18="","",E18)</f>
        <v>Vyplň údaj</v>
      </c>
      <c r="G126" s="41"/>
      <c r="H126" s="41"/>
      <c r="I126" s="31" t="s">
        <v>41</v>
      </c>
      <c r="J126" s="35" t="str">
        <f>E24</f>
        <v>V.Krč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16"/>
      <c r="B128" s="217"/>
      <c r="C128" s="218" t="s">
        <v>137</v>
      </c>
      <c r="D128" s="219" t="s">
        <v>71</v>
      </c>
      <c r="E128" s="219" t="s">
        <v>67</v>
      </c>
      <c r="F128" s="219" t="s">
        <v>68</v>
      </c>
      <c r="G128" s="219" t="s">
        <v>138</v>
      </c>
      <c r="H128" s="219" t="s">
        <v>139</v>
      </c>
      <c r="I128" s="219" t="s">
        <v>140</v>
      </c>
      <c r="J128" s="219" t="s">
        <v>122</v>
      </c>
      <c r="K128" s="220" t="s">
        <v>141</v>
      </c>
      <c r="L128" s="221"/>
      <c r="M128" s="101" t="s">
        <v>1</v>
      </c>
      <c r="N128" s="102" t="s">
        <v>50</v>
      </c>
      <c r="O128" s="102" t="s">
        <v>142</v>
      </c>
      <c r="P128" s="102" t="s">
        <v>143</v>
      </c>
      <c r="Q128" s="102" t="s">
        <v>144</v>
      </c>
      <c r="R128" s="102" t="s">
        <v>145</v>
      </c>
      <c r="S128" s="102" t="s">
        <v>146</v>
      </c>
      <c r="T128" s="103" t="s">
        <v>147</v>
      </c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</row>
    <row r="129" spans="1:63" s="2" customFormat="1" ht="22.8" customHeight="1">
      <c r="A129" s="39"/>
      <c r="B129" s="40"/>
      <c r="C129" s="108" t="s">
        <v>148</v>
      </c>
      <c r="D129" s="41"/>
      <c r="E129" s="41"/>
      <c r="F129" s="41"/>
      <c r="G129" s="41"/>
      <c r="H129" s="41"/>
      <c r="I129" s="41"/>
      <c r="J129" s="222">
        <f>BK129</f>
        <v>0</v>
      </c>
      <c r="K129" s="41"/>
      <c r="L129" s="42"/>
      <c r="M129" s="104"/>
      <c r="N129" s="223"/>
      <c r="O129" s="105"/>
      <c r="P129" s="224">
        <f>P130</f>
        <v>0</v>
      </c>
      <c r="Q129" s="105"/>
      <c r="R129" s="224">
        <f>R130</f>
        <v>0</v>
      </c>
      <c r="S129" s="105"/>
      <c r="T129" s="225">
        <f>T130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6" t="s">
        <v>85</v>
      </c>
      <c r="AU129" s="16" t="s">
        <v>124</v>
      </c>
      <c r="BK129" s="226">
        <f>BK130</f>
        <v>0</v>
      </c>
    </row>
    <row r="130" spans="1:63" s="12" customFormat="1" ht="25.9" customHeight="1">
      <c r="A130" s="12"/>
      <c r="B130" s="227"/>
      <c r="C130" s="228"/>
      <c r="D130" s="229" t="s">
        <v>85</v>
      </c>
      <c r="E130" s="230" t="s">
        <v>149</v>
      </c>
      <c r="F130" s="230" t="s">
        <v>150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P131+P136</f>
        <v>0</v>
      </c>
      <c r="Q130" s="235"/>
      <c r="R130" s="236">
        <f>R131+R136</f>
        <v>0</v>
      </c>
      <c r="S130" s="235"/>
      <c r="T130" s="237">
        <f>T131+T136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21</v>
      </c>
      <c r="AT130" s="239" t="s">
        <v>85</v>
      </c>
      <c r="AU130" s="239" t="s">
        <v>86</v>
      </c>
      <c r="AY130" s="238" t="s">
        <v>151</v>
      </c>
      <c r="BK130" s="240">
        <f>BK131+BK136</f>
        <v>0</v>
      </c>
    </row>
    <row r="131" spans="1:63" s="12" customFormat="1" ht="22.8" customHeight="1">
      <c r="A131" s="12"/>
      <c r="B131" s="227"/>
      <c r="C131" s="228"/>
      <c r="D131" s="229" t="s">
        <v>85</v>
      </c>
      <c r="E131" s="241" t="s">
        <v>179</v>
      </c>
      <c r="F131" s="241" t="s">
        <v>180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SUM(P132:P135)</f>
        <v>0</v>
      </c>
      <c r="Q131" s="235"/>
      <c r="R131" s="236">
        <f>SUM(R132:R135)</f>
        <v>0</v>
      </c>
      <c r="S131" s="235"/>
      <c r="T131" s="237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21</v>
      </c>
      <c r="AT131" s="239" t="s">
        <v>85</v>
      </c>
      <c r="AU131" s="239" t="s">
        <v>21</v>
      </c>
      <c r="AY131" s="238" t="s">
        <v>151</v>
      </c>
      <c r="BK131" s="240">
        <f>SUM(BK132:BK135)</f>
        <v>0</v>
      </c>
    </row>
    <row r="132" spans="1:65" s="2" customFormat="1" ht="12">
      <c r="A132" s="39"/>
      <c r="B132" s="40"/>
      <c r="C132" s="243" t="s">
        <v>21</v>
      </c>
      <c r="D132" s="243" t="s">
        <v>153</v>
      </c>
      <c r="E132" s="244" t="s">
        <v>291</v>
      </c>
      <c r="F132" s="245" t="s">
        <v>292</v>
      </c>
      <c r="G132" s="246" t="s">
        <v>217</v>
      </c>
      <c r="H132" s="247">
        <v>8.2</v>
      </c>
      <c r="I132" s="248"/>
      <c r="J132" s="249">
        <f>ROUND(I132*H132,2)</f>
        <v>0</v>
      </c>
      <c r="K132" s="245" t="s">
        <v>1</v>
      </c>
      <c r="L132" s="42"/>
      <c r="M132" s="250" t="s">
        <v>1</v>
      </c>
      <c r="N132" s="251" t="s">
        <v>51</v>
      </c>
      <c r="O132" s="92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4" t="s">
        <v>157</v>
      </c>
      <c r="AT132" s="254" t="s">
        <v>153</v>
      </c>
      <c r="AU132" s="254" t="s">
        <v>95</v>
      </c>
      <c r="AY132" s="16" t="s">
        <v>151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21</v>
      </c>
      <c r="BK132" s="144">
        <f>ROUND(I132*H132,2)</f>
        <v>0</v>
      </c>
      <c r="BL132" s="16" t="s">
        <v>157</v>
      </c>
      <c r="BM132" s="254" t="s">
        <v>324</v>
      </c>
    </row>
    <row r="133" spans="1:47" s="2" customFormat="1" ht="12">
      <c r="A133" s="39"/>
      <c r="B133" s="40"/>
      <c r="C133" s="41"/>
      <c r="D133" s="255" t="s">
        <v>159</v>
      </c>
      <c r="E133" s="41"/>
      <c r="F133" s="256" t="s">
        <v>219</v>
      </c>
      <c r="G133" s="41"/>
      <c r="H133" s="41"/>
      <c r="I133" s="213"/>
      <c r="J133" s="41"/>
      <c r="K133" s="41"/>
      <c r="L133" s="42"/>
      <c r="M133" s="257"/>
      <c r="N133" s="25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159</v>
      </c>
      <c r="AU133" s="16" t="s">
        <v>95</v>
      </c>
    </row>
    <row r="134" spans="1:51" s="14" customFormat="1" ht="12">
      <c r="A134" s="14"/>
      <c r="B134" s="275"/>
      <c r="C134" s="276"/>
      <c r="D134" s="255" t="s">
        <v>161</v>
      </c>
      <c r="E134" s="277" t="s">
        <v>1</v>
      </c>
      <c r="F134" s="278" t="s">
        <v>294</v>
      </c>
      <c r="G134" s="276"/>
      <c r="H134" s="277" t="s">
        <v>1</v>
      </c>
      <c r="I134" s="279"/>
      <c r="J134" s="276"/>
      <c r="K134" s="276"/>
      <c r="L134" s="280"/>
      <c r="M134" s="281"/>
      <c r="N134" s="282"/>
      <c r="O134" s="282"/>
      <c r="P134" s="282"/>
      <c r="Q134" s="282"/>
      <c r="R134" s="282"/>
      <c r="S134" s="282"/>
      <c r="T134" s="28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4" t="s">
        <v>161</v>
      </c>
      <c r="AU134" s="284" t="s">
        <v>95</v>
      </c>
      <c r="AV134" s="14" t="s">
        <v>21</v>
      </c>
      <c r="AW134" s="14" t="s">
        <v>40</v>
      </c>
      <c r="AX134" s="14" t="s">
        <v>86</v>
      </c>
      <c r="AY134" s="284" t="s">
        <v>151</v>
      </c>
    </row>
    <row r="135" spans="1:51" s="13" customFormat="1" ht="12">
      <c r="A135" s="13"/>
      <c r="B135" s="259"/>
      <c r="C135" s="260"/>
      <c r="D135" s="255" t="s">
        <v>161</v>
      </c>
      <c r="E135" s="261" t="s">
        <v>1</v>
      </c>
      <c r="F135" s="262" t="s">
        <v>295</v>
      </c>
      <c r="G135" s="260"/>
      <c r="H135" s="263">
        <v>8.2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161</v>
      </c>
      <c r="AU135" s="269" t="s">
        <v>95</v>
      </c>
      <c r="AV135" s="13" t="s">
        <v>95</v>
      </c>
      <c r="AW135" s="13" t="s">
        <v>40</v>
      </c>
      <c r="AX135" s="13" t="s">
        <v>21</v>
      </c>
      <c r="AY135" s="269" t="s">
        <v>151</v>
      </c>
    </row>
    <row r="136" spans="1:63" s="12" customFormat="1" ht="22.8" customHeight="1">
      <c r="A136" s="12"/>
      <c r="B136" s="227"/>
      <c r="C136" s="228"/>
      <c r="D136" s="229" t="s">
        <v>85</v>
      </c>
      <c r="E136" s="241" t="s">
        <v>21</v>
      </c>
      <c r="F136" s="241" t="s">
        <v>152</v>
      </c>
      <c r="G136" s="228"/>
      <c r="H136" s="228"/>
      <c r="I136" s="231"/>
      <c r="J136" s="242">
        <f>BK136</f>
        <v>0</v>
      </c>
      <c r="K136" s="228"/>
      <c r="L136" s="233"/>
      <c r="M136" s="234"/>
      <c r="N136" s="235"/>
      <c r="O136" s="235"/>
      <c r="P136" s="236">
        <f>SUM(P137:P147)</f>
        <v>0</v>
      </c>
      <c r="Q136" s="235"/>
      <c r="R136" s="236">
        <f>SUM(R137:R147)</f>
        <v>0</v>
      </c>
      <c r="S136" s="235"/>
      <c r="T136" s="237">
        <f>SUM(T137:T147)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21</v>
      </c>
      <c r="AT136" s="239" t="s">
        <v>85</v>
      </c>
      <c r="AU136" s="239" t="s">
        <v>21</v>
      </c>
      <c r="AY136" s="238" t="s">
        <v>151</v>
      </c>
      <c r="BK136" s="240">
        <f>SUM(BK137:BK147)</f>
        <v>0</v>
      </c>
    </row>
    <row r="137" spans="1:65" s="2" customFormat="1" ht="12">
      <c r="A137" s="39"/>
      <c r="B137" s="40"/>
      <c r="C137" s="243" t="s">
        <v>157</v>
      </c>
      <c r="D137" s="243" t="s">
        <v>153</v>
      </c>
      <c r="E137" s="244" t="s">
        <v>297</v>
      </c>
      <c r="F137" s="245" t="s">
        <v>155</v>
      </c>
      <c r="G137" s="246" t="s">
        <v>156</v>
      </c>
      <c r="H137" s="247">
        <v>1</v>
      </c>
      <c r="I137" s="248"/>
      <c r="J137" s="249">
        <f>ROUND(I137*H137,2)</f>
        <v>0</v>
      </c>
      <c r="K137" s="245" t="s">
        <v>1</v>
      </c>
      <c r="L137" s="42"/>
      <c r="M137" s="250" t="s">
        <v>1</v>
      </c>
      <c r="N137" s="251" t="s">
        <v>51</v>
      </c>
      <c r="O137" s="92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4" t="s">
        <v>157</v>
      </c>
      <c r="AT137" s="254" t="s">
        <v>153</v>
      </c>
      <c r="AU137" s="254" t="s">
        <v>95</v>
      </c>
      <c r="AY137" s="16" t="s">
        <v>151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21</v>
      </c>
      <c r="BK137" s="144">
        <f>ROUND(I137*H137,2)</f>
        <v>0</v>
      </c>
      <c r="BL137" s="16" t="s">
        <v>157</v>
      </c>
      <c r="BM137" s="254" t="s">
        <v>325</v>
      </c>
    </row>
    <row r="138" spans="1:47" s="2" customFormat="1" ht="12">
      <c r="A138" s="39"/>
      <c r="B138" s="40"/>
      <c r="C138" s="41"/>
      <c r="D138" s="255" t="s">
        <v>159</v>
      </c>
      <c r="E138" s="41"/>
      <c r="F138" s="256" t="s">
        <v>160</v>
      </c>
      <c r="G138" s="41"/>
      <c r="H138" s="41"/>
      <c r="I138" s="213"/>
      <c r="J138" s="41"/>
      <c r="K138" s="41"/>
      <c r="L138" s="42"/>
      <c r="M138" s="257"/>
      <c r="N138" s="25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6" t="s">
        <v>159</v>
      </c>
      <c r="AU138" s="16" t="s">
        <v>95</v>
      </c>
    </row>
    <row r="139" spans="1:51" s="13" customFormat="1" ht="12">
      <c r="A139" s="13"/>
      <c r="B139" s="259"/>
      <c r="C139" s="260"/>
      <c r="D139" s="255" t="s">
        <v>161</v>
      </c>
      <c r="E139" s="261" t="s">
        <v>1</v>
      </c>
      <c r="F139" s="262" t="s">
        <v>21</v>
      </c>
      <c r="G139" s="260"/>
      <c r="H139" s="263">
        <v>1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161</v>
      </c>
      <c r="AU139" s="269" t="s">
        <v>95</v>
      </c>
      <c r="AV139" s="13" t="s">
        <v>95</v>
      </c>
      <c r="AW139" s="13" t="s">
        <v>40</v>
      </c>
      <c r="AX139" s="13" t="s">
        <v>21</v>
      </c>
      <c r="AY139" s="269" t="s">
        <v>151</v>
      </c>
    </row>
    <row r="140" spans="1:65" s="2" customFormat="1" ht="12">
      <c r="A140" s="39"/>
      <c r="B140" s="40"/>
      <c r="C140" s="243" t="s">
        <v>169</v>
      </c>
      <c r="D140" s="243" t="s">
        <v>153</v>
      </c>
      <c r="E140" s="244" t="s">
        <v>299</v>
      </c>
      <c r="F140" s="245" t="s">
        <v>164</v>
      </c>
      <c r="G140" s="246" t="s">
        <v>156</v>
      </c>
      <c r="H140" s="247">
        <v>1</v>
      </c>
      <c r="I140" s="248"/>
      <c r="J140" s="249">
        <f>ROUND(I140*H140,2)</f>
        <v>0</v>
      </c>
      <c r="K140" s="245" t="s">
        <v>1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157</v>
      </c>
      <c r="AT140" s="254" t="s">
        <v>153</v>
      </c>
      <c r="AU140" s="254" t="s">
        <v>95</v>
      </c>
      <c r="AY140" s="16" t="s">
        <v>151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157</v>
      </c>
      <c r="BM140" s="254" t="s">
        <v>326</v>
      </c>
    </row>
    <row r="141" spans="1:51" s="13" customFormat="1" ht="12">
      <c r="A141" s="13"/>
      <c r="B141" s="259"/>
      <c r="C141" s="260"/>
      <c r="D141" s="255" t="s">
        <v>161</v>
      </c>
      <c r="E141" s="261" t="s">
        <v>1</v>
      </c>
      <c r="F141" s="262" t="s">
        <v>21</v>
      </c>
      <c r="G141" s="260"/>
      <c r="H141" s="263">
        <v>1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161</v>
      </c>
      <c r="AU141" s="269" t="s">
        <v>95</v>
      </c>
      <c r="AV141" s="13" t="s">
        <v>95</v>
      </c>
      <c r="AW141" s="13" t="s">
        <v>40</v>
      </c>
      <c r="AX141" s="13" t="s">
        <v>21</v>
      </c>
      <c r="AY141" s="269" t="s">
        <v>151</v>
      </c>
    </row>
    <row r="142" spans="1:65" s="2" customFormat="1" ht="12">
      <c r="A142" s="39"/>
      <c r="B142" s="40"/>
      <c r="C142" s="243" t="s">
        <v>95</v>
      </c>
      <c r="D142" s="243" t="s">
        <v>153</v>
      </c>
      <c r="E142" s="244" t="s">
        <v>301</v>
      </c>
      <c r="F142" s="245" t="s">
        <v>167</v>
      </c>
      <c r="G142" s="246" t="s">
        <v>156</v>
      </c>
      <c r="H142" s="247">
        <v>1</v>
      </c>
      <c r="I142" s="248"/>
      <c r="J142" s="249">
        <f>ROUND(I142*H142,2)</f>
        <v>0</v>
      </c>
      <c r="K142" s="245" t="s">
        <v>1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157</v>
      </c>
      <c r="AT142" s="254" t="s">
        <v>153</v>
      </c>
      <c r="AU142" s="254" t="s">
        <v>95</v>
      </c>
      <c r="AY142" s="16" t="s">
        <v>151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157</v>
      </c>
      <c r="BM142" s="254" t="s">
        <v>327</v>
      </c>
    </row>
    <row r="143" spans="1:51" s="13" customFormat="1" ht="12">
      <c r="A143" s="13"/>
      <c r="B143" s="259"/>
      <c r="C143" s="260"/>
      <c r="D143" s="255" t="s">
        <v>161</v>
      </c>
      <c r="E143" s="261" t="s">
        <v>1</v>
      </c>
      <c r="F143" s="262" t="s">
        <v>21</v>
      </c>
      <c r="G143" s="260"/>
      <c r="H143" s="263">
        <v>1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161</v>
      </c>
      <c r="AU143" s="269" t="s">
        <v>95</v>
      </c>
      <c r="AV143" s="13" t="s">
        <v>95</v>
      </c>
      <c r="AW143" s="13" t="s">
        <v>40</v>
      </c>
      <c r="AX143" s="13" t="s">
        <v>21</v>
      </c>
      <c r="AY143" s="269" t="s">
        <v>151</v>
      </c>
    </row>
    <row r="144" spans="1:65" s="2" customFormat="1" ht="12">
      <c r="A144" s="39"/>
      <c r="B144" s="40"/>
      <c r="C144" s="243" t="s">
        <v>162</v>
      </c>
      <c r="D144" s="243" t="s">
        <v>153</v>
      </c>
      <c r="E144" s="244" t="s">
        <v>304</v>
      </c>
      <c r="F144" s="245" t="s">
        <v>171</v>
      </c>
      <c r="G144" s="246" t="s">
        <v>156</v>
      </c>
      <c r="H144" s="247">
        <v>1</v>
      </c>
      <c r="I144" s="248"/>
      <c r="J144" s="249">
        <f>ROUND(I144*H144,2)</f>
        <v>0</v>
      </c>
      <c r="K144" s="245" t="s">
        <v>1</v>
      </c>
      <c r="L144" s="42"/>
      <c r="M144" s="250" t="s">
        <v>1</v>
      </c>
      <c r="N144" s="251" t="s">
        <v>51</v>
      </c>
      <c r="O144" s="92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4" t="s">
        <v>157</v>
      </c>
      <c r="AT144" s="254" t="s">
        <v>153</v>
      </c>
      <c r="AU144" s="254" t="s">
        <v>95</v>
      </c>
      <c r="AY144" s="16" t="s">
        <v>151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21</v>
      </c>
      <c r="BK144" s="144">
        <f>ROUND(I144*H144,2)</f>
        <v>0</v>
      </c>
      <c r="BL144" s="16" t="s">
        <v>157</v>
      </c>
      <c r="BM144" s="254" t="s">
        <v>328</v>
      </c>
    </row>
    <row r="145" spans="1:51" s="13" customFormat="1" ht="12">
      <c r="A145" s="13"/>
      <c r="B145" s="259"/>
      <c r="C145" s="260"/>
      <c r="D145" s="255" t="s">
        <v>161</v>
      </c>
      <c r="E145" s="261" t="s">
        <v>1</v>
      </c>
      <c r="F145" s="262" t="s">
        <v>21</v>
      </c>
      <c r="G145" s="260"/>
      <c r="H145" s="263">
        <v>1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161</v>
      </c>
      <c r="AU145" s="269" t="s">
        <v>95</v>
      </c>
      <c r="AV145" s="13" t="s">
        <v>95</v>
      </c>
      <c r="AW145" s="13" t="s">
        <v>40</v>
      </c>
      <c r="AX145" s="13" t="s">
        <v>21</v>
      </c>
      <c r="AY145" s="269" t="s">
        <v>151</v>
      </c>
    </row>
    <row r="146" spans="1:65" s="2" customFormat="1" ht="55.5" customHeight="1">
      <c r="A146" s="39"/>
      <c r="B146" s="40"/>
      <c r="C146" s="243" t="s">
        <v>319</v>
      </c>
      <c r="D146" s="243" t="s">
        <v>153</v>
      </c>
      <c r="E146" s="244" t="s">
        <v>307</v>
      </c>
      <c r="F146" s="245" t="s">
        <v>174</v>
      </c>
      <c r="G146" s="246" t="s">
        <v>175</v>
      </c>
      <c r="H146" s="247">
        <v>4</v>
      </c>
      <c r="I146" s="248"/>
      <c r="J146" s="249">
        <f>ROUND(I146*H146,2)</f>
        <v>0</v>
      </c>
      <c r="K146" s="245" t="s">
        <v>1</v>
      </c>
      <c r="L146" s="42"/>
      <c r="M146" s="250" t="s">
        <v>1</v>
      </c>
      <c r="N146" s="251" t="s">
        <v>51</v>
      </c>
      <c r="O146" s="92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4" t="s">
        <v>157</v>
      </c>
      <c r="AT146" s="254" t="s">
        <v>153</v>
      </c>
      <c r="AU146" s="254" t="s">
        <v>95</v>
      </c>
      <c r="AY146" s="16" t="s">
        <v>151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21</v>
      </c>
      <c r="BK146" s="144">
        <f>ROUND(I146*H146,2)</f>
        <v>0</v>
      </c>
      <c r="BL146" s="16" t="s">
        <v>157</v>
      </c>
      <c r="BM146" s="254" t="s">
        <v>329</v>
      </c>
    </row>
    <row r="147" spans="1:65" s="2" customFormat="1" ht="12">
      <c r="A147" s="39"/>
      <c r="B147" s="40"/>
      <c r="C147" s="243" t="s">
        <v>321</v>
      </c>
      <c r="D147" s="243" t="s">
        <v>153</v>
      </c>
      <c r="E147" s="244" t="s">
        <v>309</v>
      </c>
      <c r="F147" s="245" t="s">
        <v>310</v>
      </c>
      <c r="G147" s="246" t="s">
        <v>311</v>
      </c>
      <c r="H147" s="247">
        <v>41</v>
      </c>
      <c r="I147" s="248"/>
      <c r="J147" s="249">
        <f>ROUND(I147*H147,2)</f>
        <v>0</v>
      </c>
      <c r="K147" s="245" t="s">
        <v>1</v>
      </c>
      <c r="L147" s="42"/>
      <c r="M147" s="270" t="s">
        <v>1</v>
      </c>
      <c r="N147" s="271" t="s">
        <v>51</v>
      </c>
      <c r="O147" s="272"/>
      <c r="P147" s="273">
        <f>O147*H147</f>
        <v>0</v>
      </c>
      <c r="Q147" s="273">
        <v>0</v>
      </c>
      <c r="R147" s="273">
        <f>Q147*H147</f>
        <v>0</v>
      </c>
      <c r="S147" s="273">
        <v>0</v>
      </c>
      <c r="T147" s="27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4" t="s">
        <v>157</v>
      </c>
      <c r="AT147" s="254" t="s">
        <v>153</v>
      </c>
      <c r="AU147" s="254" t="s">
        <v>95</v>
      </c>
      <c r="AY147" s="16" t="s">
        <v>151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21</v>
      </c>
      <c r="BK147" s="144">
        <f>ROUND(I147*H147,2)</f>
        <v>0</v>
      </c>
      <c r="BL147" s="16" t="s">
        <v>157</v>
      </c>
      <c r="BM147" s="254" t="s">
        <v>330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2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28:K147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Kalužíková Jana</dc:creator>
  <cp:keywords/>
  <dc:description/>
  <cp:lastModifiedBy>Kalužíková Jana</cp:lastModifiedBy>
  <dcterms:created xsi:type="dcterms:W3CDTF">2021-02-09T14:41:49Z</dcterms:created>
  <dcterms:modified xsi:type="dcterms:W3CDTF">2021-02-09T14:41:55Z</dcterms:modified>
  <cp:category/>
  <cp:version/>
  <cp:contentType/>
  <cp:contentStatus/>
</cp:coreProperties>
</file>