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Rekapitulace stavby" sheetId="1" r:id="rId1"/>
    <sheet name="1 - Polní cesta HPC 1 dl...." sheetId="2" r:id="rId2"/>
    <sheet name="2 - Polní cesta VPC 12 dl..." sheetId="3" r:id="rId3"/>
    <sheet name="3 - Vedlejší a ostatní ná..." sheetId="4" r:id="rId4"/>
  </sheets>
  <definedNames>
    <definedName name="_xlnm._FilterDatabase" localSheetId="1" hidden="1">'1 - Polní cesta HPC 1 dl....'!$C$84:$K$133</definedName>
    <definedName name="_xlnm._FilterDatabase" localSheetId="2" hidden="1">'2 - Polní cesta VPC 12 dl...'!$C$82:$K$110</definedName>
    <definedName name="_xlnm._FilterDatabase" localSheetId="3" hidden="1">'3 - Vedlejší a ostatní ná...'!$C$81:$K$87</definedName>
    <definedName name="_xlnm.Print_Titles" localSheetId="1">'1 - Polní cesta HPC 1 dl....'!$84:$84</definedName>
    <definedName name="_xlnm.Print_Titles" localSheetId="2">'2 - Polní cesta VPC 12 dl...'!$82:$82</definedName>
    <definedName name="_xlnm.Print_Titles" localSheetId="3">'3 - Vedlejší a ostatní ná...'!$81:$81</definedName>
    <definedName name="_xlnm.Print_Titles" localSheetId="0">'Rekapitulace stavby'!$52:$52</definedName>
    <definedName name="_xlnm.Print_Area" localSheetId="1">'1 - Polní cesta HPC 1 dl....'!$C$4:$J$39,'1 - Polní cesta HPC 1 dl....'!$C$45:$J$66,'1 - Polní cesta HPC 1 dl....'!$C$72:$K$133</definedName>
    <definedName name="_xlnm.Print_Area" localSheetId="2">'2 - Polní cesta VPC 12 dl...'!$C$4:$J$39,'2 - Polní cesta VPC 12 dl...'!$C$45:$J$64,'2 - Polní cesta VPC 12 dl...'!$C$70:$K$110</definedName>
    <definedName name="_xlnm.Print_Area" localSheetId="3">'3 - Vedlejší a ostatní ná...'!$C$4:$J$39,'3 - Vedlejší a ostatní ná...'!$C$45:$J$63,'3 - Vedlejší a ostatní ná...'!$C$69:$K$87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7" i="4"/>
  <c r="BH87" i="4"/>
  <c r="BG87" i="4"/>
  <c r="BF87" i="4"/>
  <c r="T87" i="4"/>
  <c r="T86" i="4" s="1"/>
  <c r="R87" i="4"/>
  <c r="R86" i="4" s="1"/>
  <c r="P87" i="4"/>
  <c r="P86" i="4" s="1"/>
  <c r="BI85" i="4"/>
  <c r="BH85" i="4"/>
  <c r="BG85" i="4"/>
  <c r="BF85" i="4"/>
  <c r="T85" i="4"/>
  <c r="T84" i="4" s="1"/>
  <c r="R85" i="4"/>
  <c r="R84" i="4" s="1"/>
  <c r="R83" i="4" s="1"/>
  <c r="R82" i="4" s="1"/>
  <c r="P85" i="4"/>
  <c r="P84" i="4" s="1"/>
  <c r="J79" i="4"/>
  <c r="F79" i="4"/>
  <c r="J78" i="4"/>
  <c r="F78" i="4"/>
  <c r="F76" i="4"/>
  <c r="E74" i="4"/>
  <c r="J55" i="4"/>
  <c r="F55" i="4"/>
  <c r="J54" i="4"/>
  <c r="F54" i="4"/>
  <c r="F52" i="4"/>
  <c r="E50" i="4"/>
  <c r="J12" i="4"/>
  <c r="J76" i="4" s="1"/>
  <c r="E7" i="4"/>
  <c r="E72" i="4"/>
  <c r="J37" i="3"/>
  <c r="J36" i="3"/>
  <c r="AY56" i="1"/>
  <c r="J35" i="3"/>
  <c r="AX56" i="1" s="1"/>
  <c r="BI110" i="3"/>
  <c r="BH110" i="3"/>
  <c r="BG110" i="3"/>
  <c r="BF110" i="3"/>
  <c r="T110" i="3"/>
  <c r="T109" i="3"/>
  <c r="R110" i="3"/>
  <c r="R109" i="3" s="1"/>
  <c r="P110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J80" i="3"/>
  <c r="F80" i="3"/>
  <c r="J79" i="3"/>
  <c r="F79" i="3"/>
  <c r="F77" i="3"/>
  <c r="E75" i="3"/>
  <c r="J55" i="3"/>
  <c r="F55" i="3"/>
  <c r="J54" i="3"/>
  <c r="F54" i="3"/>
  <c r="F52" i="3"/>
  <c r="E50" i="3"/>
  <c r="J12" i="3"/>
  <c r="J77" i="3" s="1"/>
  <c r="E7" i="3"/>
  <c r="E48" i="3" s="1"/>
  <c r="J37" i="2"/>
  <c r="J36" i="2"/>
  <c r="AY55" i="1"/>
  <c r="J35" i="2"/>
  <c r="AX55" i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T127" i="2"/>
  <c r="R128" i="2"/>
  <c r="R127" i="2"/>
  <c r="P128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2" i="2"/>
  <c r="F82" i="2"/>
  <c r="J81" i="2"/>
  <c r="F81" i="2"/>
  <c r="F79" i="2"/>
  <c r="E77" i="2"/>
  <c r="J55" i="2"/>
  <c r="F55" i="2"/>
  <c r="J54" i="2"/>
  <c r="F54" i="2"/>
  <c r="F52" i="2"/>
  <c r="E50" i="2"/>
  <c r="J12" i="2"/>
  <c r="J79" i="2"/>
  <c r="E7" i="2"/>
  <c r="E75" i="2"/>
  <c r="L50" i="1"/>
  <c r="AM50" i="1"/>
  <c r="AM49" i="1"/>
  <c r="L49" i="1"/>
  <c r="AM47" i="1"/>
  <c r="L47" i="1"/>
  <c r="L45" i="1"/>
  <c r="L44" i="1"/>
  <c r="BK87" i="4"/>
  <c r="J85" i="4"/>
  <c r="J110" i="3"/>
  <c r="BK108" i="3"/>
  <c r="BK107" i="3"/>
  <c r="BK106" i="3"/>
  <c r="J103" i="3"/>
  <c r="BK99" i="3"/>
  <c r="BK95" i="3"/>
  <c r="J90" i="3"/>
  <c r="BK88" i="3"/>
  <c r="BK86" i="3"/>
  <c r="BK132" i="2"/>
  <c r="J130" i="2"/>
  <c r="BK126" i="2"/>
  <c r="BK124" i="2"/>
  <c r="BK122" i="2"/>
  <c r="BK119" i="2"/>
  <c r="BK117" i="2"/>
  <c r="J114" i="2"/>
  <c r="BK111" i="2"/>
  <c r="BK104" i="2"/>
  <c r="BK102" i="2"/>
  <c r="BK99" i="2"/>
  <c r="BK92" i="2"/>
  <c r="BK89" i="2"/>
  <c r="AS54" i="1"/>
  <c r="J95" i="3"/>
  <c r="BK90" i="3"/>
  <c r="J88" i="3"/>
  <c r="J86" i="3"/>
  <c r="J132" i="2"/>
  <c r="BK130" i="2"/>
  <c r="J126" i="2"/>
  <c r="J124" i="2"/>
  <c r="J123" i="2"/>
  <c r="J121" i="2"/>
  <c r="J117" i="2"/>
  <c r="BK114" i="2"/>
  <c r="J111" i="2"/>
  <c r="J104" i="2"/>
  <c r="J102" i="2"/>
  <c r="J99" i="2"/>
  <c r="J92" i="2"/>
  <c r="J89" i="2"/>
  <c r="J87" i="4"/>
  <c r="BK85" i="4"/>
  <c r="BK110" i="3"/>
  <c r="J108" i="3"/>
  <c r="J107" i="3"/>
  <c r="J106" i="3"/>
  <c r="BK101" i="3"/>
  <c r="J101" i="3"/>
  <c r="BK96" i="3"/>
  <c r="BK92" i="3"/>
  <c r="J89" i="3"/>
  <c r="J87" i="3"/>
  <c r="BK133" i="2"/>
  <c r="J131" i="2"/>
  <c r="J128" i="2"/>
  <c r="J125" i="2"/>
  <c r="BK123" i="2"/>
  <c r="BK121" i="2"/>
  <c r="BK118" i="2"/>
  <c r="BK115" i="2"/>
  <c r="BK113" i="2"/>
  <c r="J108" i="2"/>
  <c r="J103" i="2"/>
  <c r="J101" i="2"/>
  <c r="BK95" i="2"/>
  <c r="J90" i="2"/>
  <c r="BK88" i="2"/>
  <c r="BK104" i="3"/>
  <c r="J104" i="3"/>
  <c r="BK103" i="3"/>
  <c r="J99" i="3"/>
  <c r="BK97" i="3"/>
  <c r="J97" i="3"/>
  <c r="J96" i="3"/>
  <c r="J92" i="3"/>
  <c r="BK89" i="3"/>
  <c r="BK87" i="3"/>
  <c r="J133" i="2"/>
  <c r="BK131" i="2"/>
  <c r="BK128" i="2"/>
  <c r="BK125" i="2"/>
  <c r="J122" i="2"/>
  <c r="J119" i="2"/>
  <c r="J118" i="2"/>
  <c r="J115" i="2"/>
  <c r="J113" i="2"/>
  <c r="BK108" i="2"/>
  <c r="BK103" i="2"/>
  <c r="BK101" i="2"/>
  <c r="J95" i="2"/>
  <c r="BK90" i="2"/>
  <c r="J88" i="2"/>
  <c r="T83" i="4" l="1"/>
  <c r="T82" i="4" s="1"/>
  <c r="P83" i="4"/>
  <c r="P82" i="4" s="1"/>
  <c r="AU57" i="1" s="1"/>
  <c r="P87" i="2"/>
  <c r="T87" i="2"/>
  <c r="BK110" i="2"/>
  <c r="J110" i="2"/>
  <c r="J62" i="2"/>
  <c r="R110" i="2"/>
  <c r="BK120" i="2"/>
  <c r="J120" i="2"/>
  <c r="J63" i="2"/>
  <c r="R120" i="2"/>
  <c r="P129" i="2"/>
  <c r="T129" i="2"/>
  <c r="BK87" i="2"/>
  <c r="J87" i="2" s="1"/>
  <c r="J61" i="2" s="1"/>
  <c r="R87" i="2"/>
  <c r="R86" i="2"/>
  <c r="P110" i="2"/>
  <c r="T110" i="2"/>
  <c r="P120" i="2"/>
  <c r="T120" i="2"/>
  <c r="BK129" i="2"/>
  <c r="J129" i="2" s="1"/>
  <c r="J65" i="2" s="1"/>
  <c r="R129" i="2"/>
  <c r="BK85" i="3"/>
  <c r="J85" i="3" s="1"/>
  <c r="J61" i="3" s="1"/>
  <c r="P85" i="3"/>
  <c r="R85" i="3"/>
  <c r="T85" i="3"/>
  <c r="BK98" i="3"/>
  <c r="J98" i="3"/>
  <c r="J62" i="3" s="1"/>
  <c r="P98" i="3"/>
  <c r="R98" i="3"/>
  <c r="T98" i="3"/>
  <c r="E48" i="2"/>
  <c r="BE89" i="2"/>
  <c r="BE101" i="2"/>
  <c r="BE102" i="2"/>
  <c r="BE108" i="2"/>
  <c r="BE111" i="2"/>
  <c r="BE114" i="2"/>
  <c r="BE119" i="2"/>
  <c r="BE124" i="2"/>
  <c r="BE128" i="2"/>
  <c r="BE130" i="2"/>
  <c r="BE133" i="2"/>
  <c r="BK127" i="2"/>
  <c r="J127" i="2" s="1"/>
  <c r="J64" i="2" s="1"/>
  <c r="J52" i="3"/>
  <c r="E73" i="3"/>
  <c r="BE86" i="3"/>
  <c r="BE87" i="3"/>
  <c r="BE88" i="3"/>
  <c r="BE90" i="3"/>
  <c r="BE99" i="3"/>
  <c r="BE101" i="3"/>
  <c r="BE103" i="3"/>
  <c r="J52" i="2"/>
  <c r="BE88" i="2"/>
  <c r="BE90" i="2"/>
  <c r="BE92" i="2"/>
  <c r="BE95" i="2"/>
  <c r="BE99" i="2"/>
  <c r="BE103" i="2"/>
  <c r="BE104" i="2"/>
  <c r="BE113" i="2"/>
  <c r="BE115" i="2"/>
  <c r="BE117" i="2"/>
  <c r="BE118" i="2"/>
  <c r="BE121" i="2"/>
  <c r="BE122" i="2"/>
  <c r="BE123" i="2"/>
  <c r="BE125" i="2"/>
  <c r="BE126" i="2"/>
  <c r="BE131" i="2"/>
  <c r="BE132" i="2"/>
  <c r="BE89" i="3"/>
  <c r="BE92" i="3"/>
  <c r="BE95" i="3"/>
  <c r="BE96" i="3"/>
  <c r="BE97" i="3"/>
  <c r="BE104" i="3"/>
  <c r="BE106" i="3"/>
  <c r="BE107" i="3"/>
  <c r="BE108" i="3"/>
  <c r="BE110" i="3"/>
  <c r="BK109" i="3"/>
  <c r="J109" i="3"/>
  <c r="J63" i="3"/>
  <c r="E48" i="4"/>
  <c r="J52" i="4"/>
  <c r="BE85" i="4"/>
  <c r="BE87" i="4"/>
  <c r="BK84" i="4"/>
  <c r="J84" i="4" s="1"/>
  <c r="J61" i="4" s="1"/>
  <c r="BK86" i="4"/>
  <c r="J86" i="4" s="1"/>
  <c r="J62" i="4" s="1"/>
  <c r="F34" i="2"/>
  <c r="BA55" i="1"/>
  <c r="F35" i="2"/>
  <c r="BB55" i="1" s="1"/>
  <c r="F34" i="4"/>
  <c r="BA57" i="1"/>
  <c r="F35" i="4"/>
  <c r="BB57" i="1" s="1"/>
  <c r="F36" i="2"/>
  <c r="BC55" i="1"/>
  <c r="J34" i="3"/>
  <c r="AW56" i="1" s="1"/>
  <c r="F37" i="3"/>
  <c r="BD56" i="1"/>
  <c r="J34" i="2"/>
  <c r="AW55" i="1" s="1"/>
  <c r="F34" i="3"/>
  <c r="BA56" i="1"/>
  <c r="F35" i="3"/>
  <c r="BB56" i="1" s="1"/>
  <c r="F37" i="4"/>
  <c r="BD57" i="1"/>
  <c r="F36" i="3"/>
  <c r="BC56" i="1" s="1"/>
  <c r="F37" i="2"/>
  <c r="BD55" i="1"/>
  <c r="J34" i="4"/>
  <c r="AW57" i="1" s="1"/>
  <c r="F36" i="4"/>
  <c r="BC57" i="1"/>
  <c r="T84" i="3" l="1"/>
  <c r="T83" i="3"/>
  <c r="P84" i="3"/>
  <c r="P83" i="3"/>
  <c r="AU56" i="1" s="1"/>
  <c r="R84" i="3"/>
  <c r="R83" i="3"/>
  <c r="R85" i="2"/>
  <c r="T86" i="2"/>
  <c r="T85" i="2" s="1"/>
  <c r="P86" i="2"/>
  <c r="P85" i="2"/>
  <c r="AU55" i="1" s="1"/>
  <c r="BK84" i="3"/>
  <c r="J84" i="3"/>
  <c r="J60" i="3"/>
  <c r="BK86" i="2"/>
  <c r="BK85" i="2" s="1"/>
  <c r="J85" i="2" s="1"/>
  <c r="J59" i="2" s="1"/>
  <c r="BK83" i="4"/>
  <c r="J83" i="4" s="1"/>
  <c r="J60" i="4" s="1"/>
  <c r="F33" i="2"/>
  <c r="AZ55" i="1" s="1"/>
  <c r="BA54" i="1"/>
  <c r="W30" i="1"/>
  <c r="F33" i="3"/>
  <c r="AZ56" i="1" s="1"/>
  <c r="F33" i="4"/>
  <c r="AZ57" i="1"/>
  <c r="BC54" i="1"/>
  <c r="W32" i="1" s="1"/>
  <c r="BB54" i="1"/>
  <c r="W31" i="1" s="1"/>
  <c r="BD54" i="1"/>
  <c r="W33" i="1" s="1"/>
  <c r="J33" i="2"/>
  <c r="AV55" i="1" s="1"/>
  <c r="AT55" i="1" s="1"/>
  <c r="J33" i="3"/>
  <c r="AV56" i="1"/>
  <c r="AT56" i="1"/>
  <c r="J33" i="4"/>
  <c r="AV57" i="1" s="1"/>
  <c r="AT57" i="1" s="1"/>
  <c r="J86" i="2" l="1"/>
  <c r="J60" i="2"/>
  <c r="BK83" i="3"/>
  <c r="J83" i="3"/>
  <c r="J30" i="3" s="1"/>
  <c r="AG56" i="1" s="1"/>
  <c r="AN56" i="1" s="1"/>
  <c r="BK82" i="4"/>
  <c r="J82" i="4"/>
  <c r="J59" i="4"/>
  <c r="AU54" i="1"/>
  <c r="AZ54" i="1"/>
  <c r="W29" i="1"/>
  <c r="AX54" i="1"/>
  <c r="AY54" i="1"/>
  <c r="AW54" i="1"/>
  <c r="AK30" i="1" s="1"/>
  <c r="J30" i="2"/>
  <c r="AG55" i="1"/>
  <c r="AN55" i="1"/>
  <c r="J59" i="3" l="1"/>
  <c r="J39" i="2"/>
  <c r="J39" i="3"/>
  <c r="AV54" i="1"/>
  <c r="AK29" i="1" s="1"/>
  <c r="J30" i="4"/>
  <c r="AG57" i="1"/>
  <c r="AN57" i="1"/>
  <c r="J39" i="4" l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<sst xmlns="http://schemas.openxmlformats.org/spreadsheetml/2006/main" count="1430" uniqueCount="315">
  <si>
    <t>Export Komplet</t>
  </si>
  <si>
    <t>VZ</t>
  </si>
  <si>
    <t>2.0</t>
  </si>
  <si>
    <t/>
  </si>
  <si>
    <t>False</t>
  </si>
  <si>
    <t>{4b24cbc1-a033-4ac0-a7d2-c9f9140f63e3}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</si>
  <si>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</si>
  <si>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</si>
  <si>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</si>
  <si>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</si>
  <si>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</si>
  <si>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</si>
  <si>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</si>
  <si>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</si>
  <si>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4912</t>
  </si>
  <si>
    <t>Stavba:</t>
  </si>
  <si>
    <t>Polní cesty HPC 1 a VPC 12 v k.ú. Michalovice u Velkých Žernosek_R1</t>
  </si>
  <si>
    <t>KSO:</t>
  </si>
  <si>
    <t>822 29</t>
  </si>
  <si>
    <t>CC-CZ:</t>
  </si>
  <si>
    <t>21121</t>
  </si>
  <si>
    <t>Místo:</t>
  </si>
  <si>
    <t xml:space="preserve"> </t>
  </si>
  <si>
    <t>Datum:</t>
  </si>
  <si>
    <t>15. 1. 2021</t>
  </si>
  <si>
    <t>CZ-CPV:</t>
  </si>
  <si>
    <t>45233000-9</t>
  </si>
  <si>
    <t>Zadavatel:</t>
  </si>
  <si>
    <t>IČ:</t>
  </si>
  <si>
    <t>ČR-SPÚ, KPÚ pro Ústecký kraj, pobočka Litoměřice</t>
  </si>
  <si>
    <t>DIČ:</t>
  </si>
  <si>
    <t>Zhotovitel:</t>
  </si>
  <si>
    <t>Projektant:</t>
  </si>
  <si>
    <t>B-PROJEKTY Teplice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</si>
  <si>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</si>
  <si>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</si>
  <si>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</si>
  <si>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</si>
  <si>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</si>
  <si>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</si>
  <si>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</si>
  <si>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</si>
  <si>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</si>
  <si>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</si>
  <si>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</si>
  <si>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</si>
  <si>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</si>
  <si>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</si>
  <si>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</si>
  <si>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</si>
  <si>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</si>
  <si>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</si>
  <si>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</si>
  <si>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</si>
  <si>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</si>
  <si>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</si>
  <si>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</si>
  <si>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</si>
  <si>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</si>
  <si>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</si>
  <si>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</si>
  <si>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</si>
  <si>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</si>
  <si>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</si>
  <si>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</si>
  <si>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</si>
  <si>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</si>
  <si>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</si>
  <si>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</si>
  <si>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</si>
  <si>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</si>
  <si>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</si>
  <si>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</si>
  <si>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</si>
  <si>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</si>
  <si>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</si>
  <si>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</si>
  <si>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</si>
  <si>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</si>
  <si>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Polní cesta HPC 1 dl. 222,214 m</t>
  </si>
  <si>
    <t>STA</t>
  </si>
  <si>
    <t>{6e2e51d1-ceea-45ca-8b8a-c190622f0be3}</t>
  </si>
  <si>
    <t>2</t>
  </si>
  <si>
    <t>Polní cesta VPC 12 dl. 200,0 m</t>
  </si>
  <si>
    <t>{4d680890-57cc-4c54-ab4c-14a216b920f7}</t>
  </si>
  <si>
    <t>3</t>
  </si>
  <si>
    <t>Vedlejší a ostatní náklady</t>
  </si>
  <si>
    <t>VON</t>
  </si>
  <si>
    <t>{cc9a7d78-2501-4f56-b965-a079cf20ac89}</t>
  </si>
  <si>
    <t>KRYCÍ LIST SOUPISU PRACÍ</t>
  </si>
  <si>
    <t>Objekt:</t>
  </si>
  <si>
    <t>1 - Polní cesta HPC 1 dl. 222,214 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</si>
  <si>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</si>
  <si>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</si>
  <si>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</si>
  <si>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</si>
  <si>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</si>
  <si>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</si>
  <si>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</si>
  <si>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</si>
  <si>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</si>
  <si>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</si>
  <si>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</si>
  <si>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</si>
  <si>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</si>
  <si>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</si>
  <si>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</si>
  <si>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</si>
  <si>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</si>
  <si>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</si>
  <si>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</si>
  <si>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</si>
  <si>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</si>
  <si>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</si>
  <si>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</si>
  <si>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</si>
  <si>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</si>
  <si>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</si>
  <si>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</si>
  <si>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</si>
  <si>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</si>
  <si>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</si>
  <si>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</si>
  <si>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2021 01</t>
  </si>
  <si>
    <t>4</t>
  </si>
  <si>
    <t>-1623292062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</si>
  <si>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</si>
  <si>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</si>
  <si>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-423429562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</si>
  <si>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</si>
  <si>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</si>
  <si>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736910002</t>
  </si>
  <si>
    <t>VV</t>
  </si>
  <si>
    <t>290,4*8 "Přepočtené koeficientem množství</t>
  </si>
  <si>
    <t>30</t>
  </si>
  <si>
    <t>171201221</t>
  </si>
  <si>
    <t>Poplatek za uložení stavebního odpadu na skládce (skládkovné) zeminy a kamení zatříděného do Katalogu odpadů pod kódem 17 05 04</t>
  </si>
  <si>
    <t>t</t>
  </si>
  <si>
    <t>1290468141</t>
  </si>
  <si>
    <t>P</t>
  </si>
  <si>
    <t>Poznámka k položce:_x000D_
Skládka SONO</t>
  </si>
  <si>
    <t>290,4*1,7 "Přepočtené koeficientem množství</t>
  </si>
  <si>
    <t>5</t>
  </si>
  <si>
    <t>181411122</t>
  </si>
  <si>
    <t>Založení trávníku na půdě předem připravené plochy do 1000 m2 výsevem včetně utažení lučního na svahu přes 1:5 do 1:2</t>
  </si>
  <si>
    <t>m2</t>
  </si>
  <si>
    <t>-1299273338</t>
  </si>
  <si>
    <t>"svahy" 120,8</t>
  </si>
  <si>
    <t>"krajnice" 223,6</t>
  </si>
  <si>
    <t>Součet</t>
  </si>
  <si>
    <t>6</t>
  </si>
  <si>
    <t>M</t>
  </si>
  <si>
    <t>00572474</t>
  </si>
  <si>
    <t>osivo směs travní krajinná-svahová</t>
  </si>
  <si>
    <t>kg</t>
  </si>
  <si>
    <t>8</t>
  </si>
  <si>
    <t>1598943915</t>
  </si>
  <si>
    <t>344,4*0,0315 "Přepočtené koeficientem množství</t>
  </si>
  <si>
    <t>7</t>
  </si>
  <si>
    <t>181951112</t>
  </si>
  <si>
    <t>Úprava pláně vyrovnáním výškových rozdílů strojně v hornině třídy těžitelnosti I, skupiny 1 až 3 se zhutněním</t>
  </si>
  <si>
    <t>-225438054</t>
  </si>
  <si>
    <t>182151111</t>
  </si>
  <si>
    <t>Svahování trvalých svahů do projektovaných profilů strojně s potřebným přemístěním výkopku při svahování v zářezech v hornině třídy těžitelnosti I, skupiny 1 až 3</t>
  </si>
  <si>
    <t>-2080651470</t>
  </si>
  <si>
    <t>9</t>
  </si>
  <si>
    <t>182201101</t>
  </si>
  <si>
    <t>Svahování trvalých svahů do projektovaných profilů strojně s potřebným přemístěním výkopku při svahování násypů v jakékoliv hornině</t>
  </si>
  <si>
    <t>-2019578871</t>
  </si>
  <si>
    <t>10</t>
  </si>
  <si>
    <t>182351123</t>
  </si>
  <si>
    <t>Rozprostření a urovnání ornice ve svahu sklonu přes 1:5 strojně při souvislé ploše přes 100 do 500 m2, tl. vrstvy do 200 mm</t>
  </si>
  <si>
    <t>1927302483</t>
  </si>
  <si>
    <t>11</t>
  </si>
  <si>
    <t>103641010</t>
  </si>
  <si>
    <t>zemina pro terénní úpravy -  ornice</t>
  </si>
  <si>
    <t>-1256655107</t>
  </si>
  <si>
    <t>(120,8+223,6)*0,1</t>
  </si>
  <si>
    <t>Komunikace pozemní</t>
  </si>
  <si>
    <t>12</t>
  </si>
  <si>
    <t>564851111</t>
  </si>
  <si>
    <t>Podklad ze štěrkodrti ŠD s rozprostřením a zhutněním, po zhutnění tl. 150 mm</t>
  </si>
  <si>
    <t>1581290702</t>
  </si>
  <si>
    <t>893,4+964,0</t>
  </si>
  <si>
    <t>13</t>
  </si>
  <si>
    <t>565155121</t>
  </si>
  <si>
    <t>Asfaltový beton vrstva podkladní ACP 16 (obalované kamenivo střednězrnné - OKS) s rozprostřením a zhutněním v pruhu šířky přes 3 m, po zhutnění tl. 70 mm</t>
  </si>
  <si>
    <t>1805493025</t>
  </si>
  <si>
    <t>14</t>
  </si>
  <si>
    <t>569903311</t>
  </si>
  <si>
    <t>Zřízení zemních krajnic z hornin jakékoliv třídy se zhutněním</t>
  </si>
  <si>
    <t>-1276768564</t>
  </si>
  <si>
    <t>58331202R</t>
  </si>
  <si>
    <t>štěrkodrť zahliněná netříděná do 100 mm</t>
  </si>
  <si>
    <t>1262277895</t>
  </si>
  <si>
    <t>22,2*1,68 "Přepočtené koeficientem množství</t>
  </si>
  <si>
    <t>16</t>
  </si>
  <si>
    <t>573111112</t>
  </si>
  <si>
    <t>Postřik infiltrační PI z asfaltu silničního s posypem kamenivem, v množství 1,00 kg/m2</t>
  </si>
  <si>
    <t>999422524</t>
  </si>
  <si>
    <t>17</t>
  </si>
  <si>
    <t>573211109</t>
  </si>
  <si>
    <t>Postřik spojovací PS bez posypu kamenivem z asfaltu silničního, v množství 0,50 kg/m2</t>
  </si>
  <si>
    <t>-1237026083</t>
  </si>
  <si>
    <t>18</t>
  </si>
  <si>
    <t>577134121</t>
  </si>
  <si>
    <t>Asfaltový beton vrstva obrusná ACO 11 (ABS) s rozprostřením a se zhutněním z nemodifikovaného asfaltu v pruhu šířky přes 3 m tř. I, po zhutnění tl. 40 mm</t>
  </si>
  <si>
    <t>716534274</t>
  </si>
  <si>
    <t>Ostatní konstrukce a práce, bourání</t>
  </si>
  <si>
    <t>19</t>
  </si>
  <si>
    <t>912211111</t>
  </si>
  <si>
    <t>Montáž směrového sloupku plastového s odrazkou prostým uložením bez betonového základu silničního</t>
  </si>
  <si>
    <t>kus</t>
  </si>
  <si>
    <t>-2065883017</t>
  </si>
  <si>
    <t>20</t>
  </si>
  <si>
    <t>40445150R</t>
  </si>
  <si>
    <t>sloupek silniční plastový s retroreflexní fólií směrový červený 1200 mm</t>
  </si>
  <si>
    <t>177391040</t>
  </si>
  <si>
    <t>914111111</t>
  </si>
  <si>
    <t>Montáž svislé dopravní značky základní velikosti do 1 m2 objímkami na sloupky nebo konzoly</t>
  </si>
  <si>
    <t>-981138145</t>
  </si>
  <si>
    <t>22</t>
  </si>
  <si>
    <t>40445609</t>
  </si>
  <si>
    <t>značky upravující přednost P1, P4 900mm</t>
  </si>
  <si>
    <t>1259522626</t>
  </si>
  <si>
    <t>23</t>
  </si>
  <si>
    <t>914511111</t>
  </si>
  <si>
    <t>Montáž sloupku dopravních značek délky do 3,5 m do betonového základu</t>
  </si>
  <si>
    <t>-1909328650</t>
  </si>
  <si>
    <t>24</t>
  </si>
  <si>
    <t>40445230</t>
  </si>
  <si>
    <t>sloupek pro dopravní značku Zn D 70mm v 3,5m</t>
  </si>
  <si>
    <t>-432252271</t>
  </si>
  <si>
    <t>998</t>
  </si>
  <si>
    <t>Přesun hmot</t>
  </si>
  <si>
    <t>25</t>
  </si>
  <si>
    <t>998225111</t>
  </si>
  <si>
    <t>Přesun hmot pro komunikace s krytem z kameniva, monolitickým betonovým nebo živičným dopravní vzdálenost do 200 m jakékoliv délky objektu</t>
  </si>
  <si>
    <t>172870553</t>
  </si>
  <si>
    <t>46-M</t>
  </si>
  <si>
    <t>Zemní práce při extr.mont.pracích</t>
  </si>
  <si>
    <t>26</t>
  </si>
  <si>
    <t>460520166</t>
  </si>
  <si>
    <t>Montáž trubek ochranných uložených volně do rýhy plastových tuhých, vnitřního průměru přes 133 do 172 mm</t>
  </si>
  <si>
    <t>m</t>
  </si>
  <si>
    <t>64</t>
  </si>
  <si>
    <t>-2097474235</t>
  </si>
  <si>
    <t>27</t>
  </si>
  <si>
    <t>1169886</t>
  </si>
  <si>
    <t>Chráničky Pevné CHRAN. DEL. 06160/2 CA MODRA</t>
  </si>
  <si>
    <t>256</t>
  </si>
  <si>
    <t>1599892033</t>
  </si>
  <si>
    <t>28</t>
  </si>
  <si>
    <t>460520176</t>
  </si>
  <si>
    <t>Montáž trubek ochranných uložených volně do rýhy plastových ohebných, vnitřního průměru přes 133 do 172 mm</t>
  </si>
  <si>
    <t>1262197970</t>
  </si>
  <si>
    <t>29</t>
  </si>
  <si>
    <t>34571358</t>
  </si>
  <si>
    <t>trubka elektroinstalační ohebná dvouplášťová korugovaná (chránička) D 136/160mm, HDPE+LDPE</t>
  </si>
  <si>
    <t>128</t>
  </si>
  <si>
    <t>1595646571</t>
  </si>
  <si>
    <t>2 - Polní cesta VPC 12 dl. 200,0 m</t>
  </si>
  <si>
    <t>111251102</t>
  </si>
  <si>
    <t>Odstranění křovin a stromů s odstraněním kořenů strojně průměru kmene do 100 mm v rovině nebo ve svahu sklonu terénu do 1:5, při celkové ploše přes 100 do 500 m2</t>
  </si>
  <si>
    <t>1607527730</t>
  </si>
  <si>
    <t>112155315</t>
  </si>
  <si>
    <t>Štěpkování s naložením na dopravní prostředek a odvozem do 20 km keřového porostu hustého</t>
  </si>
  <si>
    <t>1202399953</t>
  </si>
  <si>
    <t>2106027332</t>
  </si>
  <si>
    <t>728353720</t>
  </si>
  <si>
    <t>1707810112</t>
  </si>
  <si>
    <t>289,5*5 "Přepočtené koeficientem množství</t>
  </si>
  <si>
    <t>-130573784</t>
  </si>
  <si>
    <t>289,5*1,7 "Přepočtené koeficientem množství</t>
  </si>
  <si>
    <t>-905223695</t>
  </si>
  <si>
    <t>910395761</t>
  </si>
  <si>
    <t>-1485319600</t>
  </si>
  <si>
    <t>564661111</t>
  </si>
  <si>
    <t>Podklad z kameniva hrubého drceného vel. 63-125 mm, s rozprostřením a zhutněním, po zhutnění tl. 200 mm</t>
  </si>
  <si>
    <t>1369948122</t>
  </si>
  <si>
    <t>"do aktivní zóny" 640,0</t>
  </si>
  <si>
    <t>564831111</t>
  </si>
  <si>
    <t>Podklad ze štěrkodrti ŠD s rozprostřením a zhutněním, po zhutnění tl. 100 mm</t>
  </si>
  <si>
    <t>-9149092</t>
  </si>
  <si>
    <t>565135111</t>
  </si>
  <si>
    <t>Asfaltový beton vrstva podkladní ACP 16 (obalované kamenivo střednězrnné - OKS) s rozprostřením a zhutněním v pruhu šířky přes 1,5 do 3 m, po zhutnění tl. 50 mm</t>
  </si>
  <si>
    <t>1589632244</t>
  </si>
  <si>
    <t>569851111</t>
  </si>
  <si>
    <t>Zpevnění krajnic nebo komunikací pro pěší s rozprostřením a zhutněním, po zhutnění štěrkodrtí tl. 150 mm</t>
  </si>
  <si>
    <t>1678697806</t>
  </si>
  <si>
    <t>"tl. 300mm" 200,0*2</t>
  </si>
  <si>
    <t>-150336837</t>
  </si>
  <si>
    <t>1509811989</t>
  </si>
  <si>
    <t>577134111</t>
  </si>
  <si>
    <t>Asfaltový beton vrstva obrusná ACO 11 (ABS) s rozprostřením a se zhutněním z nemodifikovaného asfaltu v pruhu šířky do 3 m tř. I, po zhutnění tl. 40 mm</t>
  </si>
  <si>
    <t>-1814447440</t>
  </si>
  <si>
    <t>-54840675</t>
  </si>
  <si>
    <t>3 -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</si>
  <si>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</si>
  <si>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</si>
  <si>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</si>
  <si>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</si>
  <si>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</si>
  <si>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</si>
  <si>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</si>
  <si>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01000100R</t>
  </si>
  <si>
    <t>Geodetické práce a zaměření skutečného provedení stavby</t>
  </si>
  <si>
    <t>kpl</t>
  </si>
  <si>
    <t>1024</t>
  </si>
  <si>
    <t>-1143547162</t>
  </si>
  <si>
    <t>VRN3</t>
  </si>
  <si>
    <t>Zařízení staveniště</t>
  </si>
  <si>
    <t>03000100R</t>
  </si>
  <si>
    <t>Základní rozdělení průvodních činností a nákladů zařízení staveniště</t>
  </si>
  <si>
    <t>-830950521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</si>
</sst>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12" t="s">
        <v>6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s="1" customFormat="1" ht="12" customHeight="1">
      <c r="B5" s="19"/>
      <c r="D5" s="22" t="s">
        <v>13</v>
      </c>
      <c r="K5" s="180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9"/>
      <c r="BS5" s="16" t="s">
        <v>7</v>
      </c>
    </row>
    <row r="6" spans="1:74" s="1" customFormat="1" ht="36.950000000000003" customHeight="1">
      <c r="B6" s="19"/>
      <c r="D6" s="24" t="s">
        <v>15</v>
      </c>
      <c r="K6" s="182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9"/>
      <c r="BS6" s="16" t="s">
        <v>7</v>
      </c>
    </row>
    <row r="7" spans="1:74" s="1" customFormat="1" ht="12" customHeight="1">
      <c r="B7" s="19"/>
      <c r="D7" s="25" t="s">
        <v>17</v>
      </c>
      <c r="K7" s="23" t="s">
        <v>18</v>
      </c>
      <c r="AK7" s="25" t="s">
        <v>19</v>
      </c>
      <c r="AN7" s="23" t="s">
        <v>20</v>
      </c>
      <c r="AR7" s="19"/>
      <c r="BS7" s="16" t="s">
        <v>7</v>
      </c>
    </row>
    <row r="8" spans="1:74" s="1" customFormat="1" ht="12" customHeight="1">
      <c r="B8" s="19"/>
      <c r="D8" s="25" t="s">
        <v>21</v>
      </c>
      <c r="K8" s="23" t="s">
        <v>22</v>
      </c>
      <c r="AK8" s="25" t="s">
        <v>23</v>
      </c>
      <c r="AN8" s="23" t="s">
        <v>24</v>
      </c>
      <c r="AR8" s="19"/>
      <c r="BS8" s="16" t="s">
        <v>7</v>
      </c>
    </row>
    <row r="9" spans="1:74" s="1" customFormat="1" ht="29.25" customHeight="1">
      <c r="B9" s="19"/>
      <c r="D9" s="22" t="s">
        <v>25</v>
      </c>
      <c r="K9" s="26" t="s">
        <v>26</v>
      </c>
      <c r="AR9" s="19"/>
      <c r="BS9" s="16" t="s">
        <v>7</v>
      </c>
    </row>
    <row r="10" spans="1:74" s="1" customFormat="1" ht="12" customHeight="1">
      <c r="B10" s="19"/>
      <c r="D10" s="25" t="s">
        <v>27</v>
      </c>
      <c r="AK10" s="25" t="s">
        <v>28</v>
      </c>
      <c r="AN10" s="23" t="s">
        <v>3</v>
      </c>
      <c r="AR10" s="19"/>
      <c r="BS10" s="16" t="s">
        <v>7</v>
      </c>
    </row>
    <row r="11" spans="1:74" s="1" customFormat="1" ht="18.399999999999999" customHeight="1">
      <c r="B11" s="19"/>
      <c r="E11" s="23" t="s">
        <v>29</v>
      </c>
      <c r="AK11" s="25" t="s">
        <v>30</v>
      </c>
      <c r="AN11" s="23" t="s">
        <v>3</v>
      </c>
      <c r="AR11" s="19"/>
      <c r="BS11" s="16" t="s">
        <v>7</v>
      </c>
    </row>
    <row r="12" spans="1:74" s="1" customFormat="1" ht="6.95" customHeight="1">
      <c r="B12" s="19"/>
      <c r="AR12" s="19"/>
      <c r="BS12" s="16" t="s">
        <v>7</v>
      </c>
    </row>
    <row r="13" spans="1:74" s="1" customFormat="1" ht="12" customHeight="1">
      <c r="B13" s="19"/>
      <c r="D13" s="25" t="s">
        <v>31</v>
      </c>
      <c r="AK13" s="25" t="s">
        <v>28</v>
      </c>
      <c r="AN13" s="23" t="s">
        <v>3</v>
      </c>
      <c r="AR13" s="19"/>
      <c r="BS13" s="16" t="s">
        <v>7</v>
      </c>
    </row>
    <row r="14" spans="1:74" ht="12.75">
      <c r="B14" s="19"/>
      <c r="E14" s="23" t="s">
        <v>22</v>
      </c>
      <c r="AK14" s="25" t="s">
        <v>30</v>
      </c>
      <c r="AN14" s="23" t="s">
        <v>3</v>
      </c>
      <c r="AR14" s="19"/>
      <c r="BS14" s="16" t="s">
        <v>7</v>
      </c>
    </row>
    <row r="15" spans="1:74" s="1" customFormat="1" ht="6.95" customHeight="1">
      <c r="B15" s="19"/>
      <c r="AR15" s="19"/>
      <c r="BS15" s="16" t="s">
        <v>4</v>
      </c>
    </row>
    <row r="16" spans="1:74" s="1" customFormat="1" ht="12" customHeight="1">
      <c r="B16" s="19"/>
      <c r="D16" s="25" t="s">
        <v>32</v>
      </c>
      <c r="AK16" s="25" t="s">
        <v>28</v>
      </c>
      <c r="AN16" s="23" t="s">
        <v>3</v>
      </c>
      <c r="AR16" s="19"/>
      <c r="BS16" s="16" t="s">
        <v>4</v>
      </c>
    </row>
    <row r="17" spans="1:71" s="1" customFormat="1" ht="18.399999999999999" customHeight="1">
      <c r="B17" s="19"/>
      <c r="E17" s="23" t="s">
        <v>33</v>
      </c>
      <c r="AK17" s="25" t="s">
        <v>30</v>
      </c>
      <c r="AN17" s="23" t="s">
        <v>3</v>
      </c>
      <c r="AR17" s="19"/>
      <c r="BS17" s="16" t="s">
        <v>34</v>
      </c>
    </row>
    <row r="18" spans="1:71" s="1" customFormat="1" ht="6.95" customHeight="1">
      <c r="B18" s="19"/>
      <c r="AR18" s="19"/>
      <c r="BS18" s="16" t="s">
        <v>7</v>
      </c>
    </row>
    <row r="19" spans="1:71" s="1" customFormat="1" ht="12" customHeight="1">
      <c r="B19" s="19"/>
      <c r="D19" s="25" t="s">
        <v>35</v>
      </c>
      <c r="AK19" s="25" t="s">
        <v>28</v>
      </c>
      <c r="AN19" s="23" t="s">
        <v>3</v>
      </c>
      <c r="AR19" s="19"/>
      <c r="BS19" s="16" t="s">
        <v>7</v>
      </c>
    </row>
    <row r="20" spans="1:71" s="1" customFormat="1" ht="18.399999999999999" customHeight="1">
      <c r="B20" s="19"/>
      <c r="E20" s="23" t="s">
        <v>36</v>
      </c>
      <c r="AK20" s="25" t="s">
        <v>30</v>
      </c>
      <c r="AN20" s="23" t="s">
        <v>3</v>
      </c>
      <c r="AR20" s="19"/>
      <c r="BS20" s="16" t="s">
        <v>4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37</v>
      </c>
      <c r="AR22" s="19"/>
    </row>
    <row r="23" spans="1:71" s="1" customFormat="1" ht="47.25" customHeight="1">
      <c r="B23" s="19"/>
      <c r="E23" s="183" t="s">
        <v>38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ROUND(AG54,2)</f>
        <v>2573048.85</v>
      </c>
      <c r="AL26" s="185"/>
      <c r="AM26" s="185"/>
      <c r="AN26" s="185"/>
      <c r="AO26" s="185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6" t="s">
        <v>40</v>
      </c>
      <c r="M28" s="186"/>
      <c r="N28" s="186"/>
      <c r="O28" s="186"/>
      <c r="P28" s="186"/>
      <c r="Q28" s="29"/>
      <c r="R28" s="29"/>
      <c r="S28" s="29"/>
      <c r="T28" s="29"/>
      <c r="U28" s="29"/>
      <c r="V28" s="29"/>
      <c r="W28" s="186" t="s">
        <v>41</v>
      </c>
      <c r="X28" s="186"/>
      <c r="Y28" s="186"/>
      <c r="Z28" s="186"/>
      <c r="AA28" s="186"/>
      <c r="AB28" s="186"/>
      <c r="AC28" s="186"/>
      <c r="AD28" s="186"/>
      <c r="AE28" s="186"/>
      <c r="AF28" s="29"/>
      <c r="AG28" s="29"/>
      <c r="AH28" s="29"/>
      <c r="AI28" s="29"/>
      <c r="AJ28" s="29"/>
      <c r="AK28" s="186" t="s">
        <v>42</v>
      </c>
      <c r="AL28" s="186"/>
      <c r="AM28" s="186"/>
      <c r="AN28" s="186"/>
      <c r="AO28" s="186"/>
      <c r="AP28" s="29"/>
      <c r="AQ28" s="29"/>
      <c r="AR28" s="30"/>
      <c r="BE28" s="29"/>
    </row>
    <row r="29" spans="1:71" s="3" customFormat="1" ht="14.45" customHeight="1">
      <c r="B29" s="34"/>
      <c r="D29" s="25" t="s">
        <v>43</v>
      </c>
      <c r="F29" s="25" t="s">
        <v>44</v>
      </c>
      <c r="L29" s="189">
        <v>0.21</v>
      </c>
      <c r="M29" s="188"/>
      <c r="N29" s="188"/>
      <c r="O29" s="188"/>
      <c r="P29" s="188"/>
      <c r="W29" s="187">
        <f>ROUND(AZ54, 2)</f>
        <v>2573048.85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ROUND(AV54, 2)</f>
        <v>540340.26</v>
      </c>
      <c r="AL29" s="188"/>
      <c r="AM29" s="188"/>
      <c r="AN29" s="188"/>
      <c r="AO29" s="188"/>
      <c r="AR29" s="34"/>
    </row>
    <row r="30" spans="1:71" s="3" customFormat="1" ht="14.45" customHeight="1">
      <c r="B30" s="34"/>
      <c r="F30" s="25" t="s">
        <v>45</v>
      </c>
      <c r="L30" s="189">
        <v>0.15</v>
      </c>
      <c r="M30" s="188"/>
      <c r="N30" s="188"/>
      <c r="O30" s="188"/>
      <c r="P30" s="188"/>
      <c r="W30" s="187">
        <f>ROUND(BA54,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ROUND(AW54, 2)</f>
        <v>0</v>
      </c>
      <c r="AL30" s="188"/>
      <c r="AM30" s="188"/>
      <c r="AN30" s="188"/>
      <c r="AO30" s="188"/>
      <c r="AR30" s="34"/>
    </row>
    <row r="31" spans="1:71" s="3" customFormat="1" ht="14.45" hidden="1" customHeight="1">
      <c r="B31" s="34"/>
      <c r="F31" s="25" t="s">
        <v>46</v>
      </c>
      <c r="L31" s="189">
        <v>0.21</v>
      </c>
      <c r="M31" s="188"/>
      <c r="N31" s="188"/>
      <c r="O31" s="188"/>
      <c r="P31" s="188"/>
      <c r="W31" s="187">
        <f>ROUND(BB54,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</row>
    <row r="32" spans="1:71" s="3" customFormat="1" ht="14.45" hidden="1" customHeight="1">
      <c r="B32" s="34"/>
      <c r="F32" s="25" t="s">
        <v>47</v>
      </c>
      <c r="L32" s="189">
        <v>0.15</v>
      </c>
      <c r="M32" s="188"/>
      <c r="N32" s="188"/>
      <c r="O32" s="188"/>
      <c r="P32" s="188"/>
      <c r="W32" s="187">
        <f>ROUND(BC54,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</row>
    <row r="33" spans="1:57" s="3" customFormat="1" ht="14.45" hidden="1" customHeight="1">
      <c r="B33" s="34"/>
      <c r="F33" s="25" t="s">
        <v>48</v>
      </c>
      <c r="L33" s="189">
        <v>0</v>
      </c>
      <c r="M33" s="188"/>
      <c r="N33" s="188"/>
      <c r="O33" s="188"/>
      <c r="P33" s="188"/>
      <c r="W33" s="187">
        <f>ROUND(BD54,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90" t="s">
        <v>51</v>
      </c>
      <c r="Y35" s="191"/>
      <c r="Z35" s="191"/>
      <c r="AA35" s="191"/>
      <c r="AB35" s="191"/>
      <c r="AC35" s="37"/>
      <c r="AD35" s="37"/>
      <c r="AE35" s="37"/>
      <c r="AF35" s="37"/>
      <c r="AG35" s="37"/>
      <c r="AH35" s="37"/>
      <c r="AI35" s="37"/>
      <c r="AJ35" s="37"/>
      <c r="AK35" s="192">
        <f>SUM(AK26:AK33)</f>
        <v>3113389.1100000003</v>
      </c>
      <c r="AL35" s="191"/>
      <c r="AM35" s="191"/>
      <c r="AN35" s="191"/>
      <c r="AO35" s="19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20" t="s">
        <v>52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5" t="s">
        <v>13</v>
      </c>
      <c r="L44" s="4" t="str">
        <f>K5</f>
        <v>4912</v>
      </c>
      <c r="AR44" s="43"/>
    </row>
    <row r="45" spans="1:57" s="5" customFormat="1" ht="36.950000000000003" customHeight="1">
      <c r="B45" s="44"/>
      <c r="C45" s="45" t="s">
        <v>15</v>
      </c>
      <c r="L45" s="194" t="str">
        <f>K6</f>
        <v>Polní cesty HPC 1 a VPC 12 v k.ú. Michalovice u Velkých Žernosek_R1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5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5" t="s">
        <v>23</v>
      </c>
      <c r="AJ47" s="29"/>
      <c r="AK47" s="29"/>
      <c r="AL47" s="29"/>
      <c r="AM47" s="196" t="str">
        <f>IF(AN8= "","",AN8)</f>
        <v>15. 1. 2021</v>
      </c>
      <c r="AN47" s="196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5" t="s">
        <v>27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ČR-SPÚ, KPÚ pro Ústecký kraj, pobočka Litoměřice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5" t="s">
        <v>32</v>
      </c>
      <c r="AJ49" s="29"/>
      <c r="AK49" s="29"/>
      <c r="AL49" s="29"/>
      <c r="AM49" s="197" t="str">
        <f>IF(E17="","",E17)</f>
        <v>B-PROJEKTY Teplice s.r.o.</v>
      </c>
      <c r="AN49" s="198"/>
      <c r="AO49" s="198"/>
      <c r="AP49" s="198"/>
      <c r="AQ49" s="29"/>
      <c r="AR49" s="30"/>
      <c r="AS49" s="199" t="s">
        <v>53</v>
      </c>
      <c r="AT49" s="200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5" t="s">
        <v>31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5" t="s">
        <v>35</v>
      </c>
      <c r="AJ50" s="29"/>
      <c r="AK50" s="29"/>
      <c r="AL50" s="29"/>
      <c r="AM50" s="197" t="str">
        <f>IF(E20="","",E20)</f>
        <v>Ladislav Marek</v>
      </c>
      <c r="AN50" s="198"/>
      <c r="AO50" s="198"/>
      <c r="AP50" s="198"/>
      <c r="AQ50" s="29"/>
      <c r="AR50" s="30"/>
      <c r="AS50" s="201"/>
      <c r="AT50" s="202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01"/>
      <c r="AT51" s="202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03" t="s">
        <v>54</v>
      </c>
      <c r="D52" s="204"/>
      <c r="E52" s="204"/>
      <c r="F52" s="204"/>
      <c r="G52" s="204"/>
      <c r="H52" s="52"/>
      <c r="I52" s="205" t="s">
        <v>55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6" t="s">
        <v>56</v>
      </c>
      <c r="AH52" s="204"/>
      <c r="AI52" s="204"/>
      <c r="AJ52" s="204"/>
      <c r="AK52" s="204"/>
      <c r="AL52" s="204"/>
      <c r="AM52" s="204"/>
      <c r="AN52" s="205" t="s">
        <v>57</v>
      </c>
      <c r="AO52" s="204"/>
      <c r="AP52" s="204"/>
      <c r="AQ52" s="53" t="s">
        <v>58</v>
      </c>
      <c r="AR52" s="30"/>
      <c r="AS52" s="54" t="s">
        <v>59</v>
      </c>
      <c r="AT52" s="55" t="s">
        <v>60</v>
      </c>
      <c r="AU52" s="55" t="s">
        <v>61</v>
      </c>
      <c r="AV52" s="55" t="s">
        <v>62</v>
      </c>
      <c r="AW52" s="55" t="s">
        <v>63</v>
      </c>
      <c r="AX52" s="55" t="s">
        <v>64</v>
      </c>
      <c r="AY52" s="55" t="s">
        <v>65</v>
      </c>
      <c r="AZ52" s="55" t="s">
        <v>66</v>
      </c>
      <c r="BA52" s="55" t="s">
        <v>67</v>
      </c>
      <c r="BB52" s="55" t="s">
        <v>68</v>
      </c>
      <c r="BC52" s="55" t="s">
        <v>69</v>
      </c>
      <c r="BD52" s="56" t="s">
        <v>70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10">
        <f>ROUND(SUM(AG55:AG57),2)</f>
        <v>2573048.85</v>
      </c>
      <c r="AH54" s="210"/>
      <c r="AI54" s="210"/>
      <c r="AJ54" s="210"/>
      <c r="AK54" s="210"/>
      <c r="AL54" s="210"/>
      <c r="AM54" s="210"/>
      <c r="AN54" s="211">
        <f>SUM(AG54,AT54)</f>
        <v>3113389.1100000003</v>
      </c>
      <c r="AO54" s="211"/>
      <c r="AP54" s="211"/>
      <c r="AQ54" s="64" t="s">
        <v>3</v>
      </c>
      <c r="AR54" s="60"/>
      <c r="AS54" s="65">
        <f>ROUND(SUM(AS55:AS57),2)</f>
        <v>0</v>
      </c>
      <c r="AT54" s="66">
        <f>ROUND(SUM(AV54:AW54),2)</f>
        <v>540340.26</v>
      </c>
      <c r="AU54" s="67">
        <f>ROUND(SUM(AU55:AU57),5)</f>
        <v>528.20979</v>
      </c>
      <c r="AV54" s="66">
        <f>ROUND(AZ54*L29,2)</f>
        <v>540340.26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ROUND(SUM(AZ55:AZ57),2)</f>
        <v>2573048.85</v>
      </c>
      <c r="BA54" s="66">
        <f>ROUND(SUM(BA55:BA57),2)</f>
        <v>0</v>
      </c>
      <c r="BB54" s="66">
        <f>ROUND(SUM(BB55:BB57),2)</f>
        <v>0</v>
      </c>
      <c r="BC54" s="66">
        <f>ROUND(SUM(BC55:BC57),2)</f>
        <v>0</v>
      </c>
      <c r="BD54" s="68">
        <f>ROUND(SUM(BD55:BD57),2)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18</v>
      </c>
    </row>
    <row r="55" spans="1:91" s="7" customFormat="1" ht="16.5" customHeight="1">
      <c r="A55" s="71" t="s">
        <v>77</v>
      </c>
      <c r="B55" s="72"/>
      <c r="C55" s="73"/>
      <c r="D55" s="209" t="s">
        <v>78</v>
      </c>
      <c r="E55" s="209"/>
      <c r="F55" s="209"/>
      <c r="G55" s="209"/>
      <c r="H55" s="209"/>
      <c r="I55" s="74"/>
      <c r="J55" s="209" t="s">
        <v>79</v>
      </c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7">
        <f>'1 - Polní cesta HPC 1 dl....'!J30</f>
        <v>1413968.15</v>
      </c>
      <c r="AH55" s="208"/>
      <c r="AI55" s="208"/>
      <c r="AJ55" s="208"/>
      <c r="AK55" s="208"/>
      <c r="AL55" s="208"/>
      <c r="AM55" s="208"/>
      <c r="AN55" s="207">
        <f>SUM(AG55,AT55)</f>
        <v>1710901.46</v>
      </c>
      <c r="AO55" s="208"/>
      <c r="AP55" s="208"/>
      <c r="AQ55" s="75" t="s">
        <v>80</v>
      </c>
      <c r="AR55" s="72"/>
      <c r="AS55" s="76">
        <v>0</v>
      </c>
      <c r="AT55" s="77">
        <f>ROUND(SUM(AV55:AW55),2)</f>
        <v>296933.31</v>
      </c>
      <c r="AU55" s="78">
        <f>'1 - Polní cesta HPC 1 dl....'!P85</f>
        <v>265.520036</v>
      </c>
      <c r="AV55" s="77">
        <f>'1 - Polní cesta HPC 1 dl....'!J33</f>
        <v>296933.31</v>
      </c>
      <c r="AW55" s="77">
        <f>'1 - Polní cesta HPC 1 dl....'!J34</f>
        <v>0</v>
      </c>
      <c r="AX55" s="77">
        <f>'1 - Polní cesta HPC 1 dl....'!J35</f>
        <v>0</v>
      </c>
      <c r="AY55" s="77">
        <f>'1 - Polní cesta HPC 1 dl....'!J36</f>
        <v>0</v>
      </c>
      <c r="AZ55" s="77">
        <f>'1 - Polní cesta HPC 1 dl....'!F33</f>
        <v>1413968.15</v>
      </c>
      <c r="BA55" s="77">
        <f>'1 - Polní cesta HPC 1 dl....'!F34</f>
        <v>0</v>
      </c>
      <c r="BB55" s="77">
        <f>'1 - Polní cesta HPC 1 dl....'!F35</f>
        <v>0</v>
      </c>
      <c r="BC55" s="77">
        <f>'1 - Polní cesta HPC 1 dl....'!F36</f>
        <v>0</v>
      </c>
      <c r="BD55" s="79">
        <f>'1 - Polní cesta HPC 1 dl....'!F37</f>
        <v>0</v>
      </c>
      <c r="BT55" s="80" t="s">
        <v>78</v>
      </c>
      <c r="BV55" s="80" t="s">
        <v>75</v>
      </c>
      <c r="BW55" s="80" t="s">
        <v>81</v>
      </c>
      <c r="BX55" s="80" t="s">
        <v>5</v>
      </c>
      <c r="CL55" s="80" t="s">
        <v>18</v>
      </c>
      <c r="CM55" s="80" t="s">
        <v>82</v>
      </c>
    </row>
    <row r="56" spans="1:91" s="7" customFormat="1" ht="16.5" customHeight="1">
      <c r="A56" s="71" t="s">
        <v>77</v>
      </c>
      <c r="B56" s="72"/>
      <c r="C56" s="73"/>
      <c r="D56" s="209" t="s">
        <v>82</v>
      </c>
      <c r="E56" s="209"/>
      <c r="F56" s="209"/>
      <c r="G56" s="209"/>
      <c r="H56" s="209"/>
      <c r="I56" s="74"/>
      <c r="J56" s="209" t="s">
        <v>83</v>
      </c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7">
        <f>'2 - Polní cesta VPC 12 dl...'!J30</f>
        <v>1036554.7</v>
      </c>
      <c r="AH56" s="208"/>
      <c r="AI56" s="208"/>
      <c r="AJ56" s="208"/>
      <c r="AK56" s="208"/>
      <c r="AL56" s="208"/>
      <c r="AM56" s="208"/>
      <c r="AN56" s="207">
        <f>SUM(AG56,AT56)</f>
        <v>1254231.19</v>
      </c>
      <c r="AO56" s="208"/>
      <c r="AP56" s="208"/>
      <c r="AQ56" s="75" t="s">
        <v>80</v>
      </c>
      <c r="AR56" s="72"/>
      <c r="AS56" s="76">
        <v>0</v>
      </c>
      <c r="AT56" s="77">
        <f>ROUND(SUM(AV56:AW56),2)</f>
        <v>217676.49</v>
      </c>
      <c r="AU56" s="78">
        <f>'2 - Polní cesta VPC 12 dl...'!P83</f>
        <v>262.68975599999999</v>
      </c>
      <c r="AV56" s="77">
        <f>'2 - Polní cesta VPC 12 dl...'!J33</f>
        <v>217676.49</v>
      </c>
      <c r="AW56" s="77">
        <f>'2 - Polní cesta VPC 12 dl...'!J34</f>
        <v>0</v>
      </c>
      <c r="AX56" s="77">
        <f>'2 - Polní cesta VPC 12 dl...'!J35</f>
        <v>0</v>
      </c>
      <c r="AY56" s="77">
        <f>'2 - Polní cesta VPC 12 dl...'!J36</f>
        <v>0</v>
      </c>
      <c r="AZ56" s="77">
        <f>'2 - Polní cesta VPC 12 dl...'!F33</f>
        <v>1036554.7</v>
      </c>
      <c r="BA56" s="77">
        <f>'2 - Polní cesta VPC 12 dl...'!F34</f>
        <v>0</v>
      </c>
      <c r="BB56" s="77">
        <f>'2 - Polní cesta VPC 12 dl...'!F35</f>
        <v>0</v>
      </c>
      <c r="BC56" s="77">
        <f>'2 - Polní cesta VPC 12 dl...'!F36</f>
        <v>0</v>
      </c>
      <c r="BD56" s="79">
        <f>'2 - Polní cesta VPC 12 dl...'!F37</f>
        <v>0</v>
      </c>
      <c r="BT56" s="80" t="s">
        <v>78</v>
      </c>
      <c r="BV56" s="80" t="s">
        <v>75</v>
      </c>
      <c r="BW56" s="80" t="s">
        <v>84</v>
      </c>
      <c r="BX56" s="80" t="s">
        <v>5</v>
      </c>
      <c r="CL56" s="80" t="s">
        <v>18</v>
      </c>
      <c r="CM56" s="80" t="s">
        <v>82</v>
      </c>
    </row>
    <row r="57" spans="1:91" s="7" customFormat="1" ht="16.5" customHeight="1">
      <c r="A57" s="71" t="s">
        <v>77</v>
      </c>
      <c r="B57" s="72"/>
      <c r="C57" s="73"/>
      <c r="D57" s="209" t="s">
        <v>85</v>
      </c>
      <c r="E57" s="209"/>
      <c r="F57" s="209"/>
      <c r="G57" s="209"/>
      <c r="H57" s="209"/>
      <c r="I57" s="74"/>
      <c r="J57" s="209" t="s">
        <v>86</v>
      </c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7">
        <f>'3 - Vedlejší a ostatní ná...'!J30</f>
        <v>122526</v>
      </c>
      <c r="AH57" s="208"/>
      <c r="AI57" s="208"/>
      <c r="AJ57" s="208"/>
      <c r="AK57" s="208"/>
      <c r="AL57" s="208"/>
      <c r="AM57" s="208"/>
      <c r="AN57" s="207">
        <f>SUM(AG57,AT57)</f>
        <v>148256.46</v>
      </c>
      <c r="AO57" s="208"/>
      <c r="AP57" s="208"/>
      <c r="AQ57" s="75" t="s">
        <v>87</v>
      </c>
      <c r="AR57" s="72"/>
      <c r="AS57" s="81">
        <v>0</v>
      </c>
      <c r="AT57" s="82">
        <f>ROUND(SUM(AV57:AW57),2)</f>
        <v>25730.46</v>
      </c>
      <c r="AU57" s="83">
        <f>'3 - Vedlejší a ostatní ná...'!P82</f>
        <v>0</v>
      </c>
      <c r="AV57" s="82">
        <f>'3 - Vedlejší a ostatní ná...'!J33</f>
        <v>25730.46</v>
      </c>
      <c r="AW57" s="82">
        <f>'3 - Vedlejší a ostatní ná...'!J34</f>
        <v>0</v>
      </c>
      <c r="AX57" s="82">
        <f>'3 - Vedlejší a ostatní ná...'!J35</f>
        <v>0</v>
      </c>
      <c r="AY57" s="82">
        <f>'3 - Vedlejší a ostatní ná...'!J36</f>
        <v>0</v>
      </c>
      <c r="AZ57" s="82">
        <f>'3 - Vedlejší a ostatní ná...'!F33</f>
        <v>122526</v>
      </c>
      <c r="BA57" s="82">
        <f>'3 - Vedlejší a ostatní ná...'!F34</f>
        <v>0</v>
      </c>
      <c r="BB57" s="82">
        <f>'3 - Vedlejší a ostatní ná...'!F35</f>
        <v>0</v>
      </c>
      <c r="BC57" s="82">
        <f>'3 - Vedlejší a ostatní ná...'!F36</f>
        <v>0</v>
      </c>
      <c r="BD57" s="84">
        <f>'3 - Vedlejší a ostatní ná...'!F37</f>
        <v>0</v>
      </c>
      <c r="BT57" s="80" t="s">
        <v>78</v>
      </c>
      <c r="BV57" s="80" t="s">
        <v>75</v>
      </c>
      <c r="BW57" s="80" t="s">
        <v>88</v>
      </c>
      <c r="BX57" s="80" t="s">
        <v>5</v>
      </c>
      <c r="CL57" s="80" t="s">
        <v>18</v>
      </c>
      <c r="CM57" s="80" t="s">
        <v>82</v>
      </c>
    </row>
    <row r="58" spans="1:91" s="2" customFormat="1" ht="30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  <row r="59" spans="1:91" s="2" customFormat="1" ht="6.95" customHeight="1">
      <c r="A59" s="29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30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</row>
  </sheetData>
  <mergeCells count="48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1 - Polní cesta HPC 1 dl....'!C2" display="/"/>
    <hyperlink ref="A56" location="'2 - Polní cesta VPC 12 dl...'!C2" display="/"/>
    <hyperlink ref="A57" location="'3 - Vedlejší a ostatní n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89</v>
      </c>
      <c r="L4" s="19"/>
      <c r="M4" s="86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15</v>
      </c>
      <c r="L6" s="19"/>
    </row>
    <row r="7" spans="1:46" s="1" customFormat="1" ht="16.5" customHeight="1">
      <c r="B7" s="19"/>
      <c r="E7" s="213" t="str">
        <f>'Rekapitulace stavby'!K6</f>
        <v>Polní cesty HPC 1 a VPC 12 v k.ú. Michalovice u Velkých Žernosek_R1</v>
      </c>
      <c r="F7" s="214"/>
      <c r="G7" s="214"/>
      <c r="H7" s="214"/>
      <c r="L7" s="19"/>
    </row>
    <row r="8" spans="1:46" s="2" customFormat="1" ht="12" customHeight="1">
      <c r="A8" s="29"/>
      <c r="B8" s="30"/>
      <c r="C8" s="29"/>
      <c r="D8" s="25" t="s">
        <v>90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4" t="s">
        <v>91</v>
      </c>
      <c r="F9" s="215"/>
      <c r="G9" s="215"/>
      <c r="H9" s="215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17</v>
      </c>
      <c r="E11" s="29"/>
      <c r="F11" s="23" t="s">
        <v>18</v>
      </c>
      <c r="G11" s="29"/>
      <c r="H11" s="29"/>
      <c r="I11" s="25" t="s">
        <v>19</v>
      </c>
      <c r="J11" s="23" t="s">
        <v>20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21</v>
      </c>
      <c r="E12" s="29"/>
      <c r="F12" s="23" t="s">
        <v>22</v>
      </c>
      <c r="G12" s="29"/>
      <c r="H12" s="29"/>
      <c r="I12" s="25" t="s">
        <v>23</v>
      </c>
      <c r="J12" s="47" t="str">
        <f>'Rekapitulace stavby'!AN8</f>
        <v>15. 1. 2021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21.75" customHeight="1">
      <c r="A13" s="29"/>
      <c r="B13" s="30"/>
      <c r="C13" s="29"/>
      <c r="D13" s="22" t="s">
        <v>25</v>
      </c>
      <c r="E13" s="29"/>
      <c r="F13" s="26" t="s">
        <v>26</v>
      </c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27</v>
      </c>
      <c r="E14" s="29"/>
      <c r="F14" s="29"/>
      <c r="G14" s="29"/>
      <c r="H14" s="29"/>
      <c r="I14" s="25" t="s">
        <v>28</v>
      </c>
      <c r="J14" s="23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">
        <v>29</v>
      </c>
      <c r="F15" s="29"/>
      <c r="G15" s="29"/>
      <c r="H15" s="29"/>
      <c r="I15" s="25" t="s">
        <v>30</v>
      </c>
      <c r="J15" s="23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31</v>
      </c>
      <c r="E17" s="29"/>
      <c r="F17" s="29"/>
      <c r="G17" s="29"/>
      <c r="H17" s="29"/>
      <c r="I17" s="25" t="s">
        <v>28</v>
      </c>
      <c r="J17" s="23" t="s">
        <v>3</v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" t="s">
        <v>22</v>
      </c>
      <c r="F18" s="29"/>
      <c r="G18" s="29"/>
      <c r="H18" s="29"/>
      <c r="I18" s="25" t="s">
        <v>30</v>
      </c>
      <c r="J18" s="23" t="s">
        <v>3</v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32</v>
      </c>
      <c r="E20" s="29"/>
      <c r="F20" s="29"/>
      <c r="G20" s="29"/>
      <c r="H20" s="29"/>
      <c r="I20" s="25" t="s">
        <v>28</v>
      </c>
      <c r="J20" s="23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">
        <v>33</v>
      </c>
      <c r="F21" s="29"/>
      <c r="G21" s="29"/>
      <c r="H21" s="29"/>
      <c r="I21" s="25" t="s">
        <v>30</v>
      </c>
      <c r="J21" s="23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25" t="s">
        <v>28</v>
      </c>
      <c r="J23" s="23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">
        <v>36</v>
      </c>
      <c r="F24" s="29"/>
      <c r="G24" s="29"/>
      <c r="H24" s="29"/>
      <c r="I24" s="25" t="s">
        <v>30</v>
      </c>
      <c r="J24" s="23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37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3" t="s">
        <v>3</v>
      </c>
      <c r="F27" s="183"/>
      <c r="G27" s="183"/>
      <c r="H27" s="18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39</v>
      </c>
      <c r="E30" s="29"/>
      <c r="F30" s="29"/>
      <c r="G30" s="29"/>
      <c r="H30" s="29"/>
      <c r="I30" s="29"/>
      <c r="J30" s="63">
        <f>ROUND(J85, 2)</f>
        <v>1413968.15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43</v>
      </c>
      <c r="E33" s="25" t="s">
        <v>44</v>
      </c>
      <c r="F33" s="93">
        <f>ROUND((SUM(BE85:BE133)),  2)</f>
        <v>1413968.15</v>
      </c>
      <c r="G33" s="29"/>
      <c r="H33" s="29"/>
      <c r="I33" s="94">
        <v>0.21</v>
      </c>
      <c r="J33" s="93">
        <f>ROUND(((SUM(BE85:BE133))*I33),  2)</f>
        <v>296933.31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5" t="s">
        <v>45</v>
      </c>
      <c r="F34" s="93">
        <f>ROUND((SUM(BF85:BF133)),  2)</f>
        <v>0</v>
      </c>
      <c r="G34" s="29"/>
      <c r="H34" s="29"/>
      <c r="I34" s="94">
        <v>0.15</v>
      </c>
      <c r="J34" s="93">
        <f>ROUND(((SUM(BF85:BF133))*I34),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5" t="s">
        <v>46</v>
      </c>
      <c r="F35" s="93">
        <f>ROUND((SUM(BG85:BG133)),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5" t="s">
        <v>47</v>
      </c>
      <c r="F36" s="93">
        <f>ROUND((SUM(BH85:BH133)),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48</v>
      </c>
      <c r="F37" s="93">
        <f>ROUND((SUM(BI85:BI133)),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49</v>
      </c>
      <c r="E39" s="52"/>
      <c r="F39" s="52"/>
      <c r="G39" s="97" t="s">
        <v>50</v>
      </c>
      <c r="H39" s="98" t="s">
        <v>51</v>
      </c>
      <c r="I39" s="52"/>
      <c r="J39" s="99">
        <f>SUM(J30:J37)</f>
        <v>1710901.46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0" t="s">
        <v>92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5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13" t="str">
        <f>E7</f>
        <v>Polní cesty HPC 1 a VPC 12 v k.ú. Michalovice u Velkých Žernosek_R1</v>
      </c>
      <c r="F48" s="214"/>
      <c r="G48" s="214"/>
      <c r="H48" s="214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90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194" t="str">
        <f>E9</f>
        <v>1 - Polní cesta HPC 1 dl. 222,214 m</v>
      </c>
      <c r="F50" s="215"/>
      <c r="G50" s="215"/>
      <c r="H50" s="215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5" t="s">
        <v>21</v>
      </c>
      <c r="D52" s="29"/>
      <c r="E52" s="29"/>
      <c r="F52" s="23" t="str">
        <f>F12</f>
        <v xml:space="preserve"> </v>
      </c>
      <c r="G52" s="29"/>
      <c r="H52" s="29"/>
      <c r="I52" s="25" t="s">
        <v>23</v>
      </c>
      <c r="J52" s="47" t="str">
        <f>IF(J12="","",J12)</f>
        <v>15. 1. 2021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5" t="s">
        <v>27</v>
      </c>
      <c r="D54" s="29"/>
      <c r="E54" s="29"/>
      <c r="F54" s="23" t="str">
        <f>E15</f>
        <v>ČR-SPÚ, KPÚ pro Ústecký kraj, pobočka Litoměřice</v>
      </c>
      <c r="G54" s="29"/>
      <c r="H54" s="29"/>
      <c r="I54" s="25" t="s">
        <v>32</v>
      </c>
      <c r="J54" s="27" t="str">
        <f>E21</f>
        <v>B-PROJEKTY Teplice s.r.o.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5" t="s">
        <v>31</v>
      </c>
      <c r="D55" s="29"/>
      <c r="E55" s="29"/>
      <c r="F55" s="23" t="str">
        <f>IF(E18="","",E18)</f>
        <v xml:space="preserve"> </v>
      </c>
      <c r="G55" s="29"/>
      <c r="H55" s="29"/>
      <c r="I55" s="25" t="s">
        <v>35</v>
      </c>
      <c r="J55" s="27" t="str">
        <f>E24</f>
        <v>Ladislav Marek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93</v>
      </c>
      <c r="D57" s="95"/>
      <c r="E57" s="95"/>
      <c r="F57" s="95"/>
      <c r="G57" s="95"/>
      <c r="H57" s="95"/>
      <c r="I57" s="95"/>
      <c r="J57" s="102" t="s">
        <v>94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71</v>
      </c>
      <c r="D59" s="29"/>
      <c r="E59" s="29"/>
      <c r="F59" s="29"/>
      <c r="G59" s="29"/>
      <c r="H59" s="29"/>
      <c r="I59" s="29"/>
      <c r="J59" s="63">
        <f>J85</f>
        <v>1413968.15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95</v>
      </c>
    </row>
    <row r="60" spans="1:47" s="9" customFormat="1" ht="24.95" customHeight="1">
      <c r="B60" s="104"/>
      <c r="D60" s="105" t="s">
        <v>96</v>
      </c>
      <c r="E60" s="106"/>
      <c r="F60" s="106"/>
      <c r="G60" s="106"/>
      <c r="H60" s="106"/>
      <c r="I60" s="106"/>
      <c r="J60" s="107">
        <f>J86</f>
        <v>1408000.49</v>
      </c>
      <c r="L60" s="104"/>
    </row>
    <row r="61" spans="1:47" s="10" customFormat="1" ht="19.899999999999999" customHeight="1">
      <c r="B61" s="108"/>
      <c r="D61" s="109" t="s">
        <v>97</v>
      </c>
      <c r="E61" s="110"/>
      <c r="F61" s="110"/>
      <c r="G61" s="110"/>
      <c r="H61" s="110"/>
      <c r="I61" s="110"/>
      <c r="J61" s="111">
        <f>J87</f>
        <v>558855.68999999994</v>
      </c>
      <c r="L61" s="108"/>
    </row>
    <row r="62" spans="1:47" s="10" customFormat="1" ht="19.899999999999999" customHeight="1">
      <c r="B62" s="108"/>
      <c r="D62" s="109" t="s">
        <v>98</v>
      </c>
      <c r="E62" s="110"/>
      <c r="F62" s="110"/>
      <c r="G62" s="110"/>
      <c r="H62" s="110"/>
      <c r="I62" s="110"/>
      <c r="J62" s="111">
        <f>J110</f>
        <v>846236.28</v>
      </c>
      <c r="L62" s="108"/>
    </row>
    <row r="63" spans="1:47" s="10" customFormat="1" ht="19.899999999999999" customHeight="1">
      <c r="B63" s="108"/>
      <c r="D63" s="109" t="s">
        <v>99</v>
      </c>
      <c r="E63" s="110"/>
      <c r="F63" s="110"/>
      <c r="G63" s="110"/>
      <c r="H63" s="110"/>
      <c r="I63" s="110"/>
      <c r="J63" s="111">
        <f>J120</f>
        <v>2899</v>
      </c>
      <c r="L63" s="108"/>
    </row>
    <row r="64" spans="1:47" s="10" customFormat="1" ht="19.899999999999999" customHeight="1">
      <c r="B64" s="108"/>
      <c r="D64" s="109" t="s">
        <v>100</v>
      </c>
      <c r="E64" s="110"/>
      <c r="F64" s="110"/>
      <c r="G64" s="110"/>
      <c r="H64" s="110"/>
      <c r="I64" s="110"/>
      <c r="J64" s="111">
        <f>J127</f>
        <v>9.52</v>
      </c>
      <c r="L64" s="108"/>
    </row>
    <row r="65" spans="1:31" s="9" customFormat="1" ht="24.95" customHeight="1">
      <c r="B65" s="104"/>
      <c r="D65" s="105" t="s">
        <v>101</v>
      </c>
      <c r="E65" s="106"/>
      <c r="F65" s="106"/>
      <c r="G65" s="106"/>
      <c r="H65" s="106"/>
      <c r="I65" s="106"/>
      <c r="J65" s="107">
        <f>J129</f>
        <v>5967.6600000000008</v>
      </c>
      <c r="L65" s="104"/>
    </row>
    <row r="66" spans="1:31" s="2" customFormat="1" ht="21.75" customHeight="1">
      <c r="A66" s="29"/>
      <c r="B66" s="30"/>
      <c r="C66" s="29"/>
      <c r="D66" s="29"/>
      <c r="E66" s="29"/>
      <c r="F66" s="29"/>
      <c r="G66" s="29"/>
      <c r="H66" s="29"/>
      <c r="I66" s="29"/>
      <c r="J66" s="29"/>
      <c r="K66" s="29"/>
      <c r="L66" s="87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31" s="2" customFormat="1" ht="6.95" customHeight="1">
      <c r="A67" s="29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71" spans="1:31" s="2" customFormat="1" ht="6.95" customHeight="1">
      <c r="A71" s="29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24.95" customHeight="1">
      <c r="A72" s="29"/>
      <c r="B72" s="30"/>
      <c r="C72" s="20" t="s">
        <v>102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5" t="s">
        <v>15</v>
      </c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213" t="str">
        <f>E7</f>
        <v>Polní cesty HPC 1 a VPC 12 v k.ú. Michalovice u Velkých Žernosek_R1</v>
      </c>
      <c r="F75" s="214"/>
      <c r="G75" s="214"/>
      <c r="H75" s="214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90</v>
      </c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194" t="str">
        <f>E9</f>
        <v>1 - Polní cesta HPC 1 dl. 222,214 m</v>
      </c>
      <c r="F77" s="215"/>
      <c r="G77" s="215"/>
      <c r="H77" s="215"/>
      <c r="I77" s="29"/>
      <c r="J77" s="29"/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5" t="s">
        <v>21</v>
      </c>
      <c r="D79" s="29"/>
      <c r="E79" s="29"/>
      <c r="F79" s="23" t="str">
        <f>F12</f>
        <v xml:space="preserve"> </v>
      </c>
      <c r="G79" s="29"/>
      <c r="H79" s="29"/>
      <c r="I79" s="25" t="s">
        <v>23</v>
      </c>
      <c r="J79" s="47" t="str">
        <f>IF(J12="","",J12)</f>
        <v>15. 1. 2021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25.7" customHeight="1">
      <c r="A81" s="29"/>
      <c r="B81" s="30"/>
      <c r="C81" s="25" t="s">
        <v>27</v>
      </c>
      <c r="D81" s="29"/>
      <c r="E81" s="29"/>
      <c r="F81" s="23" t="str">
        <f>E15</f>
        <v>ČR-SPÚ, KPÚ pro Ústecký kraj, pobočka Litoměřice</v>
      </c>
      <c r="G81" s="29"/>
      <c r="H81" s="29"/>
      <c r="I81" s="25" t="s">
        <v>32</v>
      </c>
      <c r="J81" s="27" t="str">
        <f>E21</f>
        <v>B-PROJEKTY Teplice s.r.o.</v>
      </c>
      <c r="K81" s="29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>
      <c r="A82" s="29"/>
      <c r="B82" s="30"/>
      <c r="C82" s="25" t="s">
        <v>31</v>
      </c>
      <c r="D82" s="29"/>
      <c r="E82" s="29"/>
      <c r="F82" s="23" t="str">
        <f>IF(E18="","",E18)</f>
        <v xml:space="preserve"> </v>
      </c>
      <c r="G82" s="29"/>
      <c r="H82" s="29"/>
      <c r="I82" s="25" t="s">
        <v>35</v>
      </c>
      <c r="J82" s="27" t="str">
        <f>E24</f>
        <v>Ladislav Marek</v>
      </c>
      <c r="K82" s="29"/>
      <c r="L82" s="87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0.3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7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11" customFormat="1" ht="29.25" customHeight="1">
      <c r="A84" s="112"/>
      <c r="B84" s="113"/>
      <c r="C84" s="114" t="s">
        <v>103</v>
      </c>
      <c r="D84" s="115" t="s">
        <v>58</v>
      </c>
      <c r="E84" s="115" t="s">
        <v>54</v>
      </c>
      <c r="F84" s="115" t="s">
        <v>55</v>
      </c>
      <c r="G84" s="115" t="s">
        <v>104</v>
      </c>
      <c r="H84" s="115" t="s">
        <v>105</v>
      </c>
      <c r="I84" s="115" t="s">
        <v>106</v>
      </c>
      <c r="J84" s="115" t="s">
        <v>94</v>
      </c>
      <c r="K84" s="116" t="s">
        <v>107</v>
      </c>
      <c r="L84" s="117"/>
      <c r="M84" s="54" t="s">
        <v>3</v>
      </c>
      <c r="N84" s="55" t="s">
        <v>43</v>
      </c>
      <c r="O84" s="55" t="s">
        <v>108</v>
      </c>
      <c r="P84" s="55" t="s">
        <v>109</v>
      </c>
      <c r="Q84" s="55" t="s">
        <v>110</v>
      </c>
      <c r="R84" s="55" t="s">
        <v>111</v>
      </c>
      <c r="S84" s="55" t="s">
        <v>112</v>
      </c>
      <c r="T84" s="56" t="s">
        <v>113</v>
      </c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</row>
    <row r="85" spans="1:65" s="2" customFormat="1" ht="22.9" customHeight="1">
      <c r="A85" s="29"/>
      <c r="B85" s="30"/>
      <c r="C85" s="61" t="s">
        <v>114</v>
      </c>
      <c r="D85" s="29"/>
      <c r="E85" s="29"/>
      <c r="F85" s="29"/>
      <c r="G85" s="29"/>
      <c r="H85" s="29"/>
      <c r="I85" s="29"/>
      <c r="J85" s="118">
        <f>BK85</f>
        <v>1413968.15</v>
      </c>
      <c r="K85" s="29"/>
      <c r="L85" s="30"/>
      <c r="M85" s="57"/>
      <c r="N85" s="48"/>
      <c r="O85" s="58"/>
      <c r="P85" s="119">
        <f>P86+P129</f>
        <v>265.520036</v>
      </c>
      <c r="Q85" s="58"/>
      <c r="R85" s="119">
        <f>R86+R129</f>
        <v>910.32179499999995</v>
      </c>
      <c r="S85" s="58"/>
      <c r="T85" s="120">
        <f>T86+T129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6" t="s">
        <v>72</v>
      </c>
      <c r="AU85" s="16" t="s">
        <v>95</v>
      </c>
      <c r="BK85" s="121">
        <f>BK86+BK129</f>
        <v>1413968.15</v>
      </c>
    </row>
    <row r="86" spans="1:65" s="12" customFormat="1" ht="25.9" customHeight="1">
      <c r="B86" s="122"/>
      <c r="D86" s="123" t="s">
        <v>72</v>
      </c>
      <c r="E86" s="124" t="s">
        <v>115</v>
      </c>
      <c r="F86" s="124" t="s">
        <v>116</v>
      </c>
      <c r="J86" s="125">
        <f>BK86</f>
        <v>1408000.49</v>
      </c>
      <c r="L86" s="122"/>
      <c r="M86" s="126"/>
      <c r="N86" s="127"/>
      <c r="O86" s="127"/>
      <c r="P86" s="128">
        <f>P87+P110+P120+P127</f>
        <v>263.126036</v>
      </c>
      <c r="Q86" s="127"/>
      <c r="R86" s="128">
        <f>R87+R110+R120+R127</f>
        <v>910.31075499999997</v>
      </c>
      <c r="S86" s="127"/>
      <c r="T86" s="129">
        <f>T87+T110+T120+T127</f>
        <v>0</v>
      </c>
      <c r="AR86" s="123" t="s">
        <v>78</v>
      </c>
      <c r="AT86" s="130" t="s">
        <v>72</v>
      </c>
      <c r="AU86" s="130" t="s">
        <v>73</v>
      </c>
      <c r="AY86" s="123" t="s">
        <v>117</v>
      </c>
      <c r="BK86" s="131">
        <f>BK87+BK110+BK120+BK127</f>
        <v>1408000.49</v>
      </c>
    </row>
    <row r="87" spans="1:65" s="12" customFormat="1" ht="22.9" customHeight="1">
      <c r="B87" s="122"/>
      <c r="D87" s="123" t="s">
        <v>72</v>
      </c>
      <c r="E87" s="132" t="s">
        <v>78</v>
      </c>
      <c r="F87" s="132" t="s">
        <v>118</v>
      </c>
      <c r="J87" s="133">
        <f>BK87</f>
        <v>558855.68999999994</v>
      </c>
      <c r="L87" s="122"/>
      <c r="M87" s="126"/>
      <c r="N87" s="127"/>
      <c r="O87" s="127"/>
      <c r="P87" s="128">
        <f>SUM(P88:P109)</f>
        <v>157.38919999999999</v>
      </c>
      <c r="Q87" s="127"/>
      <c r="R87" s="128">
        <f>SUM(R88:R109)</f>
        <v>34.450848999999998</v>
      </c>
      <c r="S87" s="127"/>
      <c r="T87" s="129">
        <f>SUM(T88:T109)</f>
        <v>0</v>
      </c>
      <c r="AR87" s="123" t="s">
        <v>78</v>
      </c>
      <c r="AT87" s="130" t="s">
        <v>72</v>
      </c>
      <c r="AU87" s="130" t="s">
        <v>78</v>
      </c>
      <c r="AY87" s="123" t="s">
        <v>117</v>
      </c>
      <c r="BK87" s="131">
        <f>SUM(BK88:BK109)</f>
        <v>558855.68999999994</v>
      </c>
    </row>
    <row r="88" spans="1:65" s="2" customFormat="1" ht="21.75" customHeight="1">
      <c r="A88" s="29"/>
      <c r="B88" s="134"/>
      <c r="C88" s="135" t="s">
        <v>78</v>
      </c>
      <c r="D88" s="135" t="s">
        <v>119</v>
      </c>
      <c r="E88" s="136" t="s">
        <v>120</v>
      </c>
      <c r="F88" s="137" t="s">
        <v>121</v>
      </c>
      <c r="G88" s="138" t="s">
        <v>122</v>
      </c>
      <c r="H88" s="139">
        <v>290.39999999999998</v>
      </c>
      <c r="I88" s="140">
        <v>131</v>
      </c>
      <c r="J88" s="140">
        <f>ROUND(I88*H88,2)</f>
        <v>38042.400000000001</v>
      </c>
      <c r="K88" s="137" t="s">
        <v>123</v>
      </c>
      <c r="L88" s="30"/>
      <c r="M88" s="141" t="s">
        <v>3</v>
      </c>
      <c r="N88" s="142" t="s">
        <v>44</v>
      </c>
      <c r="O88" s="143">
        <v>0.21199999999999999</v>
      </c>
      <c r="P88" s="143">
        <f>O88*H88</f>
        <v>61.564799999999991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5" t="s">
        <v>124</v>
      </c>
      <c r="AT88" s="145" t="s">
        <v>119</v>
      </c>
      <c r="AU88" s="145" t="s">
        <v>82</v>
      </c>
      <c r="AY88" s="16" t="s">
        <v>117</v>
      </c>
      <c r="BE88" s="146">
        <f>IF(N88="základní",J88,0)</f>
        <v>38042.400000000001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6" t="s">
        <v>78</v>
      </c>
      <c r="BK88" s="146">
        <f>ROUND(I88*H88,2)</f>
        <v>38042.400000000001</v>
      </c>
      <c r="BL88" s="16" t="s">
        <v>124</v>
      </c>
      <c r="BM88" s="145" t="s">
        <v>125</v>
      </c>
    </row>
    <row r="89" spans="1:65" s="2" customFormat="1" ht="36">
      <c r="A89" s="29"/>
      <c r="B89" s="134"/>
      <c r="C89" s="135" t="s">
        <v>85</v>
      </c>
      <c r="D89" s="135" t="s">
        <v>119</v>
      </c>
      <c r="E89" s="136" t="s">
        <v>126</v>
      </c>
      <c r="F89" s="137" t="s">
        <v>127</v>
      </c>
      <c r="G89" s="138" t="s">
        <v>122</v>
      </c>
      <c r="H89" s="139">
        <v>290.39999999999998</v>
      </c>
      <c r="I89" s="140">
        <v>256</v>
      </c>
      <c r="J89" s="140">
        <f>ROUND(I89*H89,2)</f>
        <v>74342.399999999994</v>
      </c>
      <c r="K89" s="137" t="s">
        <v>123</v>
      </c>
      <c r="L89" s="30"/>
      <c r="M89" s="141" t="s">
        <v>3</v>
      </c>
      <c r="N89" s="142" t="s">
        <v>44</v>
      </c>
      <c r="O89" s="143">
        <v>8.6999999999999994E-2</v>
      </c>
      <c r="P89" s="143">
        <f>O89*H89</f>
        <v>25.264799999999997</v>
      </c>
      <c r="Q89" s="143">
        <v>0</v>
      </c>
      <c r="R89" s="143">
        <f>Q89*H89</f>
        <v>0</v>
      </c>
      <c r="S89" s="143">
        <v>0</v>
      </c>
      <c r="T89" s="144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5" t="s">
        <v>124</v>
      </c>
      <c r="AT89" s="145" t="s">
        <v>119</v>
      </c>
      <c r="AU89" s="145" t="s">
        <v>82</v>
      </c>
      <c r="AY89" s="16" t="s">
        <v>117</v>
      </c>
      <c r="BE89" s="146">
        <f>IF(N89="základní",J89,0)</f>
        <v>74342.399999999994</v>
      </c>
      <c r="BF89" s="146">
        <f>IF(N89="snížená",J89,0)</f>
        <v>0</v>
      </c>
      <c r="BG89" s="146">
        <f>IF(N89="zákl. přenesená",J89,0)</f>
        <v>0</v>
      </c>
      <c r="BH89" s="146">
        <f>IF(N89="sníž. přenesená",J89,0)</f>
        <v>0</v>
      </c>
      <c r="BI89" s="146">
        <f>IF(N89="nulová",J89,0)</f>
        <v>0</v>
      </c>
      <c r="BJ89" s="16" t="s">
        <v>78</v>
      </c>
      <c r="BK89" s="146">
        <f>ROUND(I89*H89,2)</f>
        <v>74342.399999999994</v>
      </c>
      <c r="BL89" s="16" t="s">
        <v>124</v>
      </c>
      <c r="BM89" s="145" t="s">
        <v>128</v>
      </c>
    </row>
    <row r="90" spans="1:65" s="2" customFormat="1" ht="36">
      <c r="A90" s="29"/>
      <c r="B90" s="134"/>
      <c r="C90" s="135" t="s">
        <v>124</v>
      </c>
      <c r="D90" s="135" t="s">
        <v>119</v>
      </c>
      <c r="E90" s="136" t="s">
        <v>129</v>
      </c>
      <c r="F90" s="137" t="s">
        <v>130</v>
      </c>
      <c r="G90" s="138" t="s">
        <v>122</v>
      </c>
      <c r="H90" s="139">
        <v>2323.1999999999998</v>
      </c>
      <c r="I90" s="140">
        <v>19.399999999999999</v>
      </c>
      <c r="J90" s="140">
        <f>ROUND(I90*H90,2)</f>
        <v>45070.080000000002</v>
      </c>
      <c r="K90" s="137" t="s">
        <v>123</v>
      </c>
      <c r="L90" s="30"/>
      <c r="M90" s="141" t="s">
        <v>3</v>
      </c>
      <c r="N90" s="142" t="s">
        <v>44</v>
      </c>
      <c r="O90" s="143">
        <v>5.0000000000000001E-3</v>
      </c>
      <c r="P90" s="143">
        <f>O90*H90</f>
        <v>11.616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5" t="s">
        <v>124</v>
      </c>
      <c r="AT90" s="145" t="s">
        <v>119</v>
      </c>
      <c r="AU90" s="145" t="s">
        <v>82</v>
      </c>
      <c r="AY90" s="16" t="s">
        <v>117</v>
      </c>
      <c r="BE90" s="146">
        <f>IF(N90="základní",J90,0)</f>
        <v>45070.080000000002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6" t="s">
        <v>78</v>
      </c>
      <c r="BK90" s="146">
        <f>ROUND(I90*H90,2)</f>
        <v>45070.080000000002</v>
      </c>
      <c r="BL90" s="16" t="s">
        <v>124</v>
      </c>
      <c r="BM90" s="145" t="s">
        <v>131</v>
      </c>
    </row>
    <row r="91" spans="1:65" s="13" customFormat="1" ht="11.25">
      <c r="B91" s="147"/>
      <c r="D91" s="148" t="s">
        <v>132</v>
      </c>
      <c r="E91" s="149" t="s">
        <v>3</v>
      </c>
      <c r="F91" s="150" t="s">
        <v>133</v>
      </c>
      <c r="H91" s="151">
        <v>2323.1999999999998</v>
      </c>
      <c r="L91" s="147"/>
      <c r="M91" s="152"/>
      <c r="N91" s="153"/>
      <c r="O91" s="153"/>
      <c r="P91" s="153"/>
      <c r="Q91" s="153"/>
      <c r="R91" s="153"/>
      <c r="S91" s="153"/>
      <c r="T91" s="154"/>
      <c r="AT91" s="149" t="s">
        <v>132</v>
      </c>
      <c r="AU91" s="149" t="s">
        <v>82</v>
      </c>
      <c r="AV91" s="13" t="s">
        <v>82</v>
      </c>
      <c r="AW91" s="13" t="s">
        <v>34</v>
      </c>
      <c r="AX91" s="13" t="s">
        <v>78</v>
      </c>
      <c r="AY91" s="149" t="s">
        <v>117</v>
      </c>
    </row>
    <row r="92" spans="1:65" s="2" customFormat="1" ht="24">
      <c r="A92" s="29"/>
      <c r="B92" s="134"/>
      <c r="C92" s="135" t="s">
        <v>134</v>
      </c>
      <c r="D92" s="135" t="s">
        <v>119</v>
      </c>
      <c r="E92" s="136" t="s">
        <v>135</v>
      </c>
      <c r="F92" s="137" t="s">
        <v>136</v>
      </c>
      <c r="G92" s="138" t="s">
        <v>137</v>
      </c>
      <c r="H92" s="139">
        <v>493.68</v>
      </c>
      <c r="I92" s="140">
        <v>657</v>
      </c>
      <c r="J92" s="140">
        <f>ROUND(I92*H92,2)</f>
        <v>324347.76</v>
      </c>
      <c r="K92" s="137" t="s">
        <v>123</v>
      </c>
      <c r="L92" s="30"/>
      <c r="M92" s="141" t="s">
        <v>3</v>
      </c>
      <c r="N92" s="142" t="s">
        <v>44</v>
      </c>
      <c r="O92" s="143">
        <v>0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5" t="s">
        <v>124</v>
      </c>
      <c r="AT92" s="145" t="s">
        <v>119</v>
      </c>
      <c r="AU92" s="145" t="s">
        <v>82</v>
      </c>
      <c r="AY92" s="16" t="s">
        <v>117</v>
      </c>
      <c r="BE92" s="146">
        <f>IF(N92="základní",J92,0)</f>
        <v>324347.76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6" t="s">
        <v>78</v>
      </c>
      <c r="BK92" s="146">
        <f>ROUND(I92*H92,2)</f>
        <v>324347.76</v>
      </c>
      <c r="BL92" s="16" t="s">
        <v>124</v>
      </c>
      <c r="BM92" s="145" t="s">
        <v>138</v>
      </c>
    </row>
    <row r="93" spans="1:65" s="2" customFormat="1" ht="19.5">
      <c r="A93" s="29"/>
      <c r="B93" s="30"/>
      <c r="C93" s="29"/>
      <c r="D93" s="148" t="s">
        <v>139</v>
      </c>
      <c r="E93" s="29"/>
      <c r="F93" s="155" t="s">
        <v>140</v>
      </c>
      <c r="G93" s="29"/>
      <c r="H93" s="29"/>
      <c r="I93" s="29"/>
      <c r="J93" s="29"/>
      <c r="K93" s="29"/>
      <c r="L93" s="30"/>
      <c r="M93" s="156"/>
      <c r="N93" s="157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139</v>
      </c>
      <c r="AU93" s="16" t="s">
        <v>82</v>
      </c>
    </row>
    <row r="94" spans="1:65" s="13" customFormat="1" ht="11.25">
      <c r="B94" s="147"/>
      <c r="D94" s="148" t="s">
        <v>132</v>
      </c>
      <c r="E94" s="149" t="s">
        <v>3</v>
      </c>
      <c r="F94" s="150" t="s">
        <v>141</v>
      </c>
      <c r="H94" s="151">
        <v>493.68</v>
      </c>
      <c r="L94" s="147"/>
      <c r="M94" s="152"/>
      <c r="N94" s="153"/>
      <c r="O94" s="153"/>
      <c r="P94" s="153"/>
      <c r="Q94" s="153"/>
      <c r="R94" s="153"/>
      <c r="S94" s="153"/>
      <c r="T94" s="154"/>
      <c r="AT94" s="149" t="s">
        <v>132</v>
      </c>
      <c r="AU94" s="149" t="s">
        <v>82</v>
      </c>
      <c r="AV94" s="13" t="s">
        <v>82</v>
      </c>
      <c r="AW94" s="13" t="s">
        <v>34</v>
      </c>
      <c r="AX94" s="13" t="s">
        <v>78</v>
      </c>
      <c r="AY94" s="149" t="s">
        <v>117</v>
      </c>
    </row>
    <row r="95" spans="1:65" s="2" customFormat="1" ht="24">
      <c r="A95" s="29"/>
      <c r="B95" s="134"/>
      <c r="C95" s="135" t="s">
        <v>142</v>
      </c>
      <c r="D95" s="135" t="s">
        <v>119</v>
      </c>
      <c r="E95" s="136" t="s">
        <v>143</v>
      </c>
      <c r="F95" s="137" t="s">
        <v>144</v>
      </c>
      <c r="G95" s="138" t="s">
        <v>145</v>
      </c>
      <c r="H95" s="139">
        <v>344.4</v>
      </c>
      <c r="I95" s="140">
        <v>9.81</v>
      </c>
      <c r="J95" s="140">
        <f>ROUND(I95*H95,2)</f>
        <v>3378.56</v>
      </c>
      <c r="K95" s="137" t="s">
        <v>123</v>
      </c>
      <c r="L95" s="30"/>
      <c r="M95" s="141" t="s">
        <v>3</v>
      </c>
      <c r="N95" s="142" t="s">
        <v>44</v>
      </c>
      <c r="O95" s="143">
        <v>1.2E-2</v>
      </c>
      <c r="P95" s="143">
        <f>O95*H95</f>
        <v>4.1327999999999996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5" t="s">
        <v>124</v>
      </c>
      <c r="AT95" s="145" t="s">
        <v>119</v>
      </c>
      <c r="AU95" s="145" t="s">
        <v>82</v>
      </c>
      <c r="AY95" s="16" t="s">
        <v>117</v>
      </c>
      <c r="BE95" s="146">
        <f>IF(N95="základní",J95,0)</f>
        <v>3378.56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6" t="s">
        <v>78</v>
      </c>
      <c r="BK95" s="146">
        <f>ROUND(I95*H95,2)</f>
        <v>3378.56</v>
      </c>
      <c r="BL95" s="16" t="s">
        <v>124</v>
      </c>
      <c r="BM95" s="145" t="s">
        <v>146</v>
      </c>
    </row>
    <row r="96" spans="1:65" s="13" customFormat="1" ht="11.25">
      <c r="B96" s="147"/>
      <c r="D96" s="148" t="s">
        <v>132</v>
      </c>
      <c r="E96" s="149" t="s">
        <v>3</v>
      </c>
      <c r="F96" s="150" t="s">
        <v>147</v>
      </c>
      <c r="H96" s="151">
        <v>120.8</v>
      </c>
      <c r="L96" s="147"/>
      <c r="M96" s="152"/>
      <c r="N96" s="153"/>
      <c r="O96" s="153"/>
      <c r="P96" s="153"/>
      <c r="Q96" s="153"/>
      <c r="R96" s="153"/>
      <c r="S96" s="153"/>
      <c r="T96" s="154"/>
      <c r="AT96" s="149" t="s">
        <v>132</v>
      </c>
      <c r="AU96" s="149" t="s">
        <v>82</v>
      </c>
      <c r="AV96" s="13" t="s">
        <v>82</v>
      </c>
      <c r="AW96" s="13" t="s">
        <v>34</v>
      </c>
      <c r="AX96" s="13" t="s">
        <v>73</v>
      </c>
      <c r="AY96" s="149" t="s">
        <v>117</v>
      </c>
    </row>
    <row r="97" spans="1:65" s="13" customFormat="1" ht="11.25">
      <c r="B97" s="147"/>
      <c r="D97" s="148" t="s">
        <v>132</v>
      </c>
      <c r="E97" s="149" t="s">
        <v>3</v>
      </c>
      <c r="F97" s="150" t="s">
        <v>148</v>
      </c>
      <c r="H97" s="151">
        <v>223.6</v>
      </c>
      <c r="L97" s="147"/>
      <c r="M97" s="152"/>
      <c r="N97" s="153"/>
      <c r="O97" s="153"/>
      <c r="P97" s="153"/>
      <c r="Q97" s="153"/>
      <c r="R97" s="153"/>
      <c r="S97" s="153"/>
      <c r="T97" s="154"/>
      <c r="AT97" s="149" t="s">
        <v>132</v>
      </c>
      <c r="AU97" s="149" t="s">
        <v>82</v>
      </c>
      <c r="AV97" s="13" t="s">
        <v>82</v>
      </c>
      <c r="AW97" s="13" t="s">
        <v>34</v>
      </c>
      <c r="AX97" s="13" t="s">
        <v>73</v>
      </c>
      <c r="AY97" s="149" t="s">
        <v>117</v>
      </c>
    </row>
    <row r="98" spans="1:65" s="14" customFormat="1" ht="11.25">
      <c r="B98" s="158"/>
      <c r="D98" s="148" t="s">
        <v>132</v>
      </c>
      <c r="E98" s="159" t="s">
        <v>3</v>
      </c>
      <c r="F98" s="160" t="s">
        <v>149</v>
      </c>
      <c r="H98" s="161">
        <v>344.4</v>
      </c>
      <c r="L98" s="158"/>
      <c r="M98" s="162"/>
      <c r="N98" s="163"/>
      <c r="O98" s="163"/>
      <c r="P98" s="163"/>
      <c r="Q98" s="163"/>
      <c r="R98" s="163"/>
      <c r="S98" s="163"/>
      <c r="T98" s="164"/>
      <c r="AT98" s="159" t="s">
        <v>132</v>
      </c>
      <c r="AU98" s="159" t="s">
        <v>82</v>
      </c>
      <c r="AV98" s="14" t="s">
        <v>124</v>
      </c>
      <c r="AW98" s="14" t="s">
        <v>34</v>
      </c>
      <c r="AX98" s="14" t="s">
        <v>78</v>
      </c>
      <c r="AY98" s="159" t="s">
        <v>117</v>
      </c>
    </row>
    <row r="99" spans="1:65" s="2" customFormat="1" ht="16.5" customHeight="1">
      <c r="A99" s="29"/>
      <c r="B99" s="134"/>
      <c r="C99" s="165" t="s">
        <v>150</v>
      </c>
      <c r="D99" s="165" t="s">
        <v>151</v>
      </c>
      <c r="E99" s="166" t="s">
        <v>152</v>
      </c>
      <c r="F99" s="167" t="s">
        <v>153</v>
      </c>
      <c r="G99" s="168" t="s">
        <v>154</v>
      </c>
      <c r="H99" s="169">
        <v>10.849</v>
      </c>
      <c r="I99" s="170">
        <v>102</v>
      </c>
      <c r="J99" s="170">
        <f>ROUND(I99*H99,2)</f>
        <v>1106.5999999999999</v>
      </c>
      <c r="K99" s="167" t="s">
        <v>123</v>
      </c>
      <c r="L99" s="171"/>
      <c r="M99" s="172" t="s">
        <v>3</v>
      </c>
      <c r="N99" s="173" t="s">
        <v>44</v>
      </c>
      <c r="O99" s="143">
        <v>0</v>
      </c>
      <c r="P99" s="143">
        <f>O99*H99</f>
        <v>0</v>
      </c>
      <c r="Q99" s="143">
        <v>1E-3</v>
      </c>
      <c r="R99" s="143">
        <f>Q99*H99</f>
        <v>1.0849000000000001E-2</v>
      </c>
      <c r="S99" s="143">
        <v>0</v>
      </c>
      <c r="T99" s="144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5" t="s">
        <v>155</v>
      </c>
      <c r="AT99" s="145" t="s">
        <v>151</v>
      </c>
      <c r="AU99" s="145" t="s">
        <v>82</v>
      </c>
      <c r="AY99" s="16" t="s">
        <v>117</v>
      </c>
      <c r="BE99" s="146">
        <f>IF(N99="základní",J99,0)</f>
        <v>1106.5999999999999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6" t="s">
        <v>78</v>
      </c>
      <c r="BK99" s="146">
        <f>ROUND(I99*H99,2)</f>
        <v>1106.5999999999999</v>
      </c>
      <c r="BL99" s="16" t="s">
        <v>124</v>
      </c>
      <c r="BM99" s="145" t="s">
        <v>156</v>
      </c>
    </row>
    <row r="100" spans="1:65" s="13" customFormat="1" ht="11.25">
      <c r="B100" s="147"/>
      <c r="D100" s="148" t="s">
        <v>132</v>
      </c>
      <c r="E100" s="149" t="s">
        <v>3</v>
      </c>
      <c r="F100" s="150" t="s">
        <v>157</v>
      </c>
      <c r="H100" s="151">
        <v>10.849</v>
      </c>
      <c r="L100" s="147"/>
      <c r="M100" s="152"/>
      <c r="N100" s="153"/>
      <c r="O100" s="153"/>
      <c r="P100" s="153"/>
      <c r="Q100" s="153"/>
      <c r="R100" s="153"/>
      <c r="S100" s="153"/>
      <c r="T100" s="154"/>
      <c r="AT100" s="149" t="s">
        <v>132</v>
      </c>
      <c r="AU100" s="149" t="s">
        <v>82</v>
      </c>
      <c r="AV100" s="13" t="s">
        <v>82</v>
      </c>
      <c r="AW100" s="13" t="s">
        <v>34</v>
      </c>
      <c r="AX100" s="13" t="s">
        <v>78</v>
      </c>
      <c r="AY100" s="149" t="s">
        <v>117</v>
      </c>
    </row>
    <row r="101" spans="1:65" s="2" customFormat="1" ht="21.75" customHeight="1">
      <c r="A101" s="29"/>
      <c r="B101" s="134"/>
      <c r="C101" s="135" t="s">
        <v>158</v>
      </c>
      <c r="D101" s="135" t="s">
        <v>119</v>
      </c>
      <c r="E101" s="136" t="s">
        <v>159</v>
      </c>
      <c r="F101" s="137" t="s">
        <v>160</v>
      </c>
      <c r="G101" s="138" t="s">
        <v>145</v>
      </c>
      <c r="H101" s="139">
        <v>1003.5</v>
      </c>
      <c r="I101" s="140">
        <v>21.8</v>
      </c>
      <c r="J101" s="140">
        <f>ROUND(I101*H101,2)</f>
        <v>21876.3</v>
      </c>
      <c r="K101" s="137" t="s">
        <v>123</v>
      </c>
      <c r="L101" s="30"/>
      <c r="M101" s="141" t="s">
        <v>3</v>
      </c>
      <c r="N101" s="142" t="s">
        <v>44</v>
      </c>
      <c r="O101" s="143">
        <v>2.5000000000000001E-2</v>
      </c>
      <c r="P101" s="143">
        <f>O101*H101</f>
        <v>25.087500000000002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5" t="s">
        <v>124</v>
      </c>
      <c r="AT101" s="145" t="s">
        <v>119</v>
      </c>
      <c r="AU101" s="145" t="s">
        <v>82</v>
      </c>
      <c r="AY101" s="16" t="s">
        <v>117</v>
      </c>
      <c r="BE101" s="146">
        <f>IF(N101="základní",J101,0)</f>
        <v>21876.3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6" t="s">
        <v>78</v>
      </c>
      <c r="BK101" s="146">
        <f>ROUND(I101*H101,2)</f>
        <v>21876.3</v>
      </c>
      <c r="BL101" s="16" t="s">
        <v>124</v>
      </c>
      <c r="BM101" s="145" t="s">
        <v>161</v>
      </c>
    </row>
    <row r="102" spans="1:65" s="2" customFormat="1" ht="24">
      <c r="A102" s="29"/>
      <c r="B102" s="134"/>
      <c r="C102" s="135" t="s">
        <v>155</v>
      </c>
      <c r="D102" s="135" t="s">
        <v>119</v>
      </c>
      <c r="E102" s="136" t="s">
        <v>162</v>
      </c>
      <c r="F102" s="137" t="s">
        <v>163</v>
      </c>
      <c r="G102" s="138" t="s">
        <v>145</v>
      </c>
      <c r="H102" s="139">
        <v>74.8</v>
      </c>
      <c r="I102" s="140">
        <v>70.099999999999994</v>
      </c>
      <c r="J102" s="140">
        <f>ROUND(I102*H102,2)</f>
        <v>5243.48</v>
      </c>
      <c r="K102" s="137" t="s">
        <v>123</v>
      </c>
      <c r="L102" s="30"/>
      <c r="M102" s="141" t="s">
        <v>3</v>
      </c>
      <c r="N102" s="142" t="s">
        <v>44</v>
      </c>
      <c r="O102" s="143">
        <v>0.08</v>
      </c>
      <c r="P102" s="143">
        <f>O102*H102</f>
        <v>5.984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5" t="s">
        <v>124</v>
      </c>
      <c r="AT102" s="145" t="s">
        <v>119</v>
      </c>
      <c r="AU102" s="145" t="s">
        <v>82</v>
      </c>
      <c r="AY102" s="16" t="s">
        <v>117</v>
      </c>
      <c r="BE102" s="146">
        <f>IF(N102="základní",J102,0)</f>
        <v>5243.48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6" t="s">
        <v>78</v>
      </c>
      <c r="BK102" s="146">
        <f>ROUND(I102*H102,2)</f>
        <v>5243.48</v>
      </c>
      <c r="BL102" s="16" t="s">
        <v>124</v>
      </c>
      <c r="BM102" s="145" t="s">
        <v>164</v>
      </c>
    </row>
    <row r="103" spans="1:65" s="2" customFormat="1" ht="24">
      <c r="A103" s="29"/>
      <c r="B103" s="134"/>
      <c r="C103" s="135" t="s">
        <v>165</v>
      </c>
      <c r="D103" s="135" t="s">
        <v>119</v>
      </c>
      <c r="E103" s="136" t="s">
        <v>166</v>
      </c>
      <c r="F103" s="137" t="s">
        <v>167</v>
      </c>
      <c r="G103" s="138" t="s">
        <v>145</v>
      </c>
      <c r="H103" s="139">
        <v>45.9</v>
      </c>
      <c r="I103" s="140">
        <v>60.5</v>
      </c>
      <c r="J103" s="140">
        <f>ROUND(I103*H103,2)</f>
        <v>2776.95</v>
      </c>
      <c r="K103" s="137" t="s">
        <v>123</v>
      </c>
      <c r="L103" s="30"/>
      <c r="M103" s="141" t="s">
        <v>3</v>
      </c>
      <c r="N103" s="142" t="s">
        <v>44</v>
      </c>
      <c r="O103" s="143">
        <v>6.7000000000000004E-2</v>
      </c>
      <c r="P103" s="143">
        <f>O103*H103</f>
        <v>3.0752999999999999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5" t="s">
        <v>124</v>
      </c>
      <c r="AT103" s="145" t="s">
        <v>119</v>
      </c>
      <c r="AU103" s="145" t="s">
        <v>82</v>
      </c>
      <c r="AY103" s="16" t="s">
        <v>117</v>
      </c>
      <c r="BE103" s="146">
        <f>IF(N103="základní",J103,0)</f>
        <v>2776.95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6" t="s">
        <v>78</v>
      </c>
      <c r="BK103" s="146">
        <f>ROUND(I103*H103,2)</f>
        <v>2776.95</v>
      </c>
      <c r="BL103" s="16" t="s">
        <v>124</v>
      </c>
      <c r="BM103" s="145" t="s">
        <v>168</v>
      </c>
    </row>
    <row r="104" spans="1:65" s="2" customFormat="1" ht="24">
      <c r="A104" s="29"/>
      <c r="B104" s="134"/>
      <c r="C104" s="135" t="s">
        <v>169</v>
      </c>
      <c r="D104" s="135" t="s">
        <v>119</v>
      </c>
      <c r="E104" s="136" t="s">
        <v>170</v>
      </c>
      <c r="F104" s="137" t="s">
        <v>171</v>
      </c>
      <c r="G104" s="138" t="s">
        <v>145</v>
      </c>
      <c r="H104" s="139">
        <v>344.4</v>
      </c>
      <c r="I104" s="140">
        <v>69.099999999999994</v>
      </c>
      <c r="J104" s="140">
        <f>ROUND(I104*H104,2)</f>
        <v>23798.04</v>
      </c>
      <c r="K104" s="137" t="s">
        <v>123</v>
      </c>
      <c r="L104" s="30"/>
      <c r="M104" s="141" t="s">
        <v>3</v>
      </c>
      <c r="N104" s="142" t="s">
        <v>44</v>
      </c>
      <c r="O104" s="143">
        <v>0.06</v>
      </c>
      <c r="P104" s="143">
        <f>O104*H104</f>
        <v>20.663999999999998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5" t="s">
        <v>124</v>
      </c>
      <c r="AT104" s="145" t="s">
        <v>119</v>
      </c>
      <c r="AU104" s="145" t="s">
        <v>82</v>
      </c>
      <c r="AY104" s="16" t="s">
        <v>117</v>
      </c>
      <c r="BE104" s="146">
        <f>IF(N104="základní",J104,0)</f>
        <v>23798.04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6" t="s">
        <v>78</v>
      </c>
      <c r="BK104" s="146">
        <f>ROUND(I104*H104,2)</f>
        <v>23798.04</v>
      </c>
      <c r="BL104" s="16" t="s">
        <v>124</v>
      </c>
      <c r="BM104" s="145" t="s">
        <v>172</v>
      </c>
    </row>
    <row r="105" spans="1:65" s="13" customFormat="1" ht="11.25">
      <c r="B105" s="147"/>
      <c r="D105" s="148" t="s">
        <v>132</v>
      </c>
      <c r="E105" s="149" t="s">
        <v>3</v>
      </c>
      <c r="F105" s="150" t="s">
        <v>147</v>
      </c>
      <c r="H105" s="151">
        <v>120.8</v>
      </c>
      <c r="L105" s="147"/>
      <c r="M105" s="152"/>
      <c r="N105" s="153"/>
      <c r="O105" s="153"/>
      <c r="P105" s="153"/>
      <c r="Q105" s="153"/>
      <c r="R105" s="153"/>
      <c r="S105" s="153"/>
      <c r="T105" s="154"/>
      <c r="AT105" s="149" t="s">
        <v>132</v>
      </c>
      <c r="AU105" s="149" t="s">
        <v>82</v>
      </c>
      <c r="AV105" s="13" t="s">
        <v>82</v>
      </c>
      <c r="AW105" s="13" t="s">
        <v>34</v>
      </c>
      <c r="AX105" s="13" t="s">
        <v>73</v>
      </c>
      <c r="AY105" s="149" t="s">
        <v>117</v>
      </c>
    </row>
    <row r="106" spans="1:65" s="13" customFormat="1" ht="11.25">
      <c r="B106" s="147"/>
      <c r="D106" s="148" t="s">
        <v>132</v>
      </c>
      <c r="E106" s="149" t="s">
        <v>3</v>
      </c>
      <c r="F106" s="150" t="s">
        <v>148</v>
      </c>
      <c r="H106" s="151">
        <v>223.6</v>
      </c>
      <c r="L106" s="147"/>
      <c r="M106" s="152"/>
      <c r="N106" s="153"/>
      <c r="O106" s="153"/>
      <c r="P106" s="153"/>
      <c r="Q106" s="153"/>
      <c r="R106" s="153"/>
      <c r="S106" s="153"/>
      <c r="T106" s="154"/>
      <c r="AT106" s="149" t="s">
        <v>132</v>
      </c>
      <c r="AU106" s="149" t="s">
        <v>82</v>
      </c>
      <c r="AV106" s="13" t="s">
        <v>82</v>
      </c>
      <c r="AW106" s="13" t="s">
        <v>34</v>
      </c>
      <c r="AX106" s="13" t="s">
        <v>73</v>
      </c>
      <c r="AY106" s="149" t="s">
        <v>117</v>
      </c>
    </row>
    <row r="107" spans="1:65" s="14" customFormat="1" ht="11.25">
      <c r="B107" s="158"/>
      <c r="D107" s="148" t="s">
        <v>132</v>
      </c>
      <c r="E107" s="159" t="s">
        <v>3</v>
      </c>
      <c r="F107" s="160" t="s">
        <v>149</v>
      </c>
      <c r="H107" s="161">
        <v>344.4</v>
      </c>
      <c r="L107" s="158"/>
      <c r="M107" s="162"/>
      <c r="N107" s="163"/>
      <c r="O107" s="163"/>
      <c r="P107" s="163"/>
      <c r="Q107" s="163"/>
      <c r="R107" s="163"/>
      <c r="S107" s="163"/>
      <c r="T107" s="164"/>
      <c r="AT107" s="159" t="s">
        <v>132</v>
      </c>
      <c r="AU107" s="159" t="s">
        <v>82</v>
      </c>
      <c r="AV107" s="14" t="s">
        <v>124</v>
      </c>
      <c r="AW107" s="14" t="s">
        <v>34</v>
      </c>
      <c r="AX107" s="14" t="s">
        <v>78</v>
      </c>
      <c r="AY107" s="159" t="s">
        <v>117</v>
      </c>
    </row>
    <row r="108" spans="1:65" s="2" customFormat="1" ht="16.5" customHeight="1">
      <c r="A108" s="29"/>
      <c r="B108" s="134"/>
      <c r="C108" s="165" t="s">
        <v>173</v>
      </c>
      <c r="D108" s="165" t="s">
        <v>151</v>
      </c>
      <c r="E108" s="166" t="s">
        <v>174</v>
      </c>
      <c r="F108" s="167" t="s">
        <v>175</v>
      </c>
      <c r="G108" s="168" t="s">
        <v>137</v>
      </c>
      <c r="H108" s="169">
        <v>34.44</v>
      </c>
      <c r="I108" s="170">
        <v>548</v>
      </c>
      <c r="J108" s="170">
        <f>ROUND(I108*H108,2)</f>
        <v>18873.12</v>
      </c>
      <c r="K108" s="167" t="s">
        <v>123</v>
      </c>
      <c r="L108" s="171"/>
      <c r="M108" s="172" t="s">
        <v>3</v>
      </c>
      <c r="N108" s="173" t="s">
        <v>44</v>
      </c>
      <c r="O108" s="143">
        <v>0</v>
      </c>
      <c r="P108" s="143">
        <f>O108*H108</f>
        <v>0</v>
      </c>
      <c r="Q108" s="143">
        <v>1</v>
      </c>
      <c r="R108" s="143">
        <f>Q108*H108</f>
        <v>34.44</v>
      </c>
      <c r="S108" s="143">
        <v>0</v>
      </c>
      <c r="T108" s="14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5" t="s">
        <v>155</v>
      </c>
      <c r="AT108" s="145" t="s">
        <v>151</v>
      </c>
      <c r="AU108" s="145" t="s">
        <v>82</v>
      </c>
      <c r="AY108" s="16" t="s">
        <v>117</v>
      </c>
      <c r="BE108" s="146">
        <f>IF(N108="základní",J108,0)</f>
        <v>18873.12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6" t="s">
        <v>78</v>
      </c>
      <c r="BK108" s="146">
        <f>ROUND(I108*H108,2)</f>
        <v>18873.12</v>
      </c>
      <c r="BL108" s="16" t="s">
        <v>124</v>
      </c>
      <c r="BM108" s="145" t="s">
        <v>176</v>
      </c>
    </row>
    <row r="109" spans="1:65" s="13" customFormat="1" ht="11.25">
      <c r="B109" s="147"/>
      <c r="D109" s="148" t="s">
        <v>132</v>
      </c>
      <c r="E109" s="149" t="s">
        <v>3</v>
      </c>
      <c r="F109" s="150" t="s">
        <v>177</v>
      </c>
      <c r="H109" s="151">
        <v>34.44</v>
      </c>
      <c r="L109" s="147"/>
      <c r="M109" s="152"/>
      <c r="N109" s="153"/>
      <c r="O109" s="153"/>
      <c r="P109" s="153"/>
      <c r="Q109" s="153"/>
      <c r="R109" s="153"/>
      <c r="S109" s="153"/>
      <c r="T109" s="154"/>
      <c r="AT109" s="149" t="s">
        <v>132</v>
      </c>
      <c r="AU109" s="149" t="s">
        <v>82</v>
      </c>
      <c r="AV109" s="13" t="s">
        <v>82</v>
      </c>
      <c r="AW109" s="13" t="s">
        <v>34</v>
      </c>
      <c r="AX109" s="13" t="s">
        <v>78</v>
      </c>
      <c r="AY109" s="149" t="s">
        <v>117</v>
      </c>
    </row>
    <row r="110" spans="1:65" s="12" customFormat="1" ht="22.9" customHeight="1">
      <c r="B110" s="122"/>
      <c r="D110" s="123" t="s">
        <v>72</v>
      </c>
      <c r="E110" s="132" t="s">
        <v>142</v>
      </c>
      <c r="F110" s="132" t="s">
        <v>178</v>
      </c>
      <c r="J110" s="133">
        <f>BK110</f>
        <v>846236.28</v>
      </c>
      <c r="L110" s="122"/>
      <c r="M110" s="126"/>
      <c r="N110" s="127"/>
      <c r="O110" s="127"/>
      <c r="P110" s="128">
        <f>SUM(P111:P119)</f>
        <v>104.65920000000001</v>
      </c>
      <c r="Q110" s="127"/>
      <c r="R110" s="128">
        <f>SUM(R111:R119)</f>
        <v>875.73389600000007</v>
      </c>
      <c r="S110" s="127"/>
      <c r="T110" s="129">
        <f>SUM(T111:T119)</f>
        <v>0</v>
      </c>
      <c r="AR110" s="123" t="s">
        <v>78</v>
      </c>
      <c r="AT110" s="130" t="s">
        <v>72</v>
      </c>
      <c r="AU110" s="130" t="s">
        <v>78</v>
      </c>
      <c r="AY110" s="123" t="s">
        <v>117</v>
      </c>
      <c r="BK110" s="131">
        <f>SUM(BK111:BK119)</f>
        <v>846236.28</v>
      </c>
    </row>
    <row r="111" spans="1:65" s="2" customFormat="1" ht="16.5" customHeight="1">
      <c r="A111" s="29"/>
      <c r="B111" s="134"/>
      <c r="C111" s="135" t="s">
        <v>179</v>
      </c>
      <c r="D111" s="135" t="s">
        <v>119</v>
      </c>
      <c r="E111" s="136" t="s">
        <v>180</v>
      </c>
      <c r="F111" s="137" t="s">
        <v>181</v>
      </c>
      <c r="G111" s="138" t="s">
        <v>145</v>
      </c>
      <c r="H111" s="139">
        <v>1857.4</v>
      </c>
      <c r="I111" s="140">
        <v>162</v>
      </c>
      <c r="J111" s="140">
        <f>ROUND(I111*H111,2)</f>
        <v>300898.8</v>
      </c>
      <c r="K111" s="137" t="s">
        <v>123</v>
      </c>
      <c r="L111" s="30"/>
      <c r="M111" s="141" t="s">
        <v>3</v>
      </c>
      <c r="N111" s="142" t="s">
        <v>44</v>
      </c>
      <c r="O111" s="143">
        <v>2.5999999999999999E-2</v>
      </c>
      <c r="P111" s="143">
        <f>O111*H111</f>
        <v>48.292400000000001</v>
      </c>
      <c r="Q111" s="143">
        <v>0.34499999999999997</v>
      </c>
      <c r="R111" s="143">
        <f>Q111*H111</f>
        <v>640.803</v>
      </c>
      <c r="S111" s="143">
        <v>0</v>
      </c>
      <c r="T111" s="144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5" t="s">
        <v>124</v>
      </c>
      <c r="AT111" s="145" t="s">
        <v>119</v>
      </c>
      <c r="AU111" s="145" t="s">
        <v>82</v>
      </c>
      <c r="AY111" s="16" t="s">
        <v>117</v>
      </c>
      <c r="BE111" s="146">
        <f>IF(N111="základní",J111,0)</f>
        <v>300898.8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6" t="s">
        <v>78</v>
      </c>
      <c r="BK111" s="146">
        <f>ROUND(I111*H111,2)</f>
        <v>300898.8</v>
      </c>
      <c r="BL111" s="16" t="s">
        <v>124</v>
      </c>
      <c r="BM111" s="145" t="s">
        <v>182</v>
      </c>
    </row>
    <row r="112" spans="1:65" s="13" customFormat="1" ht="11.25">
      <c r="B112" s="147"/>
      <c r="D112" s="148" t="s">
        <v>132</v>
      </c>
      <c r="E112" s="149" t="s">
        <v>3</v>
      </c>
      <c r="F112" s="150" t="s">
        <v>183</v>
      </c>
      <c r="H112" s="151">
        <v>1857.4</v>
      </c>
      <c r="L112" s="147"/>
      <c r="M112" s="152"/>
      <c r="N112" s="153"/>
      <c r="O112" s="153"/>
      <c r="P112" s="153"/>
      <c r="Q112" s="153"/>
      <c r="R112" s="153"/>
      <c r="S112" s="153"/>
      <c r="T112" s="154"/>
      <c r="AT112" s="149" t="s">
        <v>132</v>
      </c>
      <c r="AU112" s="149" t="s">
        <v>82</v>
      </c>
      <c r="AV112" s="13" t="s">
        <v>82</v>
      </c>
      <c r="AW112" s="13" t="s">
        <v>34</v>
      </c>
      <c r="AX112" s="13" t="s">
        <v>78</v>
      </c>
      <c r="AY112" s="149" t="s">
        <v>117</v>
      </c>
    </row>
    <row r="113" spans="1:65" s="2" customFormat="1" ht="24">
      <c r="A113" s="29"/>
      <c r="B113" s="134"/>
      <c r="C113" s="135" t="s">
        <v>184</v>
      </c>
      <c r="D113" s="135" t="s">
        <v>119</v>
      </c>
      <c r="E113" s="136" t="s">
        <v>185</v>
      </c>
      <c r="F113" s="137" t="s">
        <v>186</v>
      </c>
      <c r="G113" s="138" t="s">
        <v>145</v>
      </c>
      <c r="H113" s="139">
        <v>796.7</v>
      </c>
      <c r="I113" s="140">
        <v>393</v>
      </c>
      <c r="J113" s="140">
        <f>ROUND(I113*H113,2)</f>
        <v>313103.09999999998</v>
      </c>
      <c r="K113" s="137" t="s">
        <v>123</v>
      </c>
      <c r="L113" s="30"/>
      <c r="M113" s="141" t="s">
        <v>3</v>
      </c>
      <c r="N113" s="142" t="s">
        <v>44</v>
      </c>
      <c r="O113" s="143">
        <v>2.5000000000000001E-2</v>
      </c>
      <c r="P113" s="143">
        <f>O113*H113</f>
        <v>19.917500000000004</v>
      </c>
      <c r="Q113" s="143">
        <v>0.18462999999999999</v>
      </c>
      <c r="R113" s="143">
        <f>Q113*H113</f>
        <v>147.09472099999999</v>
      </c>
      <c r="S113" s="143">
        <v>0</v>
      </c>
      <c r="T113" s="144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5" t="s">
        <v>124</v>
      </c>
      <c r="AT113" s="145" t="s">
        <v>119</v>
      </c>
      <c r="AU113" s="145" t="s">
        <v>82</v>
      </c>
      <c r="AY113" s="16" t="s">
        <v>117</v>
      </c>
      <c r="BE113" s="146">
        <f>IF(N113="základní",J113,0)</f>
        <v>313103.09999999998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6" t="s">
        <v>78</v>
      </c>
      <c r="BK113" s="146">
        <f>ROUND(I113*H113,2)</f>
        <v>313103.09999999998</v>
      </c>
      <c r="BL113" s="16" t="s">
        <v>124</v>
      </c>
      <c r="BM113" s="145" t="s">
        <v>187</v>
      </c>
    </row>
    <row r="114" spans="1:65" s="2" customFormat="1" ht="16.5" customHeight="1">
      <c r="A114" s="29"/>
      <c r="B114" s="134"/>
      <c r="C114" s="135" t="s">
        <v>188</v>
      </c>
      <c r="D114" s="135" t="s">
        <v>119</v>
      </c>
      <c r="E114" s="136" t="s">
        <v>189</v>
      </c>
      <c r="F114" s="137" t="s">
        <v>190</v>
      </c>
      <c r="G114" s="138" t="s">
        <v>122</v>
      </c>
      <c r="H114" s="139">
        <v>22.2</v>
      </c>
      <c r="I114" s="140">
        <v>335</v>
      </c>
      <c r="J114" s="140">
        <f>ROUND(I114*H114,2)</f>
        <v>7437</v>
      </c>
      <c r="K114" s="137" t="s">
        <v>123</v>
      </c>
      <c r="L114" s="30"/>
      <c r="M114" s="141" t="s">
        <v>3</v>
      </c>
      <c r="N114" s="142" t="s">
        <v>44</v>
      </c>
      <c r="O114" s="143">
        <v>0.96</v>
      </c>
      <c r="P114" s="143">
        <f>O114*H114</f>
        <v>21.311999999999998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5" t="s">
        <v>124</v>
      </c>
      <c r="AT114" s="145" t="s">
        <v>119</v>
      </c>
      <c r="AU114" s="145" t="s">
        <v>82</v>
      </c>
      <c r="AY114" s="16" t="s">
        <v>117</v>
      </c>
      <c r="BE114" s="146">
        <f>IF(N114="základní",J114,0)</f>
        <v>7437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6" t="s">
        <v>78</v>
      </c>
      <c r="BK114" s="146">
        <f>ROUND(I114*H114,2)</f>
        <v>7437</v>
      </c>
      <c r="BL114" s="16" t="s">
        <v>124</v>
      </c>
      <c r="BM114" s="145" t="s">
        <v>191</v>
      </c>
    </row>
    <row r="115" spans="1:65" s="2" customFormat="1" ht="16.5" customHeight="1">
      <c r="A115" s="29"/>
      <c r="B115" s="134"/>
      <c r="C115" s="165" t="s">
        <v>9</v>
      </c>
      <c r="D115" s="165" t="s">
        <v>151</v>
      </c>
      <c r="E115" s="166" t="s">
        <v>192</v>
      </c>
      <c r="F115" s="167" t="s">
        <v>193</v>
      </c>
      <c r="G115" s="168" t="s">
        <v>137</v>
      </c>
      <c r="H115" s="169">
        <v>37.295999999999999</v>
      </c>
      <c r="I115" s="170">
        <v>232</v>
      </c>
      <c r="J115" s="170">
        <f>ROUND(I115*H115,2)</f>
        <v>8652.67</v>
      </c>
      <c r="K115" s="167" t="s">
        <v>3</v>
      </c>
      <c r="L115" s="171"/>
      <c r="M115" s="172" t="s">
        <v>3</v>
      </c>
      <c r="N115" s="173" t="s">
        <v>44</v>
      </c>
      <c r="O115" s="143">
        <v>0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45" t="s">
        <v>155</v>
      </c>
      <c r="AT115" s="145" t="s">
        <v>151</v>
      </c>
      <c r="AU115" s="145" t="s">
        <v>82</v>
      </c>
      <c r="AY115" s="16" t="s">
        <v>117</v>
      </c>
      <c r="BE115" s="146">
        <f>IF(N115="základní",J115,0)</f>
        <v>8652.67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6" t="s">
        <v>78</v>
      </c>
      <c r="BK115" s="146">
        <f>ROUND(I115*H115,2)</f>
        <v>8652.67</v>
      </c>
      <c r="BL115" s="16" t="s">
        <v>124</v>
      </c>
      <c r="BM115" s="145" t="s">
        <v>194</v>
      </c>
    </row>
    <row r="116" spans="1:65" s="13" customFormat="1" ht="11.25">
      <c r="B116" s="147"/>
      <c r="D116" s="148" t="s">
        <v>132</v>
      </c>
      <c r="E116" s="149" t="s">
        <v>3</v>
      </c>
      <c r="F116" s="150" t="s">
        <v>195</v>
      </c>
      <c r="H116" s="151">
        <v>37.295999999999999</v>
      </c>
      <c r="L116" s="147"/>
      <c r="M116" s="152"/>
      <c r="N116" s="153"/>
      <c r="O116" s="153"/>
      <c r="P116" s="153"/>
      <c r="Q116" s="153"/>
      <c r="R116" s="153"/>
      <c r="S116" s="153"/>
      <c r="T116" s="154"/>
      <c r="AT116" s="149" t="s">
        <v>132</v>
      </c>
      <c r="AU116" s="149" t="s">
        <v>82</v>
      </c>
      <c r="AV116" s="13" t="s">
        <v>82</v>
      </c>
      <c r="AW116" s="13" t="s">
        <v>34</v>
      </c>
      <c r="AX116" s="13" t="s">
        <v>78</v>
      </c>
      <c r="AY116" s="149" t="s">
        <v>117</v>
      </c>
    </row>
    <row r="117" spans="1:65" s="2" customFormat="1" ht="16.5" customHeight="1">
      <c r="A117" s="29"/>
      <c r="B117" s="134"/>
      <c r="C117" s="135" t="s">
        <v>196</v>
      </c>
      <c r="D117" s="135" t="s">
        <v>119</v>
      </c>
      <c r="E117" s="136" t="s">
        <v>197</v>
      </c>
      <c r="F117" s="137" t="s">
        <v>198</v>
      </c>
      <c r="G117" s="138" t="s">
        <v>145</v>
      </c>
      <c r="H117" s="139">
        <v>796.7</v>
      </c>
      <c r="I117" s="140">
        <v>17.8</v>
      </c>
      <c r="J117" s="140">
        <f>ROUND(I117*H117,2)</f>
        <v>14181.26</v>
      </c>
      <c r="K117" s="137" t="s">
        <v>123</v>
      </c>
      <c r="L117" s="30"/>
      <c r="M117" s="141" t="s">
        <v>3</v>
      </c>
      <c r="N117" s="142" t="s">
        <v>44</v>
      </c>
      <c r="O117" s="143">
        <v>4.0000000000000001E-3</v>
      </c>
      <c r="P117" s="143">
        <f>O117*H117</f>
        <v>3.1868000000000003</v>
      </c>
      <c r="Q117" s="143">
        <v>6.0099999999999997E-3</v>
      </c>
      <c r="R117" s="143">
        <f>Q117*H117</f>
        <v>4.7881669999999996</v>
      </c>
      <c r="S117" s="143">
        <v>0</v>
      </c>
      <c r="T117" s="144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5" t="s">
        <v>124</v>
      </c>
      <c r="AT117" s="145" t="s">
        <v>119</v>
      </c>
      <c r="AU117" s="145" t="s">
        <v>82</v>
      </c>
      <c r="AY117" s="16" t="s">
        <v>117</v>
      </c>
      <c r="BE117" s="146">
        <f>IF(N117="základní",J117,0)</f>
        <v>14181.26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6" t="s">
        <v>78</v>
      </c>
      <c r="BK117" s="146">
        <f>ROUND(I117*H117,2)</f>
        <v>14181.26</v>
      </c>
      <c r="BL117" s="16" t="s">
        <v>124</v>
      </c>
      <c r="BM117" s="145" t="s">
        <v>199</v>
      </c>
    </row>
    <row r="118" spans="1:65" s="2" customFormat="1" ht="16.5" customHeight="1">
      <c r="A118" s="29"/>
      <c r="B118" s="134"/>
      <c r="C118" s="135" t="s">
        <v>200</v>
      </c>
      <c r="D118" s="135" t="s">
        <v>119</v>
      </c>
      <c r="E118" s="136" t="s">
        <v>201</v>
      </c>
      <c r="F118" s="137" t="s">
        <v>202</v>
      </c>
      <c r="G118" s="138" t="s">
        <v>145</v>
      </c>
      <c r="H118" s="139">
        <v>796.7</v>
      </c>
      <c r="I118" s="140">
        <v>7.5</v>
      </c>
      <c r="J118" s="140">
        <f>ROUND(I118*H118,2)</f>
        <v>5975.25</v>
      </c>
      <c r="K118" s="137" t="s">
        <v>123</v>
      </c>
      <c r="L118" s="30"/>
      <c r="M118" s="141" t="s">
        <v>3</v>
      </c>
      <c r="N118" s="142" t="s">
        <v>44</v>
      </c>
      <c r="O118" s="143">
        <v>2E-3</v>
      </c>
      <c r="P118" s="143">
        <f>O118*H118</f>
        <v>1.5934000000000001</v>
      </c>
      <c r="Q118" s="143">
        <v>5.1000000000000004E-4</v>
      </c>
      <c r="R118" s="143">
        <f>Q118*H118</f>
        <v>0.40631700000000004</v>
      </c>
      <c r="S118" s="143">
        <v>0</v>
      </c>
      <c r="T118" s="144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5" t="s">
        <v>124</v>
      </c>
      <c r="AT118" s="145" t="s">
        <v>119</v>
      </c>
      <c r="AU118" s="145" t="s">
        <v>82</v>
      </c>
      <c r="AY118" s="16" t="s">
        <v>117</v>
      </c>
      <c r="BE118" s="146">
        <f>IF(N118="základní",J118,0)</f>
        <v>5975.25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6" t="s">
        <v>78</v>
      </c>
      <c r="BK118" s="146">
        <f>ROUND(I118*H118,2)</f>
        <v>5975.25</v>
      </c>
      <c r="BL118" s="16" t="s">
        <v>124</v>
      </c>
      <c r="BM118" s="145" t="s">
        <v>203</v>
      </c>
    </row>
    <row r="119" spans="1:65" s="2" customFormat="1" ht="24">
      <c r="A119" s="29"/>
      <c r="B119" s="134"/>
      <c r="C119" s="135" t="s">
        <v>204</v>
      </c>
      <c r="D119" s="135" t="s">
        <v>119</v>
      </c>
      <c r="E119" s="136" t="s">
        <v>205</v>
      </c>
      <c r="F119" s="137" t="s">
        <v>206</v>
      </c>
      <c r="G119" s="138" t="s">
        <v>145</v>
      </c>
      <c r="H119" s="139">
        <v>796.7</v>
      </c>
      <c r="I119" s="140">
        <v>246</v>
      </c>
      <c r="J119" s="140">
        <f>ROUND(I119*H119,2)</f>
        <v>195988.2</v>
      </c>
      <c r="K119" s="137" t="s">
        <v>123</v>
      </c>
      <c r="L119" s="30"/>
      <c r="M119" s="141" t="s">
        <v>3</v>
      </c>
      <c r="N119" s="142" t="s">
        <v>44</v>
      </c>
      <c r="O119" s="143">
        <v>1.2999999999999999E-2</v>
      </c>
      <c r="P119" s="143">
        <f>O119*H119</f>
        <v>10.357100000000001</v>
      </c>
      <c r="Q119" s="143">
        <v>0.10373</v>
      </c>
      <c r="R119" s="143">
        <f>Q119*H119</f>
        <v>82.641691000000009</v>
      </c>
      <c r="S119" s="143">
        <v>0</v>
      </c>
      <c r="T119" s="144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5" t="s">
        <v>124</v>
      </c>
      <c r="AT119" s="145" t="s">
        <v>119</v>
      </c>
      <c r="AU119" s="145" t="s">
        <v>82</v>
      </c>
      <c r="AY119" s="16" t="s">
        <v>117</v>
      </c>
      <c r="BE119" s="146">
        <f>IF(N119="základní",J119,0)</f>
        <v>195988.2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6" t="s">
        <v>78</v>
      </c>
      <c r="BK119" s="146">
        <f>ROUND(I119*H119,2)</f>
        <v>195988.2</v>
      </c>
      <c r="BL119" s="16" t="s">
        <v>124</v>
      </c>
      <c r="BM119" s="145" t="s">
        <v>207</v>
      </c>
    </row>
    <row r="120" spans="1:65" s="12" customFormat="1" ht="22.9" customHeight="1">
      <c r="B120" s="122"/>
      <c r="D120" s="123" t="s">
        <v>72</v>
      </c>
      <c r="E120" s="132" t="s">
        <v>165</v>
      </c>
      <c r="F120" s="132" t="s">
        <v>208</v>
      </c>
      <c r="J120" s="133">
        <f>BK120</f>
        <v>2899</v>
      </c>
      <c r="L120" s="122"/>
      <c r="M120" s="126"/>
      <c r="N120" s="127"/>
      <c r="O120" s="127"/>
      <c r="P120" s="128">
        <f>SUM(P121:P126)</f>
        <v>1.0680000000000001</v>
      </c>
      <c r="Q120" s="127"/>
      <c r="R120" s="128">
        <f>SUM(R121:R126)</f>
        <v>0.12600999999999998</v>
      </c>
      <c r="S120" s="127"/>
      <c r="T120" s="129">
        <f>SUM(T121:T126)</f>
        <v>0</v>
      </c>
      <c r="AR120" s="123" t="s">
        <v>78</v>
      </c>
      <c r="AT120" s="130" t="s">
        <v>72</v>
      </c>
      <c r="AU120" s="130" t="s">
        <v>78</v>
      </c>
      <c r="AY120" s="123" t="s">
        <v>117</v>
      </c>
      <c r="BK120" s="131">
        <f>SUM(BK121:BK126)</f>
        <v>2899</v>
      </c>
    </row>
    <row r="121" spans="1:65" s="2" customFormat="1" ht="21.75" customHeight="1">
      <c r="A121" s="29"/>
      <c r="B121" s="134"/>
      <c r="C121" s="135" t="s">
        <v>209</v>
      </c>
      <c r="D121" s="135" t="s">
        <v>119</v>
      </c>
      <c r="E121" s="136" t="s">
        <v>210</v>
      </c>
      <c r="F121" s="137" t="s">
        <v>211</v>
      </c>
      <c r="G121" s="138" t="s">
        <v>212</v>
      </c>
      <c r="H121" s="139">
        <v>2</v>
      </c>
      <c r="I121" s="140">
        <v>268</v>
      </c>
      <c r="J121" s="140">
        <f t="shared" ref="J121:J126" si="0">ROUND(I121*H121,2)</f>
        <v>536</v>
      </c>
      <c r="K121" s="137" t="s">
        <v>123</v>
      </c>
      <c r="L121" s="30"/>
      <c r="M121" s="141" t="s">
        <v>3</v>
      </c>
      <c r="N121" s="142" t="s">
        <v>44</v>
      </c>
      <c r="O121" s="143">
        <v>0.22600000000000001</v>
      </c>
      <c r="P121" s="143">
        <f t="shared" ref="P121:P126" si="1">O121*H121</f>
        <v>0.45200000000000001</v>
      </c>
      <c r="Q121" s="143">
        <v>0</v>
      </c>
      <c r="R121" s="143">
        <f t="shared" ref="R121:R126" si="2">Q121*H121</f>
        <v>0</v>
      </c>
      <c r="S121" s="143">
        <v>0</v>
      </c>
      <c r="T121" s="144">
        <f t="shared" ref="T121:T126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5" t="s">
        <v>124</v>
      </c>
      <c r="AT121" s="145" t="s">
        <v>119</v>
      </c>
      <c r="AU121" s="145" t="s">
        <v>82</v>
      </c>
      <c r="AY121" s="16" t="s">
        <v>117</v>
      </c>
      <c r="BE121" s="146">
        <f t="shared" ref="BE121:BE126" si="4">IF(N121="základní",J121,0)</f>
        <v>536</v>
      </c>
      <c r="BF121" s="146">
        <f t="shared" ref="BF121:BF126" si="5">IF(N121="snížená",J121,0)</f>
        <v>0</v>
      </c>
      <c r="BG121" s="146">
        <f t="shared" ref="BG121:BG126" si="6">IF(N121="zákl. přenesená",J121,0)</f>
        <v>0</v>
      </c>
      <c r="BH121" s="146">
        <f t="shared" ref="BH121:BH126" si="7">IF(N121="sníž. přenesená",J121,0)</f>
        <v>0</v>
      </c>
      <c r="BI121" s="146">
        <f t="shared" ref="BI121:BI126" si="8">IF(N121="nulová",J121,0)</f>
        <v>0</v>
      </c>
      <c r="BJ121" s="16" t="s">
        <v>78</v>
      </c>
      <c r="BK121" s="146">
        <f t="shared" ref="BK121:BK126" si="9">ROUND(I121*H121,2)</f>
        <v>536</v>
      </c>
      <c r="BL121" s="16" t="s">
        <v>124</v>
      </c>
      <c r="BM121" s="145" t="s">
        <v>213</v>
      </c>
    </row>
    <row r="122" spans="1:65" s="2" customFormat="1" ht="16.5" customHeight="1">
      <c r="A122" s="29"/>
      <c r="B122" s="134"/>
      <c r="C122" s="165" t="s">
        <v>214</v>
      </c>
      <c r="D122" s="165" t="s">
        <v>151</v>
      </c>
      <c r="E122" s="166" t="s">
        <v>215</v>
      </c>
      <c r="F122" s="167" t="s">
        <v>216</v>
      </c>
      <c r="G122" s="168" t="s">
        <v>212</v>
      </c>
      <c r="H122" s="169">
        <v>2</v>
      </c>
      <c r="I122" s="170">
        <v>193</v>
      </c>
      <c r="J122" s="170">
        <f t="shared" si="0"/>
        <v>386</v>
      </c>
      <c r="K122" s="167" t="s">
        <v>3</v>
      </c>
      <c r="L122" s="171"/>
      <c r="M122" s="172" t="s">
        <v>3</v>
      </c>
      <c r="N122" s="173" t="s">
        <v>44</v>
      </c>
      <c r="O122" s="143">
        <v>0</v>
      </c>
      <c r="P122" s="143">
        <f t="shared" si="1"/>
        <v>0</v>
      </c>
      <c r="Q122" s="143">
        <v>2.2000000000000001E-3</v>
      </c>
      <c r="R122" s="143">
        <f t="shared" si="2"/>
        <v>4.4000000000000003E-3</v>
      </c>
      <c r="S122" s="143">
        <v>0</v>
      </c>
      <c r="T122" s="144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5" t="s">
        <v>155</v>
      </c>
      <c r="AT122" s="145" t="s">
        <v>151</v>
      </c>
      <c r="AU122" s="145" t="s">
        <v>82</v>
      </c>
      <c r="AY122" s="16" t="s">
        <v>117</v>
      </c>
      <c r="BE122" s="146">
        <f t="shared" si="4"/>
        <v>386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6" t="s">
        <v>78</v>
      </c>
      <c r="BK122" s="146">
        <f t="shared" si="9"/>
        <v>386</v>
      </c>
      <c r="BL122" s="16" t="s">
        <v>124</v>
      </c>
      <c r="BM122" s="145" t="s">
        <v>217</v>
      </c>
    </row>
    <row r="123" spans="1:65" s="2" customFormat="1" ht="16.5" customHeight="1">
      <c r="A123" s="29"/>
      <c r="B123" s="134"/>
      <c r="C123" s="135" t="s">
        <v>8</v>
      </c>
      <c r="D123" s="135" t="s">
        <v>119</v>
      </c>
      <c r="E123" s="136" t="s">
        <v>218</v>
      </c>
      <c r="F123" s="137" t="s">
        <v>219</v>
      </c>
      <c r="G123" s="138" t="s">
        <v>212</v>
      </c>
      <c r="H123" s="139">
        <v>1</v>
      </c>
      <c r="I123" s="140">
        <v>209</v>
      </c>
      <c r="J123" s="140">
        <f t="shared" si="0"/>
        <v>209</v>
      </c>
      <c r="K123" s="137" t="s">
        <v>123</v>
      </c>
      <c r="L123" s="30"/>
      <c r="M123" s="141" t="s">
        <v>3</v>
      </c>
      <c r="N123" s="142" t="s">
        <v>44</v>
      </c>
      <c r="O123" s="143">
        <v>0.2</v>
      </c>
      <c r="P123" s="143">
        <f t="shared" si="1"/>
        <v>0.2</v>
      </c>
      <c r="Q123" s="143">
        <v>6.9999999999999999E-4</v>
      </c>
      <c r="R123" s="143">
        <f t="shared" si="2"/>
        <v>6.9999999999999999E-4</v>
      </c>
      <c r="S123" s="143">
        <v>0</v>
      </c>
      <c r="T123" s="144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5" t="s">
        <v>124</v>
      </c>
      <c r="AT123" s="145" t="s">
        <v>119</v>
      </c>
      <c r="AU123" s="145" t="s">
        <v>82</v>
      </c>
      <c r="AY123" s="16" t="s">
        <v>117</v>
      </c>
      <c r="BE123" s="146">
        <f t="shared" si="4"/>
        <v>209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6" t="s">
        <v>78</v>
      </c>
      <c r="BK123" s="146">
        <f t="shared" si="9"/>
        <v>209</v>
      </c>
      <c r="BL123" s="16" t="s">
        <v>124</v>
      </c>
      <c r="BM123" s="145" t="s">
        <v>220</v>
      </c>
    </row>
    <row r="124" spans="1:65" s="2" customFormat="1" ht="16.5" customHeight="1">
      <c r="A124" s="29"/>
      <c r="B124" s="134"/>
      <c r="C124" s="165" t="s">
        <v>221</v>
      </c>
      <c r="D124" s="165" t="s">
        <v>151</v>
      </c>
      <c r="E124" s="166" t="s">
        <v>222</v>
      </c>
      <c r="F124" s="167" t="s">
        <v>223</v>
      </c>
      <c r="G124" s="168" t="s">
        <v>212</v>
      </c>
      <c r="H124" s="169">
        <v>1</v>
      </c>
      <c r="I124" s="170">
        <v>843</v>
      </c>
      <c r="J124" s="170">
        <f t="shared" si="0"/>
        <v>843</v>
      </c>
      <c r="K124" s="167" t="s">
        <v>123</v>
      </c>
      <c r="L124" s="171"/>
      <c r="M124" s="172" t="s">
        <v>3</v>
      </c>
      <c r="N124" s="173" t="s">
        <v>44</v>
      </c>
      <c r="O124" s="143">
        <v>0</v>
      </c>
      <c r="P124" s="143">
        <f t="shared" si="1"/>
        <v>0</v>
      </c>
      <c r="Q124" s="143">
        <v>5.0000000000000001E-3</v>
      </c>
      <c r="R124" s="143">
        <f t="shared" si="2"/>
        <v>5.0000000000000001E-3</v>
      </c>
      <c r="S124" s="143">
        <v>0</v>
      </c>
      <c r="T124" s="144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5" t="s">
        <v>155</v>
      </c>
      <c r="AT124" s="145" t="s">
        <v>151</v>
      </c>
      <c r="AU124" s="145" t="s">
        <v>82</v>
      </c>
      <c r="AY124" s="16" t="s">
        <v>117</v>
      </c>
      <c r="BE124" s="146">
        <f t="shared" si="4"/>
        <v>843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6" t="s">
        <v>78</v>
      </c>
      <c r="BK124" s="146">
        <f t="shared" si="9"/>
        <v>843</v>
      </c>
      <c r="BL124" s="16" t="s">
        <v>124</v>
      </c>
      <c r="BM124" s="145" t="s">
        <v>224</v>
      </c>
    </row>
    <row r="125" spans="1:65" s="2" customFormat="1" ht="16.5" customHeight="1">
      <c r="A125" s="29"/>
      <c r="B125" s="134"/>
      <c r="C125" s="135" t="s">
        <v>225</v>
      </c>
      <c r="D125" s="135" t="s">
        <v>119</v>
      </c>
      <c r="E125" s="136" t="s">
        <v>226</v>
      </c>
      <c r="F125" s="137" t="s">
        <v>227</v>
      </c>
      <c r="G125" s="138" t="s">
        <v>212</v>
      </c>
      <c r="H125" s="139">
        <v>1</v>
      </c>
      <c r="I125" s="140">
        <v>272</v>
      </c>
      <c r="J125" s="140">
        <f t="shared" si="0"/>
        <v>272</v>
      </c>
      <c r="K125" s="137" t="s">
        <v>123</v>
      </c>
      <c r="L125" s="30"/>
      <c r="M125" s="141" t="s">
        <v>3</v>
      </c>
      <c r="N125" s="142" t="s">
        <v>44</v>
      </c>
      <c r="O125" s="143">
        <v>0.41599999999999998</v>
      </c>
      <c r="P125" s="143">
        <f t="shared" si="1"/>
        <v>0.41599999999999998</v>
      </c>
      <c r="Q125" s="143">
        <v>0.10940999999999999</v>
      </c>
      <c r="R125" s="143">
        <f t="shared" si="2"/>
        <v>0.10940999999999999</v>
      </c>
      <c r="S125" s="143">
        <v>0</v>
      </c>
      <c r="T125" s="144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5" t="s">
        <v>124</v>
      </c>
      <c r="AT125" s="145" t="s">
        <v>119</v>
      </c>
      <c r="AU125" s="145" t="s">
        <v>82</v>
      </c>
      <c r="AY125" s="16" t="s">
        <v>117</v>
      </c>
      <c r="BE125" s="146">
        <f t="shared" si="4"/>
        <v>272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6" t="s">
        <v>78</v>
      </c>
      <c r="BK125" s="146">
        <f t="shared" si="9"/>
        <v>272</v>
      </c>
      <c r="BL125" s="16" t="s">
        <v>124</v>
      </c>
      <c r="BM125" s="145" t="s">
        <v>228</v>
      </c>
    </row>
    <row r="126" spans="1:65" s="2" customFormat="1" ht="16.5" customHeight="1">
      <c r="A126" s="29"/>
      <c r="B126" s="134"/>
      <c r="C126" s="165" t="s">
        <v>229</v>
      </c>
      <c r="D126" s="165" t="s">
        <v>151</v>
      </c>
      <c r="E126" s="166" t="s">
        <v>230</v>
      </c>
      <c r="F126" s="167" t="s">
        <v>231</v>
      </c>
      <c r="G126" s="168" t="s">
        <v>212</v>
      </c>
      <c r="H126" s="169">
        <v>1</v>
      </c>
      <c r="I126" s="170">
        <v>653</v>
      </c>
      <c r="J126" s="170">
        <f t="shared" si="0"/>
        <v>653</v>
      </c>
      <c r="K126" s="167" t="s">
        <v>123</v>
      </c>
      <c r="L126" s="171"/>
      <c r="M126" s="172" t="s">
        <v>3</v>
      </c>
      <c r="N126" s="173" t="s">
        <v>44</v>
      </c>
      <c r="O126" s="143">
        <v>0</v>
      </c>
      <c r="P126" s="143">
        <f t="shared" si="1"/>
        <v>0</v>
      </c>
      <c r="Q126" s="143">
        <v>6.4999999999999997E-3</v>
      </c>
      <c r="R126" s="143">
        <f t="shared" si="2"/>
        <v>6.4999999999999997E-3</v>
      </c>
      <c r="S126" s="143">
        <v>0</v>
      </c>
      <c r="T126" s="144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5" t="s">
        <v>155</v>
      </c>
      <c r="AT126" s="145" t="s">
        <v>151</v>
      </c>
      <c r="AU126" s="145" t="s">
        <v>82</v>
      </c>
      <c r="AY126" s="16" t="s">
        <v>117</v>
      </c>
      <c r="BE126" s="146">
        <f t="shared" si="4"/>
        <v>653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78</v>
      </c>
      <c r="BK126" s="146">
        <f t="shared" si="9"/>
        <v>653</v>
      </c>
      <c r="BL126" s="16" t="s">
        <v>124</v>
      </c>
      <c r="BM126" s="145" t="s">
        <v>232</v>
      </c>
    </row>
    <row r="127" spans="1:65" s="12" customFormat="1" ht="22.9" customHeight="1">
      <c r="B127" s="122"/>
      <c r="D127" s="123" t="s">
        <v>72</v>
      </c>
      <c r="E127" s="132" t="s">
        <v>233</v>
      </c>
      <c r="F127" s="132" t="s">
        <v>234</v>
      </c>
      <c r="J127" s="133">
        <f>BK127</f>
        <v>9.52</v>
      </c>
      <c r="L127" s="122"/>
      <c r="M127" s="126"/>
      <c r="N127" s="127"/>
      <c r="O127" s="127"/>
      <c r="P127" s="128">
        <f>P128</f>
        <v>9.6360000000000005E-3</v>
      </c>
      <c r="Q127" s="127"/>
      <c r="R127" s="128">
        <f>R128</f>
        <v>0</v>
      </c>
      <c r="S127" s="127"/>
      <c r="T127" s="129">
        <f>T128</f>
        <v>0</v>
      </c>
      <c r="AR127" s="123" t="s">
        <v>78</v>
      </c>
      <c r="AT127" s="130" t="s">
        <v>72</v>
      </c>
      <c r="AU127" s="130" t="s">
        <v>78</v>
      </c>
      <c r="AY127" s="123" t="s">
        <v>117</v>
      </c>
      <c r="BK127" s="131">
        <f>BK128</f>
        <v>9.52</v>
      </c>
    </row>
    <row r="128" spans="1:65" s="2" customFormat="1" ht="24">
      <c r="A128" s="29"/>
      <c r="B128" s="134"/>
      <c r="C128" s="135" t="s">
        <v>235</v>
      </c>
      <c r="D128" s="135" t="s">
        <v>119</v>
      </c>
      <c r="E128" s="136" t="s">
        <v>236</v>
      </c>
      <c r="F128" s="137" t="s">
        <v>237</v>
      </c>
      <c r="G128" s="138" t="s">
        <v>137</v>
      </c>
      <c r="H128" s="139">
        <v>0.14599999999999999</v>
      </c>
      <c r="I128" s="140">
        <v>65.2</v>
      </c>
      <c r="J128" s="140">
        <f>ROUND(I128*H128,2)</f>
        <v>9.52</v>
      </c>
      <c r="K128" s="137" t="s">
        <v>123</v>
      </c>
      <c r="L128" s="30"/>
      <c r="M128" s="141" t="s">
        <v>3</v>
      </c>
      <c r="N128" s="142" t="s">
        <v>44</v>
      </c>
      <c r="O128" s="143">
        <v>6.6000000000000003E-2</v>
      </c>
      <c r="P128" s="143">
        <f>O128*H128</f>
        <v>9.6360000000000005E-3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5" t="s">
        <v>124</v>
      </c>
      <c r="AT128" s="145" t="s">
        <v>119</v>
      </c>
      <c r="AU128" s="145" t="s">
        <v>82</v>
      </c>
      <c r="AY128" s="16" t="s">
        <v>117</v>
      </c>
      <c r="BE128" s="146">
        <f>IF(N128="základní",J128,0)</f>
        <v>9.52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78</v>
      </c>
      <c r="BK128" s="146">
        <f>ROUND(I128*H128,2)</f>
        <v>9.52</v>
      </c>
      <c r="BL128" s="16" t="s">
        <v>124</v>
      </c>
      <c r="BM128" s="145" t="s">
        <v>238</v>
      </c>
    </row>
    <row r="129" spans="1:65" s="12" customFormat="1" ht="25.9" customHeight="1">
      <c r="B129" s="122"/>
      <c r="D129" s="123" t="s">
        <v>72</v>
      </c>
      <c r="E129" s="124" t="s">
        <v>239</v>
      </c>
      <c r="F129" s="124" t="s">
        <v>240</v>
      </c>
      <c r="J129" s="125">
        <f>BK129</f>
        <v>5967.6600000000008</v>
      </c>
      <c r="L129" s="122"/>
      <c r="M129" s="126"/>
      <c r="N129" s="127"/>
      <c r="O129" s="127"/>
      <c r="P129" s="128">
        <f>SUM(P130:P133)</f>
        <v>2.3940000000000001</v>
      </c>
      <c r="Q129" s="127"/>
      <c r="R129" s="128">
        <f>SUM(R130:R133)</f>
        <v>1.1040000000000001E-2</v>
      </c>
      <c r="S129" s="127"/>
      <c r="T129" s="129">
        <f>SUM(T130:T133)</f>
        <v>0</v>
      </c>
      <c r="AR129" s="123" t="s">
        <v>85</v>
      </c>
      <c r="AT129" s="130" t="s">
        <v>72</v>
      </c>
      <c r="AU129" s="130" t="s">
        <v>73</v>
      </c>
      <c r="AY129" s="123" t="s">
        <v>117</v>
      </c>
      <c r="BK129" s="131">
        <f>SUM(BK130:BK133)</f>
        <v>5967.6600000000008</v>
      </c>
    </row>
    <row r="130" spans="1:65" s="2" customFormat="1" ht="21.75" customHeight="1">
      <c r="A130" s="29"/>
      <c r="B130" s="134"/>
      <c r="C130" s="135" t="s">
        <v>241</v>
      </c>
      <c r="D130" s="135" t="s">
        <v>119</v>
      </c>
      <c r="E130" s="136" t="s">
        <v>242</v>
      </c>
      <c r="F130" s="137" t="s">
        <v>243</v>
      </c>
      <c r="G130" s="138" t="s">
        <v>244</v>
      </c>
      <c r="H130" s="139">
        <v>6</v>
      </c>
      <c r="I130" s="140">
        <v>67.3</v>
      </c>
      <c r="J130" s="140">
        <f>ROUND(I130*H130,2)</f>
        <v>403.8</v>
      </c>
      <c r="K130" s="137" t="s">
        <v>123</v>
      </c>
      <c r="L130" s="30"/>
      <c r="M130" s="141" t="s">
        <v>3</v>
      </c>
      <c r="N130" s="142" t="s">
        <v>44</v>
      </c>
      <c r="O130" s="143">
        <v>0.21</v>
      </c>
      <c r="P130" s="143">
        <f>O130*H130</f>
        <v>1.26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5" t="s">
        <v>245</v>
      </c>
      <c r="AT130" s="145" t="s">
        <v>119</v>
      </c>
      <c r="AU130" s="145" t="s">
        <v>78</v>
      </c>
      <c r="AY130" s="16" t="s">
        <v>117</v>
      </c>
      <c r="BE130" s="146">
        <f>IF(N130="základní",J130,0)</f>
        <v>403.8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78</v>
      </c>
      <c r="BK130" s="146">
        <f>ROUND(I130*H130,2)</f>
        <v>403.8</v>
      </c>
      <c r="BL130" s="16" t="s">
        <v>245</v>
      </c>
      <c r="BM130" s="145" t="s">
        <v>246</v>
      </c>
    </row>
    <row r="131" spans="1:65" s="2" customFormat="1" ht="16.5" customHeight="1">
      <c r="A131" s="29"/>
      <c r="B131" s="134"/>
      <c r="C131" s="165" t="s">
        <v>247</v>
      </c>
      <c r="D131" s="165" t="s">
        <v>151</v>
      </c>
      <c r="E131" s="166" t="s">
        <v>248</v>
      </c>
      <c r="F131" s="167" t="s">
        <v>249</v>
      </c>
      <c r="G131" s="168" t="s">
        <v>244</v>
      </c>
      <c r="H131" s="169">
        <v>6</v>
      </c>
      <c r="I131" s="170">
        <v>637.71</v>
      </c>
      <c r="J131" s="170">
        <f>ROUND(I131*H131,2)</f>
        <v>3826.26</v>
      </c>
      <c r="K131" s="167" t="s">
        <v>3</v>
      </c>
      <c r="L131" s="171"/>
      <c r="M131" s="172" t="s">
        <v>3</v>
      </c>
      <c r="N131" s="173" t="s">
        <v>44</v>
      </c>
      <c r="O131" s="143">
        <v>0</v>
      </c>
      <c r="P131" s="143">
        <f>O131*H131</f>
        <v>0</v>
      </c>
      <c r="Q131" s="143">
        <v>9.2000000000000003E-4</v>
      </c>
      <c r="R131" s="143">
        <f>Q131*H131</f>
        <v>5.5200000000000006E-3</v>
      </c>
      <c r="S131" s="143">
        <v>0</v>
      </c>
      <c r="T131" s="14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5" t="s">
        <v>250</v>
      </c>
      <c r="AT131" s="145" t="s">
        <v>151</v>
      </c>
      <c r="AU131" s="145" t="s">
        <v>78</v>
      </c>
      <c r="AY131" s="16" t="s">
        <v>117</v>
      </c>
      <c r="BE131" s="146">
        <f>IF(N131="základní",J131,0)</f>
        <v>3826.26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78</v>
      </c>
      <c r="BK131" s="146">
        <f>ROUND(I131*H131,2)</f>
        <v>3826.26</v>
      </c>
      <c r="BL131" s="16" t="s">
        <v>245</v>
      </c>
      <c r="BM131" s="145" t="s">
        <v>251</v>
      </c>
    </row>
    <row r="132" spans="1:65" s="2" customFormat="1" ht="24">
      <c r="A132" s="29"/>
      <c r="B132" s="134"/>
      <c r="C132" s="135" t="s">
        <v>252</v>
      </c>
      <c r="D132" s="135" t="s">
        <v>119</v>
      </c>
      <c r="E132" s="136" t="s">
        <v>253</v>
      </c>
      <c r="F132" s="137" t="s">
        <v>254</v>
      </c>
      <c r="G132" s="138" t="s">
        <v>244</v>
      </c>
      <c r="H132" s="139">
        <v>6</v>
      </c>
      <c r="I132" s="140">
        <v>60.6</v>
      </c>
      <c r="J132" s="140">
        <f>ROUND(I132*H132,2)</f>
        <v>363.6</v>
      </c>
      <c r="K132" s="137" t="s">
        <v>123</v>
      </c>
      <c r="L132" s="30"/>
      <c r="M132" s="141" t="s">
        <v>3</v>
      </c>
      <c r="N132" s="142" t="s">
        <v>44</v>
      </c>
      <c r="O132" s="143">
        <v>0.189</v>
      </c>
      <c r="P132" s="143">
        <f>O132*H132</f>
        <v>1.1339999999999999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5" t="s">
        <v>245</v>
      </c>
      <c r="AT132" s="145" t="s">
        <v>119</v>
      </c>
      <c r="AU132" s="145" t="s">
        <v>78</v>
      </c>
      <c r="AY132" s="16" t="s">
        <v>117</v>
      </c>
      <c r="BE132" s="146">
        <f>IF(N132="základní",J132,0)</f>
        <v>363.6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78</v>
      </c>
      <c r="BK132" s="146">
        <f>ROUND(I132*H132,2)</f>
        <v>363.6</v>
      </c>
      <c r="BL132" s="16" t="s">
        <v>245</v>
      </c>
      <c r="BM132" s="145" t="s">
        <v>255</v>
      </c>
    </row>
    <row r="133" spans="1:65" s="2" customFormat="1" ht="16.5" customHeight="1">
      <c r="A133" s="29"/>
      <c r="B133" s="134"/>
      <c r="C133" s="165" t="s">
        <v>256</v>
      </c>
      <c r="D133" s="165" t="s">
        <v>151</v>
      </c>
      <c r="E133" s="166" t="s">
        <v>257</v>
      </c>
      <c r="F133" s="167" t="s">
        <v>258</v>
      </c>
      <c r="G133" s="168" t="s">
        <v>244</v>
      </c>
      <c r="H133" s="169">
        <v>6</v>
      </c>
      <c r="I133" s="170">
        <v>229</v>
      </c>
      <c r="J133" s="170">
        <f>ROUND(I133*H133,2)</f>
        <v>1374</v>
      </c>
      <c r="K133" s="167" t="s">
        <v>123</v>
      </c>
      <c r="L133" s="171"/>
      <c r="M133" s="174" t="s">
        <v>3</v>
      </c>
      <c r="N133" s="175" t="s">
        <v>44</v>
      </c>
      <c r="O133" s="176">
        <v>0</v>
      </c>
      <c r="P133" s="176">
        <f>O133*H133</f>
        <v>0</v>
      </c>
      <c r="Q133" s="176">
        <v>9.2000000000000003E-4</v>
      </c>
      <c r="R133" s="176">
        <f>Q133*H133</f>
        <v>5.5200000000000006E-3</v>
      </c>
      <c r="S133" s="176">
        <v>0</v>
      </c>
      <c r="T133" s="17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5" t="s">
        <v>259</v>
      </c>
      <c r="AT133" s="145" t="s">
        <v>151</v>
      </c>
      <c r="AU133" s="145" t="s">
        <v>78</v>
      </c>
      <c r="AY133" s="16" t="s">
        <v>117</v>
      </c>
      <c r="BE133" s="146">
        <f>IF(N133="základní",J133,0)</f>
        <v>1374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78</v>
      </c>
      <c r="BK133" s="146">
        <f>ROUND(I133*H133,2)</f>
        <v>1374</v>
      </c>
      <c r="BL133" s="16" t="s">
        <v>259</v>
      </c>
      <c r="BM133" s="145" t="s">
        <v>260</v>
      </c>
    </row>
    <row r="134" spans="1:65" s="2" customFormat="1" ht="6.95" customHeight="1">
      <c r="A134" s="29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84:K133"/>
  <mergeCells count="8">
    <mergeCell ref="E75:H75"/>
    <mergeCell ref="E77:H77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89</v>
      </c>
      <c r="L4" s="19"/>
      <c r="M4" s="86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15</v>
      </c>
      <c r="L6" s="19"/>
    </row>
    <row r="7" spans="1:46" s="1" customFormat="1" ht="16.5" customHeight="1">
      <c r="B7" s="19"/>
      <c r="E7" s="213" t="str">
        <f>'Rekapitulace stavby'!K6</f>
        <v>Polní cesty HPC 1 a VPC 12 v k.ú. Michalovice u Velkých Žernosek_R1</v>
      </c>
      <c r="F7" s="214"/>
      <c r="G7" s="214"/>
      <c r="H7" s="214"/>
      <c r="L7" s="19"/>
    </row>
    <row r="8" spans="1:46" s="2" customFormat="1" ht="12" customHeight="1">
      <c r="A8" s="29"/>
      <c r="B8" s="30"/>
      <c r="C8" s="29"/>
      <c r="D8" s="25" t="s">
        <v>90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4" t="s">
        <v>261</v>
      </c>
      <c r="F9" s="215"/>
      <c r="G9" s="215"/>
      <c r="H9" s="215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17</v>
      </c>
      <c r="E11" s="29"/>
      <c r="F11" s="23" t="s">
        <v>18</v>
      </c>
      <c r="G11" s="29"/>
      <c r="H11" s="29"/>
      <c r="I11" s="25" t="s">
        <v>19</v>
      </c>
      <c r="J11" s="23" t="s">
        <v>20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21</v>
      </c>
      <c r="E12" s="29"/>
      <c r="F12" s="23" t="s">
        <v>22</v>
      </c>
      <c r="G12" s="29"/>
      <c r="H12" s="29"/>
      <c r="I12" s="25" t="s">
        <v>23</v>
      </c>
      <c r="J12" s="47" t="str">
        <f>'Rekapitulace stavby'!AN8</f>
        <v>15. 1. 2021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21.75" customHeight="1">
      <c r="A13" s="29"/>
      <c r="B13" s="30"/>
      <c r="C13" s="29"/>
      <c r="D13" s="22" t="s">
        <v>25</v>
      </c>
      <c r="E13" s="29"/>
      <c r="F13" s="26" t="s">
        <v>26</v>
      </c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27</v>
      </c>
      <c r="E14" s="29"/>
      <c r="F14" s="29"/>
      <c r="G14" s="29"/>
      <c r="H14" s="29"/>
      <c r="I14" s="25" t="s">
        <v>28</v>
      </c>
      <c r="J14" s="23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">
        <v>29</v>
      </c>
      <c r="F15" s="29"/>
      <c r="G15" s="29"/>
      <c r="H15" s="29"/>
      <c r="I15" s="25" t="s">
        <v>30</v>
      </c>
      <c r="J15" s="23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31</v>
      </c>
      <c r="E17" s="29"/>
      <c r="F17" s="29"/>
      <c r="G17" s="29"/>
      <c r="H17" s="29"/>
      <c r="I17" s="25" t="s">
        <v>28</v>
      </c>
      <c r="J17" s="23" t="s">
        <v>3</v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" t="s">
        <v>22</v>
      </c>
      <c r="F18" s="29"/>
      <c r="G18" s="29"/>
      <c r="H18" s="29"/>
      <c r="I18" s="25" t="s">
        <v>30</v>
      </c>
      <c r="J18" s="23" t="s">
        <v>3</v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32</v>
      </c>
      <c r="E20" s="29"/>
      <c r="F20" s="29"/>
      <c r="G20" s="29"/>
      <c r="H20" s="29"/>
      <c r="I20" s="25" t="s">
        <v>28</v>
      </c>
      <c r="J20" s="23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">
        <v>33</v>
      </c>
      <c r="F21" s="29"/>
      <c r="G21" s="29"/>
      <c r="H21" s="29"/>
      <c r="I21" s="25" t="s">
        <v>30</v>
      </c>
      <c r="J21" s="23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25" t="s">
        <v>28</v>
      </c>
      <c r="J23" s="23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">
        <v>36</v>
      </c>
      <c r="F24" s="29"/>
      <c r="G24" s="29"/>
      <c r="H24" s="29"/>
      <c r="I24" s="25" t="s">
        <v>30</v>
      </c>
      <c r="J24" s="23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37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3" t="s">
        <v>3</v>
      </c>
      <c r="F27" s="183"/>
      <c r="G27" s="183"/>
      <c r="H27" s="18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39</v>
      </c>
      <c r="E30" s="29"/>
      <c r="F30" s="29"/>
      <c r="G30" s="29"/>
      <c r="H30" s="29"/>
      <c r="I30" s="29"/>
      <c r="J30" s="63">
        <f>ROUND(J83, 2)</f>
        <v>1036554.7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43</v>
      </c>
      <c r="E33" s="25" t="s">
        <v>44</v>
      </c>
      <c r="F33" s="93">
        <f>ROUND((SUM(BE83:BE110)),  2)</f>
        <v>1036554.7</v>
      </c>
      <c r="G33" s="29"/>
      <c r="H33" s="29"/>
      <c r="I33" s="94">
        <v>0.21</v>
      </c>
      <c r="J33" s="93">
        <f>ROUND(((SUM(BE83:BE110))*I33),  2)</f>
        <v>217676.49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5" t="s">
        <v>45</v>
      </c>
      <c r="F34" s="93">
        <f>ROUND((SUM(BF83:BF110)),  2)</f>
        <v>0</v>
      </c>
      <c r="G34" s="29"/>
      <c r="H34" s="29"/>
      <c r="I34" s="94">
        <v>0.15</v>
      </c>
      <c r="J34" s="93">
        <f>ROUND(((SUM(BF83:BF110))*I34),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5" t="s">
        <v>46</v>
      </c>
      <c r="F35" s="93">
        <f>ROUND((SUM(BG83:BG110)),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5" t="s">
        <v>47</v>
      </c>
      <c r="F36" s="93">
        <f>ROUND((SUM(BH83:BH110)),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48</v>
      </c>
      <c r="F37" s="93">
        <f>ROUND((SUM(BI83:BI110)),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49</v>
      </c>
      <c r="E39" s="52"/>
      <c r="F39" s="52"/>
      <c r="G39" s="97" t="s">
        <v>50</v>
      </c>
      <c r="H39" s="98" t="s">
        <v>51</v>
      </c>
      <c r="I39" s="52"/>
      <c r="J39" s="99">
        <f>SUM(J30:J37)</f>
        <v>1254231.19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0" t="s">
        <v>92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5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13" t="str">
        <f>E7</f>
        <v>Polní cesty HPC 1 a VPC 12 v k.ú. Michalovice u Velkých Žernosek_R1</v>
      </c>
      <c r="F48" s="214"/>
      <c r="G48" s="214"/>
      <c r="H48" s="214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90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194" t="str">
        <f>E9</f>
        <v>2 - Polní cesta VPC 12 dl. 200,0 m</v>
      </c>
      <c r="F50" s="215"/>
      <c r="G50" s="215"/>
      <c r="H50" s="215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5" t="s">
        <v>21</v>
      </c>
      <c r="D52" s="29"/>
      <c r="E52" s="29"/>
      <c r="F52" s="23" t="str">
        <f>F12</f>
        <v xml:space="preserve"> </v>
      </c>
      <c r="G52" s="29"/>
      <c r="H52" s="29"/>
      <c r="I52" s="25" t="s">
        <v>23</v>
      </c>
      <c r="J52" s="47" t="str">
        <f>IF(J12="","",J12)</f>
        <v>15. 1. 2021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5" t="s">
        <v>27</v>
      </c>
      <c r="D54" s="29"/>
      <c r="E54" s="29"/>
      <c r="F54" s="23" t="str">
        <f>E15</f>
        <v>ČR-SPÚ, KPÚ pro Ústecký kraj, pobočka Litoměřice</v>
      </c>
      <c r="G54" s="29"/>
      <c r="H54" s="29"/>
      <c r="I54" s="25" t="s">
        <v>32</v>
      </c>
      <c r="J54" s="27" t="str">
        <f>E21</f>
        <v>B-PROJEKTY Teplice s.r.o.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5" t="s">
        <v>31</v>
      </c>
      <c r="D55" s="29"/>
      <c r="E55" s="29"/>
      <c r="F55" s="23" t="str">
        <f>IF(E18="","",E18)</f>
        <v xml:space="preserve"> </v>
      </c>
      <c r="G55" s="29"/>
      <c r="H55" s="29"/>
      <c r="I55" s="25" t="s">
        <v>35</v>
      </c>
      <c r="J55" s="27" t="str">
        <f>E24</f>
        <v>Ladislav Marek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93</v>
      </c>
      <c r="D57" s="95"/>
      <c r="E57" s="95"/>
      <c r="F57" s="95"/>
      <c r="G57" s="95"/>
      <c r="H57" s="95"/>
      <c r="I57" s="95"/>
      <c r="J57" s="102" t="s">
        <v>94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71</v>
      </c>
      <c r="D59" s="29"/>
      <c r="E59" s="29"/>
      <c r="F59" s="29"/>
      <c r="G59" s="29"/>
      <c r="H59" s="29"/>
      <c r="I59" s="29"/>
      <c r="J59" s="63">
        <f>J83</f>
        <v>1036554.7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95</v>
      </c>
    </row>
    <row r="60" spans="1:47" s="9" customFormat="1" ht="24.95" customHeight="1">
      <c r="B60" s="104"/>
      <c r="D60" s="105" t="s">
        <v>96</v>
      </c>
      <c r="E60" s="106"/>
      <c r="F60" s="106"/>
      <c r="G60" s="106"/>
      <c r="H60" s="106"/>
      <c r="I60" s="106"/>
      <c r="J60" s="107">
        <f>J84</f>
        <v>1036554.7</v>
      </c>
      <c r="L60" s="104"/>
    </row>
    <row r="61" spans="1:47" s="10" customFormat="1" ht="19.899999999999999" customHeight="1">
      <c r="B61" s="108"/>
      <c r="D61" s="109" t="s">
        <v>97</v>
      </c>
      <c r="E61" s="110"/>
      <c r="F61" s="110"/>
      <c r="G61" s="110"/>
      <c r="H61" s="110"/>
      <c r="I61" s="110"/>
      <c r="J61" s="111">
        <f>J85</f>
        <v>489074.72</v>
      </c>
      <c r="L61" s="108"/>
    </row>
    <row r="62" spans="1:47" s="10" customFormat="1" ht="19.899999999999999" customHeight="1">
      <c r="B62" s="108"/>
      <c r="D62" s="109" t="s">
        <v>98</v>
      </c>
      <c r="E62" s="110"/>
      <c r="F62" s="110"/>
      <c r="G62" s="110"/>
      <c r="H62" s="110"/>
      <c r="I62" s="110"/>
      <c r="J62" s="111">
        <f>J98</f>
        <v>540230</v>
      </c>
      <c r="L62" s="108"/>
    </row>
    <row r="63" spans="1:47" s="10" customFormat="1" ht="19.899999999999999" customHeight="1">
      <c r="B63" s="108"/>
      <c r="D63" s="109" t="s">
        <v>100</v>
      </c>
      <c r="E63" s="110"/>
      <c r="F63" s="110"/>
      <c r="G63" s="110"/>
      <c r="H63" s="110"/>
      <c r="I63" s="110"/>
      <c r="J63" s="111">
        <f>J109</f>
        <v>7249.98</v>
      </c>
      <c r="L63" s="108"/>
    </row>
    <row r="64" spans="1:47" s="2" customFormat="1" ht="21.75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87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s="2" customFormat="1" ht="6.95" customHeight="1">
      <c r="A65" s="29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87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9" spans="1:31" s="2" customFormat="1" ht="6.95" customHeight="1">
      <c r="A69" s="29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24.95" customHeight="1">
      <c r="A70" s="29"/>
      <c r="B70" s="30"/>
      <c r="C70" s="20" t="s">
        <v>102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6.95" customHeight="1">
      <c r="A71" s="29"/>
      <c r="B71" s="30"/>
      <c r="C71" s="29"/>
      <c r="D71" s="29"/>
      <c r="E71" s="29"/>
      <c r="F71" s="29"/>
      <c r="G71" s="29"/>
      <c r="H71" s="29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5" t="s">
        <v>15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29"/>
      <c r="D73" s="29"/>
      <c r="E73" s="213" t="str">
        <f>E7</f>
        <v>Polní cesty HPC 1 a VPC 12 v k.ú. Michalovice u Velkých Žernosek_R1</v>
      </c>
      <c r="F73" s="214"/>
      <c r="G73" s="214"/>
      <c r="H73" s="214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5" t="s">
        <v>90</v>
      </c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194" t="str">
        <f>E9</f>
        <v>2 - Polní cesta VPC 12 dl. 200,0 m</v>
      </c>
      <c r="F75" s="215"/>
      <c r="G75" s="215"/>
      <c r="H75" s="215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5" t="s">
        <v>21</v>
      </c>
      <c r="D77" s="29"/>
      <c r="E77" s="29"/>
      <c r="F77" s="23" t="str">
        <f>F12</f>
        <v xml:space="preserve"> </v>
      </c>
      <c r="G77" s="29"/>
      <c r="H77" s="29"/>
      <c r="I77" s="25" t="s">
        <v>23</v>
      </c>
      <c r="J77" s="47" t="str">
        <f>IF(J12="","",J12)</f>
        <v>15. 1. 2021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25.7" customHeight="1">
      <c r="A79" s="29"/>
      <c r="B79" s="30"/>
      <c r="C79" s="25" t="s">
        <v>27</v>
      </c>
      <c r="D79" s="29"/>
      <c r="E79" s="29"/>
      <c r="F79" s="23" t="str">
        <f>E15</f>
        <v>ČR-SPÚ, KPÚ pro Ústecký kraj, pobočka Litoměřice</v>
      </c>
      <c r="G79" s="29"/>
      <c r="H79" s="29"/>
      <c r="I79" s="25" t="s">
        <v>32</v>
      </c>
      <c r="J79" s="27" t="str">
        <f>E21</f>
        <v>B-PROJEKTY Teplice s.r.o.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31</v>
      </c>
      <c r="D80" s="29"/>
      <c r="E80" s="29"/>
      <c r="F80" s="23" t="str">
        <f>IF(E18="","",E18)</f>
        <v xml:space="preserve"> </v>
      </c>
      <c r="G80" s="29"/>
      <c r="H80" s="29"/>
      <c r="I80" s="25" t="s">
        <v>35</v>
      </c>
      <c r="J80" s="27" t="str">
        <f>E24</f>
        <v>Ladislav Marek</v>
      </c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0.3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11" customFormat="1" ht="29.25" customHeight="1">
      <c r="A82" s="112"/>
      <c r="B82" s="113"/>
      <c r="C82" s="114" t="s">
        <v>103</v>
      </c>
      <c r="D82" s="115" t="s">
        <v>58</v>
      </c>
      <c r="E82" s="115" t="s">
        <v>54</v>
      </c>
      <c r="F82" s="115" t="s">
        <v>55</v>
      </c>
      <c r="G82" s="115" t="s">
        <v>104</v>
      </c>
      <c r="H82" s="115" t="s">
        <v>105</v>
      </c>
      <c r="I82" s="115" t="s">
        <v>106</v>
      </c>
      <c r="J82" s="115" t="s">
        <v>94</v>
      </c>
      <c r="K82" s="116" t="s">
        <v>107</v>
      </c>
      <c r="L82" s="117"/>
      <c r="M82" s="54" t="s">
        <v>3</v>
      </c>
      <c r="N82" s="55" t="s">
        <v>43</v>
      </c>
      <c r="O82" s="55" t="s">
        <v>108</v>
      </c>
      <c r="P82" s="55" t="s">
        <v>109</v>
      </c>
      <c r="Q82" s="55" t="s">
        <v>110</v>
      </c>
      <c r="R82" s="55" t="s">
        <v>111</v>
      </c>
      <c r="S82" s="55" t="s">
        <v>112</v>
      </c>
      <c r="T82" s="56" t="s">
        <v>113</v>
      </c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</row>
    <row r="83" spans="1:65" s="2" customFormat="1" ht="22.9" customHeight="1">
      <c r="A83" s="29"/>
      <c r="B83" s="30"/>
      <c r="C83" s="61" t="s">
        <v>114</v>
      </c>
      <c r="D83" s="29"/>
      <c r="E83" s="29"/>
      <c r="F83" s="29"/>
      <c r="G83" s="29"/>
      <c r="H83" s="29"/>
      <c r="I83" s="29"/>
      <c r="J83" s="118">
        <f>BK83</f>
        <v>1036554.7</v>
      </c>
      <c r="K83" s="29"/>
      <c r="L83" s="30"/>
      <c r="M83" s="57"/>
      <c r="N83" s="48"/>
      <c r="O83" s="58"/>
      <c r="P83" s="119">
        <f>P84</f>
        <v>262.68975599999999</v>
      </c>
      <c r="Q83" s="58"/>
      <c r="R83" s="119">
        <f>R84</f>
        <v>653.47140000000002</v>
      </c>
      <c r="S83" s="58"/>
      <c r="T83" s="120">
        <f>T84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6" t="s">
        <v>72</v>
      </c>
      <c r="AU83" s="16" t="s">
        <v>95</v>
      </c>
      <c r="BK83" s="121">
        <f>BK84</f>
        <v>1036554.7</v>
      </c>
    </row>
    <row r="84" spans="1:65" s="12" customFormat="1" ht="25.9" customHeight="1">
      <c r="B84" s="122"/>
      <c r="D84" s="123" t="s">
        <v>72</v>
      </c>
      <c r="E84" s="124" t="s">
        <v>115</v>
      </c>
      <c r="F84" s="124" t="s">
        <v>116</v>
      </c>
      <c r="J84" s="125">
        <f>BK84</f>
        <v>1036554.7</v>
      </c>
      <c r="L84" s="122"/>
      <c r="M84" s="126"/>
      <c r="N84" s="127"/>
      <c r="O84" s="127"/>
      <c r="P84" s="128">
        <f>P85+P98+P109</f>
        <v>262.68975599999999</v>
      </c>
      <c r="Q84" s="127"/>
      <c r="R84" s="128">
        <f>R85+R98+R109</f>
        <v>653.47140000000002</v>
      </c>
      <c r="S84" s="127"/>
      <c r="T84" s="129">
        <f>T85+T98+T109</f>
        <v>0</v>
      </c>
      <c r="AR84" s="123" t="s">
        <v>78</v>
      </c>
      <c r="AT84" s="130" t="s">
        <v>72</v>
      </c>
      <c r="AU84" s="130" t="s">
        <v>73</v>
      </c>
      <c r="AY84" s="123" t="s">
        <v>117</v>
      </c>
      <c r="BK84" s="131">
        <f>BK85+BK98+BK109</f>
        <v>1036554.7</v>
      </c>
    </row>
    <row r="85" spans="1:65" s="12" customFormat="1" ht="22.9" customHeight="1">
      <c r="B85" s="122"/>
      <c r="D85" s="123" t="s">
        <v>72</v>
      </c>
      <c r="E85" s="132" t="s">
        <v>78</v>
      </c>
      <c r="F85" s="132" t="s">
        <v>118</v>
      </c>
      <c r="J85" s="133">
        <f>BK85</f>
        <v>489074.72</v>
      </c>
      <c r="L85" s="122"/>
      <c r="M85" s="126"/>
      <c r="N85" s="127"/>
      <c r="O85" s="127"/>
      <c r="P85" s="128">
        <f>SUM(P86:P97)</f>
        <v>133.75081999999998</v>
      </c>
      <c r="Q85" s="127"/>
      <c r="R85" s="128">
        <f>SUM(R86:R97)</f>
        <v>0</v>
      </c>
      <c r="S85" s="127"/>
      <c r="T85" s="129">
        <f>SUM(T86:T97)</f>
        <v>0</v>
      </c>
      <c r="AR85" s="123" t="s">
        <v>78</v>
      </c>
      <c r="AT85" s="130" t="s">
        <v>72</v>
      </c>
      <c r="AU85" s="130" t="s">
        <v>78</v>
      </c>
      <c r="AY85" s="123" t="s">
        <v>117</v>
      </c>
      <c r="BK85" s="131">
        <f>SUM(BK86:BK97)</f>
        <v>489074.72</v>
      </c>
    </row>
    <row r="86" spans="1:65" s="2" customFormat="1" ht="24">
      <c r="A86" s="29"/>
      <c r="B86" s="134"/>
      <c r="C86" s="135" t="s">
        <v>78</v>
      </c>
      <c r="D86" s="135" t="s">
        <v>119</v>
      </c>
      <c r="E86" s="136" t="s">
        <v>262</v>
      </c>
      <c r="F86" s="137" t="s">
        <v>263</v>
      </c>
      <c r="G86" s="138" t="s">
        <v>145</v>
      </c>
      <c r="H86" s="139">
        <v>178</v>
      </c>
      <c r="I86" s="140">
        <v>28.3</v>
      </c>
      <c r="J86" s="140">
        <f>ROUND(I86*H86,2)</f>
        <v>5037.3999999999996</v>
      </c>
      <c r="K86" s="137" t="s">
        <v>123</v>
      </c>
      <c r="L86" s="30"/>
      <c r="M86" s="141" t="s">
        <v>3</v>
      </c>
      <c r="N86" s="142" t="s">
        <v>44</v>
      </c>
      <c r="O86" s="143">
        <v>9.2999999999999999E-2</v>
      </c>
      <c r="P86" s="143">
        <f>O86*H86</f>
        <v>16.553999999999998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5" t="s">
        <v>245</v>
      </c>
      <c r="AT86" s="145" t="s">
        <v>119</v>
      </c>
      <c r="AU86" s="145" t="s">
        <v>82</v>
      </c>
      <c r="AY86" s="16" t="s">
        <v>117</v>
      </c>
      <c r="BE86" s="146">
        <f>IF(N86="základní",J86,0)</f>
        <v>5037.3999999999996</v>
      </c>
      <c r="BF86" s="146">
        <f>IF(N86="snížená",J86,0)</f>
        <v>0</v>
      </c>
      <c r="BG86" s="146">
        <f>IF(N86="zákl. přenesená",J86,0)</f>
        <v>0</v>
      </c>
      <c r="BH86" s="146">
        <f>IF(N86="sníž. přenesená",J86,0)</f>
        <v>0</v>
      </c>
      <c r="BI86" s="146">
        <f>IF(N86="nulová",J86,0)</f>
        <v>0</v>
      </c>
      <c r="BJ86" s="16" t="s">
        <v>78</v>
      </c>
      <c r="BK86" s="146">
        <f>ROUND(I86*H86,2)</f>
        <v>5037.3999999999996</v>
      </c>
      <c r="BL86" s="16" t="s">
        <v>245</v>
      </c>
      <c r="BM86" s="145" t="s">
        <v>264</v>
      </c>
    </row>
    <row r="87" spans="1:65" s="2" customFormat="1" ht="16.5" customHeight="1">
      <c r="A87" s="29"/>
      <c r="B87" s="134"/>
      <c r="C87" s="135" t="s">
        <v>82</v>
      </c>
      <c r="D87" s="135" t="s">
        <v>119</v>
      </c>
      <c r="E87" s="136" t="s">
        <v>265</v>
      </c>
      <c r="F87" s="137" t="s">
        <v>266</v>
      </c>
      <c r="G87" s="138" t="s">
        <v>145</v>
      </c>
      <c r="H87" s="139">
        <v>5.34</v>
      </c>
      <c r="I87" s="140">
        <v>24.2</v>
      </c>
      <c r="J87" s="140">
        <f>ROUND(I87*H87,2)</f>
        <v>129.22999999999999</v>
      </c>
      <c r="K87" s="137" t="s">
        <v>123</v>
      </c>
      <c r="L87" s="30"/>
      <c r="M87" s="141" t="s">
        <v>3</v>
      </c>
      <c r="N87" s="142" t="s">
        <v>44</v>
      </c>
      <c r="O87" s="143">
        <v>1.7999999999999999E-2</v>
      </c>
      <c r="P87" s="143">
        <f>O87*H87</f>
        <v>9.6119999999999997E-2</v>
      </c>
      <c r="Q87" s="143">
        <v>0</v>
      </c>
      <c r="R87" s="143">
        <f>Q87*H87</f>
        <v>0</v>
      </c>
      <c r="S87" s="143">
        <v>0</v>
      </c>
      <c r="T87" s="144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5" t="s">
        <v>124</v>
      </c>
      <c r="AT87" s="145" t="s">
        <v>119</v>
      </c>
      <c r="AU87" s="145" t="s">
        <v>82</v>
      </c>
      <c r="AY87" s="16" t="s">
        <v>117</v>
      </c>
      <c r="BE87" s="146">
        <f>IF(N87="základní",J87,0)</f>
        <v>129.22999999999999</v>
      </c>
      <c r="BF87" s="146">
        <f>IF(N87="snížená",J87,0)</f>
        <v>0</v>
      </c>
      <c r="BG87" s="146">
        <f>IF(N87="zákl. přenesená",J87,0)</f>
        <v>0</v>
      </c>
      <c r="BH87" s="146">
        <f>IF(N87="sníž. přenesená",J87,0)</f>
        <v>0</v>
      </c>
      <c r="BI87" s="146">
        <f>IF(N87="nulová",J87,0)</f>
        <v>0</v>
      </c>
      <c r="BJ87" s="16" t="s">
        <v>78</v>
      </c>
      <c r="BK87" s="146">
        <f>ROUND(I87*H87,2)</f>
        <v>129.22999999999999</v>
      </c>
      <c r="BL87" s="16" t="s">
        <v>124</v>
      </c>
      <c r="BM87" s="145" t="s">
        <v>267</v>
      </c>
    </row>
    <row r="88" spans="1:65" s="2" customFormat="1" ht="21.75" customHeight="1">
      <c r="A88" s="29"/>
      <c r="B88" s="134"/>
      <c r="C88" s="135" t="s">
        <v>85</v>
      </c>
      <c r="D88" s="135" t="s">
        <v>119</v>
      </c>
      <c r="E88" s="136" t="s">
        <v>120</v>
      </c>
      <c r="F88" s="137" t="s">
        <v>121</v>
      </c>
      <c r="G88" s="138" t="s">
        <v>122</v>
      </c>
      <c r="H88" s="139">
        <v>289.5</v>
      </c>
      <c r="I88" s="140">
        <v>131</v>
      </c>
      <c r="J88" s="140">
        <f>ROUND(I88*H88,2)</f>
        <v>37924.5</v>
      </c>
      <c r="K88" s="137" t="s">
        <v>123</v>
      </c>
      <c r="L88" s="30"/>
      <c r="M88" s="141" t="s">
        <v>3</v>
      </c>
      <c r="N88" s="142" t="s">
        <v>44</v>
      </c>
      <c r="O88" s="143">
        <v>0.21199999999999999</v>
      </c>
      <c r="P88" s="143">
        <f>O88*H88</f>
        <v>61.373999999999995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5" t="s">
        <v>124</v>
      </c>
      <c r="AT88" s="145" t="s">
        <v>119</v>
      </c>
      <c r="AU88" s="145" t="s">
        <v>82</v>
      </c>
      <c r="AY88" s="16" t="s">
        <v>117</v>
      </c>
      <c r="BE88" s="146">
        <f>IF(N88="základní",J88,0)</f>
        <v>37924.5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6" t="s">
        <v>78</v>
      </c>
      <c r="BK88" s="146">
        <f>ROUND(I88*H88,2)</f>
        <v>37924.5</v>
      </c>
      <c r="BL88" s="16" t="s">
        <v>124</v>
      </c>
      <c r="BM88" s="145" t="s">
        <v>268</v>
      </c>
    </row>
    <row r="89" spans="1:65" s="2" customFormat="1" ht="36">
      <c r="A89" s="29"/>
      <c r="B89" s="134"/>
      <c r="C89" s="135" t="s">
        <v>124</v>
      </c>
      <c r="D89" s="135" t="s">
        <v>119</v>
      </c>
      <c r="E89" s="136" t="s">
        <v>126</v>
      </c>
      <c r="F89" s="137" t="s">
        <v>127</v>
      </c>
      <c r="G89" s="138" t="s">
        <v>122</v>
      </c>
      <c r="H89" s="139">
        <v>289.5</v>
      </c>
      <c r="I89" s="140">
        <v>256</v>
      </c>
      <c r="J89" s="140">
        <f>ROUND(I89*H89,2)</f>
        <v>74112</v>
      </c>
      <c r="K89" s="137" t="s">
        <v>123</v>
      </c>
      <c r="L89" s="30"/>
      <c r="M89" s="141" t="s">
        <v>3</v>
      </c>
      <c r="N89" s="142" t="s">
        <v>44</v>
      </c>
      <c r="O89" s="143">
        <v>8.6999999999999994E-2</v>
      </c>
      <c r="P89" s="143">
        <f>O89*H89</f>
        <v>25.186499999999999</v>
      </c>
      <c r="Q89" s="143">
        <v>0</v>
      </c>
      <c r="R89" s="143">
        <f>Q89*H89</f>
        <v>0</v>
      </c>
      <c r="S89" s="143">
        <v>0</v>
      </c>
      <c r="T89" s="144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5" t="s">
        <v>124</v>
      </c>
      <c r="AT89" s="145" t="s">
        <v>119</v>
      </c>
      <c r="AU89" s="145" t="s">
        <v>82</v>
      </c>
      <c r="AY89" s="16" t="s">
        <v>117</v>
      </c>
      <c r="BE89" s="146">
        <f>IF(N89="základní",J89,0)</f>
        <v>74112</v>
      </c>
      <c r="BF89" s="146">
        <f>IF(N89="snížená",J89,0)</f>
        <v>0</v>
      </c>
      <c r="BG89" s="146">
        <f>IF(N89="zákl. přenesená",J89,0)</f>
        <v>0</v>
      </c>
      <c r="BH89" s="146">
        <f>IF(N89="sníž. přenesená",J89,0)</f>
        <v>0</v>
      </c>
      <c r="BI89" s="146">
        <f>IF(N89="nulová",J89,0)</f>
        <v>0</v>
      </c>
      <c r="BJ89" s="16" t="s">
        <v>78</v>
      </c>
      <c r="BK89" s="146">
        <f>ROUND(I89*H89,2)</f>
        <v>74112</v>
      </c>
      <c r="BL89" s="16" t="s">
        <v>124</v>
      </c>
      <c r="BM89" s="145" t="s">
        <v>269</v>
      </c>
    </row>
    <row r="90" spans="1:65" s="2" customFormat="1" ht="36">
      <c r="A90" s="29"/>
      <c r="B90" s="134"/>
      <c r="C90" s="135" t="s">
        <v>142</v>
      </c>
      <c r="D90" s="135" t="s">
        <v>119</v>
      </c>
      <c r="E90" s="136" t="s">
        <v>129</v>
      </c>
      <c r="F90" s="137" t="s">
        <v>130</v>
      </c>
      <c r="G90" s="138" t="s">
        <v>122</v>
      </c>
      <c r="H90" s="139">
        <v>1447.5</v>
      </c>
      <c r="I90" s="140">
        <v>19.399999999999999</v>
      </c>
      <c r="J90" s="140">
        <f>ROUND(I90*H90,2)</f>
        <v>28081.5</v>
      </c>
      <c r="K90" s="137" t="s">
        <v>123</v>
      </c>
      <c r="L90" s="30"/>
      <c r="M90" s="141" t="s">
        <v>3</v>
      </c>
      <c r="N90" s="142" t="s">
        <v>44</v>
      </c>
      <c r="O90" s="143">
        <v>5.0000000000000001E-3</v>
      </c>
      <c r="P90" s="143">
        <f>O90*H90</f>
        <v>7.2374999999999998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5" t="s">
        <v>124</v>
      </c>
      <c r="AT90" s="145" t="s">
        <v>119</v>
      </c>
      <c r="AU90" s="145" t="s">
        <v>82</v>
      </c>
      <c r="AY90" s="16" t="s">
        <v>117</v>
      </c>
      <c r="BE90" s="146">
        <f>IF(N90="základní",J90,0)</f>
        <v>28081.5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6" t="s">
        <v>78</v>
      </c>
      <c r="BK90" s="146">
        <f>ROUND(I90*H90,2)</f>
        <v>28081.5</v>
      </c>
      <c r="BL90" s="16" t="s">
        <v>124</v>
      </c>
      <c r="BM90" s="145" t="s">
        <v>270</v>
      </c>
    </row>
    <row r="91" spans="1:65" s="13" customFormat="1" ht="11.25">
      <c r="B91" s="147"/>
      <c r="D91" s="148" t="s">
        <v>132</v>
      </c>
      <c r="E91" s="149" t="s">
        <v>3</v>
      </c>
      <c r="F91" s="150" t="s">
        <v>271</v>
      </c>
      <c r="H91" s="151">
        <v>1447.5</v>
      </c>
      <c r="L91" s="147"/>
      <c r="M91" s="152"/>
      <c r="N91" s="153"/>
      <c r="O91" s="153"/>
      <c r="P91" s="153"/>
      <c r="Q91" s="153"/>
      <c r="R91" s="153"/>
      <c r="S91" s="153"/>
      <c r="T91" s="154"/>
      <c r="AT91" s="149" t="s">
        <v>132</v>
      </c>
      <c r="AU91" s="149" t="s">
        <v>82</v>
      </c>
      <c r="AV91" s="13" t="s">
        <v>82</v>
      </c>
      <c r="AW91" s="13" t="s">
        <v>34</v>
      </c>
      <c r="AX91" s="13" t="s">
        <v>78</v>
      </c>
      <c r="AY91" s="149" t="s">
        <v>117</v>
      </c>
    </row>
    <row r="92" spans="1:65" s="2" customFormat="1" ht="24">
      <c r="A92" s="29"/>
      <c r="B92" s="134"/>
      <c r="C92" s="135" t="s">
        <v>150</v>
      </c>
      <c r="D92" s="135" t="s">
        <v>119</v>
      </c>
      <c r="E92" s="136" t="s">
        <v>135</v>
      </c>
      <c r="F92" s="137" t="s">
        <v>136</v>
      </c>
      <c r="G92" s="138" t="s">
        <v>137</v>
      </c>
      <c r="H92" s="139">
        <v>492.15</v>
      </c>
      <c r="I92" s="140">
        <v>657</v>
      </c>
      <c r="J92" s="140">
        <f>ROUND(I92*H92,2)</f>
        <v>323342.55</v>
      </c>
      <c r="K92" s="137" t="s">
        <v>123</v>
      </c>
      <c r="L92" s="30"/>
      <c r="M92" s="141" t="s">
        <v>3</v>
      </c>
      <c r="N92" s="142" t="s">
        <v>44</v>
      </c>
      <c r="O92" s="143">
        <v>0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5" t="s">
        <v>124</v>
      </c>
      <c r="AT92" s="145" t="s">
        <v>119</v>
      </c>
      <c r="AU92" s="145" t="s">
        <v>82</v>
      </c>
      <c r="AY92" s="16" t="s">
        <v>117</v>
      </c>
      <c r="BE92" s="146">
        <f>IF(N92="základní",J92,0)</f>
        <v>323342.55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6" t="s">
        <v>78</v>
      </c>
      <c r="BK92" s="146">
        <f>ROUND(I92*H92,2)</f>
        <v>323342.55</v>
      </c>
      <c r="BL92" s="16" t="s">
        <v>124</v>
      </c>
      <c r="BM92" s="145" t="s">
        <v>272</v>
      </c>
    </row>
    <row r="93" spans="1:65" s="2" customFormat="1" ht="19.5">
      <c r="A93" s="29"/>
      <c r="B93" s="30"/>
      <c r="C93" s="29"/>
      <c r="D93" s="148" t="s">
        <v>139</v>
      </c>
      <c r="E93" s="29"/>
      <c r="F93" s="155" t="s">
        <v>140</v>
      </c>
      <c r="G93" s="29"/>
      <c r="H93" s="29"/>
      <c r="I93" s="29"/>
      <c r="J93" s="29"/>
      <c r="K93" s="29"/>
      <c r="L93" s="30"/>
      <c r="M93" s="156"/>
      <c r="N93" s="157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139</v>
      </c>
      <c r="AU93" s="16" t="s">
        <v>82</v>
      </c>
    </row>
    <row r="94" spans="1:65" s="13" customFormat="1" ht="11.25">
      <c r="B94" s="147"/>
      <c r="D94" s="148" t="s">
        <v>132</v>
      </c>
      <c r="E94" s="149" t="s">
        <v>3</v>
      </c>
      <c r="F94" s="150" t="s">
        <v>273</v>
      </c>
      <c r="H94" s="151">
        <v>492.15</v>
      </c>
      <c r="L94" s="147"/>
      <c r="M94" s="152"/>
      <c r="N94" s="153"/>
      <c r="O94" s="153"/>
      <c r="P94" s="153"/>
      <c r="Q94" s="153"/>
      <c r="R94" s="153"/>
      <c r="S94" s="153"/>
      <c r="T94" s="154"/>
      <c r="AT94" s="149" t="s">
        <v>132</v>
      </c>
      <c r="AU94" s="149" t="s">
        <v>82</v>
      </c>
      <c r="AV94" s="13" t="s">
        <v>82</v>
      </c>
      <c r="AW94" s="13" t="s">
        <v>34</v>
      </c>
      <c r="AX94" s="13" t="s">
        <v>78</v>
      </c>
      <c r="AY94" s="149" t="s">
        <v>117</v>
      </c>
    </row>
    <row r="95" spans="1:65" s="2" customFormat="1" ht="21.75" customHeight="1">
      <c r="A95" s="29"/>
      <c r="B95" s="134"/>
      <c r="C95" s="135" t="s">
        <v>158</v>
      </c>
      <c r="D95" s="135" t="s">
        <v>119</v>
      </c>
      <c r="E95" s="136" t="s">
        <v>159</v>
      </c>
      <c r="F95" s="137" t="s">
        <v>160</v>
      </c>
      <c r="G95" s="138" t="s">
        <v>145</v>
      </c>
      <c r="H95" s="139">
        <v>710.8</v>
      </c>
      <c r="I95" s="140">
        <v>21.8</v>
      </c>
      <c r="J95" s="140">
        <f>ROUND(I95*H95,2)</f>
        <v>15495.44</v>
      </c>
      <c r="K95" s="137" t="s">
        <v>123</v>
      </c>
      <c r="L95" s="30"/>
      <c r="M95" s="141" t="s">
        <v>3</v>
      </c>
      <c r="N95" s="142" t="s">
        <v>44</v>
      </c>
      <c r="O95" s="143">
        <v>2.5000000000000001E-2</v>
      </c>
      <c r="P95" s="143">
        <f>O95*H95</f>
        <v>17.77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5" t="s">
        <v>124</v>
      </c>
      <c r="AT95" s="145" t="s">
        <v>119</v>
      </c>
      <c r="AU95" s="145" t="s">
        <v>82</v>
      </c>
      <c r="AY95" s="16" t="s">
        <v>117</v>
      </c>
      <c r="BE95" s="146">
        <f>IF(N95="základní",J95,0)</f>
        <v>15495.44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6" t="s">
        <v>78</v>
      </c>
      <c r="BK95" s="146">
        <f>ROUND(I95*H95,2)</f>
        <v>15495.44</v>
      </c>
      <c r="BL95" s="16" t="s">
        <v>124</v>
      </c>
      <c r="BM95" s="145" t="s">
        <v>274</v>
      </c>
    </row>
    <row r="96" spans="1:65" s="2" customFormat="1" ht="24">
      <c r="A96" s="29"/>
      <c r="B96" s="134"/>
      <c r="C96" s="135" t="s">
        <v>155</v>
      </c>
      <c r="D96" s="135" t="s">
        <v>119</v>
      </c>
      <c r="E96" s="136" t="s">
        <v>162</v>
      </c>
      <c r="F96" s="137" t="s">
        <v>163</v>
      </c>
      <c r="G96" s="138" t="s">
        <v>145</v>
      </c>
      <c r="H96" s="139">
        <v>20.5</v>
      </c>
      <c r="I96" s="140">
        <v>70.099999999999994</v>
      </c>
      <c r="J96" s="140">
        <f>ROUND(I96*H96,2)</f>
        <v>1437.05</v>
      </c>
      <c r="K96" s="137" t="s">
        <v>123</v>
      </c>
      <c r="L96" s="30"/>
      <c r="M96" s="141" t="s">
        <v>3</v>
      </c>
      <c r="N96" s="142" t="s">
        <v>44</v>
      </c>
      <c r="O96" s="143">
        <v>0.08</v>
      </c>
      <c r="P96" s="143">
        <f>O96*H96</f>
        <v>1.6400000000000001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5" t="s">
        <v>124</v>
      </c>
      <c r="AT96" s="145" t="s">
        <v>119</v>
      </c>
      <c r="AU96" s="145" t="s">
        <v>82</v>
      </c>
      <c r="AY96" s="16" t="s">
        <v>117</v>
      </c>
      <c r="BE96" s="146">
        <f>IF(N96="základní",J96,0)</f>
        <v>1437.05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6" t="s">
        <v>78</v>
      </c>
      <c r="BK96" s="146">
        <f>ROUND(I96*H96,2)</f>
        <v>1437.05</v>
      </c>
      <c r="BL96" s="16" t="s">
        <v>124</v>
      </c>
      <c r="BM96" s="145" t="s">
        <v>275</v>
      </c>
    </row>
    <row r="97" spans="1:65" s="2" customFormat="1" ht="24">
      <c r="A97" s="29"/>
      <c r="B97" s="134"/>
      <c r="C97" s="135" t="s">
        <v>165</v>
      </c>
      <c r="D97" s="135" t="s">
        <v>119</v>
      </c>
      <c r="E97" s="136" t="s">
        <v>166</v>
      </c>
      <c r="F97" s="137" t="s">
        <v>167</v>
      </c>
      <c r="G97" s="138" t="s">
        <v>145</v>
      </c>
      <c r="H97" s="139">
        <v>58.1</v>
      </c>
      <c r="I97" s="140">
        <v>60.5</v>
      </c>
      <c r="J97" s="140">
        <f>ROUND(I97*H97,2)</f>
        <v>3515.05</v>
      </c>
      <c r="K97" s="137" t="s">
        <v>123</v>
      </c>
      <c r="L97" s="30"/>
      <c r="M97" s="141" t="s">
        <v>3</v>
      </c>
      <c r="N97" s="142" t="s">
        <v>44</v>
      </c>
      <c r="O97" s="143">
        <v>6.7000000000000004E-2</v>
      </c>
      <c r="P97" s="143">
        <f>O97*H97</f>
        <v>3.8927000000000005</v>
      </c>
      <c r="Q97" s="143">
        <v>0</v>
      </c>
      <c r="R97" s="143">
        <f>Q97*H97</f>
        <v>0</v>
      </c>
      <c r="S97" s="143">
        <v>0</v>
      </c>
      <c r="T97" s="144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5" t="s">
        <v>124</v>
      </c>
      <c r="AT97" s="145" t="s">
        <v>119</v>
      </c>
      <c r="AU97" s="145" t="s">
        <v>82</v>
      </c>
      <c r="AY97" s="16" t="s">
        <v>117</v>
      </c>
      <c r="BE97" s="146">
        <f>IF(N97="základní",J97,0)</f>
        <v>3515.05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6" t="s">
        <v>78</v>
      </c>
      <c r="BK97" s="146">
        <f>ROUND(I97*H97,2)</f>
        <v>3515.05</v>
      </c>
      <c r="BL97" s="16" t="s">
        <v>124</v>
      </c>
      <c r="BM97" s="145" t="s">
        <v>276</v>
      </c>
    </row>
    <row r="98" spans="1:65" s="12" customFormat="1" ht="22.9" customHeight="1">
      <c r="B98" s="122"/>
      <c r="D98" s="123" t="s">
        <v>72</v>
      </c>
      <c r="E98" s="132" t="s">
        <v>142</v>
      </c>
      <c r="F98" s="132" t="s">
        <v>178</v>
      </c>
      <c r="J98" s="133">
        <f>BK98</f>
        <v>540230</v>
      </c>
      <c r="L98" s="122"/>
      <c r="M98" s="126"/>
      <c r="N98" s="127"/>
      <c r="O98" s="127"/>
      <c r="P98" s="128">
        <f>SUM(P99:P108)</f>
        <v>121.6</v>
      </c>
      <c r="Q98" s="127"/>
      <c r="R98" s="128">
        <f>SUM(R99:R108)</f>
        <v>653.47140000000002</v>
      </c>
      <c r="S98" s="127"/>
      <c r="T98" s="129">
        <f>SUM(T99:T108)</f>
        <v>0</v>
      </c>
      <c r="AR98" s="123" t="s">
        <v>78</v>
      </c>
      <c r="AT98" s="130" t="s">
        <v>72</v>
      </c>
      <c r="AU98" s="130" t="s">
        <v>78</v>
      </c>
      <c r="AY98" s="123" t="s">
        <v>117</v>
      </c>
      <c r="BK98" s="131">
        <f>SUM(BK99:BK108)</f>
        <v>540230</v>
      </c>
    </row>
    <row r="99" spans="1:65" s="2" customFormat="1" ht="21.75" customHeight="1">
      <c r="A99" s="29"/>
      <c r="B99" s="134"/>
      <c r="C99" s="135" t="s">
        <v>169</v>
      </c>
      <c r="D99" s="135" t="s">
        <v>119</v>
      </c>
      <c r="E99" s="136" t="s">
        <v>277</v>
      </c>
      <c r="F99" s="137" t="s">
        <v>278</v>
      </c>
      <c r="G99" s="138" t="s">
        <v>145</v>
      </c>
      <c r="H99" s="139">
        <v>640</v>
      </c>
      <c r="I99" s="140">
        <v>190</v>
      </c>
      <c r="J99" s="140">
        <f>ROUND(I99*H99,2)</f>
        <v>121600</v>
      </c>
      <c r="K99" s="137" t="s">
        <v>123</v>
      </c>
      <c r="L99" s="30"/>
      <c r="M99" s="141" t="s">
        <v>3</v>
      </c>
      <c r="N99" s="142" t="s">
        <v>44</v>
      </c>
      <c r="O99" s="143">
        <v>3.6999999999999998E-2</v>
      </c>
      <c r="P99" s="143">
        <f>O99*H99</f>
        <v>23.68</v>
      </c>
      <c r="Q99" s="143">
        <v>0.38625999999999999</v>
      </c>
      <c r="R99" s="143">
        <f>Q99*H99</f>
        <v>247.2064</v>
      </c>
      <c r="S99" s="143">
        <v>0</v>
      </c>
      <c r="T99" s="144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5" t="s">
        <v>124</v>
      </c>
      <c r="AT99" s="145" t="s">
        <v>119</v>
      </c>
      <c r="AU99" s="145" t="s">
        <v>82</v>
      </c>
      <c r="AY99" s="16" t="s">
        <v>117</v>
      </c>
      <c r="BE99" s="146">
        <f>IF(N99="základní",J99,0)</f>
        <v>121600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6" t="s">
        <v>78</v>
      </c>
      <c r="BK99" s="146">
        <f>ROUND(I99*H99,2)</f>
        <v>121600</v>
      </c>
      <c r="BL99" s="16" t="s">
        <v>124</v>
      </c>
      <c r="BM99" s="145" t="s">
        <v>279</v>
      </c>
    </row>
    <row r="100" spans="1:65" s="13" customFormat="1" ht="11.25">
      <c r="B100" s="147"/>
      <c r="D100" s="148" t="s">
        <v>132</v>
      </c>
      <c r="E100" s="149" t="s">
        <v>3</v>
      </c>
      <c r="F100" s="150" t="s">
        <v>280</v>
      </c>
      <c r="H100" s="151">
        <v>640</v>
      </c>
      <c r="L100" s="147"/>
      <c r="M100" s="152"/>
      <c r="N100" s="153"/>
      <c r="O100" s="153"/>
      <c r="P100" s="153"/>
      <c r="Q100" s="153"/>
      <c r="R100" s="153"/>
      <c r="S100" s="153"/>
      <c r="T100" s="154"/>
      <c r="AT100" s="149" t="s">
        <v>132</v>
      </c>
      <c r="AU100" s="149" t="s">
        <v>82</v>
      </c>
      <c r="AV100" s="13" t="s">
        <v>82</v>
      </c>
      <c r="AW100" s="13" t="s">
        <v>34</v>
      </c>
      <c r="AX100" s="13" t="s">
        <v>78</v>
      </c>
      <c r="AY100" s="149" t="s">
        <v>117</v>
      </c>
    </row>
    <row r="101" spans="1:65" s="2" customFormat="1" ht="16.5" customHeight="1">
      <c r="A101" s="29"/>
      <c r="B101" s="134"/>
      <c r="C101" s="135" t="s">
        <v>173</v>
      </c>
      <c r="D101" s="135" t="s">
        <v>119</v>
      </c>
      <c r="E101" s="136" t="s">
        <v>281</v>
      </c>
      <c r="F101" s="137" t="s">
        <v>282</v>
      </c>
      <c r="G101" s="138" t="s">
        <v>145</v>
      </c>
      <c r="H101" s="139">
        <v>640</v>
      </c>
      <c r="I101" s="140">
        <v>112</v>
      </c>
      <c r="J101" s="140">
        <f>ROUND(I101*H101,2)</f>
        <v>71680</v>
      </c>
      <c r="K101" s="137" t="s">
        <v>123</v>
      </c>
      <c r="L101" s="30"/>
      <c r="M101" s="141" t="s">
        <v>3</v>
      </c>
      <c r="N101" s="142" t="s">
        <v>44</v>
      </c>
      <c r="O101" s="143">
        <v>2.3E-2</v>
      </c>
      <c r="P101" s="143">
        <f>O101*H101</f>
        <v>14.719999999999999</v>
      </c>
      <c r="Q101" s="143">
        <v>0.23</v>
      </c>
      <c r="R101" s="143">
        <f>Q101*H101</f>
        <v>147.20000000000002</v>
      </c>
      <c r="S101" s="143">
        <v>0</v>
      </c>
      <c r="T101" s="144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5" t="s">
        <v>124</v>
      </c>
      <c r="AT101" s="145" t="s">
        <v>119</v>
      </c>
      <c r="AU101" s="145" t="s">
        <v>82</v>
      </c>
      <c r="AY101" s="16" t="s">
        <v>117</v>
      </c>
      <c r="BE101" s="146">
        <f>IF(N101="základní",J101,0)</f>
        <v>71680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6" t="s">
        <v>78</v>
      </c>
      <c r="BK101" s="146">
        <f>ROUND(I101*H101,2)</f>
        <v>71680</v>
      </c>
      <c r="BL101" s="16" t="s">
        <v>124</v>
      </c>
      <c r="BM101" s="145" t="s">
        <v>283</v>
      </c>
    </row>
    <row r="102" spans="1:65" s="13" customFormat="1" ht="11.25">
      <c r="B102" s="147"/>
      <c r="D102" s="148" t="s">
        <v>132</v>
      </c>
      <c r="E102" s="149" t="s">
        <v>3</v>
      </c>
      <c r="F102" s="150" t="s">
        <v>280</v>
      </c>
      <c r="H102" s="151">
        <v>640</v>
      </c>
      <c r="L102" s="147"/>
      <c r="M102" s="152"/>
      <c r="N102" s="153"/>
      <c r="O102" s="153"/>
      <c r="P102" s="153"/>
      <c r="Q102" s="153"/>
      <c r="R102" s="153"/>
      <c r="S102" s="153"/>
      <c r="T102" s="154"/>
      <c r="AT102" s="149" t="s">
        <v>132</v>
      </c>
      <c r="AU102" s="149" t="s">
        <v>82</v>
      </c>
      <c r="AV102" s="13" t="s">
        <v>82</v>
      </c>
      <c r="AW102" s="13" t="s">
        <v>34</v>
      </c>
      <c r="AX102" s="13" t="s">
        <v>78</v>
      </c>
      <c r="AY102" s="149" t="s">
        <v>117</v>
      </c>
    </row>
    <row r="103" spans="1:65" s="2" customFormat="1" ht="24">
      <c r="A103" s="29"/>
      <c r="B103" s="134"/>
      <c r="C103" s="135" t="s">
        <v>179</v>
      </c>
      <c r="D103" s="135" t="s">
        <v>119</v>
      </c>
      <c r="E103" s="136" t="s">
        <v>284</v>
      </c>
      <c r="F103" s="137" t="s">
        <v>285</v>
      </c>
      <c r="G103" s="138" t="s">
        <v>145</v>
      </c>
      <c r="H103" s="139">
        <v>500</v>
      </c>
      <c r="I103" s="140">
        <v>290</v>
      </c>
      <c r="J103" s="140">
        <f>ROUND(I103*H103,2)</f>
        <v>145000</v>
      </c>
      <c r="K103" s="137" t="s">
        <v>123</v>
      </c>
      <c r="L103" s="30"/>
      <c r="M103" s="141" t="s">
        <v>3</v>
      </c>
      <c r="N103" s="142" t="s">
        <v>44</v>
      </c>
      <c r="O103" s="143">
        <v>4.8000000000000001E-2</v>
      </c>
      <c r="P103" s="143">
        <f>O103*H103</f>
        <v>24</v>
      </c>
      <c r="Q103" s="143">
        <v>0.13188</v>
      </c>
      <c r="R103" s="143">
        <f>Q103*H103</f>
        <v>65.94</v>
      </c>
      <c r="S103" s="143">
        <v>0</v>
      </c>
      <c r="T103" s="144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5" t="s">
        <v>124</v>
      </c>
      <c r="AT103" s="145" t="s">
        <v>119</v>
      </c>
      <c r="AU103" s="145" t="s">
        <v>82</v>
      </c>
      <c r="AY103" s="16" t="s">
        <v>117</v>
      </c>
      <c r="BE103" s="146">
        <f>IF(N103="základní",J103,0)</f>
        <v>145000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6" t="s">
        <v>78</v>
      </c>
      <c r="BK103" s="146">
        <f>ROUND(I103*H103,2)</f>
        <v>145000</v>
      </c>
      <c r="BL103" s="16" t="s">
        <v>124</v>
      </c>
      <c r="BM103" s="145" t="s">
        <v>286</v>
      </c>
    </row>
    <row r="104" spans="1:65" s="2" customFormat="1" ht="21.75" customHeight="1">
      <c r="A104" s="29"/>
      <c r="B104" s="134"/>
      <c r="C104" s="135" t="s">
        <v>184</v>
      </c>
      <c r="D104" s="135" t="s">
        <v>119</v>
      </c>
      <c r="E104" s="136" t="s">
        <v>287</v>
      </c>
      <c r="F104" s="137" t="s">
        <v>288</v>
      </c>
      <c r="G104" s="138" t="s">
        <v>145</v>
      </c>
      <c r="H104" s="139">
        <v>400</v>
      </c>
      <c r="I104" s="140">
        <v>142</v>
      </c>
      <c r="J104" s="140">
        <f>ROUND(I104*H104,2)</f>
        <v>56800</v>
      </c>
      <c r="K104" s="137" t="s">
        <v>123</v>
      </c>
      <c r="L104" s="30"/>
      <c r="M104" s="141" t="s">
        <v>3</v>
      </c>
      <c r="N104" s="142" t="s">
        <v>44</v>
      </c>
      <c r="O104" s="143">
        <v>5.8000000000000003E-2</v>
      </c>
      <c r="P104" s="143">
        <f>O104*H104</f>
        <v>23.200000000000003</v>
      </c>
      <c r="Q104" s="143">
        <v>0.34499999999999997</v>
      </c>
      <c r="R104" s="143">
        <f>Q104*H104</f>
        <v>138</v>
      </c>
      <c r="S104" s="143">
        <v>0</v>
      </c>
      <c r="T104" s="14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5" t="s">
        <v>124</v>
      </c>
      <c r="AT104" s="145" t="s">
        <v>119</v>
      </c>
      <c r="AU104" s="145" t="s">
        <v>82</v>
      </c>
      <c r="AY104" s="16" t="s">
        <v>117</v>
      </c>
      <c r="BE104" s="146">
        <f>IF(N104="základní",J104,0)</f>
        <v>56800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6" t="s">
        <v>78</v>
      </c>
      <c r="BK104" s="146">
        <f>ROUND(I104*H104,2)</f>
        <v>56800</v>
      </c>
      <c r="BL104" s="16" t="s">
        <v>124</v>
      </c>
      <c r="BM104" s="145" t="s">
        <v>289</v>
      </c>
    </row>
    <row r="105" spans="1:65" s="13" customFormat="1" ht="11.25">
      <c r="B105" s="147"/>
      <c r="D105" s="148" t="s">
        <v>132</v>
      </c>
      <c r="E105" s="149" t="s">
        <v>3</v>
      </c>
      <c r="F105" s="150" t="s">
        <v>290</v>
      </c>
      <c r="H105" s="151">
        <v>400</v>
      </c>
      <c r="L105" s="147"/>
      <c r="M105" s="152"/>
      <c r="N105" s="153"/>
      <c r="O105" s="153"/>
      <c r="P105" s="153"/>
      <c r="Q105" s="153"/>
      <c r="R105" s="153"/>
      <c r="S105" s="153"/>
      <c r="T105" s="154"/>
      <c r="AT105" s="149" t="s">
        <v>132</v>
      </c>
      <c r="AU105" s="149" t="s">
        <v>82</v>
      </c>
      <c r="AV105" s="13" t="s">
        <v>82</v>
      </c>
      <c r="AW105" s="13" t="s">
        <v>34</v>
      </c>
      <c r="AX105" s="13" t="s">
        <v>78</v>
      </c>
      <c r="AY105" s="149" t="s">
        <v>117</v>
      </c>
    </row>
    <row r="106" spans="1:65" s="2" customFormat="1" ht="16.5" customHeight="1">
      <c r="A106" s="29"/>
      <c r="B106" s="134"/>
      <c r="C106" s="135" t="s">
        <v>188</v>
      </c>
      <c r="D106" s="135" t="s">
        <v>119</v>
      </c>
      <c r="E106" s="136" t="s">
        <v>197</v>
      </c>
      <c r="F106" s="137" t="s">
        <v>198</v>
      </c>
      <c r="G106" s="138" t="s">
        <v>145</v>
      </c>
      <c r="H106" s="139">
        <v>500</v>
      </c>
      <c r="I106" s="140">
        <v>17.8</v>
      </c>
      <c r="J106" s="140">
        <f>ROUND(I106*H106,2)</f>
        <v>8900</v>
      </c>
      <c r="K106" s="137" t="s">
        <v>123</v>
      </c>
      <c r="L106" s="30"/>
      <c r="M106" s="141" t="s">
        <v>3</v>
      </c>
      <c r="N106" s="142" t="s">
        <v>44</v>
      </c>
      <c r="O106" s="143">
        <v>4.0000000000000001E-3</v>
      </c>
      <c r="P106" s="143">
        <f>O106*H106</f>
        <v>2</v>
      </c>
      <c r="Q106" s="143">
        <v>6.0099999999999997E-3</v>
      </c>
      <c r="R106" s="143">
        <f>Q106*H106</f>
        <v>3.0049999999999999</v>
      </c>
      <c r="S106" s="143">
        <v>0</v>
      </c>
      <c r="T106" s="144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5" t="s">
        <v>124</v>
      </c>
      <c r="AT106" s="145" t="s">
        <v>119</v>
      </c>
      <c r="AU106" s="145" t="s">
        <v>82</v>
      </c>
      <c r="AY106" s="16" t="s">
        <v>117</v>
      </c>
      <c r="BE106" s="146">
        <f>IF(N106="základní",J106,0)</f>
        <v>8900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6" t="s">
        <v>78</v>
      </c>
      <c r="BK106" s="146">
        <f>ROUND(I106*H106,2)</f>
        <v>8900</v>
      </c>
      <c r="BL106" s="16" t="s">
        <v>124</v>
      </c>
      <c r="BM106" s="145" t="s">
        <v>291</v>
      </c>
    </row>
    <row r="107" spans="1:65" s="2" customFormat="1" ht="16.5" customHeight="1">
      <c r="A107" s="29"/>
      <c r="B107" s="134"/>
      <c r="C107" s="135" t="s">
        <v>9</v>
      </c>
      <c r="D107" s="135" t="s">
        <v>119</v>
      </c>
      <c r="E107" s="136" t="s">
        <v>201</v>
      </c>
      <c r="F107" s="137" t="s">
        <v>202</v>
      </c>
      <c r="G107" s="138" t="s">
        <v>145</v>
      </c>
      <c r="H107" s="139">
        <v>500</v>
      </c>
      <c r="I107" s="140">
        <v>7.5</v>
      </c>
      <c r="J107" s="140">
        <f>ROUND(I107*H107,2)</f>
        <v>3750</v>
      </c>
      <c r="K107" s="137" t="s">
        <v>123</v>
      </c>
      <c r="L107" s="30"/>
      <c r="M107" s="141" t="s">
        <v>3</v>
      </c>
      <c r="N107" s="142" t="s">
        <v>44</v>
      </c>
      <c r="O107" s="143">
        <v>2E-3</v>
      </c>
      <c r="P107" s="143">
        <f>O107*H107</f>
        <v>1</v>
      </c>
      <c r="Q107" s="143">
        <v>5.1000000000000004E-4</v>
      </c>
      <c r="R107" s="143">
        <f>Q107*H107</f>
        <v>0.255</v>
      </c>
      <c r="S107" s="143">
        <v>0</v>
      </c>
      <c r="T107" s="144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5" t="s">
        <v>124</v>
      </c>
      <c r="AT107" s="145" t="s">
        <v>119</v>
      </c>
      <c r="AU107" s="145" t="s">
        <v>82</v>
      </c>
      <c r="AY107" s="16" t="s">
        <v>117</v>
      </c>
      <c r="BE107" s="146">
        <f>IF(N107="základní",J107,0)</f>
        <v>3750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6" t="s">
        <v>78</v>
      </c>
      <c r="BK107" s="146">
        <f>ROUND(I107*H107,2)</f>
        <v>3750</v>
      </c>
      <c r="BL107" s="16" t="s">
        <v>124</v>
      </c>
      <c r="BM107" s="145" t="s">
        <v>292</v>
      </c>
    </row>
    <row r="108" spans="1:65" s="2" customFormat="1" ht="24">
      <c r="A108" s="29"/>
      <c r="B108" s="134"/>
      <c r="C108" s="135" t="s">
        <v>196</v>
      </c>
      <c r="D108" s="135" t="s">
        <v>119</v>
      </c>
      <c r="E108" s="136" t="s">
        <v>293</v>
      </c>
      <c r="F108" s="137" t="s">
        <v>294</v>
      </c>
      <c r="G108" s="138" t="s">
        <v>145</v>
      </c>
      <c r="H108" s="139">
        <v>500</v>
      </c>
      <c r="I108" s="140">
        <v>265</v>
      </c>
      <c r="J108" s="140">
        <f>ROUND(I108*H108,2)</f>
        <v>132500</v>
      </c>
      <c r="K108" s="137" t="s">
        <v>123</v>
      </c>
      <c r="L108" s="30"/>
      <c r="M108" s="141" t="s">
        <v>3</v>
      </c>
      <c r="N108" s="142" t="s">
        <v>44</v>
      </c>
      <c r="O108" s="143">
        <v>6.6000000000000003E-2</v>
      </c>
      <c r="P108" s="143">
        <f>O108*H108</f>
        <v>33</v>
      </c>
      <c r="Q108" s="143">
        <v>0.10373</v>
      </c>
      <c r="R108" s="143">
        <f>Q108*H108</f>
        <v>51.865000000000002</v>
      </c>
      <c r="S108" s="143">
        <v>0</v>
      </c>
      <c r="T108" s="14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5" t="s">
        <v>124</v>
      </c>
      <c r="AT108" s="145" t="s">
        <v>119</v>
      </c>
      <c r="AU108" s="145" t="s">
        <v>82</v>
      </c>
      <c r="AY108" s="16" t="s">
        <v>117</v>
      </c>
      <c r="BE108" s="146">
        <f>IF(N108="základní",J108,0)</f>
        <v>132500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6" t="s">
        <v>78</v>
      </c>
      <c r="BK108" s="146">
        <f>ROUND(I108*H108,2)</f>
        <v>132500</v>
      </c>
      <c r="BL108" s="16" t="s">
        <v>124</v>
      </c>
      <c r="BM108" s="145" t="s">
        <v>295</v>
      </c>
    </row>
    <row r="109" spans="1:65" s="12" customFormat="1" ht="22.9" customHeight="1">
      <c r="B109" s="122"/>
      <c r="D109" s="123" t="s">
        <v>72</v>
      </c>
      <c r="E109" s="132" t="s">
        <v>233</v>
      </c>
      <c r="F109" s="132" t="s">
        <v>234</v>
      </c>
      <c r="J109" s="133">
        <f>BK109</f>
        <v>7249.98</v>
      </c>
      <c r="L109" s="122"/>
      <c r="M109" s="126"/>
      <c r="N109" s="127"/>
      <c r="O109" s="127"/>
      <c r="P109" s="128">
        <f>P110</f>
        <v>7.3389360000000003</v>
      </c>
      <c r="Q109" s="127"/>
      <c r="R109" s="128">
        <f>R110</f>
        <v>0</v>
      </c>
      <c r="S109" s="127"/>
      <c r="T109" s="129">
        <f>T110</f>
        <v>0</v>
      </c>
      <c r="AR109" s="123" t="s">
        <v>78</v>
      </c>
      <c r="AT109" s="130" t="s">
        <v>72</v>
      </c>
      <c r="AU109" s="130" t="s">
        <v>78</v>
      </c>
      <c r="AY109" s="123" t="s">
        <v>117</v>
      </c>
      <c r="BK109" s="131">
        <f>BK110</f>
        <v>7249.98</v>
      </c>
    </row>
    <row r="110" spans="1:65" s="2" customFormat="1" ht="24">
      <c r="A110" s="29"/>
      <c r="B110" s="134"/>
      <c r="C110" s="135" t="s">
        <v>200</v>
      </c>
      <c r="D110" s="135" t="s">
        <v>119</v>
      </c>
      <c r="E110" s="136" t="s">
        <v>236</v>
      </c>
      <c r="F110" s="137" t="s">
        <v>237</v>
      </c>
      <c r="G110" s="138" t="s">
        <v>137</v>
      </c>
      <c r="H110" s="139">
        <v>111.196</v>
      </c>
      <c r="I110" s="140">
        <v>65.2</v>
      </c>
      <c r="J110" s="140">
        <f>ROUND(I110*H110,2)</f>
        <v>7249.98</v>
      </c>
      <c r="K110" s="137" t="s">
        <v>123</v>
      </c>
      <c r="L110" s="30"/>
      <c r="M110" s="178" t="s">
        <v>3</v>
      </c>
      <c r="N110" s="179" t="s">
        <v>44</v>
      </c>
      <c r="O110" s="176">
        <v>6.6000000000000003E-2</v>
      </c>
      <c r="P110" s="176">
        <f>O110*H110</f>
        <v>7.3389360000000003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5" t="s">
        <v>124</v>
      </c>
      <c r="AT110" s="145" t="s">
        <v>119</v>
      </c>
      <c r="AU110" s="145" t="s">
        <v>82</v>
      </c>
      <c r="AY110" s="16" t="s">
        <v>117</v>
      </c>
      <c r="BE110" s="146">
        <f>IF(N110="základní",J110,0)</f>
        <v>7249.98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6" t="s">
        <v>78</v>
      </c>
      <c r="BK110" s="146">
        <f>ROUND(I110*H110,2)</f>
        <v>7249.98</v>
      </c>
      <c r="BL110" s="16" t="s">
        <v>124</v>
      </c>
      <c r="BM110" s="145" t="s">
        <v>296</v>
      </c>
    </row>
    <row r="111" spans="1:65" s="2" customFormat="1" ht="6.95" customHeight="1">
      <c r="A111" s="29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30"/>
      <c r="M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</sheetData>
  <autoFilter ref="C82:K110"/>
  <mergeCells count="8">
    <mergeCell ref="E73:H73"/>
    <mergeCell ref="E75:H75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8"/>
  <sheetViews>
    <sheetView showGridLines="0" workbookViewId="0">
      <selection activeCell="C30" sqref="C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89</v>
      </c>
      <c r="L4" s="19"/>
      <c r="M4" s="86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15</v>
      </c>
      <c r="L6" s="19"/>
    </row>
    <row r="7" spans="1:46" s="1" customFormat="1" ht="16.5" customHeight="1">
      <c r="B7" s="19"/>
      <c r="E7" s="213" t="str">
        <f>'Rekapitulace stavby'!K6</f>
        <v>Polní cesty HPC 1 a VPC 12 v k.ú. Michalovice u Velkých Žernosek_R1</v>
      </c>
      <c r="F7" s="214"/>
      <c r="G7" s="214"/>
      <c r="H7" s="214"/>
      <c r="L7" s="19"/>
    </row>
    <row r="8" spans="1:46" s="2" customFormat="1" ht="12" customHeight="1">
      <c r="A8" s="29"/>
      <c r="B8" s="30"/>
      <c r="C8" s="29"/>
      <c r="D8" s="25" t="s">
        <v>90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4" t="s">
        <v>297</v>
      </c>
      <c r="F9" s="215"/>
      <c r="G9" s="215"/>
      <c r="H9" s="215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17</v>
      </c>
      <c r="E11" s="29"/>
      <c r="F11" s="23" t="s">
        <v>18</v>
      </c>
      <c r="G11" s="29"/>
      <c r="H11" s="29"/>
      <c r="I11" s="25" t="s">
        <v>19</v>
      </c>
      <c r="J11" s="23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21</v>
      </c>
      <c r="E12" s="29"/>
      <c r="F12" s="23" t="s">
        <v>22</v>
      </c>
      <c r="G12" s="29"/>
      <c r="H12" s="29"/>
      <c r="I12" s="25" t="s">
        <v>23</v>
      </c>
      <c r="J12" s="47" t="str">
        <f>'Rekapitulace stavby'!AN8</f>
        <v>15. 1. 2021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27</v>
      </c>
      <c r="E14" s="29"/>
      <c r="F14" s="29"/>
      <c r="G14" s="29"/>
      <c r="H14" s="29"/>
      <c r="I14" s="25" t="s">
        <v>28</v>
      </c>
      <c r="J14" s="23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">
        <v>29</v>
      </c>
      <c r="F15" s="29"/>
      <c r="G15" s="29"/>
      <c r="H15" s="29"/>
      <c r="I15" s="25" t="s">
        <v>30</v>
      </c>
      <c r="J15" s="23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31</v>
      </c>
      <c r="E17" s="29"/>
      <c r="F17" s="29"/>
      <c r="G17" s="29"/>
      <c r="H17" s="29"/>
      <c r="I17" s="25" t="s">
        <v>28</v>
      </c>
      <c r="J17" s="23" t="s">
        <v>3</v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" t="s">
        <v>22</v>
      </c>
      <c r="F18" s="29"/>
      <c r="G18" s="29"/>
      <c r="H18" s="29"/>
      <c r="I18" s="25" t="s">
        <v>30</v>
      </c>
      <c r="J18" s="23" t="s">
        <v>3</v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32</v>
      </c>
      <c r="E20" s="29"/>
      <c r="F20" s="29"/>
      <c r="G20" s="29"/>
      <c r="H20" s="29"/>
      <c r="I20" s="25" t="s">
        <v>28</v>
      </c>
      <c r="J20" s="23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">
        <v>33</v>
      </c>
      <c r="F21" s="29"/>
      <c r="G21" s="29"/>
      <c r="H21" s="29"/>
      <c r="I21" s="25" t="s">
        <v>30</v>
      </c>
      <c r="J21" s="23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25" t="s">
        <v>28</v>
      </c>
      <c r="J23" s="23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">
        <v>36</v>
      </c>
      <c r="F24" s="29"/>
      <c r="G24" s="29"/>
      <c r="H24" s="29"/>
      <c r="I24" s="25" t="s">
        <v>30</v>
      </c>
      <c r="J24" s="23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37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3" t="s">
        <v>3</v>
      </c>
      <c r="F27" s="183"/>
      <c r="G27" s="183"/>
      <c r="H27" s="18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39</v>
      </c>
      <c r="E30" s="29"/>
      <c r="F30" s="29"/>
      <c r="G30" s="29"/>
      <c r="H30" s="29"/>
      <c r="I30" s="29"/>
      <c r="J30" s="63">
        <f>ROUND(J82, 2)</f>
        <v>122526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43</v>
      </c>
      <c r="E33" s="25" t="s">
        <v>44</v>
      </c>
      <c r="F33" s="93">
        <f>ROUND((SUM(BE82:BE87)),  2)</f>
        <v>122526</v>
      </c>
      <c r="G33" s="29"/>
      <c r="H33" s="29"/>
      <c r="I33" s="94">
        <v>0.21</v>
      </c>
      <c r="J33" s="93">
        <f>ROUND(((SUM(BE82:BE87))*I33),  2)</f>
        <v>25730.46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5" t="s">
        <v>45</v>
      </c>
      <c r="F34" s="93">
        <f>ROUND((SUM(BF82:BF87)),  2)</f>
        <v>0</v>
      </c>
      <c r="G34" s="29"/>
      <c r="H34" s="29"/>
      <c r="I34" s="94">
        <v>0.15</v>
      </c>
      <c r="J34" s="93">
        <f>ROUND(((SUM(BF82:BF87))*I34),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5" t="s">
        <v>46</v>
      </c>
      <c r="F35" s="93">
        <f>ROUND((SUM(BG82:BG87)),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5" t="s">
        <v>47</v>
      </c>
      <c r="F36" s="93">
        <f>ROUND((SUM(BH82:BH87)),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48</v>
      </c>
      <c r="F37" s="93">
        <f>ROUND((SUM(BI82:BI87)),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49</v>
      </c>
      <c r="E39" s="52"/>
      <c r="F39" s="52"/>
      <c r="G39" s="97" t="s">
        <v>50</v>
      </c>
      <c r="H39" s="98" t="s">
        <v>51</v>
      </c>
      <c r="I39" s="52"/>
      <c r="J39" s="99">
        <f>SUM(J30:J37)</f>
        <v>148256.46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0" t="s">
        <v>92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5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13" t="str">
        <f>E7</f>
        <v>Polní cesty HPC 1 a VPC 12 v k.ú. Michalovice u Velkých Žernosek_R1</v>
      </c>
      <c r="F48" s="214"/>
      <c r="G48" s="214"/>
      <c r="H48" s="214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90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194" t="str">
        <f>E9</f>
        <v>3 - Vedlejší a ostatní náklady</v>
      </c>
      <c r="F50" s="215"/>
      <c r="G50" s="215"/>
      <c r="H50" s="215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5" t="s">
        <v>21</v>
      </c>
      <c r="D52" s="29"/>
      <c r="E52" s="29"/>
      <c r="F52" s="23" t="str">
        <f>F12</f>
        <v xml:space="preserve"> </v>
      </c>
      <c r="G52" s="29"/>
      <c r="H52" s="29"/>
      <c r="I52" s="25" t="s">
        <v>23</v>
      </c>
      <c r="J52" s="47" t="str">
        <f>IF(J12="","",J12)</f>
        <v>15. 1. 2021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5" t="s">
        <v>27</v>
      </c>
      <c r="D54" s="29"/>
      <c r="E54" s="29"/>
      <c r="F54" s="23" t="str">
        <f>E15</f>
        <v>ČR-SPÚ, KPÚ pro Ústecký kraj, pobočka Litoměřice</v>
      </c>
      <c r="G54" s="29"/>
      <c r="H54" s="29"/>
      <c r="I54" s="25" t="s">
        <v>32</v>
      </c>
      <c r="J54" s="27" t="str">
        <f>E21</f>
        <v>B-PROJEKTY Teplice s.r.o.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5" t="s">
        <v>31</v>
      </c>
      <c r="D55" s="29"/>
      <c r="E55" s="29"/>
      <c r="F55" s="23" t="str">
        <f>IF(E18="","",E18)</f>
        <v xml:space="preserve"> </v>
      </c>
      <c r="G55" s="29"/>
      <c r="H55" s="29"/>
      <c r="I55" s="25" t="s">
        <v>35</v>
      </c>
      <c r="J55" s="27" t="str">
        <f>E24</f>
        <v>Ladislav Marek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93</v>
      </c>
      <c r="D57" s="95"/>
      <c r="E57" s="95"/>
      <c r="F57" s="95"/>
      <c r="G57" s="95"/>
      <c r="H57" s="95"/>
      <c r="I57" s="95"/>
      <c r="J57" s="102" t="s">
        <v>94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71</v>
      </c>
      <c r="D59" s="29"/>
      <c r="E59" s="29"/>
      <c r="F59" s="29"/>
      <c r="G59" s="29"/>
      <c r="H59" s="29"/>
      <c r="I59" s="29"/>
      <c r="J59" s="63">
        <f>J82</f>
        <v>122526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95</v>
      </c>
    </row>
    <row r="60" spans="1:47" s="9" customFormat="1" ht="24.95" customHeight="1">
      <c r="B60" s="104"/>
      <c r="D60" s="105" t="s">
        <v>298</v>
      </c>
      <c r="E60" s="106"/>
      <c r="F60" s="106"/>
      <c r="G60" s="106"/>
      <c r="H60" s="106"/>
      <c r="I60" s="106"/>
      <c r="J60" s="107">
        <f>J83</f>
        <v>122526</v>
      </c>
      <c r="L60" s="104"/>
    </row>
    <row r="61" spans="1:47" s="10" customFormat="1" ht="19.899999999999999" customHeight="1">
      <c r="B61" s="108"/>
      <c r="D61" s="109" t="s">
        <v>299</v>
      </c>
      <c r="E61" s="110"/>
      <c r="F61" s="110"/>
      <c r="G61" s="110"/>
      <c r="H61" s="110"/>
      <c r="I61" s="110"/>
      <c r="J61" s="111">
        <f>J84</f>
        <v>49010</v>
      </c>
      <c r="L61" s="108"/>
    </row>
    <row r="62" spans="1:47" s="10" customFormat="1" ht="19.899999999999999" customHeight="1">
      <c r="B62" s="108"/>
      <c r="D62" s="109" t="s">
        <v>300</v>
      </c>
      <c r="E62" s="110"/>
      <c r="F62" s="110"/>
      <c r="G62" s="110"/>
      <c r="H62" s="110"/>
      <c r="I62" s="110"/>
      <c r="J62" s="111">
        <f>J86</f>
        <v>73516</v>
      </c>
      <c r="L62" s="108"/>
    </row>
    <row r="63" spans="1:47" s="2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customHeight="1">
      <c r="A64" s="29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87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2" customFormat="1" ht="6.95" customHeight="1">
      <c r="A68" s="29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20" t="s">
        <v>102</v>
      </c>
      <c r="D69" s="29"/>
      <c r="E69" s="29"/>
      <c r="F69" s="29"/>
      <c r="G69" s="29"/>
      <c r="H69" s="29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5" t="s">
        <v>15</v>
      </c>
      <c r="D71" s="29"/>
      <c r="E71" s="29"/>
      <c r="F71" s="29"/>
      <c r="G71" s="29"/>
      <c r="H71" s="29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>
      <c r="A72" s="29"/>
      <c r="B72" s="30"/>
      <c r="C72" s="29"/>
      <c r="D72" s="29"/>
      <c r="E72" s="213" t="str">
        <f>E7</f>
        <v>Polní cesty HPC 1 a VPC 12 v k.ú. Michalovice u Velkých Žernosek_R1</v>
      </c>
      <c r="F72" s="214"/>
      <c r="G72" s="214"/>
      <c r="H72" s="214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90</v>
      </c>
      <c r="D73" s="29"/>
      <c r="E73" s="29"/>
      <c r="F73" s="29"/>
      <c r="G73" s="29"/>
      <c r="H73" s="29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194" t="str">
        <f>E9</f>
        <v>3 - Vedlejší a ostatní náklady</v>
      </c>
      <c r="F74" s="215"/>
      <c r="G74" s="215"/>
      <c r="H74" s="215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21</v>
      </c>
      <c r="D76" s="29"/>
      <c r="E76" s="29"/>
      <c r="F76" s="23" t="str">
        <f>F12</f>
        <v xml:space="preserve"> </v>
      </c>
      <c r="G76" s="29"/>
      <c r="H76" s="29"/>
      <c r="I76" s="25" t="s">
        <v>23</v>
      </c>
      <c r="J76" s="47" t="str">
        <f>IF(J12="","",J12)</f>
        <v>15. 1. 2021</v>
      </c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25.7" customHeight="1">
      <c r="A78" s="29"/>
      <c r="B78" s="30"/>
      <c r="C78" s="25" t="s">
        <v>27</v>
      </c>
      <c r="D78" s="29"/>
      <c r="E78" s="29"/>
      <c r="F78" s="23" t="str">
        <f>E15</f>
        <v>ČR-SPÚ, KPÚ pro Ústecký kraj, pobočka Litoměřice</v>
      </c>
      <c r="G78" s="29"/>
      <c r="H78" s="29"/>
      <c r="I78" s="25" t="s">
        <v>32</v>
      </c>
      <c r="J78" s="27" t="str">
        <f>E21</f>
        <v>B-PROJEKTY Teplice s.r.o.</v>
      </c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5" t="s">
        <v>31</v>
      </c>
      <c r="D79" s="29"/>
      <c r="E79" s="29"/>
      <c r="F79" s="23" t="str">
        <f>IF(E18="","",E18)</f>
        <v xml:space="preserve"> </v>
      </c>
      <c r="G79" s="29"/>
      <c r="H79" s="29"/>
      <c r="I79" s="25" t="s">
        <v>35</v>
      </c>
      <c r="J79" s="27" t="str">
        <f>E24</f>
        <v>Ladislav Marek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1" customFormat="1" ht="29.25" customHeight="1">
      <c r="A81" s="112"/>
      <c r="B81" s="113"/>
      <c r="C81" s="114" t="s">
        <v>103</v>
      </c>
      <c r="D81" s="115" t="s">
        <v>58</v>
      </c>
      <c r="E81" s="115" t="s">
        <v>54</v>
      </c>
      <c r="F81" s="115" t="s">
        <v>55</v>
      </c>
      <c r="G81" s="115" t="s">
        <v>104</v>
      </c>
      <c r="H81" s="115" t="s">
        <v>105</v>
      </c>
      <c r="I81" s="115" t="s">
        <v>106</v>
      </c>
      <c r="J81" s="115" t="s">
        <v>94</v>
      </c>
      <c r="K81" s="116" t="s">
        <v>107</v>
      </c>
      <c r="L81" s="117"/>
      <c r="M81" s="54" t="s">
        <v>3</v>
      </c>
      <c r="N81" s="55" t="s">
        <v>43</v>
      </c>
      <c r="O81" s="55" t="s">
        <v>108</v>
      </c>
      <c r="P81" s="55" t="s">
        <v>109</v>
      </c>
      <c r="Q81" s="55" t="s">
        <v>110</v>
      </c>
      <c r="R81" s="55" t="s">
        <v>111</v>
      </c>
      <c r="S81" s="55" t="s">
        <v>112</v>
      </c>
      <c r="T81" s="56" t="s">
        <v>113</v>
      </c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</row>
    <row r="82" spans="1:65" s="2" customFormat="1" ht="22.9" customHeight="1">
      <c r="A82" s="29"/>
      <c r="B82" s="30"/>
      <c r="C82" s="61" t="s">
        <v>114</v>
      </c>
      <c r="D82" s="29"/>
      <c r="E82" s="29"/>
      <c r="F82" s="29"/>
      <c r="G82" s="29"/>
      <c r="H82" s="29"/>
      <c r="I82" s="29"/>
      <c r="J82" s="118">
        <f>BK82</f>
        <v>122526</v>
      </c>
      <c r="K82" s="29"/>
      <c r="L82" s="30"/>
      <c r="M82" s="57"/>
      <c r="N82" s="48"/>
      <c r="O82" s="58"/>
      <c r="P82" s="119">
        <f>P83</f>
        <v>0</v>
      </c>
      <c r="Q82" s="58"/>
      <c r="R82" s="119">
        <f>R83</f>
        <v>0</v>
      </c>
      <c r="S82" s="58"/>
      <c r="T82" s="120">
        <f>T83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6" t="s">
        <v>72</v>
      </c>
      <c r="AU82" s="16" t="s">
        <v>95</v>
      </c>
      <c r="BK82" s="121">
        <f>BK83</f>
        <v>122526</v>
      </c>
    </row>
    <row r="83" spans="1:65" s="12" customFormat="1" ht="25.9" customHeight="1">
      <c r="B83" s="122"/>
      <c r="D83" s="123" t="s">
        <v>72</v>
      </c>
      <c r="E83" s="124" t="s">
        <v>301</v>
      </c>
      <c r="F83" s="124" t="s">
        <v>302</v>
      </c>
      <c r="J83" s="125">
        <f>BK83</f>
        <v>122526</v>
      </c>
      <c r="L83" s="122"/>
      <c r="M83" s="126"/>
      <c r="N83" s="127"/>
      <c r="O83" s="127"/>
      <c r="P83" s="128">
        <f>P84+P86</f>
        <v>0</v>
      </c>
      <c r="Q83" s="127"/>
      <c r="R83" s="128">
        <f>R84+R86</f>
        <v>0</v>
      </c>
      <c r="S83" s="127"/>
      <c r="T83" s="129">
        <f>T84+T86</f>
        <v>0</v>
      </c>
      <c r="AR83" s="123" t="s">
        <v>142</v>
      </c>
      <c r="AT83" s="130" t="s">
        <v>72</v>
      </c>
      <c r="AU83" s="130" t="s">
        <v>73</v>
      </c>
      <c r="AY83" s="123" t="s">
        <v>117</v>
      </c>
      <c r="BK83" s="131">
        <f>BK84+BK86</f>
        <v>122526</v>
      </c>
    </row>
    <row r="84" spans="1:65" s="12" customFormat="1" ht="22.9" customHeight="1">
      <c r="B84" s="122"/>
      <c r="D84" s="123" t="s">
        <v>72</v>
      </c>
      <c r="E84" s="132" t="s">
        <v>303</v>
      </c>
      <c r="F84" s="132" t="s">
        <v>304</v>
      </c>
      <c r="J84" s="133">
        <f>BK84</f>
        <v>49010</v>
      </c>
      <c r="L84" s="122"/>
      <c r="M84" s="126"/>
      <c r="N84" s="127"/>
      <c r="O84" s="127"/>
      <c r="P84" s="128">
        <f>P85</f>
        <v>0</v>
      </c>
      <c r="Q84" s="127"/>
      <c r="R84" s="128">
        <f>R85</f>
        <v>0</v>
      </c>
      <c r="S84" s="127"/>
      <c r="T84" s="129">
        <f>T85</f>
        <v>0</v>
      </c>
      <c r="AR84" s="123" t="s">
        <v>142</v>
      </c>
      <c r="AT84" s="130" t="s">
        <v>72</v>
      </c>
      <c r="AU84" s="130" t="s">
        <v>78</v>
      </c>
      <c r="AY84" s="123" t="s">
        <v>117</v>
      </c>
      <c r="BK84" s="131">
        <f>BK85</f>
        <v>49010</v>
      </c>
    </row>
    <row r="85" spans="1:65" s="2" customFormat="1" ht="16.5" customHeight="1">
      <c r="A85" s="29"/>
      <c r="B85" s="134"/>
      <c r="C85" s="135" t="s">
        <v>78</v>
      </c>
      <c r="D85" s="135" t="s">
        <v>119</v>
      </c>
      <c r="E85" s="136" t="s">
        <v>305</v>
      </c>
      <c r="F85" s="137" t="s">
        <v>306</v>
      </c>
      <c r="G85" s="138" t="s">
        <v>307</v>
      </c>
      <c r="H85" s="139">
        <v>1</v>
      </c>
      <c r="I85" s="140">
        <v>49010</v>
      </c>
      <c r="J85" s="140">
        <f>ROUND(I85*H85,2)</f>
        <v>49010</v>
      </c>
      <c r="K85" s="137" t="s">
        <v>3</v>
      </c>
      <c r="L85" s="30"/>
      <c r="M85" s="141" t="s">
        <v>3</v>
      </c>
      <c r="N85" s="142" t="s">
        <v>44</v>
      </c>
      <c r="O85" s="143">
        <v>0</v>
      </c>
      <c r="P85" s="143">
        <f>O85*H85</f>
        <v>0</v>
      </c>
      <c r="Q85" s="143">
        <v>0</v>
      </c>
      <c r="R85" s="143">
        <f>Q85*H85</f>
        <v>0</v>
      </c>
      <c r="S85" s="143">
        <v>0</v>
      </c>
      <c r="T85" s="144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5" t="s">
        <v>308</v>
      </c>
      <c r="AT85" s="145" t="s">
        <v>119</v>
      </c>
      <c r="AU85" s="145" t="s">
        <v>82</v>
      </c>
      <c r="AY85" s="16" t="s">
        <v>117</v>
      </c>
      <c r="BE85" s="146">
        <f>IF(N85="základní",J85,0)</f>
        <v>49010</v>
      </c>
      <c r="BF85" s="146">
        <f>IF(N85="snížená",J85,0)</f>
        <v>0</v>
      </c>
      <c r="BG85" s="146">
        <f>IF(N85="zákl. přenesená",J85,0)</f>
        <v>0</v>
      </c>
      <c r="BH85" s="146">
        <f>IF(N85="sníž. přenesená",J85,0)</f>
        <v>0</v>
      </c>
      <c r="BI85" s="146">
        <f>IF(N85="nulová",J85,0)</f>
        <v>0</v>
      </c>
      <c r="BJ85" s="16" t="s">
        <v>78</v>
      </c>
      <c r="BK85" s="146">
        <f>ROUND(I85*H85,2)</f>
        <v>49010</v>
      </c>
      <c r="BL85" s="16" t="s">
        <v>308</v>
      </c>
      <c r="BM85" s="145" t="s">
        <v>309</v>
      </c>
    </row>
    <row r="86" spans="1:65" s="12" customFormat="1" ht="22.9" customHeight="1">
      <c r="B86" s="122"/>
      <c r="D86" s="123" t="s">
        <v>72</v>
      </c>
      <c r="E86" s="132" t="s">
        <v>310</v>
      </c>
      <c r="F86" s="132" t="s">
        <v>311</v>
      </c>
      <c r="J86" s="133">
        <f>BK86</f>
        <v>73516</v>
      </c>
      <c r="L86" s="122"/>
      <c r="M86" s="126"/>
      <c r="N86" s="127"/>
      <c r="O86" s="127"/>
      <c r="P86" s="128">
        <f>P87</f>
        <v>0</v>
      </c>
      <c r="Q86" s="127"/>
      <c r="R86" s="128">
        <f>R87</f>
        <v>0</v>
      </c>
      <c r="S86" s="127"/>
      <c r="T86" s="129">
        <f>T87</f>
        <v>0</v>
      </c>
      <c r="AR86" s="123" t="s">
        <v>142</v>
      </c>
      <c r="AT86" s="130" t="s">
        <v>72</v>
      </c>
      <c r="AU86" s="130" t="s">
        <v>78</v>
      </c>
      <c r="AY86" s="123" t="s">
        <v>117</v>
      </c>
      <c r="BK86" s="131">
        <f>BK87</f>
        <v>73516</v>
      </c>
    </row>
    <row r="87" spans="1:65" s="2" customFormat="1" ht="16.5" customHeight="1">
      <c r="A87" s="29"/>
      <c r="B87" s="134"/>
      <c r="C87" s="135" t="s">
        <v>82</v>
      </c>
      <c r="D87" s="135" t="s">
        <v>119</v>
      </c>
      <c r="E87" s="136" t="s">
        <v>312</v>
      </c>
      <c r="F87" s="137" t="s">
        <v>313</v>
      </c>
      <c r="G87" s="138" t="s">
        <v>307</v>
      </c>
      <c r="H87" s="139">
        <v>1</v>
      </c>
      <c r="I87" s="140">
        <v>73516</v>
      </c>
      <c r="J87" s="140">
        <f>ROUND(I87*H87,2)</f>
        <v>73516</v>
      </c>
      <c r="K87" s="137" t="s">
        <v>3</v>
      </c>
      <c r="L87" s="30"/>
      <c r="M87" s="178" t="s">
        <v>3</v>
      </c>
      <c r="N87" s="179" t="s">
        <v>44</v>
      </c>
      <c r="O87" s="176">
        <v>0</v>
      </c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5" t="s">
        <v>308</v>
      </c>
      <c r="AT87" s="145" t="s">
        <v>119</v>
      </c>
      <c r="AU87" s="145" t="s">
        <v>82</v>
      </c>
      <c r="AY87" s="16" t="s">
        <v>117</v>
      </c>
      <c r="BE87" s="146">
        <f>IF(N87="základní",J87,0)</f>
        <v>73516</v>
      </c>
      <c r="BF87" s="146">
        <f>IF(N87="snížená",J87,0)</f>
        <v>0</v>
      </c>
      <c r="BG87" s="146">
        <f>IF(N87="zákl. přenesená",J87,0)</f>
        <v>0</v>
      </c>
      <c r="BH87" s="146">
        <f>IF(N87="sníž. přenesená",J87,0)</f>
        <v>0</v>
      </c>
      <c r="BI87" s="146">
        <f>IF(N87="nulová",J87,0)</f>
        <v>0</v>
      </c>
      <c r="BJ87" s="16" t="s">
        <v>78</v>
      </c>
      <c r="BK87" s="146">
        <f>ROUND(I87*H87,2)</f>
        <v>73516</v>
      </c>
      <c r="BL87" s="16" t="s">
        <v>308</v>
      </c>
      <c r="BM87" s="145" t="s">
        <v>314</v>
      </c>
    </row>
    <row r="88" spans="1:65" s="2" customFormat="1" ht="6.95" customHeight="1">
      <c r="A88" s="29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30"/>
      <c r="M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</sheetData>
  <autoFilter ref="C81:K87"/>
  <mergeCells count="8">
    <mergeCell ref="E72:H72"/>
    <mergeCell ref="E74:H74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Polní cesta HPC 1 dl....</vt:lpstr>
      <vt:lpstr>2 - Polní cesta VPC 12 dl...</vt:lpstr>
      <vt:lpstr>3 - Vedlejší a ostatní ná...</vt:lpstr>
      <vt:lpstr>'1 - Polní cesta HPC 1 dl....'!Názvy_tisku</vt:lpstr>
      <vt:lpstr>'2 - Polní cesta VPC 12 dl...'!Názvy_tisku</vt:lpstr>
      <vt:lpstr>'3 - Vedlejší a ostatní ná...'!Názvy_tisku</vt:lpstr>
      <vt:lpstr>'Rekapitulace stavby'!Názvy_tisku</vt:lpstr>
      <vt:lpstr>'1 - Polní cesta HPC 1 dl....'!Oblast_tisku</vt:lpstr>
      <vt:lpstr>'2 - Polní cesta VPC 12 dl...'!Oblast_tisku</vt:lpstr>
      <vt:lpstr>'3 -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MarekLada-HP\Marek Lada</dc:creator>
  <cp:lastModifiedBy>Marek Lada</cp:lastModifiedBy>
  <dcterms:created xsi:type="dcterms:W3CDTF">2021-01-15T12:56:46Z</dcterms:created>
  <dcterms:modified xsi:type="dcterms:W3CDTF">2021-01-15T13:00:38Z</dcterms:modified>
</cp:coreProperties>
</file>