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28" yWindow="588" windowWidth="15996" windowHeight="9468" activeTab="0"/>
  </bookViews>
  <sheets>
    <sheet name="Rekapitulace stavby" sheetId="1" r:id="rId1"/>
    <sheet name="SO-101 - Polní cesta P12 ..." sheetId="2" r:id="rId2"/>
    <sheet name="SO-102 - Polní cesta P12 " sheetId="3" r:id="rId3"/>
    <sheet name="SO-103 - Polní cesta P12 ..." sheetId="4" r:id="rId4"/>
    <sheet name="SO-104 - Zeleň" sheetId="5" r:id="rId5"/>
    <sheet name="VON - Vedlejší a ostatní ..." sheetId="6" r:id="rId6"/>
    <sheet name="Pokyny pro vyplnění" sheetId="7" r:id="rId7"/>
  </sheets>
  <definedNames>
    <definedName name="_xlnm._FilterDatabase" localSheetId="1" hidden="1">'SO-101 - Polní cesta P12 ...'!$C$85:$K$220</definedName>
    <definedName name="_xlnm._FilterDatabase" localSheetId="2" hidden="1">'SO-102 - Polní cesta P12 '!$C$86:$K$212</definedName>
    <definedName name="_xlnm._FilterDatabase" localSheetId="3" hidden="1">'SO-103 - Polní cesta P12 ...'!$C$85:$K$185</definedName>
    <definedName name="_xlnm._FilterDatabase" localSheetId="4" hidden="1">'SO-104 - Zeleň'!$C$80:$K$99</definedName>
    <definedName name="_xlnm._FilterDatabase" localSheetId="5" hidden="1">'VON - Vedlejší a ostatní ...'!$C$81:$K$112</definedName>
    <definedName name="_xlnm.Print_Area" localSheetId="6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stavby'!$C$42:$AQ$60</definedName>
    <definedName name="_xlnm.Print_Area" localSheetId="1">'SO-101 - Polní cesta P12 ...'!$C$4:$J$39,'SO-101 - Polní cesta P12 ...'!$C$45:$J$67,'SO-101 - Polní cesta P12 ...'!$C$73:$K$220</definedName>
    <definedName name="_xlnm.Print_Area" localSheetId="2">'SO-102 - Polní cesta P12 '!$C$4:$J$39,'SO-102 - Polní cesta P12 '!$C$45:$J$68,'SO-102 - Polní cesta P12 '!$C$74:$K$212</definedName>
    <definedName name="_xlnm.Print_Area" localSheetId="3">'SO-103 - Polní cesta P12 ...'!$C$4:$J$39,'SO-103 - Polní cesta P12 ...'!$C$45:$J$67,'SO-103 - Polní cesta P12 ...'!$C$73:$K$185</definedName>
    <definedName name="_xlnm.Print_Area" localSheetId="4">'SO-104 - Zeleň'!$C$4:$J$39,'SO-104 - Zeleň'!$C$45:$J$62,'SO-104 - Zeleň'!$C$68:$K$99</definedName>
    <definedName name="_xlnm.Print_Area" localSheetId="5">'VON - Vedlejší a ostatní ...'!$C$4:$J$39,'VON - Vedlejší a ostatní ...'!$C$45:$J$63,'VON - Vedlejší a ostatní ...'!$C$69:$K$112</definedName>
    <definedName name="_xlnm.Print_Titles" localSheetId="0">'Rekapitulace stavby'!$52:$52</definedName>
    <definedName name="_xlnm.Print_Titles" localSheetId="1">'SO-101 - Polní cesta P12 ...'!$85:$85</definedName>
    <definedName name="_xlnm.Print_Titles" localSheetId="2">'SO-102 - Polní cesta P12 '!$86:$86</definedName>
    <definedName name="_xlnm.Print_Titles" localSheetId="3">'SO-103 - Polní cesta P12 ...'!$85:$85</definedName>
    <definedName name="_xlnm.Print_Titles" localSheetId="4">'SO-104 - Zeleň'!$80:$80</definedName>
    <definedName name="_xlnm.Print_Titles" localSheetId="5">'VON - Vedlejší a ostatní ...'!$81:$81</definedName>
  </definedNames>
  <calcPr calcId="125725"/>
</workbook>
</file>

<file path=xl/sharedStrings.xml><?xml version="1.0" encoding="utf-8"?>
<sst xmlns="http://schemas.openxmlformats.org/spreadsheetml/2006/main" count="4810" uniqueCount="811">
  <si>
    <t>Export Komplet</t>
  </si>
  <si>
    <t>VZ</t>
  </si>
  <si>
    <t>2.0</t>
  </si>
  <si>
    <t>ZAMOK</t>
  </si>
  <si>
    <t>False</t>
  </si>
  <si>
    <t>{c1de6818-302f-4c81-9794-42b9e3a271eb}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</si>
  <si>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</si>
  <si>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</si>
  <si>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</si>
  <si>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</si>
  <si>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</si>
  <si>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</si>
  <si>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</si>
  <si>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</si>
  <si>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</si>
  <si>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</si>
  <si>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</si>
  <si>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P12 v k.ú. Svojšice u Kouřimi</t>
  </si>
  <si>
    <t>KSO:</t>
  </si>
  <si>
    <t/>
  </si>
  <si>
    <t>CC-CZ:</t>
  </si>
  <si>
    <t>Místo:</t>
  </si>
  <si>
    <t xml:space="preserve"> </t>
  </si>
  <si>
    <t>Datum:</t>
  </si>
  <si>
    <t>1. 6. 2020</t>
  </si>
  <si>
    <t>Zadavatel:</t>
  </si>
  <si>
    <t>IČ:</t>
  </si>
  <si>
    <t>ČR-SPÚ, Pobočka Kolín</t>
  </si>
  <si>
    <t>DIČ:</t>
  </si>
  <si>
    <t>Uchazeč:</t>
  </si>
  <si>
    <t>Vyplň údaj</t>
  </si>
  <si>
    <t>Projektant:</t>
  </si>
  <si>
    <t>AGRO-AQUA, s.r.o. Pardubice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</si>
  <si>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</si>
  <si>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</si>
  <si>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</si>
  <si>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</si>
  <si>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</si>
  <si>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</si>
  <si>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</si>
  <si>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</si>
  <si>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</si>
  <si>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</si>
  <si>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</si>
  <si>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</si>
  <si>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</si>
  <si>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</si>
  <si>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</si>
  <si>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</si>
  <si>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</si>
  <si>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</si>
  <si>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</si>
  <si>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</si>
  <si>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</si>
  <si>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</si>
  <si>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</si>
  <si>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</si>
  <si>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</si>
  <si>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</si>
  <si>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</si>
  <si>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</si>
  <si>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</si>
  <si>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</si>
  <si>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</si>
  <si>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</si>
  <si>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</si>
  <si>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</si>
  <si>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</si>
  <si>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</si>
  <si>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</si>
  <si>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</si>
  <si>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</si>
  <si>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</si>
  <si>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</si>
  <si>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</si>
  <si>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</si>
  <si>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SO-101</t>
  </si>
  <si>
    <t>Polní cesta P12 - napojení v násypu</t>
  </si>
  <si>
    <t>STA</t>
  </si>
  <si>
    <t>1</t>
  </si>
  <si>
    <t>{6cbad01d-819e-451f-ba46-359995c93d20}</t>
  </si>
  <si>
    <t>822 2</t>
  </si>
  <si>
    <t>2</t>
  </si>
  <si>
    <t>SO-102</t>
  </si>
  <si>
    <t xml:space="preserve">Polní cesta P12 </t>
  </si>
  <si>
    <t>{7b4874b2-c466-4d55-a670-3c999dcb08a7}</t>
  </si>
  <si>
    <t>SO-103</t>
  </si>
  <si>
    <t>Polní cesta P12 - napojení na konci cesty</t>
  </si>
  <si>
    <t>{b5519abe-0ebc-4a97-a30b-deea91c2bac7}</t>
  </si>
  <si>
    <t>823 2</t>
  </si>
  <si>
    <t>SO-104</t>
  </si>
  <si>
    <t>Zeleň</t>
  </si>
  <si>
    <t>{efc3bde9-be9e-4456-ba6e-6558ea2634e6}</t>
  </si>
  <si>
    <t>VON</t>
  </si>
  <si>
    <t>Vedlejší a ostatní náklady</t>
  </si>
  <si>
    <t>{5019af84-00ff-4c5c-8709-e90bc0ec5ed7}</t>
  </si>
  <si>
    <t>KRYCÍ LIST SOUPISU PRACÍ</t>
  </si>
  <si>
    <t>Objekt:</t>
  </si>
  <si>
    <t>SO-101 - Polní cesta P12 - napojení v násypu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</si>
  <si>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</si>
  <si>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</si>
  <si>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</si>
  <si>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</si>
  <si>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</si>
  <si>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</si>
  <si>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</si>
  <si>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</si>
  <si>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</si>
  <si>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</si>
  <si>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</si>
  <si>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</si>
  <si>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</si>
  <si>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</si>
  <si>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</si>
  <si>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</si>
  <si>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</si>
  <si>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</si>
  <si>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</si>
  <si>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</si>
  <si>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</si>
  <si>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</si>
  <si>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</si>
  <si>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</si>
  <si>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</si>
  <si>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</si>
  <si>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</si>
  <si>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</si>
  <si>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</si>
  <si>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113107324</t>
  </si>
  <si>
    <t>Odstranění podkladu z kameniva drceného tl 400 mm strojně pl do 50 m2</t>
  </si>
  <si>
    <t>m2</t>
  </si>
  <si>
    <t>CS ÚRS 2020 01</t>
  </si>
  <si>
    <t>4</t>
  </si>
  <si>
    <t>-1954591427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</si>
  <si>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</si>
  <si>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</si>
  <si>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VV</t>
  </si>
  <si>
    <t>20,0*0,5</t>
  </si>
  <si>
    <t>113107342</t>
  </si>
  <si>
    <t>Odstranění podkladu živičného tl 100 mm strojně pl do 50 m2</t>
  </si>
  <si>
    <t>178767475</t>
  </si>
  <si>
    <t>Odstranění podkladů nebo krytů strojně plochy jednotlivě do 50 m2 s přemístěním hmot na skládku na vzdálenost do 3 m nebo s naložením na dopravní prostředek živičných, o tl. vrstvy přes 50 do 100 mm</t>
  </si>
  <si>
    <t>3</t>
  </si>
  <si>
    <t>113154112</t>
  </si>
  <si>
    <t>Frézování živičného krytu tl 40 mm pruh š 0,5 m pl do 500 m2 bez překážek v trase</t>
  </si>
  <si>
    <t>1661750491</t>
  </si>
  <si>
    <t>Frézování živičného podkladu nebo krytu s naložením na dopravní prostředek plochy do 500 m2 bez překážek v trase pruhu šířky do 0,5 m, tloušťky vrstvy 40 mm</t>
  </si>
  <si>
    <t>121151123</t>
  </si>
  <si>
    <t>Sejmutí ornice plochy přes 500 m2 tl vrstvy do 200 mm strojně</t>
  </si>
  <si>
    <t>1694640222</t>
  </si>
  <si>
    <t>Sejmutí ornice strojně při souvislé ploše přes 500 m2, tl. vrstvy do 200 mm</t>
  </si>
  <si>
    <t>"viz. Výkaz výměr" 455,7</t>
  </si>
  <si>
    <t>5</t>
  </si>
  <si>
    <t>122251104</t>
  </si>
  <si>
    <t>Odkopávky a prokopávky nezapažené v hornině třídy těžitelnosti I, skupiny 3 objem do 500 m3 strojně</t>
  </si>
  <si>
    <t>m3</t>
  </si>
  <si>
    <t>1392824375</t>
  </si>
  <si>
    <t>Odkopávky a prokopávky nezapažené strojně v hornině třídy těžitelnosti I skupiny 3 přes 100 do 500 m3</t>
  </si>
  <si>
    <t>"dovoz chybějící zeminy na násyp" (835,5+27,0)-534,8</t>
  </si>
  <si>
    <t>6</t>
  </si>
  <si>
    <t>M</t>
  </si>
  <si>
    <t>58399003-R</t>
  </si>
  <si>
    <t>Nákup zeminy</t>
  </si>
  <si>
    <t>8</t>
  </si>
  <si>
    <t>1517900544</t>
  </si>
  <si>
    <t>7</t>
  </si>
  <si>
    <t>122252205</t>
  </si>
  <si>
    <t>Odkopávky a prokopávky nezapažené pro silnice a dálnice v hornině třídy těžitelnosti I objem do 1000 m3 strojně</t>
  </si>
  <si>
    <t>-1846939512</t>
  </si>
  <si>
    <t>Odkopávky a prokopávky nezapažené pro silnice a dálnice strojně v hornině třídy těžitelnosti I přes 500 do 1 000 m3</t>
  </si>
  <si>
    <t>"viz. Výkaz výměr" 139,9</t>
  </si>
  <si>
    <t>132251104</t>
  </si>
  <si>
    <t>Hloubení rýh nezapažených  š do 800 mm v hornině třídy těžitelnosti I, skupiny 3 objem přes 100 m3 strojně</t>
  </si>
  <si>
    <t>-1733742559</t>
  </si>
  <si>
    <t>Hloubení nezapažených rýh šířky do 800 mm strojně s urovnáním dna do předepsaného profilu a spádu v hornině třídy těžitelnosti I skupiny 3 přes 100 m3</t>
  </si>
  <si>
    <t>"drenáž - viz. Výkaz výměr" 9,4</t>
  </si>
  <si>
    <t>9</t>
  </si>
  <si>
    <t>162751117</t>
  </si>
  <si>
    <t>Vodorovné přemístění do 10000 m výkopku/sypaniny z horniny třídy těžitelnosti I, skupiny 1 až 3</t>
  </si>
  <si>
    <t>703912748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</si>
  <si>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</si>
  <si>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"přebytečná zemina" 139,9+9,4</t>
  </si>
  <si>
    <t>10</t>
  </si>
  <si>
    <t>171151103</t>
  </si>
  <si>
    <t>Uložení sypaniny z hornin soudržných do násypů zhutněných</t>
  </si>
  <si>
    <t>1141639506</t>
  </si>
  <si>
    <t>Uložení sypanin do násypů s rozprostřením sypaniny ve vrstvách a s hrubým urovnáním zhutněných z hornin soudržných jakékoliv třídy těžitelnosti</t>
  </si>
  <si>
    <t>P</t>
  </si>
  <si>
    <t>Poznámka k položce:
Požadovaná míra zhutnění je 100% Proctor-Standard.</t>
  </si>
  <si>
    <t>"viz. Výkaz výměr" 835,5</t>
  </si>
  <si>
    <t>11</t>
  </si>
  <si>
    <t>171201221</t>
  </si>
  <si>
    <t>Poplatek za uložení na skládce (skládkovné) zeminy a kamení kód odpadu 17 05 04</t>
  </si>
  <si>
    <t>t</t>
  </si>
  <si>
    <t>905955414</t>
  </si>
  <si>
    <t>Poplatek za uložení stavebního odpadu na skládce (skládkovné) zeminy a kamení zatříděného do Katalogu odpadů pod kódem 17 05 04</t>
  </si>
  <si>
    <t>"přebytečná zemina" 149,3*1,8</t>
  </si>
  <si>
    <t>12</t>
  </si>
  <si>
    <t>171251201</t>
  </si>
  <si>
    <t>Uložení sypaniny na skládky nebo meziskládky</t>
  </si>
  <si>
    <t>217147141</t>
  </si>
  <si>
    <t>Uložení sypaniny na skládky nebo meziskládky bez hutnění s upravením uložené sypaniny do předepsaného tvaru</t>
  </si>
  <si>
    <t>"přebytečná zemina" 149,3</t>
  </si>
  <si>
    <t>13</t>
  </si>
  <si>
    <t>181351113</t>
  </si>
  <si>
    <t>Rozprostření ornice tl vrstvy do 200 mm pl přes 500 m2 v rovině nebo ve svahu do 1:5 strojně</t>
  </si>
  <si>
    <t>-1011417210</t>
  </si>
  <si>
    <t>Rozprostření a urovnání ornice v rovině nebo ve svahu sklonu do 1:5 strojně při souvislé ploše přes 500 m2, tl. vrstvy do 200 mm</t>
  </si>
  <si>
    <t>"přebytečná ornice" (455,7*0,2-423,5*0,1)/0,05</t>
  </si>
  <si>
    <t>14</t>
  </si>
  <si>
    <t>181411123</t>
  </si>
  <si>
    <t>Založení lučního trávníku výsevem plochy do 1000 m2 ve svahu do 1:1</t>
  </si>
  <si>
    <t>1167186878</t>
  </si>
  <si>
    <t>Založení trávníku na půdě předem připravené plochy do 1000 m2 výsevem včetně utažení lučního na svahu přes 1:2 do 1:1</t>
  </si>
  <si>
    <t>"viz. Výkaz výměr" 423,5</t>
  </si>
  <si>
    <t>00572470</t>
  </si>
  <si>
    <t>osivo směs travní univerzál</t>
  </si>
  <si>
    <t>kg</t>
  </si>
  <si>
    <t>887222438</t>
  </si>
  <si>
    <t>423,5*0,02*1,03</t>
  </si>
  <si>
    <t>16</t>
  </si>
  <si>
    <t>181951112</t>
  </si>
  <si>
    <t>Úprava pláně v hornině třídy těžitelnosti I, skupiny 1 až 3 se zhutněním</t>
  </si>
  <si>
    <t>-815206477</t>
  </si>
  <si>
    <t>Úprava pláně vyrovnáním výškových rozdílů strojně v hornině třídy těžitelnosti I, skupiny 1 až 3 se zhutněním</t>
  </si>
  <si>
    <t>"viz. Výkaz výměr" 645,4</t>
  </si>
  <si>
    <t>17</t>
  </si>
  <si>
    <t>182251101</t>
  </si>
  <si>
    <t>Svahování násypů</t>
  </si>
  <si>
    <t>-918323765</t>
  </si>
  <si>
    <t>Svahování trvalých svahů do projektovaných profilů strojně s potřebným přemístěním výkopku při svahování násypů v jakékoliv hornině</t>
  </si>
  <si>
    <t>18</t>
  </si>
  <si>
    <t>182351133</t>
  </si>
  <si>
    <t>Rozprostření ornice pl přes 500 m2 ve svahu nad 1:5 tl vrstvy do 200 mm strojně</t>
  </si>
  <si>
    <t>-982675555</t>
  </si>
  <si>
    <t>Rozprostření a urovnání ornice ve svahu sklonu přes 1:5 strojně při souvislé ploše přes 500 m2, tl. vrstvy do 200 mm</t>
  </si>
  <si>
    <t>Zakládání</t>
  </si>
  <si>
    <t>19</t>
  </si>
  <si>
    <t>211971121</t>
  </si>
  <si>
    <t>Zřízení opláštění žeber nebo trativodů geotextilií v rýze nebo zářezu sklonu přes 1:2 š do 2,5 m</t>
  </si>
  <si>
    <t>2033094955</t>
  </si>
  <si>
    <t>Zřízení opláštění výplně z geotextilie odvodňovacích žeber nebo trativodů v rýze nebo zářezu se stěnami svislými nebo šikmými o sklonu přes 1:2 při rozvinuté šířce opláštění do 2,5 m</t>
  </si>
  <si>
    <t>"drenáž" 55,0*1,6</t>
  </si>
  <si>
    <t>20</t>
  </si>
  <si>
    <t>69399001-R</t>
  </si>
  <si>
    <t>Geotextilie pro podélnou drenáž 350 g/m2</t>
  </si>
  <si>
    <t>1225138704</t>
  </si>
  <si>
    <t>88,0*1,02</t>
  </si>
  <si>
    <t>212752101</t>
  </si>
  <si>
    <t>Trativod z drenážních trubek korugovaných PE-HD SN 4 perforace 360° včetně lože otevřený výkop DN 100 pro liniové stavby</t>
  </si>
  <si>
    <t>m</t>
  </si>
  <si>
    <t>1988210245</t>
  </si>
  <si>
    <t>Trativody z drenážních trubek pro liniové stavby a komunikace se zřízením štěrkového lože pod trubky a s jejich obsypem v otevřeném výkopu trubka korugovaná sendvičová PE-HD SN 4 celoperforovaná 360° DN 100</t>
  </si>
  <si>
    <t>"drenáž - viz. Výkaz výměr" 55,0</t>
  </si>
  <si>
    <t>Komunikace pozemní</t>
  </si>
  <si>
    <t>22</t>
  </si>
  <si>
    <t>561041121</t>
  </si>
  <si>
    <t>Zřízení podkladu ze zeminy upravené vápnem, cementem, směsnými pojivy tl 300 mm plochy do 5000 m2</t>
  </si>
  <si>
    <t>-1875311662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</si>
  <si>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250 do 300 mm</t>
  </si>
  <si>
    <t>23</t>
  </si>
  <si>
    <t>58530171</t>
  </si>
  <si>
    <t>vápno nehašené CL 90-Q pro úpravu zemin bezprašné</t>
  </si>
  <si>
    <t>-876009160</t>
  </si>
  <si>
    <t>645,4*15,9*0,001</t>
  </si>
  <si>
    <t>24</t>
  </si>
  <si>
    <t>564752111</t>
  </si>
  <si>
    <t>Podklad z vibrovaného štěrku VŠ tl 150 mm</t>
  </si>
  <si>
    <t>-270217876</t>
  </si>
  <si>
    <t>Podklad nebo kryt z vibrovaného štěrku VŠ s rozprostřením, vlhčením a zhutněním, po zhutnění tl. 150 mm</t>
  </si>
  <si>
    <t>"viz. Výkaz výměr" 36,9/0,15</t>
  </si>
  <si>
    <t>25</t>
  </si>
  <si>
    <t>564861111</t>
  </si>
  <si>
    <t>Podklad ze štěrkodrtě ŠD tl 200 mm</t>
  </si>
  <si>
    <t>-791472480</t>
  </si>
  <si>
    <t>Podklad ze štěrkodrti ŠD s rozprostřením a zhutněním, po zhutnění tl. 200 mm</t>
  </si>
  <si>
    <t>"viz. Výkaz výměr" 86,5/0,2</t>
  </si>
  <si>
    <t>26</t>
  </si>
  <si>
    <t>565145121</t>
  </si>
  <si>
    <t>Asfaltový beton vrstva podkladní ACP 16+ (obalované kamenivo OKS) tl 60 mm š přes 3 m</t>
  </si>
  <si>
    <t>-1028943792</t>
  </si>
  <si>
    <t>Asfaltový beton vrstva podkladní ACP 16+ (obalované kamenivo střednězrnné - OKS) s rozprostřením a zhutněním v pruhu šířky přes 3 m, po zhutnění tl. 60 mm</t>
  </si>
  <si>
    <t>"viz. Výkaz výměr" 14,3/0,06</t>
  </si>
  <si>
    <t>27</t>
  </si>
  <si>
    <t>569951133</t>
  </si>
  <si>
    <t>Zpevnění krajnic asfaltovým recyklátem tl 150 mm</t>
  </si>
  <si>
    <t>1473940567</t>
  </si>
  <si>
    <t>Zpevnění krajnic nebo komunikací pro pěší s rozprostřením a zhutněním, po zhutnění asfaltovým recyklátem tl. 150 mm</t>
  </si>
  <si>
    <t>"viz. Výkaz výměr" 9,3/0,15</t>
  </si>
  <si>
    <t>28</t>
  </si>
  <si>
    <t>573211112</t>
  </si>
  <si>
    <t>Postřik živičný spojovací z asfaltu v množství 0,70 kg/m2</t>
  </si>
  <si>
    <t>-2018623832</t>
  </si>
  <si>
    <t>Postřik spojovací PS bez posypu kamenivem z asfaltu silničního, v množství 0,70 kg/m2</t>
  </si>
  <si>
    <t>237,5+238,3</t>
  </si>
  <si>
    <t>29</t>
  </si>
  <si>
    <t>577134221</t>
  </si>
  <si>
    <t>Asfaltový beton vrstva obrusná ACO 11 (ABS) tř. II tl 40 mm š přes 3 m z nemodifikovaného asfaltu</t>
  </si>
  <si>
    <t>-261356835</t>
  </si>
  <si>
    <t>Asfaltový beton vrstva obrusná ACO 11 (ABS) s rozprostřením a se zhutněním z nemodifikovaného asfaltu v pruhu šířky přes 3 m tř. II, po zhutnění tl. 40 mm</t>
  </si>
  <si>
    <t>"viz. Výkaz výměr" 9,5/0,04</t>
  </si>
  <si>
    <t>30</t>
  </si>
  <si>
    <t>599142111</t>
  </si>
  <si>
    <t>Úprava zálivky dilatačních nebo pracovních spár v cementobetonovém krytu hl do 40 mm š do 40 mm</t>
  </si>
  <si>
    <t>-273488048</t>
  </si>
  <si>
    <t>Úprava zálivky dilatačních nebo pracovních spár v cementobetonovém krytu, hloubky do 40 mm, šířky přes 20 do 40 mm</t>
  </si>
  <si>
    <t>Ostatní konstrukce a práce, bourání</t>
  </si>
  <si>
    <t>31</t>
  </si>
  <si>
    <t>911331123</t>
  </si>
  <si>
    <t>Svodidlo ocelové jednostranné zádržnosti N2 se zaberaněním sloupků v rozmezí do 4 m</t>
  </si>
  <si>
    <t>1709432057</t>
  </si>
  <si>
    <t>Silniční svodidlo s osazením sloupků zaberaněním ocelové úroveň zádržnosti N2 vzdálenosti sloupků přes 2 do 4 m jednostranné</t>
  </si>
  <si>
    <t>"viz. Výkaz výměr" 104,0-16,0</t>
  </si>
  <si>
    <t>32</t>
  </si>
  <si>
    <t>911331411</t>
  </si>
  <si>
    <t>Náběh ocelového svodidla jednostranný délky do 4 m se zaberaněním sloupků v rozmezí do 2 m</t>
  </si>
  <si>
    <t>-404037899</t>
  </si>
  <si>
    <t>Silniční svodidlo s osazením sloupků zaberaněním ocelové náběh jednostranný, délky do 4 m</t>
  </si>
  <si>
    <t>4*4,0</t>
  </si>
  <si>
    <t>33</t>
  </si>
  <si>
    <t>912211111</t>
  </si>
  <si>
    <t>Montáž směrového sloupku silničního plastového prosté uložení bez betonového základu</t>
  </si>
  <si>
    <t>kus</t>
  </si>
  <si>
    <t>1378543390</t>
  </si>
  <si>
    <t>Montáž směrového sloupku plastového s odrazkou prostým uložením bez betonového základu silničního</t>
  </si>
  <si>
    <t>"ZÚ - viz. Výkaz výměr" 2,0</t>
  </si>
  <si>
    <t>34</t>
  </si>
  <si>
    <t>40445158</t>
  </si>
  <si>
    <t>sloupek směrový silniční plastový 1,2m</t>
  </si>
  <si>
    <t>-1413600921</t>
  </si>
  <si>
    <t>35</t>
  </si>
  <si>
    <t>914111111</t>
  </si>
  <si>
    <t>Montáž svislé dopravní značky do velikosti 1 m2 objímkami na sloupek nebo konzolu</t>
  </si>
  <si>
    <t>-838451542</t>
  </si>
  <si>
    <t>Montáž svislé dopravní značky základní velikosti do 1 m2 objímkami na sloupky nebo konzoly</t>
  </si>
  <si>
    <t>36</t>
  </si>
  <si>
    <t>40445620</t>
  </si>
  <si>
    <t>zákazové, příkazové dopravní značky B1-B34, C1-15 700mm</t>
  </si>
  <si>
    <t>590045261</t>
  </si>
  <si>
    <t>"B20a" 1,0</t>
  </si>
  <si>
    <t>37</t>
  </si>
  <si>
    <t>914511111</t>
  </si>
  <si>
    <t>Montáž sloupku dopravních značek délky do 3,5 m s betonovým základem</t>
  </si>
  <si>
    <t>-522778739</t>
  </si>
  <si>
    <t>Montáž sloupku dopravních značek délky do 3,5 m do betonového základu</t>
  </si>
  <si>
    <t>38</t>
  </si>
  <si>
    <t>40445225</t>
  </si>
  <si>
    <t>sloupek pro dopravní značku Zn D 60mm v 3,5m</t>
  </si>
  <si>
    <t>-771633459</t>
  </si>
  <si>
    <t>39</t>
  </si>
  <si>
    <t>919726123</t>
  </si>
  <si>
    <t>Geotextilie pro ochranu, separaci a filtraci netkaná měrná hmotnost do 500 g/m2</t>
  </si>
  <si>
    <t>-1069866374</t>
  </si>
  <si>
    <t>Geotextilie netkaná pro ochranu, separaci nebo filtraci měrná hmotnost přes 300 do 500 g/m2</t>
  </si>
  <si>
    <t>"viz. Výkaz výměr" 650,0</t>
  </si>
  <si>
    <t>40</t>
  </si>
  <si>
    <t>919735111</t>
  </si>
  <si>
    <t>Řezání stávajícího živičného krytu hl do 50 mm</t>
  </si>
  <si>
    <t>-1445281808</t>
  </si>
  <si>
    <t>Řezání stávajícího živičného krytu nebo podkladu hloubky do 50 mm</t>
  </si>
  <si>
    <t>997</t>
  </si>
  <si>
    <t>Přesun sutě</t>
  </si>
  <si>
    <t>41</t>
  </si>
  <si>
    <t>997221551</t>
  </si>
  <si>
    <t>Vodorovná doprava suti ze sypkých materiálů do 1 km</t>
  </si>
  <si>
    <t>-372093178</t>
  </si>
  <si>
    <t>Vodorovná doprava suti bez naložení, ale se složením a s hrubým urovnáním ze sypkých materiálů, na vzdálenost do 1 km</t>
  </si>
  <si>
    <t>"z komunikace" 9,030</t>
  </si>
  <si>
    <t>42</t>
  </si>
  <si>
    <t>997221559</t>
  </si>
  <si>
    <t>Příplatek ZKD 1 km u vodorovné dopravy suti ze sypkých materiálů</t>
  </si>
  <si>
    <t>1366477143</t>
  </si>
  <si>
    <t>Vodorovná doprava suti bez naložení, ale se složením a s hrubým urovnáním Příplatek k ceně za každý další i započatý 1 km přes 1 km</t>
  </si>
  <si>
    <t>9*9,030</t>
  </si>
  <si>
    <t>43</t>
  </si>
  <si>
    <t>997221645</t>
  </si>
  <si>
    <t>Poplatek za uložení na skládce (skládkovné) odpadu asfaltového bez dehtu kód odpadu 17 03 02</t>
  </si>
  <si>
    <t>1325602608</t>
  </si>
  <si>
    <t>Poplatek za uložení stavebního odpadu na skládce (skládkovné) asfaltového bez obsahu dehtu zatříděného do Katalogu odpadů pod kódem 17 03 02</t>
  </si>
  <si>
    <t>"živice" 2,2+1,03</t>
  </si>
  <si>
    <t>44</t>
  </si>
  <si>
    <t>997221655</t>
  </si>
  <si>
    <t>-1588406565</t>
  </si>
  <si>
    <t>"podkladní kamenivo" 5,8</t>
  </si>
  <si>
    <t>998</t>
  </si>
  <si>
    <t>Přesun hmot</t>
  </si>
  <si>
    <t>45</t>
  </si>
  <si>
    <t>998225111</t>
  </si>
  <si>
    <t>Přesun hmot pro pozemní komunikace s krytem z kamene, monolitickým betonovým nebo živičným</t>
  </si>
  <si>
    <t>1315146637</t>
  </si>
  <si>
    <t>Přesun hmot pro komunikace s krytem z kameniva, monolitickým betonovým nebo živičným dopravní vzdálenost do 200 m jakékoliv délky objektu</t>
  </si>
  <si>
    <t xml:space="preserve">SO-102 - Polní cesta P12 </t>
  </si>
  <si>
    <t xml:space="preserve">    4 - Vodorovné konstrukce</t>
  </si>
  <si>
    <t xml:space="preserve">    8 - Trubní vedení</t>
  </si>
  <si>
    <t>648944523</t>
  </si>
  <si>
    <t>"viz. Výkaz výměr" 912,0</t>
  </si>
  <si>
    <t>-794386077</t>
  </si>
  <si>
    <t>"jíl - viz. Výkaz výměr" 182,0</t>
  </si>
  <si>
    <t>"sjezdy - viz. Výkaz výměr" 5*3,6</t>
  </si>
  <si>
    <t>"vhodná zemina do násypu (výkop v trase) - viz. Výkaz výměr" 510,0</t>
  </si>
  <si>
    <t>131251102</t>
  </si>
  <si>
    <t>Hloubení jam nezapažených v hornině třídy těžitelnosti I, skupiny 3 objem do 50 m3 strojně</t>
  </si>
  <si>
    <t>2129822235</t>
  </si>
  <si>
    <t>Hloubení nezapažených jam a zářezů strojně s urovnáním dna do předepsaného profilu a spádu v hornině třídy těžitelnosti I skupiny 3 přes 20 do 50 m3</t>
  </si>
  <si>
    <t>"pro dlažbu" 62,0*0,4</t>
  </si>
  <si>
    <t>132251101</t>
  </si>
  <si>
    <t>Hloubení rýh nezapažených  š do 800 mm v hornině třídy těžitelnosti I, skupiny 3 objem do 20 m3 strojně</t>
  </si>
  <si>
    <t>-1660077871</t>
  </si>
  <si>
    <t>Hloubení nezapažených rýh šířky do 800 mm strojně s urovnáním dna do předepsaného profilu a spádu v hornině třídy těžitelnosti I skupiny 3 do 20 m3</t>
  </si>
  <si>
    <t>"opevnění  cesty v místě údolnice - viz. Výkaz výměr" 4,8</t>
  </si>
  <si>
    <t>1458716399</t>
  </si>
  <si>
    <t>"drenáž - viz. Výkaz výměr" 149,0</t>
  </si>
  <si>
    <t>162351103</t>
  </si>
  <si>
    <t>Vodorovné přemístění do 500 m výkopku/sypaniny z horniny třídy těžitelnosti I, skupiny 1 až 3</t>
  </si>
  <si>
    <t>1825508771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</si>
  <si>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</si>
  <si>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"přesun zeminy na násyp" 510,0+24,8</t>
  </si>
  <si>
    <t>152837285</t>
  </si>
  <si>
    <t>"přebytečná nevhodná zemina" 182,0+18,0+4,8+149,0</t>
  </si>
  <si>
    <t>1271546754</t>
  </si>
  <si>
    <t>"viz. Výkaz výměr" 27,0</t>
  </si>
  <si>
    <t>-404345144</t>
  </si>
  <si>
    <t>"přebytečná zemina" 353,8*1,8</t>
  </si>
  <si>
    <t>-1041117465</t>
  </si>
  <si>
    <t>"přebytečná zemina" 353,8</t>
  </si>
  <si>
    <t>422206734</t>
  </si>
  <si>
    <t>"přebytečná ornice" (912,0*0,2-548,0*0,1)/0,05</t>
  </si>
  <si>
    <t>829824554</t>
  </si>
  <si>
    <t>"viz. Výkaz výměr" 548,0</t>
  </si>
  <si>
    <t>-1081776713</t>
  </si>
  <si>
    <t>548,0*0,02*1,03</t>
  </si>
  <si>
    <t>-1604284523</t>
  </si>
  <si>
    <t>"viz. Výkaz výměr" 2200,0</t>
  </si>
  <si>
    <t>"sjezdy - viz. Výkaz výměr" 8*5,0</t>
  </si>
  <si>
    <t>-1611179488</t>
  </si>
  <si>
    <t>-371337549</t>
  </si>
  <si>
    <t>210006774</t>
  </si>
  <si>
    <t>"drenáž" 696,0*1,2</t>
  </si>
  <si>
    <t>2064210557</t>
  </si>
  <si>
    <t>835,2*1,02</t>
  </si>
  <si>
    <t>-795273409</t>
  </si>
  <si>
    <t>"drenáž - viz. Výkaz výměr" 696,0</t>
  </si>
  <si>
    <t>Vodorovné konstrukce</t>
  </si>
  <si>
    <t>451317113</t>
  </si>
  <si>
    <t>Podklad pod dlažbu z betonu prostého pro prostředí s mrazovými cykly C 25/30 tl přes 150 do 200 mm</t>
  </si>
  <si>
    <t>-1635593055</t>
  </si>
  <si>
    <t>Podklad pod dlažbu z betonu prostého pro prostředí s mrazovými cykly tř. C 25/30 tl. přes 150 do 200 mm</t>
  </si>
  <si>
    <t>"opevnění  cesty v místě údolnice - viz. Výkaz výměr" 62,0</t>
  </si>
  <si>
    <t>452318510</t>
  </si>
  <si>
    <t>Zajišťovací práh z betonu prostého se zvýšenými nároky na prostředí</t>
  </si>
  <si>
    <t>493441546</t>
  </si>
  <si>
    <t>Zajišťovací práh z betonu prostého se zvýšenými nároky na prostředí na dně a ve svahu melioračních kanálů s patkami nebo bez patek</t>
  </si>
  <si>
    <t>465513127</t>
  </si>
  <si>
    <t>Dlažba z lomového kamene na cementovou maltu s vyspárováním tl 200 mm</t>
  </si>
  <si>
    <t>-1016268445</t>
  </si>
  <si>
    <t>Dlažba z lomového kamene lomařsky upraveného na cementovou maltu, s vyspárováním cementovou maltou, tl. kamene 200 mm</t>
  </si>
  <si>
    <t>1241537626</t>
  </si>
  <si>
    <t>"viz. Výkaz výměr" 2199,0</t>
  </si>
  <si>
    <t>-451739081</t>
  </si>
  <si>
    <t>2239,0*15,9*0,001</t>
  </si>
  <si>
    <t>-156229793</t>
  </si>
  <si>
    <t>"viz. Výkaz výměr" 323,0/0,15</t>
  </si>
  <si>
    <t>"sjezdy - viz. Výkaz výměr" 6,0/0,15</t>
  </si>
  <si>
    <t>385339883</t>
  </si>
  <si>
    <t>"viz. Výkaz výměr" 538,0/0,2</t>
  </si>
  <si>
    <t>"sjezdy - viz. Výkaz výměr" 16,0/0,2</t>
  </si>
  <si>
    <t>-1652496209</t>
  </si>
  <si>
    <t>"viz. Výkaz výměr" 124,0/0,06</t>
  </si>
  <si>
    <t>"sjezdy - viz. Výkaz výměr" 2,4/0,06</t>
  </si>
  <si>
    <t>266215374</t>
  </si>
  <si>
    <t>"viz. Výkaz výměr" 85,0/0,15</t>
  </si>
  <si>
    <t>1833397360</t>
  </si>
  <si>
    <t>2050,0+2066,7</t>
  </si>
  <si>
    <t>1155640758</t>
  </si>
  <si>
    <t>"viz. Výkaz výměr" 82,0/0,04</t>
  </si>
  <si>
    <t>"sjezdy - viz. Výkaz výměr" 1,6/0,04</t>
  </si>
  <si>
    <t>Trubní vedení</t>
  </si>
  <si>
    <t>895641111</t>
  </si>
  <si>
    <t>Zřízení drenážní vyústě z betonových prefabrikátů dvoudílné</t>
  </si>
  <si>
    <t>512129389</t>
  </si>
  <si>
    <t>Zřízení drenážní výustě typové z betonových prefabrikovaných dílců dvoudílné</t>
  </si>
  <si>
    <t>59299014-R</t>
  </si>
  <si>
    <t>Drenážní výusť prefabrikovaná</t>
  </si>
  <si>
    <t>ks</t>
  </si>
  <si>
    <t>1848596543</t>
  </si>
  <si>
    <t>-1794927844</t>
  </si>
  <si>
    <t>2025495714</t>
  </si>
  <si>
    <t>-2046745850</t>
  </si>
  <si>
    <t>1308528560</t>
  </si>
  <si>
    <t>-2059795478</t>
  </si>
  <si>
    <t>"viz. Výkaz výměr" 696,0*3,5</t>
  </si>
  <si>
    <t>-1672970595</t>
  </si>
  <si>
    <t>SO-103 - Polní cesta P12 - napojení na konci cesty</t>
  </si>
  <si>
    <t>864401589</t>
  </si>
  <si>
    <t>15,0*0,5</t>
  </si>
  <si>
    <t>-880469844</t>
  </si>
  <si>
    <t>465174620</t>
  </si>
  <si>
    <t>1460791993</t>
  </si>
  <si>
    <t>"viz. Výkaz výměr" 26,8</t>
  </si>
  <si>
    <t>347777626</t>
  </si>
  <si>
    <t>"drenáž - viz. Výkaz výměr" 0,6</t>
  </si>
  <si>
    <t>549798271</t>
  </si>
  <si>
    <t>"přebytečná zemina" 26,8+0,6</t>
  </si>
  <si>
    <t>97123092</t>
  </si>
  <si>
    <t>"přebytečná zemina" 27,4*1,8</t>
  </si>
  <si>
    <t>-1346991294</t>
  </si>
  <si>
    <t>"přebytečná zemina" 27,4</t>
  </si>
  <si>
    <t>1596649098</t>
  </si>
  <si>
    <t>"viz. Výkaz výměr" 54,9</t>
  </si>
  <si>
    <t>-1661866882</t>
  </si>
  <si>
    <t>"drenáž" 8,5*1,0</t>
  </si>
  <si>
    <t>-329732682</t>
  </si>
  <si>
    <t>8,5*1,02</t>
  </si>
  <si>
    <t>-525368422</t>
  </si>
  <si>
    <t>"drenáž - viz. Výkaz výměr" 7,0</t>
  </si>
  <si>
    <t>-19844296</t>
  </si>
  <si>
    <t>392908232</t>
  </si>
  <si>
    <t>54,9*15,9*0,001</t>
  </si>
  <si>
    <t>1824145900</t>
  </si>
  <si>
    <t>"viz. Výkaz výměr" 8,24/0,15</t>
  </si>
  <si>
    <t>-82704816</t>
  </si>
  <si>
    <t>"viz. Výkaz výměr" 12,67/0,2</t>
  </si>
  <si>
    <t>-448318887</t>
  </si>
  <si>
    <t>"viz. Výkaz výměr" 3,28/0,06</t>
  </si>
  <si>
    <t>-2066134454</t>
  </si>
  <si>
    <t>"viz. Výkaz výměr" 0,97/0,15</t>
  </si>
  <si>
    <t>473644532</t>
  </si>
  <si>
    <t>55,25+54,67</t>
  </si>
  <si>
    <t>-438527478</t>
  </si>
  <si>
    <t>"viz. Výkaz výměr" 2,21/0,04</t>
  </si>
  <si>
    <t>-1107850711</t>
  </si>
  <si>
    <t>661308096</t>
  </si>
  <si>
    <t>"KÚ - viz. Výkaz výměr" 2,0</t>
  </si>
  <si>
    <t>-163206516</t>
  </si>
  <si>
    <t>-1670881747</t>
  </si>
  <si>
    <t>40445615</t>
  </si>
  <si>
    <t>značky upravující přednost P6 700mm</t>
  </si>
  <si>
    <t>-1059823036</t>
  </si>
  <si>
    <t>2133706919</t>
  </si>
  <si>
    <t>-1054623961</t>
  </si>
  <si>
    <t>-630175947</t>
  </si>
  <si>
    <t>"viz. Výkaz výměr" 8,5*5,5</t>
  </si>
  <si>
    <t>157762215</t>
  </si>
  <si>
    <t>2025289396</t>
  </si>
  <si>
    <t>"z komunikace" 6,773</t>
  </si>
  <si>
    <t>-2070943665</t>
  </si>
  <si>
    <t>9*6,773</t>
  </si>
  <si>
    <t>1399580447</t>
  </si>
  <si>
    <t>"živice" 1,650+0,773</t>
  </si>
  <si>
    <t>-719939871</t>
  </si>
  <si>
    <t>"podkladní kamenivo" 4,350</t>
  </si>
  <si>
    <t>-1705794018</t>
  </si>
  <si>
    <t>SO-104 - Zeleň</t>
  </si>
  <si>
    <t>111251102</t>
  </si>
  <si>
    <t>Odstranění křovin a stromů průměru kmene do 100 mm i s kořeny sklonu terénu do 1:5 z celkové plochy přes 100 do 500 m2 strojně</t>
  </si>
  <si>
    <t>-148994973</t>
  </si>
  <si>
    <t>Odstranění křovin a stromů s odstraněním kořenů strojně průměru kmene do 100 mm v rovině nebo ve svahu sklonu terénu do 1:5, při celkové ploše přes 100 do 500 m2</t>
  </si>
  <si>
    <t>"viz. Výkaz výměr" 300,0</t>
  </si>
  <si>
    <t>111251111</t>
  </si>
  <si>
    <t>Drcení ořezaných větví D do 100 mm s odvozem do 20 km</t>
  </si>
  <si>
    <t>768214855</t>
  </si>
  <si>
    <t>Drcení ořezaných větví strojně - (štěpkování) s naložením na dopravní prostředek a odvozem drtě do 20 km a se složením o průměru větví do 100 mm</t>
  </si>
  <si>
    <t>"keře" 300,0*0,02</t>
  </si>
  <si>
    <t>"větve prořezaných lip" 33*0,2</t>
  </si>
  <si>
    <t>121151113</t>
  </si>
  <si>
    <t>Sejmutí ornice plochy do 500 m2 tl vrstvy do 200 mm strojně</t>
  </si>
  <si>
    <t>-482607346</t>
  </si>
  <si>
    <t>Sejmutí ornice strojně při souvislé ploše přes 100 do 500 m2, tl. vrstvy do 200 mm</t>
  </si>
  <si>
    <t>"drnová vrstva - viz. Výkaz výměr" 220,0</t>
  </si>
  <si>
    <t>181351103</t>
  </si>
  <si>
    <t>Rozprostření ornice tl vrstvy do 200 mm pl do 500 m2 v rovině nebo ve svahu do 1:5 strojně</t>
  </si>
  <si>
    <t>1103721359</t>
  </si>
  <si>
    <t>Rozprostření a urovnání ornice v rovině nebo ve svahu sklonu do 1:5 strojně při souvislé ploše přes 100 do 500 m2, tl. vrstvy do 200 mm</t>
  </si>
  <si>
    <t>184808121</t>
  </si>
  <si>
    <t>Vyvětvení a tvarový ořez dřevin v nad 3 do 5 m</t>
  </si>
  <si>
    <t>731713962</t>
  </si>
  <si>
    <t>Vyvětvení a tvarový ořez dřevin s úpravou koruny s odnesením odpadu na vzdálenost do 200 m a jeho spálením, při výšce stromu přes 3 do 5 m</t>
  </si>
  <si>
    <t>"viz. Výkaz výměr" 33,0</t>
  </si>
  <si>
    <t>VON - Vedlejší a ostatní náklady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</si>
  <si>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</si>
  <si>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</si>
  <si>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</si>
  <si>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</si>
  <si>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</si>
  <si>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</si>
  <si>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</si>
  <si>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</si>
  <si>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</si>
  <si>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soubor</t>
  </si>
  <si>
    <t>1024</t>
  </si>
  <si>
    <t>-1886255009</t>
  </si>
  <si>
    <t>Zřízení zařízení staveniště, jeho připojení na sítě, oplocení prostoru a jejich následné odstranění.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</si>
  <si>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čistících zón před výjezdem z obvodu staveniště.
</t>
  </si>
  <si>
    <t>031002002</t>
  </si>
  <si>
    <t>Dopravní značení na staveništi</t>
  </si>
  <si>
    <t>-1776018360</t>
  </si>
  <si>
    <t xml:space="preserve">Poznámka k položce:
Projednání a zajištění zvláštního užívání komunikací a veřejných ploch, zajištění dopravního značení
 k dopravním omezením vč. případné světelné signalizace, jejich údržba a přemisťování a následné odstranění, a to v rozsahu nezbytném pro řádné a bezpečné provádění stavby.
 (dopravní omezení u napojení na silnici a místní komunikaci).
</t>
  </si>
  <si>
    <t>VRN9</t>
  </si>
  <si>
    <t>Ostatní náklady</t>
  </si>
  <si>
    <t>090001000</t>
  </si>
  <si>
    <t>Geodetické práce před výstavbou</t>
  </si>
  <si>
    <t>-756545237</t>
  </si>
  <si>
    <t xml:space="preserve">Poznámka k položce:
Geodetické vytýčení před zahájením realizace 
stavebních prací - dl. cesty P12 = 760 m
</t>
  </si>
  <si>
    <t>091003000</t>
  </si>
  <si>
    <t xml:space="preserve">Geodetické práce po výstavbě </t>
  </si>
  <si>
    <t>-1902243394</t>
  </si>
  <si>
    <t xml:space="preserve">Poznámka k položce:
Geodetické zaměření skutečného provedení díla 3x v grafické (tištěné) podobě a 1x v digitálním vyhotovení 
.
</t>
  </si>
  <si>
    <t>091003001</t>
  </si>
  <si>
    <t>Vytýčení podzemních inženýrských sítí</t>
  </si>
  <si>
    <t>1085659545</t>
  </si>
  <si>
    <t xml:space="preserve">Poznámka k položce:
Zajištění ochrany a vytýčení podzemních inženýrských sítí uvedených v projektové dokumentaci dle podmínek z dokladové části projektu, vč. 3 ks kopaných sond (kabel sdělovacího vedení).
</t>
  </si>
  <si>
    <t>091204000</t>
  </si>
  <si>
    <t>Dokumentace skutečného provedení stavby</t>
  </si>
  <si>
    <t>-1309848591</t>
  </si>
  <si>
    <t xml:space="preserve">Poznámka k položce:
Vypracování projektové dokumentace skutečného provedení díla 3x v grafické (tištěné) podobě a 1x v digitálním vyhotovení
(Bude požadováno pouze v případě změn).
</t>
  </si>
  <si>
    <t>091304000</t>
  </si>
  <si>
    <t>Prezentační tabule</t>
  </si>
  <si>
    <t>2593415</t>
  </si>
  <si>
    <t xml:space="preserve">Poznámka k položce:
Zhotovení a instalace prezentační cedule 
nejpozději do jednoho měsíce od převzetí staveniště na místě realizace (dočasná) a následná instalace prezentační cedule po dokončení stavby (trvalá). </t>
  </si>
  <si>
    <t>091404000</t>
  </si>
  <si>
    <t xml:space="preserve">Zkoušky, atesty a revize podle ČSN a případných jiných právních nebo technických předpisů
</t>
  </si>
  <si>
    <t>1213016086</t>
  </si>
  <si>
    <t>Zkoušky, atesty a revize podle ČSN a případných jiných právních nebo technických předpisů</t>
  </si>
  <si>
    <t xml:space="preserve">Poznámka k položce:
Zajištění všech ostatních nezbytných zkoušek, atestů a revizí podle ČSN a případných jiných právních nebo technických předpisů platných v době provádění a předání díla, kterými bude prokázáno dosažení předepsané kvality a předepsaných technických parametrů díla.
(např. 
zkouška hutnění dle Proctor Standard v násypu na požadovaných 100 % PS, Statická zatěžovací zkouška zemní pláně, Statická zatěžovací zkouška obrusné vrstvy). Bude předložen protokol o všech zkouškách.
</t>
  </si>
  <si>
    <t>091806000</t>
  </si>
  <si>
    <t>Zajištění všech nezbytných průzkumů nutných pro řádné provádění a dokončení díla</t>
  </si>
  <si>
    <t>-939420115</t>
  </si>
  <si>
    <t xml:space="preserve">Poznámka k položce:
- předběžný záchranný archeologický výzkum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</si>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</sst>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33" t="s">
        <v>14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1"/>
      <c r="AQ5" s="21"/>
      <c r="AR5" s="19"/>
      <c r="BE5" s="330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35" t="s">
        <v>17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1"/>
      <c r="AQ6" s="21"/>
      <c r="AR6" s="19"/>
      <c r="BE6" s="33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31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31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31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31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31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31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31"/>
      <c r="BS13" s="16" t="s">
        <v>6</v>
      </c>
    </row>
    <row r="14" spans="2:71" ht="13.2">
      <c r="B14" s="20"/>
      <c r="C14" s="21"/>
      <c r="D14" s="21"/>
      <c r="E14" s="336" t="s">
        <v>30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31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31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31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31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31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31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31"/>
      <c r="BS20" s="16" t="s">
        <v>33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31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31"/>
    </row>
    <row r="23" spans="2:57" s="1" customFormat="1" ht="60" customHeight="1">
      <c r="B23" s="20"/>
      <c r="C23" s="21"/>
      <c r="D23" s="21"/>
      <c r="E23" s="338" t="s">
        <v>36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21"/>
      <c r="AP23" s="21"/>
      <c r="AQ23" s="21"/>
      <c r="AR23" s="19"/>
      <c r="BE23" s="331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31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31"/>
    </row>
    <row r="26" spans="1:57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9">
        <f>ROUND(AG54,2)</f>
        <v>0</v>
      </c>
      <c r="AL26" s="340"/>
      <c r="AM26" s="340"/>
      <c r="AN26" s="340"/>
      <c r="AO26" s="340"/>
      <c r="AP26" s="35"/>
      <c r="AQ26" s="35"/>
      <c r="AR26" s="38"/>
      <c r="BE26" s="331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1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1" t="s">
        <v>38</v>
      </c>
      <c r="M28" s="341"/>
      <c r="N28" s="341"/>
      <c r="O28" s="341"/>
      <c r="P28" s="341"/>
      <c r="Q28" s="35"/>
      <c r="R28" s="35"/>
      <c r="S28" s="35"/>
      <c r="T28" s="35"/>
      <c r="U28" s="35"/>
      <c r="V28" s="35"/>
      <c r="W28" s="341" t="s">
        <v>39</v>
      </c>
      <c r="X28" s="341"/>
      <c r="Y28" s="341"/>
      <c r="Z28" s="341"/>
      <c r="AA28" s="341"/>
      <c r="AB28" s="341"/>
      <c r="AC28" s="341"/>
      <c r="AD28" s="341"/>
      <c r="AE28" s="341"/>
      <c r="AF28" s="35"/>
      <c r="AG28" s="35"/>
      <c r="AH28" s="35"/>
      <c r="AI28" s="35"/>
      <c r="AJ28" s="35"/>
      <c r="AK28" s="341" t="s">
        <v>40</v>
      </c>
      <c r="AL28" s="341"/>
      <c r="AM28" s="341"/>
      <c r="AN28" s="341"/>
      <c r="AO28" s="341"/>
      <c r="AP28" s="35"/>
      <c r="AQ28" s="35"/>
      <c r="AR28" s="38"/>
      <c r="BE28" s="331"/>
    </row>
    <row r="29" spans="2:57" s="3" customFormat="1" ht="14.4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44">
        <v>0.21</v>
      </c>
      <c r="M29" s="343"/>
      <c r="N29" s="343"/>
      <c r="O29" s="343"/>
      <c r="P29" s="343"/>
      <c r="Q29" s="40"/>
      <c r="R29" s="40"/>
      <c r="S29" s="40"/>
      <c r="T29" s="40"/>
      <c r="U29" s="40"/>
      <c r="V29" s="40"/>
      <c r="W29" s="342">
        <f>ROUND(AZ54,2)</f>
        <v>0</v>
      </c>
      <c r="X29" s="343"/>
      <c r="Y29" s="343"/>
      <c r="Z29" s="343"/>
      <c r="AA29" s="343"/>
      <c r="AB29" s="343"/>
      <c r="AC29" s="343"/>
      <c r="AD29" s="343"/>
      <c r="AE29" s="343"/>
      <c r="AF29" s="40"/>
      <c r="AG29" s="40"/>
      <c r="AH29" s="40"/>
      <c r="AI29" s="40"/>
      <c r="AJ29" s="40"/>
      <c r="AK29" s="342">
        <f>ROUND(AV54,2)</f>
        <v>0</v>
      </c>
      <c r="AL29" s="343"/>
      <c r="AM29" s="343"/>
      <c r="AN29" s="343"/>
      <c r="AO29" s="343"/>
      <c r="AP29" s="40"/>
      <c r="AQ29" s="40"/>
      <c r="AR29" s="41"/>
      <c r="BE29" s="332"/>
    </row>
    <row r="30" spans="2:57" s="3" customFormat="1" ht="14.4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44">
        <v>0.15</v>
      </c>
      <c r="M30" s="343"/>
      <c r="N30" s="343"/>
      <c r="O30" s="343"/>
      <c r="P30" s="343"/>
      <c r="Q30" s="40"/>
      <c r="R30" s="40"/>
      <c r="S30" s="40"/>
      <c r="T30" s="40"/>
      <c r="U30" s="40"/>
      <c r="V30" s="40"/>
      <c r="W30" s="342">
        <f>ROUND(BA54,2)</f>
        <v>0</v>
      </c>
      <c r="X30" s="343"/>
      <c r="Y30" s="343"/>
      <c r="Z30" s="343"/>
      <c r="AA30" s="343"/>
      <c r="AB30" s="343"/>
      <c r="AC30" s="343"/>
      <c r="AD30" s="343"/>
      <c r="AE30" s="343"/>
      <c r="AF30" s="40"/>
      <c r="AG30" s="40"/>
      <c r="AH30" s="40"/>
      <c r="AI30" s="40"/>
      <c r="AJ30" s="40"/>
      <c r="AK30" s="342">
        <f>ROUND(AW54,2)</f>
        <v>0</v>
      </c>
      <c r="AL30" s="343"/>
      <c r="AM30" s="343"/>
      <c r="AN30" s="343"/>
      <c r="AO30" s="343"/>
      <c r="AP30" s="40"/>
      <c r="AQ30" s="40"/>
      <c r="AR30" s="41"/>
      <c r="BE30" s="332"/>
    </row>
    <row r="31" spans="2:57" s="3" customFormat="1" ht="14.4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44">
        <v>0.21</v>
      </c>
      <c r="M31" s="343"/>
      <c r="N31" s="343"/>
      <c r="O31" s="343"/>
      <c r="P31" s="343"/>
      <c r="Q31" s="40"/>
      <c r="R31" s="40"/>
      <c r="S31" s="40"/>
      <c r="T31" s="40"/>
      <c r="U31" s="40"/>
      <c r="V31" s="40"/>
      <c r="W31" s="342">
        <f>ROUND(BB54,2)</f>
        <v>0</v>
      </c>
      <c r="X31" s="343"/>
      <c r="Y31" s="343"/>
      <c r="Z31" s="343"/>
      <c r="AA31" s="343"/>
      <c r="AB31" s="343"/>
      <c r="AC31" s="343"/>
      <c r="AD31" s="343"/>
      <c r="AE31" s="343"/>
      <c r="AF31" s="40"/>
      <c r="AG31" s="40"/>
      <c r="AH31" s="40"/>
      <c r="AI31" s="40"/>
      <c r="AJ31" s="40"/>
      <c r="AK31" s="342">
        <v>0</v>
      </c>
      <c r="AL31" s="343"/>
      <c r="AM31" s="343"/>
      <c r="AN31" s="343"/>
      <c r="AO31" s="343"/>
      <c r="AP31" s="40"/>
      <c r="AQ31" s="40"/>
      <c r="AR31" s="41"/>
      <c r="BE31" s="332"/>
    </row>
    <row r="32" spans="2:57" s="3" customFormat="1" ht="14.4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44">
        <v>0.15</v>
      </c>
      <c r="M32" s="343"/>
      <c r="N32" s="343"/>
      <c r="O32" s="343"/>
      <c r="P32" s="343"/>
      <c r="Q32" s="40"/>
      <c r="R32" s="40"/>
      <c r="S32" s="40"/>
      <c r="T32" s="40"/>
      <c r="U32" s="40"/>
      <c r="V32" s="40"/>
      <c r="W32" s="342">
        <f>ROUND(BC54,2)</f>
        <v>0</v>
      </c>
      <c r="X32" s="343"/>
      <c r="Y32" s="343"/>
      <c r="Z32" s="343"/>
      <c r="AA32" s="343"/>
      <c r="AB32" s="343"/>
      <c r="AC32" s="343"/>
      <c r="AD32" s="343"/>
      <c r="AE32" s="343"/>
      <c r="AF32" s="40"/>
      <c r="AG32" s="40"/>
      <c r="AH32" s="40"/>
      <c r="AI32" s="40"/>
      <c r="AJ32" s="40"/>
      <c r="AK32" s="342">
        <v>0</v>
      </c>
      <c r="AL32" s="343"/>
      <c r="AM32" s="343"/>
      <c r="AN32" s="343"/>
      <c r="AO32" s="343"/>
      <c r="AP32" s="40"/>
      <c r="AQ32" s="40"/>
      <c r="AR32" s="41"/>
      <c r="BE32" s="332"/>
    </row>
    <row r="33" spans="2:44" s="3" customFormat="1" ht="14.4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44">
        <v>0</v>
      </c>
      <c r="M33" s="343"/>
      <c r="N33" s="343"/>
      <c r="O33" s="343"/>
      <c r="P33" s="343"/>
      <c r="Q33" s="40"/>
      <c r="R33" s="40"/>
      <c r="S33" s="40"/>
      <c r="T33" s="40"/>
      <c r="U33" s="40"/>
      <c r="V33" s="40"/>
      <c r="W33" s="342">
        <f>ROUND(BD54,2)</f>
        <v>0</v>
      </c>
      <c r="X33" s="343"/>
      <c r="Y33" s="343"/>
      <c r="Z33" s="343"/>
      <c r="AA33" s="343"/>
      <c r="AB33" s="343"/>
      <c r="AC33" s="343"/>
      <c r="AD33" s="343"/>
      <c r="AE33" s="343"/>
      <c r="AF33" s="40"/>
      <c r="AG33" s="40"/>
      <c r="AH33" s="40"/>
      <c r="AI33" s="40"/>
      <c r="AJ33" s="40"/>
      <c r="AK33" s="342">
        <v>0</v>
      </c>
      <c r="AL33" s="343"/>
      <c r="AM33" s="343"/>
      <c r="AN33" s="343"/>
      <c r="AO33" s="343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48" t="s">
        <v>49</v>
      </c>
      <c r="Y35" s="346"/>
      <c r="Z35" s="346"/>
      <c r="AA35" s="346"/>
      <c r="AB35" s="346"/>
      <c r="AC35" s="44"/>
      <c r="AD35" s="44"/>
      <c r="AE35" s="44"/>
      <c r="AF35" s="44"/>
      <c r="AG35" s="44"/>
      <c r="AH35" s="44"/>
      <c r="AI35" s="44"/>
      <c r="AJ35" s="44"/>
      <c r="AK35" s="345">
        <f>SUM(AK26:AK33)</f>
        <v>0</v>
      </c>
      <c r="AL35" s="346"/>
      <c r="AM35" s="346"/>
      <c r="AN35" s="346"/>
      <c r="AO35" s="347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G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0" t="str">
        <f>K6</f>
        <v>Polní cesta P12 v k.ú. Svojšice u Kouřimi</v>
      </c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2" t="str">
        <f>IF(AN8="","",AN8)</f>
        <v>1. 6. 2020</v>
      </c>
      <c r="AN47" s="312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26.4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ČR-SPÚ, Pobočka Kolín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13" t="str">
        <f>IF(E17="","",E17)</f>
        <v>AGRO-AQUA, s.r.o. Pardubice</v>
      </c>
      <c r="AN49" s="314"/>
      <c r="AO49" s="314"/>
      <c r="AP49" s="314"/>
      <c r="AQ49" s="35"/>
      <c r="AR49" s="38"/>
      <c r="AS49" s="315" t="s">
        <v>51</v>
      </c>
      <c r="AT49" s="316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13" t="str">
        <f>IF(E20="","",E20)</f>
        <v xml:space="preserve"> </v>
      </c>
      <c r="AN50" s="314"/>
      <c r="AO50" s="314"/>
      <c r="AP50" s="314"/>
      <c r="AQ50" s="35"/>
      <c r="AR50" s="38"/>
      <c r="AS50" s="317"/>
      <c r="AT50" s="318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9"/>
      <c r="AT51" s="320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1" t="s">
        <v>52</v>
      </c>
      <c r="D52" s="322"/>
      <c r="E52" s="322"/>
      <c r="F52" s="322"/>
      <c r="G52" s="322"/>
      <c r="H52" s="65"/>
      <c r="I52" s="324" t="s">
        <v>53</v>
      </c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23" t="s">
        <v>54</v>
      </c>
      <c r="AH52" s="322"/>
      <c r="AI52" s="322"/>
      <c r="AJ52" s="322"/>
      <c r="AK52" s="322"/>
      <c r="AL52" s="322"/>
      <c r="AM52" s="322"/>
      <c r="AN52" s="324" t="s">
        <v>55</v>
      </c>
      <c r="AO52" s="322"/>
      <c r="AP52" s="322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8">
        <f>ROUND(SUM(AG55:AG59),2)</f>
        <v>0</v>
      </c>
      <c r="AH54" s="328"/>
      <c r="AI54" s="328"/>
      <c r="AJ54" s="328"/>
      <c r="AK54" s="328"/>
      <c r="AL54" s="328"/>
      <c r="AM54" s="328"/>
      <c r="AN54" s="329">
        <f aca="true" t="shared" si="0" ref="AN54:AN59">SUM(AG54,AT54)</f>
        <v>0</v>
      </c>
      <c r="AO54" s="329"/>
      <c r="AP54" s="329"/>
      <c r="AQ54" s="77" t="s">
        <v>19</v>
      </c>
      <c r="AR54" s="78"/>
      <c r="AS54" s="79">
        <f>ROUND(SUM(AS55:AS59),2)</f>
        <v>0</v>
      </c>
      <c r="AT54" s="80">
        <f aca="true" t="shared" si="1" ref="AT54:AT59">ROUND(SUM(AV54:AW54),2)</f>
        <v>0</v>
      </c>
      <c r="AU54" s="81">
        <f>ROUND(SUM(AU55:AU59),5)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ROUND(SUM(AZ55:AZ59),2)</f>
        <v>0</v>
      </c>
      <c r="BA54" s="80">
        <f>ROUND(SUM(BA55:BA59),2)</f>
        <v>0</v>
      </c>
      <c r="BB54" s="80">
        <f>ROUND(SUM(BB55:BB59),2)</f>
        <v>0</v>
      </c>
      <c r="BC54" s="80">
        <f>ROUND(SUM(BC55:BC59),2)</f>
        <v>0</v>
      </c>
      <c r="BD54" s="82">
        <f>ROUND(SUM(BD55:BD59),2)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24.6" customHeight="1">
      <c r="A55" s="85" t="s">
        <v>75</v>
      </c>
      <c r="B55" s="86"/>
      <c r="C55" s="87"/>
      <c r="D55" s="325" t="s">
        <v>76</v>
      </c>
      <c r="E55" s="325"/>
      <c r="F55" s="325"/>
      <c r="G55" s="325"/>
      <c r="H55" s="325"/>
      <c r="I55" s="88"/>
      <c r="J55" s="325" t="s">
        <v>77</v>
      </c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6">
        <f>'SO-101 - Polní cesta P12 ...'!J30</f>
        <v>0</v>
      </c>
      <c r="AH55" s="327"/>
      <c r="AI55" s="327"/>
      <c r="AJ55" s="327"/>
      <c r="AK55" s="327"/>
      <c r="AL55" s="327"/>
      <c r="AM55" s="327"/>
      <c r="AN55" s="326">
        <f t="shared" si="0"/>
        <v>0</v>
      </c>
      <c r="AO55" s="327"/>
      <c r="AP55" s="327"/>
      <c r="AQ55" s="89" t="s">
        <v>78</v>
      </c>
      <c r="AR55" s="90"/>
      <c r="AS55" s="91">
        <v>0</v>
      </c>
      <c r="AT55" s="92">
        <f t="shared" si="1"/>
        <v>0</v>
      </c>
      <c r="AU55" s="93">
        <f>'SO-101 - Polní cesta P12 ...'!P86</f>
        <v>0</v>
      </c>
      <c r="AV55" s="92">
        <f>'SO-101 - Polní cesta P12 ...'!J33</f>
        <v>0</v>
      </c>
      <c r="AW55" s="92">
        <f>'SO-101 - Polní cesta P12 ...'!J34</f>
        <v>0</v>
      </c>
      <c r="AX55" s="92">
        <f>'SO-101 - Polní cesta P12 ...'!J35</f>
        <v>0</v>
      </c>
      <c r="AY55" s="92">
        <f>'SO-101 - Polní cesta P12 ...'!J36</f>
        <v>0</v>
      </c>
      <c r="AZ55" s="92">
        <f>'SO-101 - Polní cesta P12 ...'!F33</f>
        <v>0</v>
      </c>
      <c r="BA55" s="92">
        <f>'SO-101 - Polní cesta P12 ...'!F34</f>
        <v>0</v>
      </c>
      <c r="BB55" s="92">
        <f>'SO-101 - Polní cesta P12 ...'!F35</f>
        <v>0</v>
      </c>
      <c r="BC55" s="92">
        <f>'SO-101 - Polní cesta P12 ...'!F36</f>
        <v>0</v>
      </c>
      <c r="BD55" s="94">
        <f>'SO-101 - Polní cesta P12 ...'!F37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24.6" customHeight="1">
      <c r="A56" s="85" t="s">
        <v>75</v>
      </c>
      <c r="B56" s="86"/>
      <c r="C56" s="87"/>
      <c r="D56" s="325" t="s">
        <v>83</v>
      </c>
      <c r="E56" s="325"/>
      <c r="F56" s="325"/>
      <c r="G56" s="325"/>
      <c r="H56" s="325"/>
      <c r="I56" s="88"/>
      <c r="J56" s="325" t="s">
        <v>84</v>
      </c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6">
        <f>'SO-102 - Polní cesta P12 '!J30</f>
        <v>0</v>
      </c>
      <c r="AH56" s="327"/>
      <c r="AI56" s="327"/>
      <c r="AJ56" s="327"/>
      <c r="AK56" s="327"/>
      <c r="AL56" s="327"/>
      <c r="AM56" s="327"/>
      <c r="AN56" s="326">
        <f t="shared" si="0"/>
        <v>0</v>
      </c>
      <c r="AO56" s="327"/>
      <c r="AP56" s="327"/>
      <c r="AQ56" s="89" t="s">
        <v>78</v>
      </c>
      <c r="AR56" s="90"/>
      <c r="AS56" s="91">
        <v>0</v>
      </c>
      <c r="AT56" s="92">
        <f t="shared" si="1"/>
        <v>0</v>
      </c>
      <c r="AU56" s="93">
        <f>'SO-102 - Polní cesta P12 '!P87</f>
        <v>0</v>
      </c>
      <c r="AV56" s="92">
        <f>'SO-102 - Polní cesta P12 '!J33</f>
        <v>0</v>
      </c>
      <c r="AW56" s="92">
        <f>'SO-102 - Polní cesta P12 '!J34</f>
        <v>0</v>
      </c>
      <c r="AX56" s="92">
        <f>'SO-102 - Polní cesta P12 '!J35</f>
        <v>0</v>
      </c>
      <c r="AY56" s="92">
        <f>'SO-102 - Polní cesta P12 '!J36</f>
        <v>0</v>
      </c>
      <c r="AZ56" s="92">
        <f>'SO-102 - Polní cesta P12 '!F33</f>
        <v>0</v>
      </c>
      <c r="BA56" s="92">
        <f>'SO-102 - Polní cesta P12 '!F34</f>
        <v>0</v>
      </c>
      <c r="BB56" s="92">
        <f>'SO-102 - Polní cesta P12 '!F35</f>
        <v>0</v>
      </c>
      <c r="BC56" s="92">
        <f>'SO-102 - Polní cesta P12 '!F36</f>
        <v>0</v>
      </c>
      <c r="BD56" s="94">
        <f>'SO-102 - Polní cesta P12 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81</v>
      </c>
      <c r="CM56" s="95" t="s">
        <v>82</v>
      </c>
    </row>
    <row r="57" spans="1:91" s="7" customFormat="1" ht="24.6" customHeight="1">
      <c r="A57" s="85" t="s">
        <v>75</v>
      </c>
      <c r="B57" s="86"/>
      <c r="C57" s="87"/>
      <c r="D57" s="325" t="s">
        <v>86</v>
      </c>
      <c r="E57" s="325"/>
      <c r="F57" s="325"/>
      <c r="G57" s="325"/>
      <c r="H57" s="325"/>
      <c r="I57" s="88"/>
      <c r="J57" s="325" t="s">
        <v>87</v>
      </c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6">
        <f>'SO-103 - Polní cesta P12 ...'!J30</f>
        <v>0</v>
      </c>
      <c r="AH57" s="327"/>
      <c r="AI57" s="327"/>
      <c r="AJ57" s="327"/>
      <c r="AK57" s="327"/>
      <c r="AL57" s="327"/>
      <c r="AM57" s="327"/>
      <c r="AN57" s="326">
        <f t="shared" si="0"/>
        <v>0</v>
      </c>
      <c r="AO57" s="327"/>
      <c r="AP57" s="327"/>
      <c r="AQ57" s="89" t="s">
        <v>78</v>
      </c>
      <c r="AR57" s="90"/>
      <c r="AS57" s="91">
        <v>0</v>
      </c>
      <c r="AT57" s="92">
        <f t="shared" si="1"/>
        <v>0</v>
      </c>
      <c r="AU57" s="93">
        <f>'SO-103 - Polní cesta P12 ...'!P86</f>
        <v>0</v>
      </c>
      <c r="AV57" s="92">
        <f>'SO-103 - Polní cesta P12 ...'!J33</f>
        <v>0</v>
      </c>
      <c r="AW57" s="92">
        <f>'SO-103 - Polní cesta P12 ...'!J34</f>
        <v>0</v>
      </c>
      <c r="AX57" s="92">
        <f>'SO-103 - Polní cesta P12 ...'!J35</f>
        <v>0</v>
      </c>
      <c r="AY57" s="92">
        <f>'SO-103 - Polní cesta P12 ...'!J36</f>
        <v>0</v>
      </c>
      <c r="AZ57" s="92">
        <f>'SO-103 - Polní cesta P12 ...'!F33</f>
        <v>0</v>
      </c>
      <c r="BA57" s="92">
        <f>'SO-103 - Polní cesta P12 ...'!F34</f>
        <v>0</v>
      </c>
      <c r="BB57" s="92">
        <f>'SO-103 - Polní cesta P12 ...'!F35</f>
        <v>0</v>
      </c>
      <c r="BC57" s="92">
        <f>'SO-103 - Polní cesta P12 ...'!F36</f>
        <v>0</v>
      </c>
      <c r="BD57" s="94">
        <f>'SO-103 - Polní cesta P12 ...'!F37</f>
        <v>0</v>
      </c>
      <c r="BT57" s="95" t="s">
        <v>79</v>
      </c>
      <c r="BV57" s="95" t="s">
        <v>73</v>
      </c>
      <c r="BW57" s="95" t="s">
        <v>88</v>
      </c>
      <c r="BX57" s="95" t="s">
        <v>5</v>
      </c>
      <c r="CL57" s="95" t="s">
        <v>89</v>
      </c>
      <c r="CM57" s="95" t="s">
        <v>82</v>
      </c>
    </row>
    <row r="58" spans="1:91" s="7" customFormat="1" ht="24.6" customHeight="1">
      <c r="A58" s="85" t="s">
        <v>75</v>
      </c>
      <c r="B58" s="86"/>
      <c r="C58" s="87"/>
      <c r="D58" s="325" t="s">
        <v>90</v>
      </c>
      <c r="E58" s="325"/>
      <c r="F58" s="325"/>
      <c r="G58" s="325"/>
      <c r="H58" s="325"/>
      <c r="I58" s="88"/>
      <c r="J58" s="325" t="s">
        <v>91</v>
      </c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6">
        <f>'SO-104 - Zeleň'!J30</f>
        <v>0</v>
      </c>
      <c r="AH58" s="327"/>
      <c r="AI58" s="327"/>
      <c r="AJ58" s="327"/>
      <c r="AK58" s="327"/>
      <c r="AL58" s="327"/>
      <c r="AM58" s="327"/>
      <c r="AN58" s="326">
        <f t="shared" si="0"/>
        <v>0</v>
      </c>
      <c r="AO58" s="327"/>
      <c r="AP58" s="327"/>
      <c r="AQ58" s="89" t="s">
        <v>78</v>
      </c>
      <c r="AR58" s="90"/>
      <c r="AS58" s="91">
        <v>0</v>
      </c>
      <c r="AT58" s="92">
        <f t="shared" si="1"/>
        <v>0</v>
      </c>
      <c r="AU58" s="93">
        <f>'SO-104 - Zeleň'!P81</f>
        <v>0</v>
      </c>
      <c r="AV58" s="92">
        <f>'SO-104 - Zeleň'!J33</f>
        <v>0</v>
      </c>
      <c r="AW58" s="92">
        <f>'SO-104 - Zeleň'!J34</f>
        <v>0</v>
      </c>
      <c r="AX58" s="92">
        <f>'SO-104 - Zeleň'!J35</f>
        <v>0</v>
      </c>
      <c r="AY58" s="92">
        <f>'SO-104 - Zeleň'!J36</f>
        <v>0</v>
      </c>
      <c r="AZ58" s="92">
        <f>'SO-104 - Zeleň'!F33</f>
        <v>0</v>
      </c>
      <c r="BA58" s="92">
        <f>'SO-104 - Zeleň'!F34</f>
        <v>0</v>
      </c>
      <c r="BB58" s="92">
        <f>'SO-104 - Zeleň'!F35</f>
        <v>0</v>
      </c>
      <c r="BC58" s="92">
        <f>'SO-104 - Zeleň'!F36</f>
        <v>0</v>
      </c>
      <c r="BD58" s="94">
        <f>'SO-104 - Zeleň'!F37</f>
        <v>0</v>
      </c>
      <c r="BT58" s="95" t="s">
        <v>79</v>
      </c>
      <c r="BV58" s="95" t="s">
        <v>73</v>
      </c>
      <c r="BW58" s="95" t="s">
        <v>92</v>
      </c>
      <c r="BX58" s="95" t="s">
        <v>5</v>
      </c>
      <c r="CL58" s="95" t="s">
        <v>89</v>
      </c>
      <c r="CM58" s="95" t="s">
        <v>82</v>
      </c>
    </row>
    <row r="59" spans="1:91" s="7" customFormat="1" ht="14.4" customHeight="1">
      <c r="A59" s="85" t="s">
        <v>75</v>
      </c>
      <c r="B59" s="86"/>
      <c r="C59" s="87"/>
      <c r="D59" s="325" t="s">
        <v>93</v>
      </c>
      <c r="E59" s="325"/>
      <c r="F59" s="325"/>
      <c r="G59" s="325"/>
      <c r="H59" s="325"/>
      <c r="I59" s="88"/>
      <c r="J59" s="325" t="s">
        <v>94</v>
      </c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6">
        <f>'VON - Vedlejší a ostatní ...'!J30</f>
        <v>0</v>
      </c>
      <c r="AH59" s="327"/>
      <c r="AI59" s="327"/>
      <c r="AJ59" s="327"/>
      <c r="AK59" s="327"/>
      <c r="AL59" s="327"/>
      <c r="AM59" s="327"/>
      <c r="AN59" s="326">
        <f t="shared" si="0"/>
        <v>0</v>
      </c>
      <c r="AO59" s="327"/>
      <c r="AP59" s="327"/>
      <c r="AQ59" s="89" t="s">
        <v>93</v>
      </c>
      <c r="AR59" s="90"/>
      <c r="AS59" s="96">
        <v>0</v>
      </c>
      <c r="AT59" s="97">
        <f t="shared" si="1"/>
        <v>0</v>
      </c>
      <c r="AU59" s="98">
        <f>'VON - Vedlejší a ostatní ...'!P82</f>
        <v>0</v>
      </c>
      <c r="AV59" s="97">
        <f>'VON - Vedlejší a ostatní ...'!J33</f>
        <v>0</v>
      </c>
      <c r="AW59" s="97">
        <f>'VON - Vedlejší a ostatní ...'!J34</f>
        <v>0</v>
      </c>
      <c r="AX59" s="97">
        <f>'VON - Vedlejší a ostatní ...'!J35</f>
        <v>0</v>
      </c>
      <c r="AY59" s="97">
        <f>'VON - Vedlejší a ostatní ...'!J36</f>
        <v>0</v>
      </c>
      <c r="AZ59" s="97">
        <f>'VON - Vedlejší a ostatní ...'!F33</f>
        <v>0</v>
      </c>
      <c r="BA59" s="97">
        <f>'VON - Vedlejší a ostatní ...'!F34</f>
        <v>0</v>
      </c>
      <c r="BB59" s="97">
        <f>'VON - Vedlejší a ostatní ...'!F35</f>
        <v>0</v>
      </c>
      <c r="BC59" s="97">
        <f>'VON - Vedlejší a ostatní ...'!F36</f>
        <v>0</v>
      </c>
      <c r="BD59" s="99">
        <f>'VON - Vedlejší a ostatní ...'!F37</f>
        <v>0</v>
      </c>
      <c r="BT59" s="95" t="s">
        <v>79</v>
      </c>
      <c r="BV59" s="95" t="s">
        <v>73</v>
      </c>
      <c r="BW59" s="95" t="s">
        <v>95</v>
      </c>
      <c r="BX59" s="95" t="s">
        <v>5</v>
      </c>
      <c r="CL59" s="95" t="s">
        <v>19</v>
      </c>
      <c r="CM59" s="95" t="s">
        <v>82</v>
      </c>
    </row>
    <row r="60" spans="1:57" s="2" customFormat="1" ht="30" customHeight="1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8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2" customFormat="1" ht="6.9" customHeight="1">
      <c r="A61" s="33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38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sheetProtection algorithmName="SHA-512" hashValue="iS1xDo3CjimmMne9kI+ebZK17jOMsISpl4QjzeS+uDiXchrNpohCc4aKEGUJ1RItjdugmLBwUiJFEOr97/8Vrw==" saltValue="fV65XXOG/htwHintwywBt/MlgogH+YWHj00GH6c/iCEdnObZ3MpwBblVcabdg/Gnshexy50cz64cDbIsis3TL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-101 - Polní cesta P12 ...'!C2" display="/"/>
    <hyperlink ref="A56" location="'SO-102 - Polní cesta P12 '!C2" display="/"/>
    <hyperlink ref="A57" location="'SO-103 - Polní cesta P12 ...'!C2" display="/"/>
    <hyperlink ref="A58" location="'SO-104 - Zeleň'!C2" display="/"/>
    <hyperlink ref="A5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6" t="s">
        <v>80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96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50" t="str">
        <f>'Rekapitulace stavby'!K6</f>
        <v>Polní cesta P12 v k.ú. Svojšice u Kouřimi</v>
      </c>
      <c r="F7" s="351"/>
      <c r="G7" s="351"/>
      <c r="H7" s="351"/>
      <c r="I7" s="100"/>
      <c r="L7" s="19"/>
    </row>
    <row r="8" spans="1:31" s="2" customFormat="1" ht="12" customHeight="1">
      <c r="A8" s="33"/>
      <c r="B8" s="38"/>
      <c r="C8" s="33"/>
      <c r="D8" s="106" t="s">
        <v>97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2" t="s">
        <v>98</v>
      </c>
      <c r="F9" s="353"/>
      <c r="G9" s="353"/>
      <c r="H9" s="353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81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4" t="str">
        <f>'Rekapitulace stavby'!E14</f>
        <v>Vyplň údaj</v>
      </c>
      <c r="F18" s="355"/>
      <c r="G18" s="355"/>
      <c r="H18" s="355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6" t="s">
        <v>19</v>
      </c>
      <c r="F27" s="356"/>
      <c r="G27" s="356"/>
      <c r="H27" s="356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ROUND(J86,2)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ROUND((SUM(BE86:BE220)),2)</f>
        <v>0</v>
      </c>
      <c r="G33" s="33"/>
      <c r="H33" s="33"/>
      <c r="I33" s="124">
        <v>0.21</v>
      </c>
      <c r="J33" s="123">
        <f>ROUND(((SUM(BE86:BE220))*I33),2)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ROUND((SUM(BF86:BF220)),2)</f>
        <v>0</v>
      </c>
      <c r="G34" s="33"/>
      <c r="H34" s="33"/>
      <c r="I34" s="124">
        <v>0.15</v>
      </c>
      <c r="J34" s="123">
        <f>ROUND(((SUM(BF86:BF220))*I34),2)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ROUND((SUM(BG86:BG220)),2)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ROUND((SUM(BH86:BH220)),2)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ROUND((SUM(BI86:BI220)),2)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99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7" t="str">
        <f>E7</f>
        <v>Polní cesta P12 v k.ú. Svojšice u Kouřimi</v>
      </c>
      <c r="F48" s="358"/>
      <c r="G48" s="358"/>
      <c r="H48" s="358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0" t="str">
        <f>E9</f>
        <v>SO-101 - Polní cesta P12 - napojení v násypu</v>
      </c>
      <c r="F50" s="359"/>
      <c r="G50" s="359"/>
      <c r="H50" s="359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100</v>
      </c>
      <c r="D57" s="140"/>
      <c r="E57" s="140"/>
      <c r="F57" s="140"/>
      <c r="G57" s="140"/>
      <c r="H57" s="140"/>
      <c r="I57" s="141"/>
      <c r="J57" s="142" t="s">
        <v>101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J86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102</v>
      </c>
    </row>
    <row r="60" spans="2:12" s="9" customFormat="1" ht="24.9" customHeight="1">
      <c r="B60" s="144"/>
      <c r="C60" s="145"/>
      <c r="D60" s="146" t="s">
        <v>103</v>
      </c>
      <c r="E60" s="147"/>
      <c r="F60" s="147"/>
      <c r="G60" s="147"/>
      <c r="H60" s="147"/>
      <c r="I60" s="148"/>
      <c r="J60" s="149">
        <f>J87</f>
        <v>0</v>
      </c>
      <c r="K60" s="145"/>
      <c r="L60" s="150"/>
    </row>
    <row r="61" spans="2:12" s="10" customFormat="1" ht="19.95" customHeight="1">
      <c r="B61" s="151"/>
      <c r="C61" s="152"/>
      <c r="D61" s="153" t="s">
        <v>104</v>
      </c>
      <c r="E61" s="154"/>
      <c r="F61" s="154"/>
      <c r="G61" s="154"/>
      <c r="H61" s="154"/>
      <c r="I61" s="155"/>
      <c r="J61" s="156">
        <f>J88</f>
        <v>0</v>
      </c>
      <c r="K61" s="152"/>
      <c r="L61" s="157"/>
    </row>
    <row r="62" spans="2:12" s="10" customFormat="1" ht="19.95" customHeight="1">
      <c r="B62" s="151"/>
      <c r="C62" s="152"/>
      <c r="D62" s="153" t="s">
        <v>105</v>
      </c>
      <c r="E62" s="154"/>
      <c r="F62" s="154"/>
      <c r="G62" s="154"/>
      <c r="H62" s="154"/>
      <c r="I62" s="155"/>
      <c r="J62" s="156">
        <f>J142</f>
        <v>0</v>
      </c>
      <c r="K62" s="152"/>
      <c r="L62" s="157"/>
    </row>
    <row r="63" spans="2:12" s="10" customFormat="1" ht="19.95" customHeight="1">
      <c r="B63" s="151"/>
      <c r="C63" s="152"/>
      <c r="D63" s="153" t="s">
        <v>106</v>
      </c>
      <c r="E63" s="154"/>
      <c r="F63" s="154"/>
      <c r="G63" s="154"/>
      <c r="H63" s="154"/>
      <c r="I63" s="155"/>
      <c r="J63" s="156">
        <f>J152</f>
        <v>0</v>
      </c>
      <c r="K63" s="152"/>
      <c r="L63" s="157"/>
    </row>
    <row r="64" spans="2:12" s="10" customFormat="1" ht="19.95" customHeight="1">
      <c r="B64" s="151"/>
      <c r="C64" s="152"/>
      <c r="D64" s="153" t="s">
        <v>107</v>
      </c>
      <c r="E64" s="154"/>
      <c r="F64" s="154"/>
      <c r="G64" s="154"/>
      <c r="H64" s="154"/>
      <c r="I64" s="155"/>
      <c r="J64" s="156">
        <f>J179</f>
        <v>0</v>
      </c>
      <c r="K64" s="152"/>
      <c r="L64" s="157"/>
    </row>
    <row r="65" spans="2:12" s="10" customFormat="1" ht="19.95" customHeight="1">
      <c r="B65" s="151"/>
      <c r="C65" s="152"/>
      <c r="D65" s="153" t="s">
        <v>108</v>
      </c>
      <c r="E65" s="154"/>
      <c r="F65" s="154"/>
      <c r="G65" s="154"/>
      <c r="H65" s="154"/>
      <c r="I65" s="155"/>
      <c r="J65" s="156">
        <f>J205</f>
        <v>0</v>
      </c>
      <c r="K65" s="152"/>
      <c r="L65" s="157"/>
    </row>
    <row r="66" spans="2:12" s="10" customFormat="1" ht="19.95" customHeight="1">
      <c r="B66" s="151"/>
      <c r="C66" s="152"/>
      <c r="D66" s="153" t="s">
        <v>109</v>
      </c>
      <c r="E66" s="154"/>
      <c r="F66" s="154"/>
      <c r="G66" s="154"/>
      <c r="H66" s="154"/>
      <c r="I66" s="155"/>
      <c r="J66" s="156">
        <f>J218</f>
        <v>0</v>
      </c>
      <c r="K66" s="152"/>
      <c r="L66" s="157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107"/>
      <c r="J67" s="35"/>
      <c r="K67" s="35"/>
      <c r="L67" s="108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135"/>
      <c r="J68" s="47"/>
      <c r="K68" s="47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138"/>
      <c r="J72" s="49"/>
      <c r="K72" s="49"/>
      <c r="L72" s="108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110</v>
      </c>
      <c r="D73" s="35"/>
      <c r="E73" s="35"/>
      <c r="F73" s="35"/>
      <c r="G73" s="35"/>
      <c r="H73" s="35"/>
      <c r="I73" s="107"/>
      <c r="J73" s="35"/>
      <c r="K73" s="35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107"/>
      <c r="J75" s="35"/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34"/>
      <c r="C76" s="35"/>
      <c r="D76" s="35"/>
      <c r="E76" s="357" t="str">
        <f>E7</f>
        <v>Polní cesta P12 v k.ú. Svojšice u Kouřimi</v>
      </c>
      <c r="F76" s="358"/>
      <c r="G76" s="358"/>
      <c r="H76" s="358"/>
      <c r="I76" s="107"/>
      <c r="J76" s="35"/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97</v>
      </c>
      <c r="D77" s="35"/>
      <c r="E77" s="35"/>
      <c r="F77" s="35"/>
      <c r="G77" s="35"/>
      <c r="H77" s="35"/>
      <c r="I77" s="107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4.4" customHeight="1">
      <c r="A78" s="33"/>
      <c r="B78" s="34"/>
      <c r="C78" s="35"/>
      <c r="D78" s="35"/>
      <c r="E78" s="310" t="str">
        <f>E9</f>
        <v>SO-101 - Polní cesta P12 - napojení v násypu</v>
      </c>
      <c r="F78" s="359"/>
      <c r="G78" s="359"/>
      <c r="H78" s="359"/>
      <c r="I78" s="107"/>
      <c r="J78" s="35"/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5"/>
      <c r="D79" s="35"/>
      <c r="E79" s="35"/>
      <c r="F79" s="35"/>
      <c r="G79" s="35"/>
      <c r="H79" s="35"/>
      <c r="I79" s="107"/>
      <c r="J79" s="35"/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21</v>
      </c>
      <c r="D80" s="35"/>
      <c r="E80" s="35"/>
      <c r="F80" s="26" t="str">
        <f>F12</f>
        <v xml:space="preserve"> </v>
      </c>
      <c r="G80" s="35"/>
      <c r="H80" s="35"/>
      <c r="I80" s="110" t="s">
        <v>23</v>
      </c>
      <c r="J80" s="58" t="str">
        <f>IF(J12="","",J12)</f>
        <v>1. 6. 2020</v>
      </c>
      <c r="K80" s="35"/>
      <c r="L80" s="10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107"/>
      <c r="J81" s="35"/>
      <c r="K81" s="35"/>
      <c r="L81" s="108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8" customHeight="1">
      <c r="A82" s="33"/>
      <c r="B82" s="34"/>
      <c r="C82" s="28" t="s">
        <v>25</v>
      </c>
      <c r="D82" s="35"/>
      <c r="E82" s="35"/>
      <c r="F82" s="26" t="str">
        <f>E15</f>
        <v>ČR-SPÚ, Pobočka Kolín</v>
      </c>
      <c r="G82" s="35"/>
      <c r="H82" s="35"/>
      <c r="I82" s="110" t="s">
        <v>31</v>
      </c>
      <c r="J82" s="31" t="str">
        <f>E21</f>
        <v>AGRO-AQUA, s.r.o. Pardubice</v>
      </c>
      <c r="K82" s="35"/>
      <c r="L82" s="108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6" customHeight="1">
      <c r="A83" s="33"/>
      <c r="B83" s="34"/>
      <c r="C83" s="28" t="s">
        <v>29</v>
      </c>
      <c r="D83" s="35"/>
      <c r="E83" s="35"/>
      <c r="F83" s="26" t="str">
        <f>IF(E18="","",E18)</f>
        <v>Vyplň údaj</v>
      </c>
      <c r="G83" s="35"/>
      <c r="H83" s="35"/>
      <c r="I83" s="110" t="s">
        <v>34</v>
      </c>
      <c r="J83" s="31" t="str">
        <f>E24</f>
        <v xml:space="preserve"> </v>
      </c>
      <c r="K83" s="35"/>
      <c r="L83" s="108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5"/>
      <c r="D84" s="35"/>
      <c r="E84" s="35"/>
      <c r="F84" s="35"/>
      <c r="G84" s="35"/>
      <c r="H84" s="35"/>
      <c r="I84" s="107"/>
      <c r="J84" s="35"/>
      <c r="K84" s="35"/>
      <c r="L84" s="108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58"/>
      <c r="B85" s="159"/>
      <c r="C85" s="160" t="s">
        <v>111</v>
      </c>
      <c r="D85" s="161" t="s">
        <v>56</v>
      </c>
      <c r="E85" s="161" t="s">
        <v>52</v>
      </c>
      <c r="F85" s="161" t="s">
        <v>53</v>
      </c>
      <c r="G85" s="161" t="s">
        <v>112</v>
      </c>
      <c r="H85" s="161" t="s">
        <v>113</v>
      </c>
      <c r="I85" s="162" t="s">
        <v>114</v>
      </c>
      <c r="J85" s="161" t="s">
        <v>101</v>
      </c>
      <c r="K85" s="163" t="s">
        <v>115</v>
      </c>
      <c r="L85" s="164"/>
      <c r="M85" s="67" t="s">
        <v>19</v>
      </c>
      <c r="N85" s="68" t="s">
        <v>41</v>
      </c>
      <c r="O85" s="68" t="s">
        <v>116</v>
      </c>
      <c r="P85" s="68" t="s">
        <v>117</v>
      </c>
      <c r="Q85" s="68" t="s">
        <v>118</v>
      </c>
      <c r="R85" s="68" t="s">
        <v>119</v>
      </c>
      <c r="S85" s="68" t="s">
        <v>120</v>
      </c>
      <c r="T85" s="69" t="s">
        <v>121</v>
      </c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1:63" s="2" customFormat="1" ht="22.8" customHeight="1">
      <c r="A86" s="33"/>
      <c r="B86" s="34"/>
      <c r="C86" s="74" t="s">
        <v>122</v>
      </c>
      <c r="D86" s="35"/>
      <c r="E86" s="35"/>
      <c r="F86" s="35"/>
      <c r="G86" s="35"/>
      <c r="H86" s="35"/>
      <c r="I86" s="107"/>
      <c r="J86" s="165">
        <f>BK86</f>
        <v>0</v>
      </c>
      <c r="K86" s="35"/>
      <c r="L86" s="38"/>
      <c r="M86" s="70"/>
      <c r="N86" s="166"/>
      <c r="O86" s="71"/>
      <c r="P86" s="167">
        <f>P87</f>
        <v>0</v>
      </c>
      <c r="Q86" s="71"/>
      <c r="R86" s="167">
        <f>R87</f>
        <v>987.1978575800001</v>
      </c>
      <c r="S86" s="71"/>
      <c r="T86" s="168">
        <f>T87</f>
        <v>9.03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70</v>
      </c>
      <c r="AU86" s="16" t="s">
        <v>102</v>
      </c>
      <c r="BK86" s="169">
        <f>BK87</f>
        <v>0</v>
      </c>
    </row>
    <row r="87" spans="2:63" s="12" customFormat="1" ht="25.95" customHeight="1">
      <c r="B87" s="170"/>
      <c r="C87" s="171"/>
      <c r="D87" s="172" t="s">
        <v>70</v>
      </c>
      <c r="E87" s="173" t="s">
        <v>123</v>
      </c>
      <c r="F87" s="173" t="s">
        <v>124</v>
      </c>
      <c r="G87" s="171"/>
      <c r="H87" s="171"/>
      <c r="I87" s="174"/>
      <c r="J87" s="175">
        <f>BK87</f>
        <v>0</v>
      </c>
      <c r="K87" s="171"/>
      <c r="L87" s="176"/>
      <c r="M87" s="177"/>
      <c r="N87" s="178"/>
      <c r="O87" s="178"/>
      <c r="P87" s="179">
        <f>P88+P142+P152+P179+P205+P218</f>
        <v>0</v>
      </c>
      <c r="Q87" s="178"/>
      <c r="R87" s="179">
        <f>R88+R142+R152+R179+R205+R218</f>
        <v>987.1978575800001</v>
      </c>
      <c r="S87" s="178"/>
      <c r="T87" s="180">
        <f>T88+T142+T152+T179+T205+T218</f>
        <v>9.03</v>
      </c>
      <c r="AR87" s="181" t="s">
        <v>79</v>
      </c>
      <c r="AT87" s="182" t="s">
        <v>70</v>
      </c>
      <c r="AU87" s="182" t="s">
        <v>71</v>
      </c>
      <c r="AY87" s="181" t="s">
        <v>125</v>
      </c>
      <c r="BK87" s="183">
        <f>BK88+BK142+BK152+BK179+BK205+BK218</f>
        <v>0</v>
      </c>
    </row>
    <row r="88" spans="2:63" s="12" customFormat="1" ht="22.8" customHeight="1">
      <c r="B88" s="170"/>
      <c r="C88" s="171"/>
      <c r="D88" s="172" t="s">
        <v>70</v>
      </c>
      <c r="E88" s="184" t="s">
        <v>79</v>
      </c>
      <c r="F88" s="184" t="s">
        <v>126</v>
      </c>
      <c r="G88" s="171"/>
      <c r="H88" s="171"/>
      <c r="I88" s="174"/>
      <c r="J88" s="185">
        <f>BK88</f>
        <v>0</v>
      </c>
      <c r="K88" s="171"/>
      <c r="L88" s="176"/>
      <c r="M88" s="177"/>
      <c r="N88" s="178"/>
      <c r="O88" s="178"/>
      <c r="P88" s="179">
        <f>SUM(P89:P141)</f>
        <v>0</v>
      </c>
      <c r="Q88" s="178"/>
      <c r="R88" s="179">
        <f>SUM(R89:R141)</f>
        <v>589.8690240000001</v>
      </c>
      <c r="S88" s="178"/>
      <c r="T88" s="180">
        <f>SUM(T89:T141)</f>
        <v>9.03</v>
      </c>
      <c r="AR88" s="181" t="s">
        <v>79</v>
      </c>
      <c r="AT88" s="182" t="s">
        <v>70</v>
      </c>
      <c r="AU88" s="182" t="s">
        <v>79</v>
      </c>
      <c r="AY88" s="181" t="s">
        <v>125</v>
      </c>
      <c r="BK88" s="183">
        <f>SUM(BK89:BK141)</f>
        <v>0</v>
      </c>
    </row>
    <row r="89" spans="1:65" s="2" customFormat="1" ht="14.4" customHeight="1">
      <c r="A89" s="33"/>
      <c r="B89" s="34"/>
      <c r="C89" s="186" t="s">
        <v>79</v>
      </c>
      <c r="D89" s="186" t="s">
        <v>127</v>
      </c>
      <c r="E89" s="187" t="s">
        <v>128</v>
      </c>
      <c r="F89" s="188" t="s">
        <v>129</v>
      </c>
      <c r="G89" s="189" t="s">
        <v>130</v>
      </c>
      <c r="H89" s="190">
        <v>10</v>
      </c>
      <c r="I89" s="191"/>
      <c r="J89" s="192">
        <f>ROUND(I89*H89,2)</f>
        <v>0</v>
      </c>
      <c r="K89" s="188" t="s">
        <v>131</v>
      </c>
      <c r="L89" s="38"/>
      <c r="M89" s="193" t="s">
        <v>19</v>
      </c>
      <c r="N89" s="194" t="s">
        <v>42</v>
      </c>
      <c r="O89" s="63"/>
      <c r="P89" s="195">
        <f>O89*H89</f>
        <v>0</v>
      </c>
      <c r="Q89" s="195">
        <v>0</v>
      </c>
      <c r="R89" s="195">
        <f>Q89*H89</f>
        <v>0</v>
      </c>
      <c r="S89" s="195">
        <v>0.58</v>
      </c>
      <c r="T89" s="196">
        <f>S89*H89</f>
        <v>5.8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97" t="s">
        <v>132</v>
      </c>
      <c r="AT89" s="197" t="s">
        <v>127</v>
      </c>
      <c r="AU89" s="197" t="s">
        <v>82</v>
      </c>
      <c r="AY89" s="16" t="s">
        <v>125</v>
      </c>
      <c r="BE89" s="198">
        <f>IF(N89="základní",J89,0)</f>
        <v>0</v>
      </c>
      <c r="BF89" s="198">
        <f>IF(N89="snížená",J89,0)</f>
        <v>0</v>
      </c>
      <c r="BG89" s="198">
        <f>IF(N89="zákl. přenesená",J89,0)</f>
        <v>0</v>
      </c>
      <c r="BH89" s="198">
        <f>IF(N89="sníž. přenesená",J89,0)</f>
        <v>0</v>
      </c>
      <c r="BI89" s="198">
        <f>IF(N89="nulová",J89,0)</f>
        <v>0</v>
      </c>
      <c r="BJ89" s="16" t="s">
        <v>79</v>
      </c>
      <c r="BK89" s="198">
        <f>ROUND(I89*H89,2)</f>
        <v>0</v>
      </c>
      <c r="BL89" s="16" t="s">
        <v>132</v>
      </c>
      <c r="BM89" s="197" t="s">
        <v>133</v>
      </c>
    </row>
    <row r="90" spans="1:47" s="2" customFormat="1" ht="28.8">
      <c r="A90" s="33"/>
      <c r="B90" s="34"/>
      <c r="C90" s="35"/>
      <c r="D90" s="199" t="s">
        <v>134</v>
      </c>
      <c r="E90" s="35"/>
      <c r="F90" s="200" t="s">
        <v>135</v>
      </c>
      <c r="G90" s="35"/>
      <c r="H90" s="35"/>
      <c r="I90" s="107"/>
      <c r="J90" s="35"/>
      <c r="K90" s="35"/>
      <c r="L90" s="38"/>
      <c r="M90" s="201"/>
      <c r="N90" s="202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134</v>
      </c>
      <c r="AU90" s="16" t="s">
        <v>82</v>
      </c>
    </row>
    <row r="91" spans="2:51" s="13" customFormat="1" ht="10.2">
      <c r="B91" s="203"/>
      <c r="C91" s="204"/>
      <c r="D91" s="199" t="s">
        <v>136</v>
      </c>
      <c r="E91" s="205" t="s">
        <v>19</v>
      </c>
      <c r="F91" s="206" t="s">
        <v>137</v>
      </c>
      <c r="G91" s="204"/>
      <c r="H91" s="207">
        <v>10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136</v>
      </c>
      <c r="AU91" s="213" t="s">
        <v>82</v>
      </c>
      <c r="AV91" s="13" t="s">
        <v>82</v>
      </c>
      <c r="AW91" s="13" t="s">
        <v>33</v>
      </c>
      <c r="AX91" s="13" t="s">
        <v>71</v>
      </c>
      <c r="AY91" s="213" t="s">
        <v>125</v>
      </c>
    </row>
    <row r="92" spans="1:65" s="2" customFormat="1" ht="14.4" customHeight="1">
      <c r="A92" s="33"/>
      <c r="B92" s="34"/>
      <c r="C92" s="186" t="s">
        <v>82</v>
      </c>
      <c r="D92" s="186" t="s">
        <v>127</v>
      </c>
      <c r="E92" s="187" t="s">
        <v>138</v>
      </c>
      <c r="F92" s="188" t="s">
        <v>139</v>
      </c>
      <c r="G92" s="189" t="s">
        <v>130</v>
      </c>
      <c r="H92" s="190">
        <v>10</v>
      </c>
      <c r="I92" s="191"/>
      <c r="J92" s="192">
        <f>ROUND(I92*H92,2)</f>
        <v>0</v>
      </c>
      <c r="K92" s="188" t="s">
        <v>131</v>
      </c>
      <c r="L92" s="38"/>
      <c r="M92" s="193" t="s">
        <v>19</v>
      </c>
      <c r="N92" s="194" t="s">
        <v>42</v>
      </c>
      <c r="O92" s="63"/>
      <c r="P92" s="195">
        <f>O92*H92</f>
        <v>0</v>
      </c>
      <c r="Q92" s="195">
        <v>0</v>
      </c>
      <c r="R92" s="195">
        <f>Q92*H92</f>
        <v>0</v>
      </c>
      <c r="S92" s="195">
        <v>0.22</v>
      </c>
      <c r="T92" s="196">
        <f>S92*H92</f>
        <v>2.2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7" t="s">
        <v>132</v>
      </c>
      <c r="AT92" s="197" t="s">
        <v>127</v>
      </c>
      <c r="AU92" s="197" t="s">
        <v>82</v>
      </c>
      <c r="AY92" s="16" t="s">
        <v>125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6" t="s">
        <v>79</v>
      </c>
      <c r="BK92" s="198">
        <f>ROUND(I92*H92,2)</f>
        <v>0</v>
      </c>
      <c r="BL92" s="16" t="s">
        <v>132</v>
      </c>
      <c r="BM92" s="197" t="s">
        <v>140</v>
      </c>
    </row>
    <row r="93" spans="1:47" s="2" customFormat="1" ht="19.2">
      <c r="A93" s="33"/>
      <c r="B93" s="34"/>
      <c r="C93" s="35"/>
      <c r="D93" s="199" t="s">
        <v>134</v>
      </c>
      <c r="E93" s="35"/>
      <c r="F93" s="200" t="s">
        <v>141</v>
      </c>
      <c r="G93" s="35"/>
      <c r="H93" s="35"/>
      <c r="I93" s="107"/>
      <c r="J93" s="35"/>
      <c r="K93" s="35"/>
      <c r="L93" s="38"/>
      <c r="M93" s="201"/>
      <c r="N93" s="202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134</v>
      </c>
      <c r="AU93" s="16" t="s">
        <v>82</v>
      </c>
    </row>
    <row r="94" spans="1:65" s="2" customFormat="1" ht="14.4" customHeight="1">
      <c r="A94" s="33"/>
      <c r="B94" s="34"/>
      <c r="C94" s="186" t="s">
        <v>142</v>
      </c>
      <c r="D94" s="186" t="s">
        <v>127</v>
      </c>
      <c r="E94" s="187" t="s">
        <v>143</v>
      </c>
      <c r="F94" s="188" t="s">
        <v>144</v>
      </c>
      <c r="G94" s="189" t="s">
        <v>130</v>
      </c>
      <c r="H94" s="190">
        <v>10</v>
      </c>
      <c r="I94" s="191"/>
      <c r="J94" s="192">
        <f>ROUND(I94*H94,2)</f>
        <v>0</v>
      </c>
      <c r="K94" s="188" t="s">
        <v>131</v>
      </c>
      <c r="L94" s="38"/>
      <c r="M94" s="193" t="s">
        <v>19</v>
      </c>
      <c r="N94" s="194" t="s">
        <v>42</v>
      </c>
      <c r="O94" s="63"/>
      <c r="P94" s="195">
        <f>O94*H94</f>
        <v>0</v>
      </c>
      <c r="Q94" s="195">
        <v>3E-05</v>
      </c>
      <c r="R94" s="195">
        <f>Q94*H94</f>
        <v>0.00030000000000000003</v>
      </c>
      <c r="S94" s="195">
        <v>0.103</v>
      </c>
      <c r="T94" s="196">
        <f>S94*H94</f>
        <v>1.03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97" t="s">
        <v>132</v>
      </c>
      <c r="AT94" s="197" t="s">
        <v>127</v>
      </c>
      <c r="AU94" s="197" t="s">
        <v>82</v>
      </c>
      <c r="AY94" s="16" t="s">
        <v>125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6" t="s">
        <v>79</v>
      </c>
      <c r="BK94" s="198">
        <f>ROUND(I94*H94,2)</f>
        <v>0</v>
      </c>
      <c r="BL94" s="16" t="s">
        <v>132</v>
      </c>
      <c r="BM94" s="197" t="s">
        <v>145</v>
      </c>
    </row>
    <row r="95" spans="1:47" s="2" customFormat="1" ht="19.2">
      <c r="A95" s="33"/>
      <c r="B95" s="34"/>
      <c r="C95" s="35"/>
      <c r="D95" s="199" t="s">
        <v>134</v>
      </c>
      <c r="E95" s="35"/>
      <c r="F95" s="200" t="s">
        <v>146</v>
      </c>
      <c r="G95" s="35"/>
      <c r="H95" s="35"/>
      <c r="I95" s="107"/>
      <c r="J95" s="35"/>
      <c r="K95" s="35"/>
      <c r="L95" s="38"/>
      <c r="M95" s="201"/>
      <c r="N95" s="202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134</v>
      </c>
      <c r="AU95" s="16" t="s">
        <v>82</v>
      </c>
    </row>
    <row r="96" spans="1:65" s="2" customFormat="1" ht="14.4" customHeight="1">
      <c r="A96" s="33"/>
      <c r="B96" s="34"/>
      <c r="C96" s="186" t="s">
        <v>132</v>
      </c>
      <c r="D96" s="186" t="s">
        <v>127</v>
      </c>
      <c r="E96" s="187" t="s">
        <v>147</v>
      </c>
      <c r="F96" s="188" t="s">
        <v>148</v>
      </c>
      <c r="G96" s="189" t="s">
        <v>130</v>
      </c>
      <c r="H96" s="190">
        <v>455.7</v>
      </c>
      <c r="I96" s="191"/>
      <c r="J96" s="192">
        <f>ROUND(I96*H96,2)</f>
        <v>0</v>
      </c>
      <c r="K96" s="188" t="s">
        <v>131</v>
      </c>
      <c r="L96" s="38"/>
      <c r="M96" s="193" t="s">
        <v>19</v>
      </c>
      <c r="N96" s="194" t="s">
        <v>42</v>
      </c>
      <c r="O96" s="63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97" t="s">
        <v>132</v>
      </c>
      <c r="AT96" s="197" t="s">
        <v>127</v>
      </c>
      <c r="AU96" s="197" t="s">
        <v>82</v>
      </c>
      <c r="AY96" s="16" t="s">
        <v>125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6" t="s">
        <v>79</v>
      </c>
      <c r="BK96" s="198">
        <f>ROUND(I96*H96,2)</f>
        <v>0</v>
      </c>
      <c r="BL96" s="16" t="s">
        <v>132</v>
      </c>
      <c r="BM96" s="197" t="s">
        <v>149</v>
      </c>
    </row>
    <row r="97" spans="1:47" s="2" customFormat="1" ht="10.2">
      <c r="A97" s="33"/>
      <c r="B97" s="34"/>
      <c r="C97" s="35"/>
      <c r="D97" s="199" t="s">
        <v>134</v>
      </c>
      <c r="E97" s="35"/>
      <c r="F97" s="200" t="s">
        <v>150</v>
      </c>
      <c r="G97" s="35"/>
      <c r="H97" s="35"/>
      <c r="I97" s="107"/>
      <c r="J97" s="35"/>
      <c r="K97" s="35"/>
      <c r="L97" s="38"/>
      <c r="M97" s="201"/>
      <c r="N97" s="202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134</v>
      </c>
      <c r="AU97" s="16" t="s">
        <v>82</v>
      </c>
    </row>
    <row r="98" spans="2:51" s="13" customFormat="1" ht="10.2">
      <c r="B98" s="203"/>
      <c r="C98" s="204"/>
      <c r="D98" s="199" t="s">
        <v>136</v>
      </c>
      <c r="E98" s="205" t="s">
        <v>19</v>
      </c>
      <c r="F98" s="206" t="s">
        <v>151</v>
      </c>
      <c r="G98" s="204"/>
      <c r="H98" s="207">
        <v>455.7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136</v>
      </c>
      <c r="AU98" s="213" t="s">
        <v>82</v>
      </c>
      <c r="AV98" s="13" t="s">
        <v>82</v>
      </c>
      <c r="AW98" s="13" t="s">
        <v>33</v>
      </c>
      <c r="AX98" s="13" t="s">
        <v>71</v>
      </c>
      <c r="AY98" s="213" t="s">
        <v>125</v>
      </c>
    </row>
    <row r="99" spans="1:65" s="2" customFormat="1" ht="22.8">
      <c r="A99" s="33"/>
      <c r="B99" s="34"/>
      <c r="C99" s="186" t="s">
        <v>152</v>
      </c>
      <c r="D99" s="186" t="s">
        <v>127</v>
      </c>
      <c r="E99" s="187" t="s">
        <v>153</v>
      </c>
      <c r="F99" s="188" t="s">
        <v>154</v>
      </c>
      <c r="G99" s="189" t="s">
        <v>155</v>
      </c>
      <c r="H99" s="190">
        <v>327.7</v>
      </c>
      <c r="I99" s="191"/>
      <c r="J99" s="192">
        <f>ROUND(I99*H99,2)</f>
        <v>0</v>
      </c>
      <c r="K99" s="188" t="s">
        <v>131</v>
      </c>
      <c r="L99" s="38"/>
      <c r="M99" s="193" t="s">
        <v>19</v>
      </c>
      <c r="N99" s="194" t="s">
        <v>42</v>
      </c>
      <c r="O99" s="63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97" t="s">
        <v>132</v>
      </c>
      <c r="AT99" s="197" t="s">
        <v>127</v>
      </c>
      <c r="AU99" s="197" t="s">
        <v>82</v>
      </c>
      <c r="AY99" s="16" t="s">
        <v>125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6" t="s">
        <v>79</v>
      </c>
      <c r="BK99" s="198">
        <f>ROUND(I99*H99,2)</f>
        <v>0</v>
      </c>
      <c r="BL99" s="16" t="s">
        <v>132</v>
      </c>
      <c r="BM99" s="197" t="s">
        <v>156</v>
      </c>
    </row>
    <row r="100" spans="1:47" s="2" customFormat="1" ht="10.2">
      <c r="A100" s="33"/>
      <c r="B100" s="34"/>
      <c r="C100" s="35"/>
      <c r="D100" s="199" t="s">
        <v>134</v>
      </c>
      <c r="E100" s="35"/>
      <c r="F100" s="200" t="s">
        <v>157</v>
      </c>
      <c r="G100" s="35"/>
      <c r="H100" s="35"/>
      <c r="I100" s="107"/>
      <c r="J100" s="35"/>
      <c r="K100" s="35"/>
      <c r="L100" s="38"/>
      <c r="M100" s="201"/>
      <c r="N100" s="202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134</v>
      </c>
      <c r="AU100" s="16" t="s">
        <v>82</v>
      </c>
    </row>
    <row r="101" spans="2:51" s="13" customFormat="1" ht="10.2">
      <c r="B101" s="203"/>
      <c r="C101" s="204"/>
      <c r="D101" s="199" t="s">
        <v>136</v>
      </c>
      <c r="E101" s="205" t="s">
        <v>19</v>
      </c>
      <c r="F101" s="206" t="s">
        <v>158</v>
      </c>
      <c r="G101" s="204"/>
      <c r="H101" s="207">
        <v>327.7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136</v>
      </c>
      <c r="AU101" s="213" t="s">
        <v>82</v>
      </c>
      <c r="AV101" s="13" t="s">
        <v>82</v>
      </c>
      <c r="AW101" s="13" t="s">
        <v>33</v>
      </c>
      <c r="AX101" s="13" t="s">
        <v>71</v>
      </c>
      <c r="AY101" s="213" t="s">
        <v>125</v>
      </c>
    </row>
    <row r="102" spans="1:65" s="2" customFormat="1" ht="14.4" customHeight="1">
      <c r="A102" s="33"/>
      <c r="B102" s="34"/>
      <c r="C102" s="214" t="s">
        <v>159</v>
      </c>
      <c r="D102" s="214" t="s">
        <v>160</v>
      </c>
      <c r="E102" s="215" t="s">
        <v>161</v>
      </c>
      <c r="F102" s="216" t="s">
        <v>162</v>
      </c>
      <c r="G102" s="217" t="s">
        <v>155</v>
      </c>
      <c r="H102" s="218">
        <v>327.7</v>
      </c>
      <c r="I102" s="219"/>
      <c r="J102" s="220">
        <f>ROUND(I102*H102,2)</f>
        <v>0</v>
      </c>
      <c r="K102" s="216" t="s">
        <v>19</v>
      </c>
      <c r="L102" s="221"/>
      <c r="M102" s="222" t="s">
        <v>19</v>
      </c>
      <c r="N102" s="223" t="s">
        <v>42</v>
      </c>
      <c r="O102" s="63"/>
      <c r="P102" s="195">
        <f>O102*H102</f>
        <v>0</v>
      </c>
      <c r="Q102" s="195">
        <v>1.8</v>
      </c>
      <c r="R102" s="195">
        <f>Q102*H102</f>
        <v>589.86</v>
      </c>
      <c r="S102" s="195">
        <v>0</v>
      </c>
      <c r="T102" s="196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97" t="s">
        <v>163</v>
      </c>
      <c r="AT102" s="197" t="s">
        <v>160</v>
      </c>
      <c r="AU102" s="197" t="s">
        <v>82</v>
      </c>
      <c r="AY102" s="16" t="s">
        <v>125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6" t="s">
        <v>79</v>
      </c>
      <c r="BK102" s="198">
        <f>ROUND(I102*H102,2)</f>
        <v>0</v>
      </c>
      <c r="BL102" s="16" t="s">
        <v>132</v>
      </c>
      <c r="BM102" s="197" t="s">
        <v>164</v>
      </c>
    </row>
    <row r="103" spans="1:47" s="2" customFormat="1" ht="10.2">
      <c r="A103" s="33"/>
      <c r="B103" s="34"/>
      <c r="C103" s="35"/>
      <c r="D103" s="199" t="s">
        <v>134</v>
      </c>
      <c r="E103" s="35"/>
      <c r="F103" s="200" t="s">
        <v>162</v>
      </c>
      <c r="G103" s="35"/>
      <c r="H103" s="35"/>
      <c r="I103" s="107"/>
      <c r="J103" s="35"/>
      <c r="K103" s="35"/>
      <c r="L103" s="38"/>
      <c r="M103" s="201"/>
      <c r="N103" s="202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134</v>
      </c>
      <c r="AU103" s="16" t="s">
        <v>82</v>
      </c>
    </row>
    <row r="104" spans="1:65" s="2" customFormat="1" ht="22.8">
      <c r="A104" s="33"/>
      <c r="B104" s="34"/>
      <c r="C104" s="186" t="s">
        <v>165</v>
      </c>
      <c r="D104" s="186" t="s">
        <v>127</v>
      </c>
      <c r="E104" s="187" t="s">
        <v>166</v>
      </c>
      <c r="F104" s="188" t="s">
        <v>167</v>
      </c>
      <c r="G104" s="189" t="s">
        <v>155</v>
      </c>
      <c r="H104" s="190">
        <v>139.9</v>
      </c>
      <c r="I104" s="191"/>
      <c r="J104" s="192">
        <f>ROUND(I104*H104,2)</f>
        <v>0</v>
      </c>
      <c r="K104" s="188" t="s">
        <v>131</v>
      </c>
      <c r="L104" s="38"/>
      <c r="M104" s="193" t="s">
        <v>19</v>
      </c>
      <c r="N104" s="194" t="s">
        <v>42</v>
      </c>
      <c r="O104" s="63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97" t="s">
        <v>132</v>
      </c>
      <c r="AT104" s="197" t="s">
        <v>127</v>
      </c>
      <c r="AU104" s="197" t="s">
        <v>82</v>
      </c>
      <c r="AY104" s="16" t="s">
        <v>125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6" t="s">
        <v>79</v>
      </c>
      <c r="BK104" s="198">
        <f>ROUND(I104*H104,2)</f>
        <v>0</v>
      </c>
      <c r="BL104" s="16" t="s">
        <v>132</v>
      </c>
      <c r="BM104" s="197" t="s">
        <v>168</v>
      </c>
    </row>
    <row r="105" spans="1:47" s="2" customFormat="1" ht="19.2">
      <c r="A105" s="33"/>
      <c r="B105" s="34"/>
      <c r="C105" s="35"/>
      <c r="D105" s="199" t="s">
        <v>134</v>
      </c>
      <c r="E105" s="35"/>
      <c r="F105" s="200" t="s">
        <v>169</v>
      </c>
      <c r="G105" s="35"/>
      <c r="H105" s="35"/>
      <c r="I105" s="107"/>
      <c r="J105" s="35"/>
      <c r="K105" s="35"/>
      <c r="L105" s="38"/>
      <c r="M105" s="201"/>
      <c r="N105" s="202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134</v>
      </c>
      <c r="AU105" s="16" t="s">
        <v>82</v>
      </c>
    </row>
    <row r="106" spans="2:51" s="13" customFormat="1" ht="10.2">
      <c r="B106" s="203"/>
      <c r="C106" s="204"/>
      <c r="D106" s="199" t="s">
        <v>136</v>
      </c>
      <c r="E106" s="205" t="s">
        <v>19</v>
      </c>
      <c r="F106" s="206" t="s">
        <v>170</v>
      </c>
      <c r="G106" s="204"/>
      <c r="H106" s="207">
        <v>139.9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136</v>
      </c>
      <c r="AU106" s="213" t="s">
        <v>82</v>
      </c>
      <c r="AV106" s="13" t="s">
        <v>82</v>
      </c>
      <c r="AW106" s="13" t="s">
        <v>33</v>
      </c>
      <c r="AX106" s="13" t="s">
        <v>71</v>
      </c>
      <c r="AY106" s="213" t="s">
        <v>125</v>
      </c>
    </row>
    <row r="107" spans="1:65" s="2" customFormat="1" ht="22.8">
      <c r="A107" s="33"/>
      <c r="B107" s="34"/>
      <c r="C107" s="186" t="s">
        <v>163</v>
      </c>
      <c r="D107" s="186" t="s">
        <v>127</v>
      </c>
      <c r="E107" s="187" t="s">
        <v>171</v>
      </c>
      <c r="F107" s="188" t="s">
        <v>172</v>
      </c>
      <c r="G107" s="189" t="s">
        <v>155</v>
      </c>
      <c r="H107" s="190">
        <v>9.4</v>
      </c>
      <c r="I107" s="191"/>
      <c r="J107" s="192">
        <f>ROUND(I107*H107,2)</f>
        <v>0</v>
      </c>
      <c r="K107" s="188" t="s">
        <v>131</v>
      </c>
      <c r="L107" s="38"/>
      <c r="M107" s="193" t="s">
        <v>19</v>
      </c>
      <c r="N107" s="194" t="s">
        <v>42</v>
      </c>
      <c r="O107" s="63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97" t="s">
        <v>132</v>
      </c>
      <c r="AT107" s="197" t="s">
        <v>127</v>
      </c>
      <c r="AU107" s="197" t="s">
        <v>82</v>
      </c>
      <c r="AY107" s="16" t="s">
        <v>125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6" t="s">
        <v>79</v>
      </c>
      <c r="BK107" s="198">
        <f>ROUND(I107*H107,2)</f>
        <v>0</v>
      </c>
      <c r="BL107" s="16" t="s">
        <v>132</v>
      </c>
      <c r="BM107" s="197" t="s">
        <v>173</v>
      </c>
    </row>
    <row r="108" spans="1:47" s="2" customFormat="1" ht="19.2">
      <c r="A108" s="33"/>
      <c r="B108" s="34"/>
      <c r="C108" s="35"/>
      <c r="D108" s="199" t="s">
        <v>134</v>
      </c>
      <c r="E108" s="35"/>
      <c r="F108" s="200" t="s">
        <v>174</v>
      </c>
      <c r="G108" s="35"/>
      <c r="H108" s="35"/>
      <c r="I108" s="107"/>
      <c r="J108" s="35"/>
      <c r="K108" s="35"/>
      <c r="L108" s="38"/>
      <c r="M108" s="201"/>
      <c r="N108" s="202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134</v>
      </c>
      <c r="AU108" s="16" t="s">
        <v>82</v>
      </c>
    </row>
    <row r="109" spans="2:51" s="13" customFormat="1" ht="10.2">
      <c r="B109" s="203"/>
      <c r="C109" s="204"/>
      <c r="D109" s="199" t="s">
        <v>136</v>
      </c>
      <c r="E109" s="205" t="s">
        <v>19</v>
      </c>
      <c r="F109" s="206" t="s">
        <v>175</v>
      </c>
      <c r="G109" s="204"/>
      <c r="H109" s="207">
        <v>9.4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136</v>
      </c>
      <c r="AU109" s="213" t="s">
        <v>82</v>
      </c>
      <c r="AV109" s="13" t="s">
        <v>82</v>
      </c>
      <c r="AW109" s="13" t="s">
        <v>33</v>
      </c>
      <c r="AX109" s="13" t="s">
        <v>71</v>
      </c>
      <c r="AY109" s="213" t="s">
        <v>125</v>
      </c>
    </row>
    <row r="110" spans="1:65" s="2" customFormat="1" ht="22.8">
      <c r="A110" s="33"/>
      <c r="B110" s="34"/>
      <c r="C110" s="186" t="s">
        <v>176</v>
      </c>
      <c r="D110" s="186" t="s">
        <v>127</v>
      </c>
      <c r="E110" s="187" t="s">
        <v>177</v>
      </c>
      <c r="F110" s="188" t="s">
        <v>178</v>
      </c>
      <c r="G110" s="189" t="s">
        <v>155</v>
      </c>
      <c r="H110" s="190">
        <v>477</v>
      </c>
      <c r="I110" s="191"/>
      <c r="J110" s="192">
        <f>ROUND(I110*H110,2)</f>
        <v>0</v>
      </c>
      <c r="K110" s="188" t="s">
        <v>131</v>
      </c>
      <c r="L110" s="38"/>
      <c r="M110" s="193" t="s">
        <v>19</v>
      </c>
      <c r="N110" s="194" t="s">
        <v>42</v>
      </c>
      <c r="O110" s="63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97" t="s">
        <v>132</v>
      </c>
      <c r="AT110" s="197" t="s">
        <v>127</v>
      </c>
      <c r="AU110" s="197" t="s">
        <v>82</v>
      </c>
      <c r="AY110" s="16" t="s">
        <v>125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6" t="s">
        <v>79</v>
      </c>
      <c r="BK110" s="198">
        <f>ROUND(I110*H110,2)</f>
        <v>0</v>
      </c>
      <c r="BL110" s="16" t="s">
        <v>132</v>
      </c>
      <c r="BM110" s="197" t="s">
        <v>179</v>
      </c>
    </row>
    <row r="111" spans="1:47" s="2" customFormat="1" ht="28.8">
      <c r="A111" s="33"/>
      <c r="B111" s="34"/>
      <c r="C111" s="35"/>
      <c r="D111" s="199" t="s">
        <v>134</v>
      </c>
      <c r="E111" s="35"/>
      <c r="F111" s="200" t="s">
        <v>180</v>
      </c>
      <c r="G111" s="35"/>
      <c r="H111" s="35"/>
      <c r="I111" s="107"/>
      <c r="J111" s="35"/>
      <c r="K111" s="35"/>
      <c r="L111" s="38"/>
      <c r="M111" s="201"/>
      <c r="N111" s="202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134</v>
      </c>
      <c r="AU111" s="16" t="s">
        <v>82</v>
      </c>
    </row>
    <row r="112" spans="2:51" s="13" customFormat="1" ht="10.2">
      <c r="B112" s="203"/>
      <c r="C112" s="204"/>
      <c r="D112" s="199" t="s">
        <v>136</v>
      </c>
      <c r="E112" s="205" t="s">
        <v>19</v>
      </c>
      <c r="F112" s="206" t="s">
        <v>181</v>
      </c>
      <c r="G112" s="204"/>
      <c r="H112" s="207">
        <v>149.3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136</v>
      </c>
      <c r="AU112" s="213" t="s">
        <v>82</v>
      </c>
      <c r="AV112" s="13" t="s">
        <v>82</v>
      </c>
      <c r="AW112" s="13" t="s">
        <v>33</v>
      </c>
      <c r="AX112" s="13" t="s">
        <v>71</v>
      </c>
      <c r="AY112" s="213" t="s">
        <v>125</v>
      </c>
    </row>
    <row r="113" spans="2:51" s="13" customFormat="1" ht="10.2">
      <c r="B113" s="203"/>
      <c r="C113" s="204"/>
      <c r="D113" s="199" t="s">
        <v>136</v>
      </c>
      <c r="E113" s="205" t="s">
        <v>19</v>
      </c>
      <c r="F113" s="206" t="s">
        <v>158</v>
      </c>
      <c r="G113" s="204"/>
      <c r="H113" s="207">
        <v>327.7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136</v>
      </c>
      <c r="AU113" s="213" t="s">
        <v>82</v>
      </c>
      <c r="AV113" s="13" t="s">
        <v>82</v>
      </c>
      <c r="AW113" s="13" t="s">
        <v>33</v>
      </c>
      <c r="AX113" s="13" t="s">
        <v>71</v>
      </c>
      <c r="AY113" s="213" t="s">
        <v>125</v>
      </c>
    </row>
    <row r="114" spans="1:65" s="2" customFormat="1" ht="14.4" customHeight="1">
      <c r="A114" s="33"/>
      <c r="B114" s="34"/>
      <c r="C114" s="186" t="s">
        <v>182</v>
      </c>
      <c r="D114" s="186" t="s">
        <v>127</v>
      </c>
      <c r="E114" s="187" t="s">
        <v>183</v>
      </c>
      <c r="F114" s="188" t="s">
        <v>184</v>
      </c>
      <c r="G114" s="189" t="s">
        <v>155</v>
      </c>
      <c r="H114" s="190">
        <v>835.5</v>
      </c>
      <c r="I114" s="191"/>
      <c r="J114" s="192">
        <f>ROUND(I114*H114,2)</f>
        <v>0</v>
      </c>
      <c r="K114" s="188" t="s">
        <v>131</v>
      </c>
      <c r="L114" s="38"/>
      <c r="M114" s="193" t="s">
        <v>19</v>
      </c>
      <c r="N114" s="194" t="s">
        <v>42</v>
      </c>
      <c r="O114" s="63"/>
      <c r="P114" s="195">
        <f>O114*H114</f>
        <v>0</v>
      </c>
      <c r="Q114" s="195">
        <v>0</v>
      </c>
      <c r="R114" s="195">
        <f>Q114*H114</f>
        <v>0</v>
      </c>
      <c r="S114" s="195">
        <v>0</v>
      </c>
      <c r="T114" s="196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97" t="s">
        <v>132</v>
      </c>
      <c r="AT114" s="197" t="s">
        <v>127</v>
      </c>
      <c r="AU114" s="197" t="s">
        <v>82</v>
      </c>
      <c r="AY114" s="16" t="s">
        <v>125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16" t="s">
        <v>79</v>
      </c>
      <c r="BK114" s="198">
        <f>ROUND(I114*H114,2)</f>
        <v>0</v>
      </c>
      <c r="BL114" s="16" t="s">
        <v>132</v>
      </c>
      <c r="BM114" s="197" t="s">
        <v>185</v>
      </c>
    </row>
    <row r="115" spans="1:47" s="2" customFormat="1" ht="19.2">
      <c r="A115" s="33"/>
      <c r="B115" s="34"/>
      <c r="C115" s="35"/>
      <c r="D115" s="199" t="s">
        <v>134</v>
      </c>
      <c r="E115" s="35"/>
      <c r="F115" s="200" t="s">
        <v>186</v>
      </c>
      <c r="G115" s="35"/>
      <c r="H115" s="35"/>
      <c r="I115" s="107"/>
      <c r="J115" s="35"/>
      <c r="K115" s="35"/>
      <c r="L115" s="38"/>
      <c r="M115" s="201"/>
      <c r="N115" s="202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134</v>
      </c>
      <c r="AU115" s="16" t="s">
        <v>82</v>
      </c>
    </row>
    <row r="116" spans="1:47" s="2" customFormat="1" ht="19.2">
      <c r="A116" s="33"/>
      <c r="B116" s="34"/>
      <c r="C116" s="35"/>
      <c r="D116" s="199" t="s">
        <v>187</v>
      </c>
      <c r="E116" s="35"/>
      <c r="F116" s="224" t="s">
        <v>188</v>
      </c>
      <c r="G116" s="35"/>
      <c r="H116" s="35"/>
      <c r="I116" s="107"/>
      <c r="J116" s="35"/>
      <c r="K116" s="35"/>
      <c r="L116" s="38"/>
      <c r="M116" s="201"/>
      <c r="N116" s="202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187</v>
      </c>
      <c r="AU116" s="16" t="s">
        <v>82</v>
      </c>
    </row>
    <row r="117" spans="2:51" s="13" customFormat="1" ht="10.2">
      <c r="B117" s="203"/>
      <c r="C117" s="204"/>
      <c r="D117" s="199" t="s">
        <v>136</v>
      </c>
      <c r="E117" s="205" t="s">
        <v>19</v>
      </c>
      <c r="F117" s="206" t="s">
        <v>189</v>
      </c>
      <c r="G117" s="204"/>
      <c r="H117" s="207">
        <v>835.5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136</v>
      </c>
      <c r="AU117" s="213" t="s">
        <v>82</v>
      </c>
      <c r="AV117" s="13" t="s">
        <v>82</v>
      </c>
      <c r="AW117" s="13" t="s">
        <v>33</v>
      </c>
      <c r="AX117" s="13" t="s">
        <v>71</v>
      </c>
      <c r="AY117" s="213" t="s">
        <v>125</v>
      </c>
    </row>
    <row r="118" spans="1:65" s="2" customFormat="1" ht="14.4" customHeight="1">
      <c r="A118" s="33"/>
      <c r="B118" s="34"/>
      <c r="C118" s="186" t="s">
        <v>190</v>
      </c>
      <c r="D118" s="186" t="s">
        <v>127</v>
      </c>
      <c r="E118" s="187" t="s">
        <v>191</v>
      </c>
      <c r="F118" s="188" t="s">
        <v>192</v>
      </c>
      <c r="G118" s="189" t="s">
        <v>193</v>
      </c>
      <c r="H118" s="190">
        <v>268.74</v>
      </c>
      <c r="I118" s="191"/>
      <c r="J118" s="192">
        <f>ROUND(I118*H118,2)</f>
        <v>0</v>
      </c>
      <c r="K118" s="188" t="s">
        <v>131</v>
      </c>
      <c r="L118" s="38"/>
      <c r="M118" s="193" t="s">
        <v>19</v>
      </c>
      <c r="N118" s="194" t="s">
        <v>42</v>
      </c>
      <c r="O118" s="63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97" t="s">
        <v>132</v>
      </c>
      <c r="AT118" s="197" t="s">
        <v>127</v>
      </c>
      <c r="AU118" s="197" t="s">
        <v>82</v>
      </c>
      <c r="AY118" s="16" t="s">
        <v>125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6" t="s">
        <v>79</v>
      </c>
      <c r="BK118" s="198">
        <f>ROUND(I118*H118,2)</f>
        <v>0</v>
      </c>
      <c r="BL118" s="16" t="s">
        <v>132</v>
      </c>
      <c r="BM118" s="197" t="s">
        <v>194</v>
      </c>
    </row>
    <row r="119" spans="1:47" s="2" customFormat="1" ht="19.2">
      <c r="A119" s="33"/>
      <c r="B119" s="34"/>
      <c r="C119" s="35"/>
      <c r="D119" s="199" t="s">
        <v>134</v>
      </c>
      <c r="E119" s="35"/>
      <c r="F119" s="200" t="s">
        <v>195</v>
      </c>
      <c r="G119" s="35"/>
      <c r="H119" s="35"/>
      <c r="I119" s="107"/>
      <c r="J119" s="35"/>
      <c r="K119" s="35"/>
      <c r="L119" s="38"/>
      <c r="M119" s="201"/>
      <c r="N119" s="202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134</v>
      </c>
      <c r="AU119" s="16" t="s">
        <v>82</v>
      </c>
    </row>
    <row r="120" spans="2:51" s="13" customFormat="1" ht="10.2">
      <c r="B120" s="203"/>
      <c r="C120" s="204"/>
      <c r="D120" s="199" t="s">
        <v>136</v>
      </c>
      <c r="E120" s="205" t="s">
        <v>19</v>
      </c>
      <c r="F120" s="206" t="s">
        <v>196</v>
      </c>
      <c r="G120" s="204"/>
      <c r="H120" s="207">
        <v>268.74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136</v>
      </c>
      <c r="AU120" s="213" t="s">
        <v>82</v>
      </c>
      <c r="AV120" s="13" t="s">
        <v>82</v>
      </c>
      <c r="AW120" s="13" t="s">
        <v>33</v>
      </c>
      <c r="AX120" s="13" t="s">
        <v>71</v>
      </c>
      <c r="AY120" s="213" t="s">
        <v>125</v>
      </c>
    </row>
    <row r="121" spans="1:65" s="2" customFormat="1" ht="14.4" customHeight="1">
      <c r="A121" s="33"/>
      <c r="B121" s="34"/>
      <c r="C121" s="186" t="s">
        <v>197</v>
      </c>
      <c r="D121" s="186" t="s">
        <v>127</v>
      </c>
      <c r="E121" s="187" t="s">
        <v>198</v>
      </c>
      <c r="F121" s="188" t="s">
        <v>199</v>
      </c>
      <c r="G121" s="189" t="s">
        <v>155</v>
      </c>
      <c r="H121" s="190">
        <v>149.3</v>
      </c>
      <c r="I121" s="191"/>
      <c r="J121" s="192">
        <f>ROUND(I121*H121,2)</f>
        <v>0</v>
      </c>
      <c r="K121" s="188" t="s">
        <v>131</v>
      </c>
      <c r="L121" s="38"/>
      <c r="M121" s="193" t="s">
        <v>19</v>
      </c>
      <c r="N121" s="194" t="s">
        <v>42</v>
      </c>
      <c r="O121" s="63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7" t="s">
        <v>132</v>
      </c>
      <c r="AT121" s="197" t="s">
        <v>127</v>
      </c>
      <c r="AU121" s="197" t="s">
        <v>82</v>
      </c>
      <c r="AY121" s="16" t="s">
        <v>125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6" t="s">
        <v>79</v>
      </c>
      <c r="BK121" s="198">
        <f>ROUND(I121*H121,2)</f>
        <v>0</v>
      </c>
      <c r="BL121" s="16" t="s">
        <v>132</v>
      </c>
      <c r="BM121" s="197" t="s">
        <v>200</v>
      </c>
    </row>
    <row r="122" spans="1:47" s="2" customFormat="1" ht="19.2">
      <c r="A122" s="33"/>
      <c r="B122" s="34"/>
      <c r="C122" s="35"/>
      <c r="D122" s="199" t="s">
        <v>134</v>
      </c>
      <c r="E122" s="35"/>
      <c r="F122" s="200" t="s">
        <v>201</v>
      </c>
      <c r="G122" s="35"/>
      <c r="H122" s="35"/>
      <c r="I122" s="107"/>
      <c r="J122" s="35"/>
      <c r="K122" s="35"/>
      <c r="L122" s="38"/>
      <c r="M122" s="201"/>
      <c r="N122" s="202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134</v>
      </c>
      <c r="AU122" s="16" t="s">
        <v>82</v>
      </c>
    </row>
    <row r="123" spans="2:51" s="13" customFormat="1" ht="10.2">
      <c r="B123" s="203"/>
      <c r="C123" s="204"/>
      <c r="D123" s="199" t="s">
        <v>136</v>
      </c>
      <c r="E123" s="205" t="s">
        <v>19</v>
      </c>
      <c r="F123" s="206" t="s">
        <v>202</v>
      </c>
      <c r="G123" s="204"/>
      <c r="H123" s="207">
        <v>149.3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136</v>
      </c>
      <c r="AU123" s="213" t="s">
        <v>82</v>
      </c>
      <c r="AV123" s="13" t="s">
        <v>82</v>
      </c>
      <c r="AW123" s="13" t="s">
        <v>33</v>
      </c>
      <c r="AX123" s="13" t="s">
        <v>71</v>
      </c>
      <c r="AY123" s="213" t="s">
        <v>125</v>
      </c>
    </row>
    <row r="124" spans="1:65" s="2" customFormat="1" ht="22.8">
      <c r="A124" s="33"/>
      <c r="B124" s="34"/>
      <c r="C124" s="186" t="s">
        <v>203</v>
      </c>
      <c r="D124" s="186" t="s">
        <v>127</v>
      </c>
      <c r="E124" s="187" t="s">
        <v>204</v>
      </c>
      <c r="F124" s="188" t="s">
        <v>205</v>
      </c>
      <c r="G124" s="189" t="s">
        <v>130</v>
      </c>
      <c r="H124" s="190">
        <v>975.8</v>
      </c>
      <c r="I124" s="191"/>
      <c r="J124" s="192">
        <f>ROUND(I124*H124,2)</f>
        <v>0</v>
      </c>
      <c r="K124" s="188" t="s">
        <v>131</v>
      </c>
      <c r="L124" s="38"/>
      <c r="M124" s="193" t="s">
        <v>19</v>
      </c>
      <c r="N124" s="194" t="s">
        <v>42</v>
      </c>
      <c r="O124" s="63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7" t="s">
        <v>132</v>
      </c>
      <c r="AT124" s="197" t="s">
        <v>127</v>
      </c>
      <c r="AU124" s="197" t="s">
        <v>82</v>
      </c>
      <c r="AY124" s="16" t="s">
        <v>125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6" t="s">
        <v>79</v>
      </c>
      <c r="BK124" s="198">
        <f>ROUND(I124*H124,2)</f>
        <v>0</v>
      </c>
      <c r="BL124" s="16" t="s">
        <v>132</v>
      </c>
      <c r="BM124" s="197" t="s">
        <v>206</v>
      </c>
    </row>
    <row r="125" spans="1:47" s="2" customFormat="1" ht="19.2">
      <c r="A125" s="33"/>
      <c r="B125" s="34"/>
      <c r="C125" s="35"/>
      <c r="D125" s="199" t="s">
        <v>134</v>
      </c>
      <c r="E125" s="35"/>
      <c r="F125" s="200" t="s">
        <v>207</v>
      </c>
      <c r="G125" s="35"/>
      <c r="H125" s="35"/>
      <c r="I125" s="107"/>
      <c r="J125" s="35"/>
      <c r="K125" s="35"/>
      <c r="L125" s="38"/>
      <c r="M125" s="201"/>
      <c r="N125" s="202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134</v>
      </c>
      <c r="AU125" s="16" t="s">
        <v>82</v>
      </c>
    </row>
    <row r="126" spans="2:51" s="13" customFormat="1" ht="10.2">
      <c r="B126" s="203"/>
      <c r="C126" s="204"/>
      <c r="D126" s="199" t="s">
        <v>136</v>
      </c>
      <c r="E126" s="205" t="s">
        <v>19</v>
      </c>
      <c r="F126" s="206" t="s">
        <v>208</v>
      </c>
      <c r="G126" s="204"/>
      <c r="H126" s="207">
        <v>975.8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136</v>
      </c>
      <c r="AU126" s="213" t="s">
        <v>82</v>
      </c>
      <c r="AV126" s="13" t="s">
        <v>82</v>
      </c>
      <c r="AW126" s="13" t="s">
        <v>33</v>
      </c>
      <c r="AX126" s="13" t="s">
        <v>71</v>
      </c>
      <c r="AY126" s="213" t="s">
        <v>125</v>
      </c>
    </row>
    <row r="127" spans="1:65" s="2" customFormat="1" ht="14.4" customHeight="1">
      <c r="A127" s="33"/>
      <c r="B127" s="34"/>
      <c r="C127" s="186" t="s">
        <v>209</v>
      </c>
      <c r="D127" s="186" t="s">
        <v>127</v>
      </c>
      <c r="E127" s="187" t="s">
        <v>210</v>
      </c>
      <c r="F127" s="188" t="s">
        <v>211</v>
      </c>
      <c r="G127" s="189" t="s">
        <v>130</v>
      </c>
      <c r="H127" s="190">
        <v>423.5</v>
      </c>
      <c r="I127" s="191"/>
      <c r="J127" s="192">
        <f>ROUND(I127*H127,2)</f>
        <v>0</v>
      </c>
      <c r="K127" s="188" t="s">
        <v>131</v>
      </c>
      <c r="L127" s="38"/>
      <c r="M127" s="193" t="s">
        <v>19</v>
      </c>
      <c r="N127" s="194" t="s">
        <v>42</v>
      </c>
      <c r="O127" s="63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7" t="s">
        <v>132</v>
      </c>
      <c r="AT127" s="197" t="s">
        <v>127</v>
      </c>
      <c r="AU127" s="197" t="s">
        <v>82</v>
      </c>
      <c r="AY127" s="16" t="s">
        <v>125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6" t="s">
        <v>79</v>
      </c>
      <c r="BK127" s="198">
        <f>ROUND(I127*H127,2)</f>
        <v>0</v>
      </c>
      <c r="BL127" s="16" t="s">
        <v>132</v>
      </c>
      <c r="BM127" s="197" t="s">
        <v>212</v>
      </c>
    </row>
    <row r="128" spans="1:47" s="2" customFormat="1" ht="19.2">
      <c r="A128" s="33"/>
      <c r="B128" s="34"/>
      <c r="C128" s="35"/>
      <c r="D128" s="199" t="s">
        <v>134</v>
      </c>
      <c r="E128" s="35"/>
      <c r="F128" s="200" t="s">
        <v>213</v>
      </c>
      <c r="G128" s="35"/>
      <c r="H128" s="35"/>
      <c r="I128" s="107"/>
      <c r="J128" s="35"/>
      <c r="K128" s="35"/>
      <c r="L128" s="38"/>
      <c r="M128" s="201"/>
      <c r="N128" s="202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134</v>
      </c>
      <c r="AU128" s="16" t="s">
        <v>82</v>
      </c>
    </row>
    <row r="129" spans="2:51" s="13" customFormat="1" ht="10.2">
      <c r="B129" s="203"/>
      <c r="C129" s="204"/>
      <c r="D129" s="199" t="s">
        <v>136</v>
      </c>
      <c r="E129" s="205" t="s">
        <v>19</v>
      </c>
      <c r="F129" s="206" t="s">
        <v>214</v>
      </c>
      <c r="G129" s="204"/>
      <c r="H129" s="207">
        <v>423.5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136</v>
      </c>
      <c r="AU129" s="213" t="s">
        <v>82</v>
      </c>
      <c r="AV129" s="13" t="s">
        <v>82</v>
      </c>
      <c r="AW129" s="13" t="s">
        <v>33</v>
      </c>
      <c r="AX129" s="13" t="s">
        <v>79</v>
      </c>
      <c r="AY129" s="213" t="s">
        <v>125</v>
      </c>
    </row>
    <row r="130" spans="1:65" s="2" customFormat="1" ht="14.4" customHeight="1">
      <c r="A130" s="33"/>
      <c r="B130" s="34"/>
      <c r="C130" s="214" t="s">
        <v>8</v>
      </c>
      <c r="D130" s="214" t="s">
        <v>160</v>
      </c>
      <c r="E130" s="215" t="s">
        <v>215</v>
      </c>
      <c r="F130" s="216" t="s">
        <v>216</v>
      </c>
      <c r="G130" s="217" t="s">
        <v>217</v>
      </c>
      <c r="H130" s="218">
        <v>8.724</v>
      </c>
      <c r="I130" s="219"/>
      <c r="J130" s="220">
        <f>ROUND(I130*H130,2)</f>
        <v>0</v>
      </c>
      <c r="K130" s="216" t="s">
        <v>131</v>
      </c>
      <c r="L130" s="221"/>
      <c r="M130" s="222" t="s">
        <v>19</v>
      </c>
      <c r="N130" s="223" t="s">
        <v>42</v>
      </c>
      <c r="O130" s="63"/>
      <c r="P130" s="195">
        <f>O130*H130</f>
        <v>0</v>
      </c>
      <c r="Q130" s="195">
        <v>0.001</v>
      </c>
      <c r="R130" s="195">
        <f>Q130*H130</f>
        <v>0.008724</v>
      </c>
      <c r="S130" s="195">
        <v>0</v>
      </c>
      <c r="T130" s="19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7" t="s">
        <v>163</v>
      </c>
      <c r="AT130" s="197" t="s">
        <v>160</v>
      </c>
      <c r="AU130" s="197" t="s">
        <v>82</v>
      </c>
      <c r="AY130" s="16" t="s">
        <v>125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6" t="s">
        <v>79</v>
      </c>
      <c r="BK130" s="198">
        <f>ROUND(I130*H130,2)</f>
        <v>0</v>
      </c>
      <c r="BL130" s="16" t="s">
        <v>132</v>
      </c>
      <c r="BM130" s="197" t="s">
        <v>218</v>
      </c>
    </row>
    <row r="131" spans="1:47" s="2" customFormat="1" ht="10.2">
      <c r="A131" s="33"/>
      <c r="B131" s="34"/>
      <c r="C131" s="35"/>
      <c r="D131" s="199" t="s">
        <v>134</v>
      </c>
      <c r="E131" s="35"/>
      <c r="F131" s="200" t="s">
        <v>216</v>
      </c>
      <c r="G131" s="35"/>
      <c r="H131" s="35"/>
      <c r="I131" s="107"/>
      <c r="J131" s="35"/>
      <c r="K131" s="35"/>
      <c r="L131" s="38"/>
      <c r="M131" s="201"/>
      <c r="N131" s="202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134</v>
      </c>
      <c r="AU131" s="16" t="s">
        <v>82</v>
      </c>
    </row>
    <row r="132" spans="2:51" s="13" customFormat="1" ht="10.2">
      <c r="B132" s="203"/>
      <c r="C132" s="204"/>
      <c r="D132" s="199" t="s">
        <v>136</v>
      </c>
      <c r="E132" s="205" t="s">
        <v>19</v>
      </c>
      <c r="F132" s="206" t="s">
        <v>219</v>
      </c>
      <c r="G132" s="204"/>
      <c r="H132" s="207">
        <v>8.724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136</v>
      </c>
      <c r="AU132" s="213" t="s">
        <v>82</v>
      </c>
      <c r="AV132" s="13" t="s">
        <v>82</v>
      </c>
      <c r="AW132" s="13" t="s">
        <v>33</v>
      </c>
      <c r="AX132" s="13" t="s">
        <v>79</v>
      </c>
      <c r="AY132" s="213" t="s">
        <v>125</v>
      </c>
    </row>
    <row r="133" spans="1:65" s="2" customFormat="1" ht="14.4" customHeight="1">
      <c r="A133" s="33"/>
      <c r="B133" s="34"/>
      <c r="C133" s="186" t="s">
        <v>220</v>
      </c>
      <c r="D133" s="186" t="s">
        <v>127</v>
      </c>
      <c r="E133" s="187" t="s">
        <v>221</v>
      </c>
      <c r="F133" s="188" t="s">
        <v>222</v>
      </c>
      <c r="G133" s="189" t="s">
        <v>130</v>
      </c>
      <c r="H133" s="190">
        <v>645.4</v>
      </c>
      <c r="I133" s="191"/>
      <c r="J133" s="192">
        <f>ROUND(I133*H133,2)</f>
        <v>0</v>
      </c>
      <c r="K133" s="188" t="s">
        <v>131</v>
      </c>
      <c r="L133" s="38"/>
      <c r="M133" s="193" t="s">
        <v>19</v>
      </c>
      <c r="N133" s="194" t="s">
        <v>42</v>
      </c>
      <c r="O133" s="63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7" t="s">
        <v>132</v>
      </c>
      <c r="AT133" s="197" t="s">
        <v>127</v>
      </c>
      <c r="AU133" s="197" t="s">
        <v>82</v>
      </c>
      <c r="AY133" s="16" t="s">
        <v>125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6" t="s">
        <v>79</v>
      </c>
      <c r="BK133" s="198">
        <f>ROUND(I133*H133,2)</f>
        <v>0</v>
      </c>
      <c r="BL133" s="16" t="s">
        <v>132</v>
      </c>
      <c r="BM133" s="197" t="s">
        <v>223</v>
      </c>
    </row>
    <row r="134" spans="1:47" s="2" customFormat="1" ht="10.2">
      <c r="A134" s="33"/>
      <c r="B134" s="34"/>
      <c r="C134" s="35"/>
      <c r="D134" s="199" t="s">
        <v>134</v>
      </c>
      <c r="E134" s="35"/>
      <c r="F134" s="200" t="s">
        <v>224</v>
      </c>
      <c r="G134" s="35"/>
      <c r="H134" s="35"/>
      <c r="I134" s="107"/>
      <c r="J134" s="35"/>
      <c r="K134" s="35"/>
      <c r="L134" s="38"/>
      <c r="M134" s="201"/>
      <c r="N134" s="202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134</v>
      </c>
      <c r="AU134" s="16" t="s">
        <v>82</v>
      </c>
    </row>
    <row r="135" spans="2:51" s="13" customFormat="1" ht="10.2">
      <c r="B135" s="203"/>
      <c r="C135" s="204"/>
      <c r="D135" s="199" t="s">
        <v>136</v>
      </c>
      <c r="E135" s="205" t="s">
        <v>19</v>
      </c>
      <c r="F135" s="206" t="s">
        <v>225</v>
      </c>
      <c r="G135" s="204"/>
      <c r="H135" s="207">
        <v>645.4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136</v>
      </c>
      <c r="AU135" s="213" t="s">
        <v>82</v>
      </c>
      <c r="AV135" s="13" t="s">
        <v>82</v>
      </c>
      <c r="AW135" s="13" t="s">
        <v>33</v>
      </c>
      <c r="AX135" s="13" t="s">
        <v>71</v>
      </c>
      <c r="AY135" s="213" t="s">
        <v>125</v>
      </c>
    </row>
    <row r="136" spans="1:65" s="2" customFormat="1" ht="14.4" customHeight="1">
      <c r="A136" s="33"/>
      <c r="B136" s="34"/>
      <c r="C136" s="186" t="s">
        <v>226</v>
      </c>
      <c r="D136" s="186" t="s">
        <v>127</v>
      </c>
      <c r="E136" s="187" t="s">
        <v>227</v>
      </c>
      <c r="F136" s="188" t="s">
        <v>228</v>
      </c>
      <c r="G136" s="189" t="s">
        <v>130</v>
      </c>
      <c r="H136" s="190">
        <v>423.5</v>
      </c>
      <c r="I136" s="191"/>
      <c r="J136" s="192">
        <f>ROUND(I136*H136,2)</f>
        <v>0</v>
      </c>
      <c r="K136" s="188" t="s">
        <v>131</v>
      </c>
      <c r="L136" s="38"/>
      <c r="M136" s="193" t="s">
        <v>19</v>
      </c>
      <c r="N136" s="194" t="s">
        <v>42</v>
      </c>
      <c r="O136" s="63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7" t="s">
        <v>132</v>
      </c>
      <c r="AT136" s="197" t="s">
        <v>127</v>
      </c>
      <c r="AU136" s="197" t="s">
        <v>82</v>
      </c>
      <c r="AY136" s="16" t="s">
        <v>125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6" t="s">
        <v>79</v>
      </c>
      <c r="BK136" s="198">
        <f>ROUND(I136*H136,2)</f>
        <v>0</v>
      </c>
      <c r="BL136" s="16" t="s">
        <v>132</v>
      </c>
      <c r="BM136" s="197" t="s">
        <v>229</v>
      </c>
    </row>
    <row r="137" spans="1:47" s="2" customFormat="1" ht="19.2">
      <c r="A137" s="33"/>
      <c r="B137" s="34"/>
      <c r="C137" s="35"/>
      <c r="D137" s="199" t="s">
        <v>134</v>
      </c>
      <c r="E137" s="35"/>
      <c r="F137" s="200" t="s">
        <v>230</v>
      </c>
      <c r="G137" s="35"/>
      <c r="H137" s="35"/>
      <c r="I137" s="107"/>
      <c r="J137" s="35"/>
      <c r="K137" s="35"/>
      <c r="L137" s="38"/>
      <c r="M137" s="201"/>
      <c r="N137" s="202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134</v>
      </c>
      <c r="AU137" s="16" t="s">
        <v>82</v>
      </c>
    </row>
    <row r="138" spans="2:51" s="13" customFormat="1" ht="10.2">
      <c r="B138" s="203"/>
      <c r="C138" s="204"/>
      <c r="D138" s="199" t="s">
        <v>136</v>
      </c>
      <c r="E138" s="205" t="s">
        <v>19</v>
      </c>
      <c r="F138" s="206" t="s">
        <v>214</v>
      </c>
      <c r="G138" s="204"/>
      <c r="H138" s="207">
        <v>423.5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136</v>
      </c>
      <c r="AU138" s="213" t="s">
        <v>82</v>
      </c>
      <c r="AV138" s="13" t="s">
        <v>82</v>
      </c>
      <c r="AW138" s="13" t="s">
        <v>33</v>
      </c>
      <c r="AX138" s="13" t="s">
        <v>71</v>
      </c>
      <c r="AY138" s="213" t="s">
        <v>125</v>
      </c>
    </row>
    <row r="139" spans="1:65" s="2" customFormat="1" ht="14.4" customHeight="1">
      <c r="A139" s="33"/>
      <c r="B139" s="34"/>
      <c r="C139" s="186" t="s">
        <v>231</v>
      </c>
      <c r="D139" s="186" t="s">
        <v>127</v>
      </c>
      <c r="E139" s="187" t="s">
        <v>232</v>
      </c>
      <c r="F139" s="188" t="s">
        <v>233</v>
      </c>
      <c r="G139" s="189" t="s">
        <v>130</v>
      </c>
      <c r="H139" s="190">
        <v>423.5</v>
      </c>
      <c r="I139" s="191"/>
      <c r="J139" s="192">
        <f>ROUND(I139*H139,2)</f>
        <v>0</v>
      </c>
      <c r="K139" s="188" t="s">
        <v>131</v>
      </c>
      <c r="L139" s="38"/>
      <c r="M139" s="193" t="s">
        <v>19</v>
      </c>
      <c r="N139" s="194" t="s">
        <v>42</v>
      </c>
      <c r="O139" s="63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7" t="s">
        <v>132</v>
      </c>
      <c r="AT139" s="197" t="s">
        <v>127</v>
      </c>
      <c r="AU139" s="197" t="s">
        <v>82</v>
      </c>
      <c r="AY139" s="16" t="s">
        <v>125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6" t="s">
        <v>79</v>
      </c>
      <c r="BK139" s="198">
        <f>ROUND(I139*H139,2)</f>
        <v>0</v>
      </c>
      <c r="BL139" s="16" t="s">
        <v>132</v>
      </c>
      <c r="BM139" s="197" t="s">
        <v>234</v>
      </c>
    </row>
    <row r="140" spans="1:47" s="2" customFormat="1" ht="19.2">
      <c r="A140" s="33"/>
      <c r="B140" s="34"/>
      <c r="C140" s="35"/>
      <c r="D140" s="199" t="s">
        <v>134</v>
      </c>
      <c r="E140" s="35"/>
      <c r="F140" s="200" t="s">
        <v>235</v>
      </c>
      <c r="G140" s="35"/>
      <c r="H140" s="35"/>
      <c r="I140" s="107"/>
      <c r="J140" s="35"/>
      <c r="K140" s="35"/>
      <c r="L140" s="38"/>
      <c r="M140" s="201"/>
      <c r="N140" s="202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134</v>
      </c>
      <c r="AU140" s="16" t="s">
        <v>82</v>
      </c>
    </row>
    <row r="141" spans="2:51" s="13" customFormat="1" ht="10.2">
      <c r="B141" s="203"/>
      <c r="C141" s="204"/>
      <c r="D141" s="199" t="s">
        <v>136</v>
      </c>
      <c r="E141" s="205" t="s">
        <v>19</v>
      </c>
      <c r="F141" s="206" t="s">
        <v>214</v>
      </c>
      <c r="G141" s="204"/>
      <c r="H141" s="207">
        <v>423.5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136</v>
      </c>
      <c r="AU141" s="213" t="s">
        <v>82</v>
      </c>
      <c r="AV141" s="13" t="s">
        <v>82</v>
      </c>
      <c r="AW141" s="13" t="s">
        <v>33</v>
      </c>
      <c r="AX141" s="13" t="s">
        <v>71</v>
      </c>
      <c r="AY141" s="213" t="s">
        <v>125</v>
      </c>
    </row>
    <row r="142" spans="2:63" s="12" customFormat="1" ht="22.8" customHeight="1">
      <c r="B142" s="170"/>
      <c r="C142" s="171"/>
      <c r="D142" s="172" t="s">
        <v>70</v>
      </c>
      <c r="E142" s="184" t="s">
        <v>82</v>
      </c>
      <c r="F142" s="184" t="s">
        <v>236</v>
      </c>
      <c r="G142" s="171"/>
      <c r="H142" s="171"/>
      <c r="I142" s="174"/>
      <c r="J142" s="185">
        <f>BK142</f>
        <v>0</v>
      </c>
      <c r="K142" s="171"/>
      <c r="L142" s="176"/>
      <c r="M142" s="177"/>
      <c r="N142" s="178"/>
      <c r="O142" s="178"/>
      <c r="P142" s="179">
        <f>SUM(P143:P151)</f>
        <v>0</v>
      </c>
      <c r="Q142" s="178"/>
      <c r="R142" s="179">
        <f>SUM(R143:R151)</f>
        <v>11.44231</v>
      </c>
      <c r="S142" s="178"/>
      <c r="T142" s="180">
        <f>SUM(T143:T151)</f>
        <v>0</v>
      </c>
      <c r="AR142" s="181" t="s">
        <v>79</v>
      </c>
      <c r="AT142" s="182" t="s">
        <v>70</v>
      </c>
      <c r="AU142" s="182" t="s">
        <v>79</v>
      </c>
      <c r="AY142" s="181" t="s">
        <v>125</v>
      </c>
      <c r="BK142" s="183">
        <f>SUM(BK143:BK151)</f>
        <v>0</v>
      </c>
    </row>
    <row r="143" spans="1:65" s="2" customFormat="1" ht="22.8">
      <c r="A143" s="33"/>
      <c r="B143" s="34"/>
      <c r="C143" s="186" t="s">
        <v>237</v>
      </c>
      <c r="D143" s="186" t="s">
        <v>127</v>
      </c>
      <c r="E143" s="187" t="s">
        <v>238</v>
      </c>
      <c r="F143" s="188" t="s">
        <v>239</v>
      </c>
      <c r="G143" s="189" t="s">
        <v>130</v>
      </c>
      <c r="H143" s="190">
        <v>88</v>
      </c>
      <c r="I143" s="191"/>
      <c r="J143" s="192">
        <f>ROUND(I143*H143,2)</f>
        <v>0</v>
      </c>
      <c r="K143" s="188" t="s">
        <v>131</v>
      </c>
      <c r="L143" s="38"/>
      <c r="M143" s="193" t="s">
        <v>19</v>
      </c>
      <c r="N143" s="194" t="s">
        <v>42</v>
      </c>
      <c r="O143" s="63"/>
      <c r="P143" s="195">
        <f>O143*H143</f>
        <v>0</v>
      </c>
      <c r="Q143" s="195">
        <v>0.00031</v>
      </c>
      <c r="R143" s="195">
        <f>Q143*H143</f>
        <v>0.02728</v>
      </c>
      <c r="S143" s="195">
        <v>0</v>
      </c>
      <c r="T143" s="19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7" t="s">
        <v>132</v>
      </c>
      <c r="AT143" s="197" t="s">
        <v>127</v>
      </c>
      <c r="AU143" s="197" t="s">
        <v>82</v>
      </c>
      <c r="AY143" s="16" t="s">
        <v>125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6" t="s">
        <v>79</v>
      </c>
      <c r="BK143" s="198">
        <f>ROUND(I143*H143,2)</f>
        <v>0</v>
      </c>
      <c r="BL143" s="16" t="s">
        <v>132</v>
      </c>
      <c r="BM143" s="197" t="s">
        <v>240</v>
      </c>
    </row>
    <row r="144" spans="1:47" s="2" customFormat="1" ht="19.2">
      <c r="A144" s="33"/>
      <c r="B144" s="34"/>
      <c r="C144" s="35"/>
      <c r="D144" s="199" t="s">
        <v>134</v>
      </c>
      <c r="E144" s="35"/>
      <c r="F144" s="200" t="s">
        <v>241</v>
      </c>
      <c r="G144" s="35"/>
      <c r="H144" s="35"/>
      <c r="I144" s="107"/>
      <c r="J144" s="35"/>
      <c r="K144" s="35"/>
      <c r="L144" s="38"/>
      <c r="M144" s="201"/>
      <c r="N144" s="202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134</v>
      </c>
      <c r="AU144" s="16" t="s">
        <v>82</v>
      </c>
    </row>
    <row r="145" spans="2:51" s="13" customFormat="1" ht="10.2">
      <c r="B145" s="203"/>
      <c r="C145" s="204"/>
      <c r="D145" s="199" t="s">
        <v>136</v>
      </c>
      <c r="E145" s="205" t="s">
        <v>19</v>
      </c>
      <c r="F145" s="206" t="s">
        <v>242</v>
      </c>
      <c r="G145" s="204"/>
      <c r="H145" s="207">
        <v>88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136</v>
      </c>
      <c r="AU145" s="213" t="s">
        <v>82</v>
      </c>
      <c r="AV145" s="13" t="s">
        <v>82</v>
      </c>
      <c r="AW145" s="13" t="s">
        <v>33</v>
      </c>
      <c r="AX145" s="13" t="s">
        <v>79</v>
      </c>
      <c r="AY145" s="213" t="s">
        <v>125</v>
      </c>
    </row>
    <row r="146" spans="1:65" s="2" customFormat="1" ht="14.4" customHeight="1">
      <c r="A146" s="33"/>
      <c r="B146" s="34"/>
      <c r="C146" s="214" t="s">
        <v>243</v>
      </c>
      <c r="D146" s="214" t="s">
        <v>160</v>
      </c>
      <c r="E146" s="215" t="s">
        <v>244</v>
      </c>
      <c r="F146" s="216" t="s">
        <v>245</v>
      </c>
      <c r="G146" s="217" t="s">
        <v>130</v>
      </c>
      <c r="H146" s="218">
        <v>89.76</v>
      </c>
      <c r="I146" s="219"/>
      <c r="J146" s="220">
        <f>ROUND(I146*H146,2)</f>
        <v>0</v>
      </c>
      <c r="K146" s="216" t="s">
        <v>19</v>
      </c>
      <c r="L146" s="221"/>
      <c r="M146" s="222" t="s">
        <v>19</v>
      </c>
      <c r="N146" s="223" t="s">
        <v>42</v>
      </c>
      <c r="O146" s="63"/>
      <c r="P146" s="195">
        <f>O146*H146</f>
        <v>0</v>
      </c>
      <c r="Q146" s="195">
        <v>0.00175</v>
      </c>
      <c r="R146" s="195">
        <f>Q146*H146</f>
        <v>0.15708000000000003</v>
      </c>
      <c r="S146" s="195">
        <v>0</v>
      </c>
      <c r="T146" s="19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7" t="s">
        <v>163</v>
      </c>
      <c r="AT146" s="197" t="s">
        <v>160</v>
      </c>
      <c r="AU146" s="197" t="s">
        <v>82</v>
      </c>
      <c r="AY146" s="16" t="s">
        <v>125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6" t="s">
        <v>79</v>
      </c>
      <c r="BK146" s="198">
        <f>ROUND(I146*H146,2)</f>
        <v>0</v>
      </c>
      <c r="BL146" s="16" t="s">
        <v>132</v>
      </c>
      <c r="BM146" s="197" t="s">
        <v>246</v>
      </c>
    </row>
    <row r="147" spans="1:47" s="2" customFormat="1" ht="10.2">
      <c r="A147" s="33"/>
      <c r="B147" s="34"/>
      <c r="C147" s="35"/>
      <c r="D147" s="199" t="s">
        <v>134</v>
      </c>
      <c r="E147" s="35"/>
      <c r="F147" s="200" t="s">
        <v>245</v>
      </c>
      <c r="G147" s="35"/>
      <c r="H147" s="35"/>
      <c r="I147" s="107"/>
      <c r="J147" s="35"/>
      <c r="K147" s="35"/>
      <c r="L147" s="38"/>
      <c r="M147" s="201"/>
      <c r="N147" s="202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134</v>
      </c>
      <c r="AU147" s="16" t="s">
        <v>82</v>
      </c>
    </row>
    <row r="148" spans="2:51" s="13" customFormat="1" ht="10.2">
      <c r="B148" s="203"/>
      <c r="C148" s="204"/>
      <c r="D148" s="199" t="s">
        <v>136</v>
      </c>
      <c r="E148" s="205" t="s">
        <v>19</v>
      </c>
      <c r="F148" s="206" t="s">
        <v>247</v>
      </c>
      <c r="G148" s="204"/>
      <c r="H148" s="207">
        <v>89.76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136</v>
      </c>
      <c r="AU148" s="213" t="s">
        <v>82</v>
      </c>
      <c r="AV148" s="13" t="s">
        <v>82</v>
      </c>
      <c r="AW148" s="13" t="s">
        <v>33</v>
      </c>
      <c r="AX148" s="13" t="s">
        <v>79</v>
      </c>
      <c r="AY148" s="213" t="s">
        <v>125</v>
      </c>
    </row>
    <row r="149" spans="1:65" s="2" customFormat="1" ht="22.8">
      <c r="A149" s="33"/>
      <c r="B149" s="34"/>
      <c r="C149" s="186" t="s">
        <v>7</v>
      </c>
      <c r="D149" s="186" t="s">
        <v>127</v>
      </c>
      <c r="E149" s="187" t="s">
        <v>248</v>
      </c>
      <c r="F149" s="188" t="s">
        <v>249</v>
      </c>
      <c r="G149" s="189" t="s">
        <v>250</v>
      </c>
      <c r="H149" s="190">
        <v>55</v>
      </c>
      <c r="I149" s="191"/>
      <c r="J149" s="192">
        <f>ROUND(I149*H149,2)</f>
        <v>0</v>
      </c>
      <c r="K149" s="188" t="s">
        <v>131</v>
      </c>
      <c r="L149" s="38"/>
      <c r="M149" s="193" t="s">
        <v>19</v>
      </c>
      <c r="N149" s="194" t="s">
        <v>42</v>
      </c>
      <c r="O149" s="63"/>
      <c r="P149" s="195">
        <f>O149*H149</f>
        <v>0</v>
      </c>
      <c r="Q149" s="195">
        <v>0.20469</v>
      </c>
      <c r="R149" s="195">
        <f>Q149*H149</f>
        <v>11.257950000000001</v>
      </c>
      <c r="S149" s="195">
        <v>0</v>
      </c>
      <c r="T149" s="19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7" t="s">
        <v>132</v>
      </c>
      <c r="AT149" s="197" t="s">
        <v>127</v>
      </c>
      <c r="AU149" s="197" t="s">
        <v>82</v>
      </c>
      <c r="AY149" s="16" t="s">
        <v>125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6" t="s">
        <v>79</v>
      </c>
      <c r="BK149" s="198">
        <f>ROUND(I149*H149,2)</f>
        <v>0</v>
      </c>
      <c r="BL149" s="16" t="s">
        <v>132</v>
      </c>
      <c r="BM149" s="197" t="s">
        <v>251</v>
      </c>
    </row>
    <row r="150" spans="1:47" s="2" customFormat="1" ht="28.8">
      <c r="A150" s="33"/>
      <c r="B150" s="34"/>
      <c r="C150" s="35"/>
      <c r="D150" s="199" t="s">
        <v>134</v>
      </c>
      <c r="E150" s="35"/>
      <c r="F150" s="200" t="s">
        <v>252</v>
      </c>
      <c r="G150" s="35"/>
      <c r="H150" s="35"/>
      <c r="I150" s="107"/>
      <c r="J150" s="35"/>
      <c r="K150" s="35"/>
      <c r="L150" s="38"/>
      <c r="M150" s="201"/>
      <c r="N150" s="202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134</v>
      </c>
      <c r="AU150" s="16" t="s">
        <v>82</v>
      </c>
    </row>
    <row r="151" spans="2:51" s="13" customFormat="1" ht="10.2">
      <c r="B151" s="203"/>
      <c r="C151" s="204"/>
      <c r="D151" s="199" t="s">
        <v>136</v>
      </c>
      <c r="E151" s="205" t="s">
        <v>19</v>
      </c>
      <c r="F151" s="206" t="s">
        <v>253</v>
      </c>
      <c r="G151" s="204"/>
      <c r="H151" s="207">
        <v>55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136</v>
      </c>
      <c r="AU151" s="213" t="s">
        <v>82</v>
      </c>
      <c r="AV151" s="13" t="s">
        <v>82</v>
      </c>
      <c r="AW151" s="13" t="s">
        <v>33</v>
      </c>
      <c r="AX151" s="13" t="s">
        <v>79</v>
      </c>
      <c r="AY151" s="213" t="s">
        <v>125</v>
      </c>
    </row>
    <row r="152" spans="2:63" s="12" customFormat="1" ht="22.8" customHeight="1">
      <c r="B152" s="170"/>
      <c r="C152" s="171"/>
      <c r="D152" s="172" t="s">
        <v>70</v>
      </c>
      <c r="E152" s="184" t="s">
        <v>152</v>
      </c>
      <c r="F152" s="184" t="s">
        <v>254</v>
      </c>
      <c r="G152" s="171"/>
      <c r="H152" s="171"/>
      <c r="I152" s="174"/>
      <c r="J152" s="185">
        <f>BK152</f>
        <v>0</v>
      </c>
      <c r="K152" s="171"/>
      <c r="L152" s="176"/>
      <c r="M152" s="177"/>
      <c r="N152" s="178"/>
      <c r="O152" s="178"/>
      <c r="P152" s="179">
        <f>SUM(P153:P178)</f>
        <v>0</v>
      </c>
      <c r="Q152" s="178"/>
      <c r="R152" s="179">
        <f>SUM(R153:R178)</f>
        <v>382.64871358000005</v>
      </c>
      <c r="S152" s="178"/>
      <c r="T152" s="180">
        <f>SUM(T153:T178)</f>
        <v>0</v>
      </c>
      <c r="AR152" s="181" t="s">
        <v>79</v>
      </c>
      <c r="AT152" s="182" t="s">
        <v>70</v>
      </c>
      <c r="AU152" s="182" t="s">
        <v>79</v>
      </c>
      <c r="AY152" s="181" t="s">
        <v>125</v>
      </c>
      <c r="BK152" s="183">
        <f>SUM(BK153:BK178)</f>
        <v>0</v>
      </c>
    </row>
    <row r="153" spans="1:65" s="2" customFormat="1" ht="22.8">
      <c r="A153" s="33"/>
      <c r="B153" s="34"/>
      <c r="C153" s="186" t="s">
        <v>255</v>
      </c>
      <c r="D153" s="186" t="s">
        <v>127</v>
      </c>
      <c r="E153" s="187" t="s">
        <v>256</v>
      </c>
      <c r="F153" s="188" t="s">
        <v>257</v>
      </c>
      <c r="G153" s="189" t="s">
        <v>130</v>
      </c>
      <c r="H153" s="190">
        <v>645.4</v>
      </c>
      <c r="I153" s="191"/>
      <c r="J153" s="192">
        <f>ROUND(I153*H153,2)</f>
        <v>0</v>
      </c>
      <c r="K153" s="188" t="s">
        <v>131</v>
      </c>
      <c r="L153" s="38"/>
      <c r="M153" s="193" t="s">
        <v>19</v>
      </c>
      <c r="N153" s="194" t="s">
        <v>42</v>
      </c>
      <c r="O153" s="63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7" t="s">
        <v>132</v>
      </c>
      <c r="AT153" s="197" t="s">
        <v>127</v>
      </c>
      <c r="AU153" s="197" t="s">
        <v>82</v>
      </c>
      <c r="AY153" s="16" t="s">
        <v>125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6" t="s">
        <v>79</v>
      </c>
      <c r="BK153" s="198">
        <f>ROUND(I153*H153,2)</f>
        <v>0</v>
      </c>
      <c r="BL153" s="16" t="s">
        <v>132</v>
      </c>
      <c r="BM153" s="197" t="s">
        <v>258</v>
      </c>
    </row>
    <row r="154" spans="1:47" s="2" customFormat="1" ht="28.8">
      <c r="A154" s="33"/>
      <c r="B154" s="34"/>
      <c r="C154" s="35"/>
      <c r="D154" s="199" t="s">
        <v>134</v>
      </c>
      <c r="E154" s="35"/>
      <c r="F154" s="200" t="s">
        <v>259</v>
      </c>
      <c r="G154" s="35"/>
      <c r="H154" s="35"/>
      <c r="I154" s="107"/>
      <c r="J154" s="35"/>
      <c r="K154" s="35"/>
      <c r="L154" s="38"/>
      <c r="M154" s="201"/>
      <c r="N154" s="202"/>
      <c r="O154" s="63"/>
      <c r="P154" s="63"/>
      <c r="Q154" s="63"/>
      <c r="R154" s="63"/>
      <c r="S154" s="63"/>
      <c r="T154" s="64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134</v>
      </c>
      <c r="AU154" s="16" t="s">
        <v>82</v>
      </c>
    </row>
    <row r="155" spans="2:51" s="13" customFormat="1" ht="10.2">
      <c r="B155" s="203"/>
      <c r="C155" s="204"/>
      <c r="D155" s="199" t="s">
        <v>136</v>
      </c>
      <c r="E155" s="205" t="s">
        <v>19</v>
      </c>
      <c r="F155" s="206" t="s">
        <v>225</v>
      </c>
      <c r="G155" s="204"/>
      <c r="H155" s="207">
        <v>645.4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136</v>
      </c>
      <c r="AU155" s="213" t="s">
        <v>82</v>
      </c>
      <c r="AV155" s="13" t="s">
        <v>82</v>
      </c>
      <c r="AW155" s="13" t="s">
        <v>33</v>
      </c>
      <c r="AX155" s="13" t="s">
        <v>79</v>
      </c>
      <c r="AY155" s="213" t="s">
        <v>125</v>
      </c>
    </row>
    <row r="156" spans="1:65" s="2" customFormat="1" ht="14.4" customHeight="1">
      <c r="A156" s="33"/>
      <c r="B156" s="34"/>
      <c r="C156" s="214" t="s">
        <v>260</v>
      </c>
      <c r="D156" s="214" t="s">
        <v>160</v>
      </c>
      <c r="E156" s="215" t="s">
        <v>261</v>
      </c>
      <c r="F156" s="216" t="s">
        <v>262</v>
      </c>
      <c r="G156" s="217" t="s">
        <v>193</v>
      </c>
      <c r="H156" s="218">
        <v>10.262</v>
      </c>
      <c r="I156" s="219"/>
      <c r="J156" s="220">
        <f>ROUND(I156*H156,2)</f>
        <v>0</v>
      </c>
      <c r="K156" s="216" t="s">
        <v>131</v>
      </c>
      <c r="L156" s="221"/>
      <c r="M156" s="222" t="s">
        <v>19</v>
      </c>
      <c r="N156" s="223" t="s">
        <v>42</v>
      </c>
      <c r="O156" s="63"/>
      <c r="P156" s="195">
        <f>O156*H156</f>
        <v>0</v>
      </c>
      <c r="Q156" s="195">
        <v>1</v>
      </c>
      <c r="R156" s="195">
        <f>Q156*H156</f>
        <v>10.262</v>
      </c>
      <c r="S156" s="195">
        <v>0</v>
      </c>
      <c r="T156" s="19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7" t="s">
        <v>163</v>
      </c>
      <c r="AT156" s="197" t="s">
        <v>160</v>
      </c>
      <c r="AU156" s="197" t="s">
        <v>82</v>
      </c>
      <c r="AY156" s="16" t="s">
        <v>125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6" t="s">
        <v>79</v>
      </c>
      <c r="BK156" s="198">
        <f>ROUND(I156*H156,2)</f>
        <v>0</v>
      </c>
      <c r="BL156" s="16" t="s">
        <v>132</v>
      </c>
      <c r="BM156" s="197" t="s">
        <v>263</v>
      </c>
    </row>
    <row r="157" spans="1:47" s="2" customFormat="1" ht="10.2">
      <c r="A157" s="33"/>
      <c r="B157" s="34"/>
      <c r="C157" s="35"/>
      <c r="D157" s="199" t="s">
        <v>134</v>
      </c>
      <c r="E157" s="35"/>
      <c r="F157" s="200" t="s">
        <v>262</v>
      </c>
      <c r="G157" s="35"/>
      <c r="H157" s="35"/>
      <c r="I157" s="107"/>
      <c r="J157" s="35"/>
      <c r="K157" s="35"/>
      <c r="L157" s="38"/>
      <c r="M157" s="201"/>
      <c r="N157" s="202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134</v>
      </c>
      <c r="AU157" s="16" t="s">
        <v>82</v>
      </c>
    </row>
    <row r="158" spans="2:51" s="13" customFormat="1" ht="10.2">
      <c r="B158" s="203"/>
      <c r="C158" s="204"/>
      <c r="D158" s="199" t="s">
        <v>136</v>
      </c>
      <c r="E158" s="205" t="s">
        <v>19</v>
      </c>
      <c r="F158" s="206" t="s">
        <v>264</v>
      </c>
      <c r="G158" s="204"/>
      <c r="H158" s="207">
        <v>10.262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136</v>
      </c>
      <c r="AU158" s="213" t="s">
        <v>82</v>
      </c>
      <c r="AV158" s="13" t="s">
        <v>82</v>
      </c>
      <c r="AW158" s="13" t="s">
        <v>33</v>
      </c>
      <c r="AX158" s="13" t="s">
        <v>79</v>
      </c>
      <c r="AY158" s="213" t="s">
        <v>125</v>
      </c>
    </row>
    <row r="159" spans="1:65" s="2" customFormat="1" ht="14.4" customHeight="1">
      <c r="A159" s="33"/>
      <c r="B159" s="34"/>
      <c r="C159" s="186" t="s">
        <v>265</v>
      </c>
      <c r="D159" s="186" t="s">
        <v>127</v>
      </c>
      <c r="E159" s="187" t="s">
        <v>266</v>
      </c>
      <c r="F159" s="188" t="s">
        <v>267</v>
      </c>
      <c r="G159" s="189" t="s">
        <v>130</v>
      </c>
      <c r="H159" s="190">
        <v>246</v>
      </c>
      <c r="I159" s="191"/>
      <c r="J159" s="192">
        <f>ROUND(I159*H159,2)</f>
        <v>0</v>
      </c>
      <c r="K159" s="188" t="s">
        <v>131</v>
      </c>
      <c r="L159" s="38"/>
      <c r="M159" s="193" t="s">
        <v>19</v>
      </c>
      <c r="N159" s="194" t="s">
        <v>42</v>
      </c>
      <c r="O159" s="63"/>
      <c r="P159" s="195">
        <f>O159*H159</f>
        <v>0</v>
      </c>
      <c r="Q159" s="195">
        <v>0.36834</v>
      </c>
      <c r="R159" s="195">
        <f>Q159*H159</f>
        <v>90.61164</v>
      </c>
      <c r="S159" s="195">
        <v>0</v>
      </c>
      <c r="T159" s="19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7" t="s">
        <v>132</v>
      </c>
      <c r="AT159" s="197" t="s">
        <v>127</v>
      </c>
      <c r="AU159" s="197" t="s">
        <v>82</v>
      </c>
      <c r="AY159" s="16" t="s">
        <v>125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6" t="s">
        <v>79</v>
      </c>
      <c r="BK159" s="198">
        <f>ROUND(I159*H159,2)</f>
        <v>0</v>
      </c>
      <c r="BL159" s="16" t="s">
        <v>132</v>
      </c>
      <c r="BM159" s="197" t="s">
        <v>268</v>
      </c>
    </row>
    <row r="160" spans="1:47" s="2" customFormat="1" ht="10.2">
      <c r="A160" s="33"/>
      <c r="B160" s="34"/>
      <c r="C160" s="35"/>
      <c r="D160" s="199" t="s">
        <v>134</v>
      </c>
      <c r="E160" s="35"/>
      <c r="F160" s="200" t="s">
        <v>269</v>
      </c>
      <c r="G160" s="35"/>
      <c r="H160" s="35"/>
      <c r="I160" s="107"/>
      <c r="J160" s="35"/>
      <c r="K160" s="35"/>
      <c r="L160" s="38"/>
      <c r="M160" s="201"/>
      <c r="N160" s="202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134</v>
      </c>
      <c r="AU160" s="16" t="s">
        <v>82</v>
      </c>
    </row>
    <row r="161" spans="2:51" s="13" customFormat="1" ht="10.2">
      <c r="B161" s="203"/>
      <c r="C161" s="204"/>
      <c r="D161" s="199" t="s">
        <v>136</v>
      </c>
      <c r="E161" s="205" t="s">
        <v>19</v>
      </c>
      <c r="F161" s="206" t="s">
        <v>270</v>
      </c>
      <c r="G161" s="204"/>
      <c r="H161" s="207">
        <v>246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136</v>
      </c>
      <c r="AU161" s="213" t="s">
        <v>82</v>
      </c>
      <c r="AV161" s="13" t="s">
        <v>82</v>
      </c>
      <c r="AW161" s="13" t="s">
        <v>33</v>
      </c>
      <c r="AX161" s="13" t="s">
        <v>79</v>
      </c>
      <c r="AY161" s="213" t="s">
        <v>125</v>
      </c>
    </row>
    <row r="162" spans="1:65" s="2" customFormat="1" ht="14.4" customHeight="1">
      <c r="A162" s="33"/>
      <c r="B162" s="34"/>
      <c r="C162" s="186" t="s">
        <v>271</v>
      </c>
      <c r="D162" s="186" t="s">
        <v>127</v>
      </c>
      <c r="E162" s="187" t="s">
        <v>272</v>
      </c>
      <c r="F162" s="188" t="s">
        <v>273</v>
      </c>
      <c r="G162" s="189" t="s">
        <v>130</v>
      </c>
      <c r="H162" s="190">
        <v>432.5</v>
      </c>
      <c r="I162" s="191"/>
      <c r="J162" s="192">
        <f>ROUND(I162*H162,2)</f>
        <v>0</v>
      </c>
      <c r="K162" s="188" t="s">
        <v>131</v>
      </c>
      <c r="L162" s="38"/>
      <c r="M162" s="193" t="s">
        <v>19</v>
      </c>
      <c r="N162" s="194" t="s">
        <v>42</v>
      </c>
      <c r="O162" s="63"/>
      <c r="P162" s="195">
        <f>O162*H162</f>
        <v>0</v>
      </c>
      <c r="Q162" s="195">
        <v>0.46</v>
      </c>
      <c r="R162" s="195">
        <f>Q162*H162</f>
        <v>198.95000000000002</v>
      </c>
      <c r="S162" s="195">
        <v>0</v>
      </c>
      <c r="T162" s="19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7" t="s">
        <v>132</v>
      </c>
      <c r="AT162" s="197" t="s">
        <v>127</v>
      </c>
      <c r="AU162" s="197" t="s">
        <v>82</v>
      </c>
      <c r="AY162" s="16" t="s">
        <v>125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6" t="s">
        <v>79</v>
      </c>
      <c r="BK162" s="198">
        <f>ROUND(I162*H162,2)</f>
        <v>0</v>
      </c>
      <c r="BL162" s="16" t="s">
        <v>132</v>
      </c>
      <c r="BM162" s="197" t="s">
        <v>274</v>
      </c>
    </row>
    <row r="163" spans="1:47" s="2" customFormat="1" ht="10.2">
      <c r="A163" s="33"/>
      <c r="B163" s="34"/>
      <c r="C163" s="35"/>
      <c r="D163" s="199" t="s">
        <v>134</v>
      </c>
      <c r="E163" s="35"/>
      <c r="F163" s="200" t="s">
        <v>275</v>
      </c>
      <c r="G163" s="35"/>
      <c r="H163" s="35"/>
      <c r="I163" s="107"/>
      <c r="J163" s="35"/>
      <c r="K163" s="35"/>
      <c r="L163" s="38"/>
      <c r="M163" s="201"/>
      <c r="N163" s="202"/>
      <c r="O163" s="63"/>
      <c r="P163" s="63"/>
      <c r="Q163" s="63"/>
      <c r="R163" s="63"/>
      <c r="S163" s="63"/>
      <c r="T163" s="64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134</v>
      </c>
      <c r="AU163" s="16" t="s">
        <v>82</v>
      </c>
    </row>
    <row r="164" spans="2:51" s="13" customFormat="1" ht="10.2">
      <c r="B164" s="203"/>
      <c r="C164" s="204"/>
      <c r="D164" s="199" t="s">
        <v>136</v>
      </c>
      <c r="E164" s="205" t="s">
        <v>19</v>
      </c>
      <c r="F164" s="206" t="s">
        <v>276</v>
      </c>
      <c r="G164" s="204"/>
      <c r="H164" s="207">
        <v>432.5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136</v>
      </c>
      <c r="AU164" s="213" t="s">
        <v>82</v>
      </c>
      <c r="AV164" s="13" t="s">
        <v>82</v>
      </c>
      <c r="AW164" s="13" t="s">
        <v>33</v>
      </c>
      <c r="AX164" s="13" t="s">
        <v>79</v>
      </c>
      <c r="AY164" s="213" t="s">
        <v>125</v>
      </c>
    </row>
    <row r="165" spans="1:65" s="2" customFormat="1" ht="14.4" customHeight="1">
      <c r="A165" s="33"/>
      <c r="B165" s="34"/>
      <c r="C165" s="186" t="s">
        <v>277</v>
      </c>
      <c r="D165" s="186" t="s">
        <v>127</v>
      </c>
      <c r="E165" s="187" t="s">
        <v>278</v>
      </c>
      <c r="F165" s="188" t="s">
        <v>279</v>
      </c>
      <c r="G165" s="189" t="s">
        <v>130</v>
      </c>
      <c r="H165" s="190">
        <v>238.333</v>
      </c>
      <c r="I165" s="191"/>
      <c r="J165" s="192">
        <f>ROUND(I165*H165,2)</f>
        <v>0</v>
      </c>
      <c r="K165" s="188" t="s">
        <v>131</v>
      </c>
      <c r="L165" s="38"/>
      <c r="M165" s="193" t="s">
        <v>19</v>
      </c>
      <c r="N165" s="194" t="s">
        <v>42</v>
      </c>
      <c r="O165" s="63"/>
      <c r="P165" s="195">
        <f>O165*H165</f>
        <v>0</v>
      </c>
      <c r="Q165" s="195">
        <v>0.15826</v>
      </c>
      <c r="R165" s="195">
        <f>Q165*H165</f>
        <v>37.71858058</v>
      </c>
      <c r="S165" s="195">
        <v>0</v>
      </c>
      <c r="T165" s="19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7" t="s">
        <v>132</v>
      </c>
      <c r="AT165" s="197" t="s">
        <v>127</v>
      </c>
      <c r="AU165" s="197" t="s">
        <v>82</v>
      </c>
      <c r="AY165" s="16" t="s">
        <v>125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6" t="s">
        <v>79</v>
      </c>
      <c r="BK165" s="198">
        <f>ROUND(I165*H165,2)</f>
        <v>0</v>
      </c>
      <c r="BL165" s="16" t="s">
        <v>132</v>
      </c>
      <c r="BM165" s="197" t="s">
        <v>280</v>
      </c>
    </row>
    <row r="166" spans="1:47" s="2" customFormat="1" ht="19.2">
      <c r="A166" s="33"/>
      <c r="B166" s="34"/>
      <c r="C166" s="35"/>
      <c r="D166" s="199" t="s">
        <v>134</v>
      </c>
      <c r="E166" s="35"/>
      <c r="F166" s="200" t="s">
        <v>281</v>
      </c>
      <c r="G166" s="35"/>
      <c r="H166" s="35"/>
      <c r="I166" s="107"/>
      <c r="J166" s="35"/>
      <c r="K166" s="35"/>
      <c r="L166" s="38"/>
      <c r="M166" s="201"/>
      <c r="N166" s="202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134</v>
      </c>
      <c r="AU166" s="16" t="s">
        <v>82</v>
      </c>
    </row>
    <row r="167" spans="2:51" s="13" customFormat="1" ht="10.2">
      <c r="B167" s="203"/>
      <c r="C167" s="204"/>
      <c r="D167" s="199" t="s">
        <v>136</v>
      </c>
      <c r="E167" s="205" t="s">
        <v>19</v>
      </c>
      <c r="F167" s="206" t="s">
        <v>282</v>
      </c>
      <c r="G167" s="204"/>
      <c r="H167" s="207">
        <v>238.333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136</v>
      </c>
      <c r="AU167" s="213" t="s">
        <v>82</v>
      </c>
      <c r="AV167" s="13" t="s">
        <v>82</v>
      </c>
      <c r="AW167" s="13" t="s">
        <v>33</v>
      </c>
      <c r="AX167" s="13" t="s">
        <v>79</v>
      </c>
      <c r="AY167" s="213" t="s">
        <v>125</v>
      </c>
    </row>
    <row r="168" spans="1:65" s="2" customFormat="1" ht="14.4" customHeight="1">
      <c r="A168" s="33"/>
      <c r="B168" s="34"/>
      <c r="C168" s="186" t="s">
        <v>283</v>
      </c>
      <c r="D168" s="186" t="s">
        <v>127</v>
      </c>
      <c r="E168" s="187" t="s">
        <v>284</v>
      </c>
      <c r="F168" s="188" t="s">
        <v>285</v>
      </c>
      <c r="G168" s="189" t="s">
        <v>130</v>
      </c>
      <c r="H168" s="190">
        <v>62</v>
      </c>
      <c r="I168" s="191"/>
      <c r="J168" s="192">
        <f>ROUND(I168*H168,2)</f>
        <v>0</v>
      </c>
      <c r="K168" s="188" t="s">
        <v>131</v>
      </c>
      <c r="L168" s="38"/>
      <c r="M168" s="193" t="s">
        <v>19</v>
      </c>
      <c r="N168" s="194" t="s">
        <v>42</v>
      </c>
      <c r="O168" s="63"/>
      <c r="P168" s="195">
        <f>O168*H168</f>
        <v>0</v>
      </c>
      <c r="Q168" s="195">
        <v>0.324</v>
      </c>
      <c r="R168" s="195">
        <f>Q168*H168</f>
        <v>20.088</v>
      </c>
      <c r="S168" s="195">
        <v>0</v>
      </c>
      <c r="T168" s="19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7" t="s">
        <v>132</v>
      </c>
      <c r="AT168" s="197" t="s">
        <v>127</v>
      </c>
      <c r="AU168" s="197" t="s">
        <v>82</v>
      </c>
      <c r="AY168" s="16" t="s">
        <v>125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6" t="s">
        <v>79</v>
      </c>
      <c r="BK168" s="198">
        <f>ROUND(I168*H168,2)</f>
        <v>0</v>
      </c>
      <c r="BL168" s="16" t="s">
        <v>132</v>
      </c>
      <c r="BM168" s="197" t="s">
        <v>286</v>
      </c>
    </row>
    <row r="169" spans="1:47" s="2" customFormat="1" ht="19.2">
      <c r="A169" s="33"/>
      <c r="B169" s="34"/>
      <c r="C169" s="35"/>
      <c r="D169" s="199" t="s">
        <v>134</v>
      </c>
      <c r="E169" s="35"/>
      <c r="F169" s="200" t="s">
        <v>287</v>
      </c>
      <c r="G169" s="35"/>
      <c r="H169" s="35"/>
      <c r="I169" s="107"/>
      <c r="J169" s="35"/>
      <c r="K169" s="35"/>
      <c r="L169" s="38"/>
      <c r="M169" s="201"/>
      <c r="N169" s="202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134</v>
      </c>
      <c r="AU169" s="16" t="s">
        <v>82</v>
      </c>
    </row>
    <row r="170" spans="2:51" s="13" customFormat="1" ht="10.2">
      <c r="B170" s="203"/>
      <c r="C170" s="204"/>
      <c r="D170" s="199" t="s">
        <v>136</v>
      </c>
      <c r="E170" s="205" t="s">
        <v>19</v>
      </c>
      <c r="F170" s="206" t="s">
        <v>288</v>
      </c>
      <c r="G170" s="204"/>
      <c r="H170" s="207">
        <v>62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136</v>
      </c>
      <c r="AU170" s="213" t="s">
        <v>82</v>
      </c>
      <c r="AV170" s="13" t="s">
        <v>82</v>
      </c>
      <c r="AW170" s="13" t="s">
        <v>33</v>
      </c>
      <c r="AX170" s="13" t="s">
        <v>79</v>
      </c>
      <c r="AY170" s="213" t="s">
        <v>125</v>
      </c>
    </row>
    <row r="171" spans="1:65" s="2" customFormat="1" ht="14.4" customHeight="1">
      <c r="A171" s="33"/>
      <c r="B171" s="34"/>
      <c r="C171" s="186" t="s">
        <v>289</v>
      </c>
      <c r="D171" s="186" t="s">
        <v>127</v>
      </c>
      <c r="E171" s="187" t="s">
        <v>290</v>
      </c>
      <c r="F171" s="188" t="s">
        <v>291</v>
      </c>
      <c r="G171" s="189" t="s">
        <v>130</v>
      </c>
      <c r="H171" s="190">
        <v>475.8</v>
      </c>
      <c r="I171" s="191"/>
      <c r="J171" s="192">
        <f>ROUND(I171*H171,2)</f>
        <v>0</v>
      </c>
      <c r="K171" s="188" t="s">
        <v>131</v>
      </c>
      <c r="L171" s="38"/>
      <c r="M171" s="193" t="s">
        <v>19</v>
      </c>
      <c r="N171" s="194" t="s">
        <v>42</v>
      </c>
      <c r="O171" s="63"/>
      <c r="P171" s="195">
        <f>O171*H171</f>
        <v>0</v>
      </c>
      <c r="Q171" s="195">
        <v>0.00071</v>
      </c>
      <c r="R171" s="195">
        <f>Q171*H171</f>
        <v>0.337818</v>
      </c>
      <c r="S171" s="195">
        <v>0</v>
      </c>
      <c r="T171" s="19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7" t="s">
        <v>132</v>
      </c>
      <c r="AT171" s="197" t="s">
        <v>127</v>
      </c>
      <c r="AU171" s="197" t="s">
        <v>82</v>
      </c>
      <c r="AY171" s="16" t="s">
        <v>125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6" t="s">
        <v>79</v>
      </c>
      <c r="BK171" s="198">
        <f>ROUND(I171*H171,2)</f>
        <v>0</v>
      </c>
      <c r="BL171" s="16" t="s">
        <v>132</v>
      </c>
      <c r="BM171" s="197" t="s">
        <v>292</v>
      </c>
    </row>
    <row r="172" spans="1:47" s="2" customFormat="1" ht="10.2">
      <c r="A172" s="33"/>
      <c r="B172" s="34"/>
      <c r="C172" s="35"/>
      <c r="D172" s="199" t="s">
        <v>134</v>
      </c>
      <c r="E172" s="35"/>
      <c r="F172" s="200" t="s">
        <v>293</v>
      </c>
      <c r="G172" s="35"/>
      <c r="H172" s="35"/>
      <c r="I172" s="107"/>
      <c r="J172" s="35"/>
      <c r="K172" s="35"/>
      <c r="L172" s="38"/>
      <c r="M172" s="201"/>
      <c r="N172" s="202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134</v>
      </c>
      <c r="AU172" s="16" t="s">
        <v>82</v>
      </c>
    </row>
    <row r="173" spans="2:51" s="13" customFormat="1" ht="10.2">
      <c r="B173" s="203"/>
      <c r="C173" s="204"/>
      <c r="D173" s="199" t="s">
        <v>136</v>
      </c>
      <c r="E173" s="205" t="s">
        <v>19</v>
      </c>
      <c r="F173" s="206" t="s">
        <v>294</v>
      </c>
      <c r="G173" s="204"/>
      <c r="H173" s="207">
        <v>475.8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136</v>
      </c>
      <c r="AU173" s="213" t="s">
        <v>82</v>
      </c>
      <c r="AV173" s="13" t="s">
        <v>82</v>
      </c>
      <c r="AW173" s="13" t="s">
        <v>33</v>
      </c>
      <c r="AX173" s="13" t="s">
        <v>79</v>
      </c>
      <c r="AY173" s="213" t="s">
        <v>125</v>
      </c>
    </row>
    <row r="174" spans="1:65" s="2" customFormat="1" ht="22.8">
      <c r="A174" s="33"/>
      <c r="B174" s="34"/>
      <c r="C174" s="186" t="s">
        <v>295</v>
      </c>
      <c r="D174" s="186" t="s">
        <v>127</v>
      </c>
      <c r="E174" s="187" t="s">
        <v>296</v>
      </c>
      <c r="F174" s="188" t="s">
        <v>297</v>
      </c>
      <c r="G174" s="189" t="s">
        <v>130</v>
      </c>
      <c r="H174" s="190">
        <v>237.5</v>
      </c>
      <c r="I174" s="191"/>
      <c r="J174" s="192">
        <f>ROUND(I174*H174,2)</f>
        <v>0</v>
      </c>
      <c r="K174" s="188" t="s">
        <v>131</v>
      </c>
      <c r="L174" s="38"/>
      <c r="M174" s="193" t="s">
        <v>19</v>
      </c>
      <c r="N174" s="194" t="s">
        <v>42</v>
      </c>
      <c r="O174" s="63"/>
      <c r="P174" s="195">
        <f>O174*H174</f>
        <v>0</v>
      </c>
      <c r="Q174" s="195">
        <v>0.10373</v>
      </c>
      <c r="R174" s="195">
        <f>Q174*H174</f>
        <v>24.635875000000002</v>
      </c>
      <c r="S174" s="195">
        <v>0</v>
      </c>
      <c r="T174" s="19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7" t="s">
        <v>132</v>
      </c>
      <c r="AT174" s="197" t="s">
        <v>127</v>
      </c>
      <c r="AU174" s="197" t="s">
        <v>82</v>
      </c>
      <c r="AY174" s="16" t="s">
        <v>125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6" t="s">
        <v>79</v>
      </c>
      <c r="BK174" s="198">
        <f>ROUND(I174*H174,2)</f>
        <v>0</v>
      </c>
      <c r="BL174" s="16" t="s">
        <v>132</v>
      </c>
      <c r="BM174" s="197" t="s">
        <v>298</v>
      </c>
    </row>
    <row r="175" spans="1:47" s="2" customFormat="1" ht="19.2">
      <c r="A175" s="33"/>
      <c r="B175" s="34"/>
      <c r="C175" s="35"/>
      <c r="D175" s="199" t="s">
        <v>134</v>
      </c>
      <c r="E175" s="35"/>
      <c r="F175" s="200" t="s">
        <v>299</v>
      </c>
      <c r="G175" s="35"/>
      <c r="H175" s="35"/>
      <c r="I175" s="107"/>
      <c r="J175" s="35"/>
      <c r="K175" s="35"/>
      <c r="L175" s="38"/>
      <c r="M175" s="201"/>
      <c r="N175" s="202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134</v>
      </c>
      <c r="AU175" s="16" t="s">
        <v>82</v>
      </c>
    </row>
    <row r="176" spans="2:51" s="13" customFormat="1" ht="10.2">
      <c r="B176" s="203"/>
      <c r="C176" s="204"/>
      <c r="D176" s="199" t="s">
        <v>136</v>
      </c>
      <c r="E176" s="205" t="s">
        <v>19</v>
      </c>
      <c r="F176" s="206" t="s">
        <v>300</v>
      </c>
      <c r="G176" s="204"/>
      <c r="H176" s="207">
        <v>237.5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136</v>
      </c>
      <c r="AU176" s="213" t="s">
        <v>82</v>
      </c>
      <c r="AV176" s="13" t="s">
        <v>82</v>
      </c>
      <c r="AW176" s="13" t="s">
        <v>33</v>
      </c>
      <c r="AX176" s="13" t="s">
        <v>79</v>
      </c>
      <c r="AY176" s="213" t="s">
        <v>125</v>
      </c>
    </row>
    <row r="177" spans="1:65" s="2" customFormat="1" ht="22.8">
      <c r="A177" s="33"/>
      <c r="B177" s="34"/>
      <c r="C177" s="186" t="s">
        <v>301</v>
      </c>
      <c r="D177" s="186" t="s">
        <v>127</v>
      </c>
      <c r="E177" s="187" t="s">
        <v>302</v>
      </c>
      <c r="F177" s="188" t="s">
        <v>303</v>
      </c>
      <c r="G177" s="189" t="s">
        <v>250</v>
      </c>
      <c r="H177" s="190">
        <v>20</v>
      </c>
      <c r="I177" s="191"/>
      <c r="J177" s="192">
        <f>ROUND(I177*H177,2)</f>
        <v>0</v>
      </c>
      <c r="K177" s="188" t="s">
        <v>131</v>
      </c>
      <c r="L177" s="38"/>
      <c r="M177" s="193" t="s">
        <v>19</v>
      </c>
      <c r="N177" s="194" t="s">
        <v>42</v>
      </c>
      <c r="O177" s="63"/>
      <c r="P177" s="195">
        <f>O177*H177</f>
        <v>0</v>
      </c>
      <c r="Q177" s="195">
        <v>0.00224</v>
      </c>
      <c r="R177" s="195">
        <f>Q177*H177</f>
        <v>0.04479999999999999</v>
      </c>
      <c r="S177" s="195">
        <v>0</v>
      </c>
      <c r="T177" s="19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7" t="s">
        <v>132</v>
      </c>
      <c r="AT177" s="197" t="s">
        <v>127</v>
      </c>
      <c r="AU177" s="197" t="s">
        <v>82</v>
      </c>
      <c r="AY177" s="16" t="s">
        <v>125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6" t="s">
        <v>79</v>
      </c>
      <c r="BK177" s="198">
        <f>ROUND(I177*H177,2)</f>
        <v>0</v>
      </c>
      <c r="BL177" s="16" t="s">
        <v>132</v>
      </c>
      <c r="BM177" s="197" t="s">
        <v>304</v>
      </c>
    </row>
    <row r="178" spans="1:47" s="2" customFormat="1" ht="19.2">
      <c r="A178" s="33"/>
      <c r="B178" s="34"/>
      <c r="C178" s="35"/>
      <c r="D178" s="199" t="s">
        <v>134</v>
      </c>
      <c r="E178" s="35"/>
      <c r="F178" s="200" t="s">
        <v>305</v>
      </c>
      <c r="G178" s="35"/>
      <c r="H178" s="35"/>
      <c r="I178" s="107"/>
      <c r="J178" s="35"/>
      <c r="K178" s="35"/>
      <c r="L178" s="38"/>
      <c r="M178" s="201"/>
      <c r="N178" s="202"/>
      <c r="O178" s="63"/>
      <c r="P178" s="63"/>
      <c r="Q178" s="63"/>
      <c r="R178" s="63"/>
      <c r="S178" s="63"/>
      <c r="T178" s="64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134</v>
      </c>
      <c r="AU178" s="16" t="s">
        <v>82</v>
      </c>
    </row>
    <row r="179" spans="2:63" s="12" customFormat="1" ht="22.8" customHeight="1">
      <c r="B179" s="170"/>
      <c r="C179" s="171"/>
      <c r="D179" s="172" t="s">
        <v>70</v>
      </c>
      <c r="E179" s="184" t="s">
        <v>176</v>
      </c>
      <c r="F179" s="184" t="s">
        <v>306</v>
      </c>
      <c r="G179" s="171"/>
      <c r="H179" s="171"/>
      <c r="I179" s="174"/>
      <c r="J179" s="185">
        <f>BK179</f>
        <v>0</v>
      </c>
      <c r="K179" s="171"/>
      <c r="L179" s="176"/>
      <c r="M179" s="177"/>
      <c r="N179" s="178"/>
      <c r="O179" s="178"/>
      <c r="P179" s="179">
        <f>SUM(P180:P204)</f>
        <v>0</v>
      </c>
      <c r="Q179" s="178"/>
      <c r="R179" s="179">
        <f>SUM(R180:R204)</f>
        <v>3.23781</v>
      </c>
      <c r="S179" s="178"/>
      <c r="T179" s="180">
        <f>SUM(T180:T204)</f>
        <v>0</v>
      </c>
      <c r="AR179" s="181" t="s">
        <v>79</v>
      </c>
      <c r="AT179" s="182" t="s">
        <v>70</v>
      </c>
      <c r="AU179" s="182" t="s">
        <v>79</v>
      </c>
      <c r="AY179" s="181" t="s">
        <v>125</v>
      </c>
      <c r="BK179" s="183">
        <f>SUM(BK180:BK204)</f>
        <v>0</v>
      </c>
    </row>
    <row r="180" spans="1:65" s="2" customFormat="1" ht="14.4" customHeight="1">
      <c r="A180" s="33"/>
      <c r="B180" s="34"/>
      <c r="C180" s="186" t="s">
        <v>307</v>
      </c>
      <c r="D180" s="186" t="s">
        <v>127</v>
      </c>
      <c r="E180" s="187" t="s">
        <v>308</v>
      </c>
      <c r="F180" s="188" t="s">
        <v>309</v>
      </c>
      <c r="G180" s="189" t="s">
        <v>250</v>
      </c>
      <c r="H180" s="190">
        <v>88</v>
      </c>
      <c r="I180" s="191"/>
      <c r="J180" s="192">
        <f>ROUND(I180*H180,2)</f>
        <v>0</v>
      </c>
      <c r="K180" s="188" t="s">
        <v>131</v>
      </c>
      <c r="L180" s="38"/>
      <c r="M180" s="193" t="s">
        <v>19</v>
      </c>
      <c r="N180" s="194" t="s">
        <v>42</v>
      </c>
      <c r="O180" s="63"/>
      <c r="P180" s="195">
        <f>O180*H180</f>
        <v>0</v>
      </c>
      <c r="Q180" s="195">
        <v>0.0231</v>
      </c>
      <c r="R180" s="195">
        <f>Q180*H180</f>
        <v>2.0328</v>
      </c>
      <c r="S180" s="195">
        <v>0</v>
      </c>
      <c r="T180" s="19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7" t="s">
        <v>132</v>
      </c>
      <c r="AT180" s="197" t="s">
        <v>127</v>
      </c>
      <c r="AU180" s="197" t="s">
        <v>82</v>
      </c>
      <c r="AY180" s="16" t="s">
        <v>125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6" t="s">
        <v>79</v>
      </c>
      <c r="BK180" s="198">
        <f>ROUND(I180*H180,2)</f>
        <v>0</v>
      </c>
      <c r="BL180" s="16" t="s">
        <v>132</v>
      </c>
      <c r="BM180" s="197" t="s">
        <v>310</v>
      </c>
    </row>
    <row r="181" spans="1:47" s="2" customFormat="1" ht="19.2">
      <c r="A181" s="33"/>
      <c r="B181" s="34"/>
      <c r="C181" s="35"/>
      <c r="D181" s="199" t="s">
        <v>134</v>
      </c>
      <c r="E181" s="35"/>
      <c r="F181" s="200" t="s">
        <v>311</v>
      </c>
      <c r="G181" s="35"/>
      <c r="H181" s="35"/>
      <c r="I181" s="107"/>
      <c r="J181" s="35"/>
      <c r="K181" s="35"/>
      <c r="L181" s="38"/>
      <c r="M181" s="201"/>
      <c r="N181" s="202"/>
      <c r="O181" s="63"/>
      <c r="P181" s="63"/>
      <c r="Q181" s="63"/>
      <c r="R181" s="63"/>
      <c r="S181" s="63"/>
      <c r="T181" s="64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134</v>
      </c>
      <c r="AU181" s="16" t="s">
        <v>82</v>
      </c>
    </row>
    <row r="182" spans="2:51" s="13" customFormat="1" ht="10.2">
      <c r="B182" s="203"/>
      <c r="C182" s="204"/>
      <c r="D182" s="199" t="s">
        <v>136</v>
      </c>
      <c r="E182" s="205" t="s">
        <v>19</v>
      </c>
      <c r="F182" s="206" t="s">
        <v>312</v>
      </c>
      <c r="G182" s="204"/>
      <c r="H182" s="207">
        <v>88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136</v>
      </c>
      <c r="AU182" s="213" t="s">
        <v>82</v>
      </c>
      <c r="AV182" s="13" t="s">
        <v>82</v>
      </c>
      <c r="AW182" s="13" t="s">
        <v>33</v>
      </c>
      <c r="AX182" s="13" t="s">
        <v>79</v>
      </c>
      <c r="AY182" s="213" t="s">
        <v>125</v>
      </c>
    </row>
    <row r="183" spans="1:65" s="2" customFormat="1" ht="22.8">
      <c r="A183" s="33"/>
      <c r="B183" s="34"/>
      <c r="C183" s="186" t="s">
        <v>313</v>
      </c>
      <c r="D183" s="186" t="s">
        <v>127</v>
      </c>
      <c r="E183" s="187" t="s">
        <v>314</v>
      </c>
      <c r="F183" s="188" t="s">
        <v>315</v>
      </c>
      <c r="G183" s="189" t="s">
        <v>250</v>
      </c>
      <c r="H183" s="190">
        <v>16</v>
      </c>
      <c r="I183" s="191"/>
      <c r="J183" s="192">
        <f>ROUND(I183*H183,2)</f>
        <v>0</v>
      </c>
      <c r="K183" s="188" t="s">
        <v>131</v>
      </c>
      <c r="L183" s="38"/>
      <c r="M183" s="193" t="s">
        <v>19</v>
      </c>
      <c r="N183" s="194" t="s">
        <v>42</v>
      </c>
      <c r="O183" s="63"/>
      <c r="P183" s="195">
        <f>O183*H183</f>
        <v>0</v>
      </c>
      <c r="Q183" s="195">
        <v>0.0396</v>
      </c>
      <c r="R183" s="195">
        <f>Q183*H183</f>
        <v>0.6336</v>
      </c>
      <c r="S183" s="195">
        <v>0</v>
      </c>
      <c r="T183" s="19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7" t="s">
        <v>132</v>
      </c>
      <c r="AT183" s="197" t="s">
        <v>127</v>
      </c>
      <c r="AU183" s="197" t="s">
        <v>82</v>
      </c>
      <c r="AY183" s="16" t="s">
        <v>125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6" t="s">
        <v>79</v>
      </c>
      <c r="BK183" s="198">
        <f>ROUND(I183*H183,2)</f>
        <v>0</v>
      </c>
      <c r="BL183" s="16" t="s">
        <v>132</v>
      </c>
      <c r="BM183" s="197" t="s">
        <v>316</v>
      </c>
    </row>
    <row r="184" spans="1:47" s="2" customFormat="1" ht="10.2">
      <c r="A184" s="33"/>
      <c r="B184" s="34"/>
      <c r="C184" s="35"/>
      <c r="D184" s="199" t="s">
        <v>134</v>
      </c>
      <c r="E184" s="35"/>
      <c r="F184" s="200" t="s">
        <v>317</v>
      </c>
      <c r="G184" s="35"/>
      <c r="H184" s="35"/>
      <c r="I184" s="107"/>
      <c r="J184" s="35"/>
      <c r="K184" s="35"/>
      <c r="L184" s="38"/>
      <c r="M184" s="201"/>
      <c r="N184" s="202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134</v>
      </c>
      <c r="AU184" s="16" t="s">
        <v>82</v>
      </c>
    </row>
    <row r="185" spans="2:51" s="13" customFormat="1" ht="10.2">
      <c r="B185" s="203"/>
      <c r="C185" s="204"/>
      <c r="D185" s="199" t="s">
        <v>136</v>
      </c>
      <c r="E185" s="205" t="s">
        <v>19</v>
      </c>
      <c r="F185" s="206" t="s">
        <v>318</v>
      </c>
      <c r="G185" s="204"/>
      <c r="H185" s="207">
        <v>16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136</v>
      </c>
      <c r="AU185" s="213" t="s">
        <v>82</v>
      </c>
      <c r="AV185" s="13" t="s">
        <v>82</v>
      </c>
      <c r="AW185" s="13" t="s">
        <v>33</v>
      </c>
      <c r="AX185" s="13" t="s">
        <v>79</v>
      </c>
      <c r="AY185" s="213" t="s">
        <v>125</v>
      </c>
    </row>
    <row r="186" spans="1:65" s="2" customFormat="1" ht="14.4" customHeight="1">
      <c r="A186" s="33"/>
      <c r="B186" s="34"/>
      <c r="C186" s="186" t="s">
        <v>319</v>
      </c>
      <c r="D186" s="186" t="s">
        <v>127</v>
      </c>
      <c r="E186" s="187" t="s">
        <v>320</v>
      </c>
      <c r="F186" s="188" t="s">
        <v>321</v>
      </c>
      <c r="G186" s="189" t="s">
        <v>322</v>
      </c>
      <c r="H186" s="190">
        <v>2</v>
      </c>
      <c r="I186" s="191"/>
      <c r="J186" s="192">
        <f>ROUND(I186*H186,2)</f>
        <v>0</v>
      </c>
      <c r="K186" s="188" t="s">
        <v>131</v>
      </c>
      <c r="L186" s="38"/>
      <c r="M186" s="193" t="s">
        <v>19</v>
      </c>
      <c r="N186" s="194" t="s">
        <v>42</v>
      </c>
      <c r="O186" s="63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7" t="s">
        <v>132</v>
      </c>
      <c r="AT186" s="197" t="s">
        <v>127</v>
      </c>
      <c r="AU186" s="197" t="s">
        <v>82</v>
      </c>
      <c r="AY186" s="16" t="s">
        <v>125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6" t="s">
        <v>79</v>
      </c>
      <c r="BK186" s="198">
        <f>ROUND(I186*H186,2)</f>
        <v>0</v>
      </c>
      <c r="BL186" s="16" t="s">
        <v>132</v>
      </c>
      <c r="BM186" s="197" t="s">
        <v>323</v>
      </c>
    </row>
    <row r="187" spans="1:47" s="2" customFormat="1" ht="10.2">
      <c r="A187" s="33"/>
      <c r="B187" s="34"/>
      <c r="C187" s="35"/>
      <c r="D187" s="199" t="s">
        <v>134</v>
      </c>
      <c r="E187" s="35"/>
      <c r="F187" s="200" t="s">
        <v>324</v>
      </c>
      <c r="G187" s="35"/>
      <c r="H187" s="35"/>
      <c r="I187" s="107"/>
      <c r="J187" s="35"/>
      <c r="K187" s="35"/>
      <c r="L187" s="38"/>
      <c r="M187" s="201"/>
      <c r="N187" s="202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134</v>
      </c>
      <c r="AU187" s="16" t="s">
        <v>82</v>
      </c>
    </row>
    <row r="188" spans="2:51" s="13" customFormat="1" ht="10.2">
      <c r="B188" s="203"/>
      <c r="C188" s="204"/>
      <c r="D188" s="199" t="s">
        <v>136</v>
      </c>
      <c r="E188" s="205" t="s">
        <v>19</v>
      </c>
      <c r="F188" s="206" t="s">
        <v>325</v>
      </c>
      <c r="G188" s="204"/>
      <c r="H188" s="207">
        <v>2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136</v>
      </c>
      <c r="AU188" s="213" t="s">
        <v>82</v>
      </c>
      <c r="AV188" s="13" t="s">
        <v>82</v>
      </c>
      <c r="AW188" s="13" t="s">
        <v>33</v>
      </c>
      <c r="AX188" s="13" t="s">
        <v>79</v>
      </c>
      <c r="AY188" s="213" t="s">
        <v>125</v>
      </c>
    </row>
    <row r="189" spans="1:65" s="2" customFormat="1" ht="14.4" customHeight="1">
      <c r="A189" s="33"/>
      <c r="B189" s="34"/>
      <c r="C189" s="214" t="s">
        <v>326</v>
      </c>
      <c r="D189" s="214" t="s">
        <v>160</v>
      </c>
      <c r="E189" s="215" t="s">
        <v>327</v>
      </c>
      <c r="F189" s="216" t="s">
        <v>328</v>
      </c>
      <c r="G189" s="217" t="s">
        <v>322</v>
      </c>
      <c r="H189" s="218">
        <v>2</v>
      </c>
      <c r="I189" s="219"/>
      <c r="J189" s="220">
        <f>ROUND(I189*H189,2)</f>
        <v>0</v>
      </c>
      <c r="K189" s="216" t="s">
        <v>131</v>
      </c>
      <c r="L189" s="221"/>
      <c r="M189" s="222" t="s">
        <v>19</v>
      </c>
      <c r="N189" s="223" t="s">
        <v>42</v>
      </c>
      <c r="O189" s="63"/>
      <c r="P189" s="195">
        <f>O189*H189</f>
        <v>0</v>
      </c>
      <c r="Q189" s="195">
        <v>0.0021</v>
      </c>
      <c r="R189" s="195">
        <f>Q189*H189</f>
        <v>0.0042</v>
      </c>
      <c r="S189" s="195">
        <v>0</v>
      </c>
      <c r="T189" s="19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7" t="s">
        <v>163</v>
      </c>
      <c r="AT189" s="197" t="s">
        <v>160</v>
      </c>
      <c r="AU189" s="197" t="s">
        <v>82</v>
      </c>
      <c r="AY189" s="16" t="s">
        <v>125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6" t="s">
        <v>79</v>
      </c>
      <c r="BK189" s="198">
        <f>ROUND(I189*H189,2)</f>
        <v>0</v>
      </c>
      <c r="BL189" s="16" t="s">
        <v>132</v>
      </c>
      <c r="BM189" s="197" t="s">
        <v>329</v>
      </c>
    </row>
    <row r="190" spans="1:47" s="2" customFormat="1" ht="10.2">
      <c r="A190" s="33"/>
      <c r="B190" s="34"/>
      <c r="C190" s="35"/>
      <c r="D190" s="199" t="s">
        <v>134</v>
      </c>
      <c r="E190" s="35"/>
      <c r="F190" s="200" t="s">
        <v>328</v>
      </c>
      <c r="G190" s="35"/>
      <c r="H190" s="35"/>
      <c r="I190" s="107"/>
      <c r="J190" s="35"/>
      <c r="K190" s="35"/>
      <c r="L190" s="38"/>
      <c r="M190" s="201"/>
      <c r="N190" s="202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134</v>
      </c>
      <c r="AU190" s="16" t="s">
        <v>82</v>
      </c>
    </row>
    <row r="191" spans="1:65" s="2" customFormat="1" ht="14.4" customHeight="1">
      <c r="A191" s="33"/>
      <c r="B191" s="34"/>
      <c r="C191" s="186" t="s">
        <v>330</v>
      </c>
      <c r="D191" s="186" t="s">
        <v>127</v>
      </c>
      <c r="E191" s="187" t="s">
        <v>331</v>
      </c>
      <c r="F191" s="188" t="s">
        <v>332</v>
      </c>
      <c r="G191" s="189" t="s">
        <v>322</v>
      </c>
      <c r="H191" s="190">
        <v>1</v>
      </c>
      <c r="I191" s="191"/>
      <c r="J191" s="192">
        <f>ROUND(I191*H191,2)</f>
        <v>0</v>
      </c>
      <c r="K191" s="188" t="s">
        <v>131</v>
      </c>
      <c r="L191" s="38"/>
      <c r="M191" s="193" t="s">
        <v>19</v>
      </c>
      <c r="N191" s="194" t="s">
        <v>42</v>
      </c>
      <c r="O191" s="63"/>
      <c r="P191" s="195">
        <f>O191*H191</f>
        <v>0</v>
      </c>
      <c r="Q191" s="195">
        <v>0.0007</v>
      </c>
      <c r="R191" s="195">
        <f>Q191*H191</f>
        <v>0.0007</v>
      </c>
      <c r="S191" s="195">
        <v>0</v>
      </c>
      <c r="T191" s="19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7" t="s">
        <v>132</v>
      </c>
      <c r="AT191" s="197" t="s">
        <v>127</v>
      </c>
      <c r="AU191" s="197" t="s">
        <v>82</v>
      </c>
      <c r="AY191" s="16" t="s">
        <v>125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6" t="s">
        <v>79</v>
      </c>
      <c r="BK191" s="198">
        <f>ROUND(I191*H191,2)</f>
        <v>0</v>
      </c>
      <c r="BL191" s="16" t="s">
        <v>132</v>
      </c>
      <c r="BM191" s="197" t="s">
        <v>333</v>
      </c>
    </row>
    <row r="192" spans="1:47" s="2" customFormat="1" ht="10.2">
      <c r="A192" s="33"/>
      <c r="B192" s="34"/>
      <c r="C192" s="35"/>
      <c r="D192" s="199" t="s">
        <v>134</v>
      </c>
      <c r="E192" s="35"/>
      <c r="F192" s="200" t="s">
        <v>334</v>
      </c>
      <c r="G192" s="35"/>
      <c r="H192" s="35"/>
      <c r="I192" s="107"/>
      <c r="J192" s="35"/>
      <c r="K192" s="35"/>
      <c r="L192" s="38"/>
      <c r="M192" s="201"/>
      <c r="N192" s="202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134</v>
      </c>
      <c r="AU192" s="16" t="s">
        <v>82</v>
      </c>
    </row>
    <row r="193" spans="1:65" s="2" customFormat="1" ht="14.4" customHeight="1">
      <c r="A193" s="33"/>
      <c r="B193" s="34"/>
      <c r="C193" s="214" t="s">
        <v>335</v>
      </c>
      <c r="D193" s="214" t="s">
        <v>160</v>
      </c>
      <c r="E193" s="215" t="s">
        <v>336</v>
      </c>
      <c r="F193" s="216" t="s">
        <v>337</v>
      </c>
      <c r="G193" s="217" t="s">
        <v>322</v>
      </c>
      <c r="H193" s="218">
        <v>1</v>
      </c>
      <c r="I193" s="219"/>
      <c r="J193" s="220">
        <f>ROUND(I193*H193,2)</f>
        <v>0</v>
      </c>
      <c r="K193" s="216" t="s">
        <v>131</v>
      </c>
      <c r="L193" s="221"/>
      <c r="M193" s="222" t="s">
        <v>19</v>
      </c>
      <c r="N193" s="223" t="s">
        <v>42</v>
      </c>
      <c r="O193" s="63"/>
      <c r="P193" s="195">
        <f>O193*H193</f>
        <v>0</v>
      </c>
      <c r="Q193" s="195">
        <v>0.0025</v>
      </c>
      <c r="R193" s="195">
        <f>Q193*H193</f>
        <v>0.0025</v>
      </c>
      <c r="S193" s="195">
        <v>0</v>
      </c>
      <c r="T193" s="19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7" t="s">
        <v>163</v>
      </c>
      <c r="AT193" s="197" t="s">
        <v>160</v>
      </c>
      <c r="AU193" s="197" t="s">
        <v>82</v>
      </c>
      <c r="AY193" s="16" t="s">
        <v>125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6" t="s">
        <v>79</v>
      </c>
      <c r="BK193" s="198">
        <f>ROUND(I193*H193,2)</f>
        <v>0</v>
      </c>
      <c r="BL193" s="16" t="s">
        <v>132</v>
      </c>
      <c r="BM193" s="197" t="s">
        <v>338</v>
      </c>
    </row>
    <row r="194" spans="1:47" s="2" customFormat="1" ht="10.2">
      <c r="A194" s="33"/>
      <c r="B194" s="34"/>
      <c r="C194" s="35"/>
      <c r="D194" s="199" t="s">
        <v>134</v>
      </c>
      <c r="E194" s="35"/>
      <c r="F194" s="200" t="s">
        <v>337</v>
      </c>
      <c r="G194" s="35"/>
      <c r="H194" s="35"/>
      <c r="I194" s="107"/>
      <c r="J194" s="35"/>
      <c r="K194" s="35"/>
      <c r="L194" s="38"/>
      <c r="M194" s="201"/>
      <c r="N194" s="202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134</v>
      </c>
      <c r="AU194" s="16" t="s">
        <v>82</v>
      </c>
    </row>
    <row r="195" spans="2:51" s="13" customFormat="1" ht="10.2">
      <c r="B195" s="203"/>
      <c r="C195" s="204"/>
      <c r="D195" s="199" t="s">
        <v>136</v>
      </c>
      <c r="E195" s="205" t="s">
        <v>19</v>
      </c>
      <c r="F195" s="206" t="s">
        <v>339</v>
      </c>
      <c r="G195" s="204"/>
      <c r="H195" s="207">
        <v>1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136</v>
      </c>
      <c r="AU195" s="213" t="s">
        <v>82</v>
      </c>
      <c r="AV195" s="13" t="s">
        <v>82</v>
      </c>
      <c r="AW195" s="13" t="s">
        <v>33</v>
      </c>
      <c r="AX195" s="13" t="s">
        <v>71</v>
      </c>
      <c r="AY195" s="213" t="s">
        <v>125</v>
      </c>
    </row>
    <row r="196" spans="1:65" s="2" customFormat="1" ht="14.4" customHeight="1">
      <c r="A196" s="33"/>
      <c r="B196" s="34"/>
      <c r="C196" s="186" t="s">
        <v>340</v>
      </c>
      <c r="D196" s="186" t="s">
        <v>127</v>
      </c>
      <c r="E196" s="187" t="s">
        <v>341</v>
      </c>
      <c r="F196" s="188" t="s">
        <v>342</v>
      </c>
      <c r="G196" s="189" t="s">
        <v>322</v>
      </c>
      <c r="H196" s="190">
        <v>1</v>
      </c>
      <c r="I196" s="191"/>
      <c r="J196" s="192">
        <f>ROUND(I196*H196,2)</f>
        <v>0</v>
      </c>
      <c r="K196" s="188" t="s">
        <v>131</v>
      </c>
      <c r="L196" s="38"/>
      <c r="M196" s="193" t="s">
        <v>19</v>
      </c>
      <c r="N196" s="194" t="s">
        <v>42</v>
      </c>
      <c r="O196" s="63"/>
      <c r="P196" s="195">
        <f>O196*H196</f>
        <v>0</v>
      </c>
      <c r="Q196" s="195">
        <v>0.10941</v>
      </c>
      <c r="R196" s="195">
        <f>Q196*H196</f>
        <v>0.10941</v>
      </c>
      <c r="S196" s="195">
        <v>0</v>
      </c>
      <c r="T196" s="19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7" t="s">
        <v>132</v>
      </c>
      <c r="AT196" s="197" t="s">
        <v>127</v>
      </c>
      <c r="AU196" s="197" t="s">
        <v>82</v>
      </c>
      <c r="AY196" s="16" t="s">
        <v>125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6" t="s">
        <v>79</v>
      </c>
      <c r="BK196" s="198">
        <f>ROUND(I196*H196,2)</f>
        <v>0</v>
      </c>
      <c r="BL196" s="16" t="s">
        <v>132</v>
      </c>
      <c r="BM196" s="197" t="s">
        <v>343</v>
      </c>
    </row>
    <row r="197" spans="1:47" s="2" customFormat="1" ht="10.2">
      <c r="A197" s="33"/>
      <c r="B197" s="34"/>
      <c r="C197" s="35"/>
      <c r="D197" s="199" t="s">
        <v>134</v>
      </c>
      <c r="E197" s="35"/>
      <c r="F197" s="200" t="s">
        <v>344</v>
      </c>
      <c r="G197" s="35"/>
      <c r="H197" s="35"/>
      <c r="I197" s="107"/>
      <c r="J197" s="35"/>
      <c r="K197" s="35"/>
      <c r="L197" s="38"/>
      <c r="M197" s="201"/>
      <c r="N197" s="202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134</v>
      </c>
      <c r="AU197" s="16" t="s">
        <v>82</v>
      </c>
    </row>
    <row r="198" spans="1:65" s="2" customFormat="1" ht="14.4" customHeight="1">
      <c r="A198" s="33"/>
      <c r="B198" s="34"/>
      <c r="C198" s="214" t="s">
        <v>345</v>
      </c>
      <c r="D198" s="214" t="s">
        <v>160</v>
      </c>
      <c r="E198" s="215" t="s">
        <v>346</v>
      </c>
      <c r="F198" s="216" t="s">
        <v>347</v>
      </c>
      <c r="G198" s="217" t="s">
        <v>322</v>
      </c>
      <c r="H198" s="218">
        <v>1</v>
      </c>
      <c r="I198" s="219"/>
      <c r="J198" s="220">
        <f>ROUND(I198*H198,2)</f>
        <v>0</v>
      </c>
      <c r="K198" s="216" t="s">
        <v>131</v>
      </c>
      <c r="L198" s="221"/>
      <c r="M198" s="222" t="s">
        <v>19</v>
      </c>
      <c r="N198" s="223" t="s">
        <v>42</v>
      </c>
      <c r="O198" s="63"/>
      <c r="P198" s="195">
        <f>O198*H198</f>
        <v>0</v>
      </c>
      <c r="Q198" s="195">
        <v>0.0061</v>
      </c>
      <c r="R198" s="195">
        <f>Q198*H198</f>
        <v>0.0061</v>
      </c>
      <c r="S198" s="195">
        <v>0</v>
      </c>
      <c r="T198" s="19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7" t="s">
        <v>163</v>
      </c>
      <c r="AT198" s="197" t="s">
        <v>160</v>
      </c>
      <c r="AU198" s="197" t="s">
        <v>82</v>
      </c>
      <c r="AY198" s="16" t="s">
        <v>125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6" t="s">
        <v>79</v>
      </c>
      <c r="BK198" s="198">
        <f>ROUND(I198*H198,2)</f>
        <v>0</v>
      </c>
      <c r="BL198" s="16" t="s">
        <v>132</v>
      </c>
      <c r="BM198" s="197" t="s">
        <v>348</v>
      </c>
    </row>
    <row r="199" spans="1:47" s="2" customFormat="1" ht="10.2">
      <c r="A199" s="33"/>
      <c r="B199" s="34"/>
      <c r="C199" s="35"/>
      <c r="D199" s="199" t="s">
        <v>134</v>
      </c>
      <c r="E199" s="35"/>
      <c r="F199" s="200" t="s">
        <v>347</v>
      </c>
      <c r="G199" s="35"/>
      <c r="H199" s="35"/>
      <c r="I199" s="107"/>
      <c r="J199" s="35"/>
      <c r="K199" s="35"/>
      <c r="L199" s="38"/>
      <c r="M199" s="201"/>
      <c r="N199" s="202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134</v>
      </c>
      <c r="AU199" s="16" t="s">
        <v>82</v>
      </c>
    </row>
    <row r="200" spans="1:65" s="2" customFormat="1" ht="14.4" customHeight="1">
      <c r="A200" s="33"/>
      <c r="B200" s="34"/>
      <c r="C200" s="186" t="s">
        <v>349</v>
      </c>
      <c r="D200" s="186" t="s">
        <v>127</v>
      </c>
      <c r="E200" s="187" t="s">
        <v>350</v>
      </c>
      <c r="F200" s="188" t="s">
        <v>351</v>
      </c>
      <c r="G200" s="189" t="s">
        <v>130</v>
      </c>
      <c r="H200" s="190">
        <v>650</v>
      </c>
      <c r="I200" s="191"/>
      <c r="J200" s="192">
        <f>ROUND(I200*H200,2)</f>
        <v>0</v>
      </c>
      <c r="K200" s="188" t="s">
        <v>131</v>
      </c>
      <c r="L200" s="38"/>
      <c r="M200" s="193" t="s">
        <v>19</v>
      </c>
      <c r="N200" s="194" t="s">
        <v>42</v>
      </c>
      <c r="O200" s="63"/>
      <c r="P200" s="195">
        <f>O200*H200</f>
        <v>0</v>
      </c>
      <c r="Q200" s="195">
        <v>0.00069</v>
      </c>
      <c r="R200" s="195">
        <f>Q200*H200</f>
        <v>0.44849999999999995</v>
      </c>
      <c r="S200" s="195">
        <v>0</v>
      </c>
      <c r="T200" s="19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7" t="s">
        <v>132</v>
      </c>
      <c r="AT200" s="197" t="s">
        <v>127</v>
      </c>
      <c r="AU200" s="197" t="s">
        <v>82</v>
      </c>
      <c r="AY200" s="16" t="s">
        <v>125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6" t="s">
        <v>79</v>
      </c>
      <c r="BK200" s="198">
        <f>ROUND(I200*H200,2)</f>
        <v>0</v>
      </c>
      <c r="BL200" s="16" t="s">
        <v>132</v>
      </c>
      <c r="BM200" s="197" t="s">
        <v>352</v>
      </c>
    </row>
    <row r="201" spans="1:47" s="2" customFormat="1" ht="10.2">
      <c r="A201" s="33"/>
      <c r="B201" s="34"/>
      <c r="C201" s="35"/>
      <c r="D201" s="199" t="s">
        <v>134</v>
      </c>
      <c r="E201" s="35"/>
      <c r="F201" s="200" t="s">
        <v>353</v>
      </c>
      <c r="G201" s="35"/>
      <c r="H201" s="35"/>
      <c r="I201" s="107"/>
      <c r="J201" s="35"/>
      <c r="K201" s="35"/>
      <c r="L201" s="38"/>
      <c r="M201" s="201"/>
      <c r="N201" s="202"/>
      <c r="O201" s="63"/>
      <c r="P201" s="63"/>
      <c r="Q201" s="63"/>
      <c r="R201" s="63"/>
      <c r="S201" s="63"/>
      <c r="T201" s="64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134</v>
      </c>
      <c r="AU201" s="16" t="s">
        <v>82</v>
      </c>
    </row>
    <row r="202" spans="2:51" s="13" customFormat="1" ht="10.2">
      <c r="B202" s="203"/>
      <c r="C202" s="204"/>
      <c r="D202" s="199" t="s">
        <v>136</v>
      </c>
      <c r="E202" s="205" t="s">
        <v>19</v>
      </c>
      <c r="F202" s="206" t="s">
        <v>354</v>
      </c>
      <c r="G202" s="204"/>
      <c r="H202" s="207">
        <v>650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136</v>
      </c>
      <c r="AU202" s="213" t="s">
        <v>82</v>
      </c>
      <c r="AV202" s="13" t="s">
        <v>82</v>
      </c>
      <c r="AW202" s="13" t="s">
        <v>33</v>
      </c>
      <c r="AX202" s="13" t="s">
        <v>79</v>
      </c>
      <c r="AY202" s="213" t="s">
        <v>125</v>
      </c>
    </row>
    <row r="203" spans="1:65" s="2" customFormat="1" ht="14.4" customHeight="1">
      <c r="A203" s="33"/>
      <c r="B203" s="34"/>
      <c r="C203" s="186" t="s">
        <v>355</v>
      </c>
      <c r="D203" s="186" t="s">
        <v>127</v>
      </c>
      <c r="E203" s="187" t="s">
        <v>356</v>
      </c>
      <c r="F203" s="188" t="s">
        <v>357</v>
      </c>
      <c r="G203" s="189" t="s">
        <v>250</v>
      </c>
      <c r="H203" s="190">
        <v>20</v>
      </c>
      <c r="I203" s="191"/>
      <c r="J203" s="192">
        <f>ROUND(I203*H203,2)</f>
        <v>0</v>
      </c>
      <c r="K203" s="188" t="s">
        <v>131</v>
      </c>
      <c r="L203" s="38"/>
      <c r="M203" s="193" t="s">
        <v>19</v>
      </c>
      <c r="N203" s="194" t="s">
        <v>42</v>
      </c>
      <c r="O203" s="63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7" t="s">
        <v>132</v>
      </c>
      <c r="AT203" s="197" t="s">
        <v>127</v>
      </c>
      <c r="AU203" s="197" t="s">
        <v>82</v>
      </c>
      <c r="AY203" s="16" t="s">
        <v>125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6" t="s">
        <v>79</v>
      </c>
      <c r="BK203" s="198">
        <f>ROUND(I203*H203,2)</f>
        <v>0</v>
      </c>
      <c r="BL203" s="16" t="s">
        <v>132</v>
      </c>
      <c r="BM203" s="197" t="s">
        <v>358</v>
      </c>
    </row>
    <row r="204" spans="1:47" s="2" customFormat="1" ht="10.2">
      <c r="A204" s="33"/>
      <c r="B204" s="34"/>
      <c r="C204" s="35"/>
      <c r="D204" s="199" t="s">
        <v>134</v>
      </c>
      <c r="E204" s="35"/>
      <c r="F204" s="200" t="s">
        <v>359</v>
      </c>
      <c r="G204" s="35"/>
      <c r="H204" s="35"/>
      <c r="I204" s="107"/>
      <c r="J204" s="35"/>
      <c r="K204" s="35"/>
      <c r="L204" s="38"/>
      <c r="M204" s="201"/>
      <c r="N204" s="202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134</v>
      </c>
      <c r="AU204" s="16" t="s">
        <v>82</v>
      </c>
    </row>
    <row r="205" spans="2:63" s="12" customFormat="1" ht="22.8" customHeight="1">
      <c r="B205" s="170"/>
      <c r="C205" s="171"/>
      <c r="D205" s="172" t="s">
        <v>70</v>
      </c>
      <c r="E205" s="184" t="s">
        <v>360</v>
      </c>
      <c r="F205" s="184" t="s">
        <v>361</v>
      </c>
      <c r="G205" s="171"/>
      <c r="H205" s="171"/>
      <c r="I205" s="174"/>
      <c r="J205" s="185">
        <f>BK205</f>
        <v>0</v>
      </c>
      <c r="K205" s="171"/>
      <c r="L205" s="176"/>
      <c r="M205" s="177"/>
      <c r="N205" s="178"/>
      <c r="O205" s="178"/>
      <c r="P205" s="179">
        <f>SUM(P206:P217)</f>
        <v>0</v>
      </c>
      <c r="Q205" s="178"/>
      <c r="R205" s="179">
        <f>SUM(R206:R217)</f>
        <v>0</v>
      </c>
      <c r="S205" s="178"/>
      <c r="T205" s="180">
        <f>SUM(T206:T217)</f>
        <v>0</v>
      </c>
      <c r="AR205" s="181" t="s">
        <v>79</v>
      </c>
      <c r="AT205" s="182" t="s">
        <v>70</v>
      </c>
      <c r="AU205" s="182" t="s">
        <v>79</v>
      </c>
      <c r="AY205" s="181" t="s">
        <v>125</v>
      </c>
      <c r="BK205" s="183">
        <f>SUM(BK206:BK217)</f>
        <v>0</v>
      </c>
    </row>
    <row r="206" spans="1:65" s="2" customFormat="1" ht="14.4" customHeight="1">
      <c r="A206" s="33"/>
      <c r="B206" s="34"/>
      <c r="C206" s="186" t="s">
        <v>362</v>
      </c>
      <c r="D206" s="186" t="s">
        <v>127</v>
      </c>
      <c r="E206" s="187" t="s">
        <v>363</v>
      </c>
      <c r="F206" s="188" t="s">
        <v>364</v>
      </c>
      <c r="G206" s="189" t="s">
        <v>193</v>
      </c>
      <c r="H206" s="190">
        <v>9.03</v>
      </c>
      <c r="I206" s="191"/>
      <c r="J206" s="192">
        <f>ROUND(I206*H206,2)</f>
        <v>0</v>
      </c>
      <c r="K206" s="188" t="s">
        <v>131</v>
      </c>
      <c r="L206" s="38"/>
      <c r="M206" s="193" t="s">
        <v>19</v>
      </c>
      <c r="N206" s="194" t="s">
        <v>42</v>
      </c>
      <c r="O206" s="63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7" t="s">
        <v>132</v>
      </c>
      <c r="AT206" s="197" t="s">
        <v>127</v>
      </c>
      <c r="AU206" s="197" t="s">
        <v>82</v>
      </c>
      <c r="AY206" s="16" t="s">
        <v>125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6" t="s">
        <v>79</v>
      </c>
      <c r="BK206" s="198">
        <f>ROUND(I206*H206,2)</f>
        <v>0</v>
      </c>
      <c r="BL206" s="16" t="s">
        <v>132</v>
      </c>
      <c r="BM206" s="197" t="s">
        <v>365</v>
      </c>
    </row>
    <row r="207" spans="1:47" s="2" customFormat="1" ht="19.2">
      <c r="A207" s="33"/>
      <c r="B207" s="34"/>
      <c r="C207" s="35"/>
      <c r="D207" s="199" t="s">
        <v>134</v>
      </c>
      <c r="E207" s="35"/>
      <c r="F207" s="200" t="s">
        <v>366</v>
      </c>
      <c r="G207" s="35"/>
      <c r="H207" s="35"/>
      <c r="I207" s="107"/>
      <c r="J207" s="35"/>
      <c r="K207" s="35"/>
      <c r="L207" s="38"/>
      <c r="M207" s="201"/>
      <c r="N207" s="202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134</v>
      </c>
      <c r="AU207" s="16" t="s">
        <v>82</v>
      </c>
    </row>
    <row r="208" spans="2:51" s="13" customFormat="1" ht="10.2">
      <c r="B208" s="203"/>
      <c r="C208" s="204"/>
      <c r="D208" s="199" t="s">
        <v>136</v>
      </c>
      <c r="E208" s="205" t="s">
        <v>19</v>
      </c>
      <c r="F208" s="206" t="s">
        <v>367</v>
      </c>
      <c r="G208" s="204"/>
      <c r="H208" s="207">
        <v>9.03</v>
      </c>
      <c r="I208" s="208"/>
      <c r="J208" s="204"/>
      <c r="K208" s="204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136</v>
      </c>
      <c r="AU208" s="213" t="s">
        <v>82</v>
      </c>
      <c r="AV208" s="13" t="s">
        <v>82</v>
      </c>
      <c r="AW208" s="13" t="s">
        <v>33</v>
      </c>
      <c r="AX208" s="13" t="s">
        <v>71</v>
      </c>
      <c r="AY208" s="213" t="s">
        <v>125</v>
      </c>
    </row>
    <row r="209" spans="1:65" s="2" customFormat="1" ht="14.4" customHeight="1">
      <c r="A209" s="33"/>
      <c r="B209" s="34"/>
      <c r="C209" s="186" t="s">
        <v>368</v>
      </c>
      <c r="D209" s="186" t="s">
        <v>127</v>
      </c>
      <c r="E209" s="187" t="s">
        <v>369</v>
      </c>
      <c r="F209" s="188" t="s">
        <v>370</v>
      </c>
      <c r="G209" s="189" t="s">
        <v>193</v>
      </c>
      <c r="H209" s="190">
        <v>81.27</v>
      </c>
      <c r="I209" s="191"/>
      <c r="J209" s="192">
        <f>ROUND(I209*H209,2)</f>
        <v>0</v>
      </c>
      <c r="K209" s="188" t="s">
        <v>131</v>
      </c>
      <c r="L209" s="38"/>
      <c r="M209" s="193" t="s">
        <v>19</v>
      </c>
      <c r="N209" s="194" t="s">
        <v>42</v>
      </c>
      <c r="O209" s="63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7" t="s">
        <v>132</v>
      </c>
      <c r="AT209" s="197" t="s">
        <v>127</v>
      </c>
      <c r="AU209" s="197" t="s">
        <v>82</v>
      </c>
      <c r="AY209" s="16" t="s">
        <v>125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6" t="s">
        <v>79</v>
      </c>
      <c r="BK209" s="198">
        <f>ROUND(I209*H209,2)</f>
        <v>0</v>
      </c>
      <c r="BL209" s="16" t="s">
        <v>132</v>
      </c>
      <c r="BM209" s="197" t="s">
        <v>371</v>
      </c>
    </row>
    <row r="210" spans="1:47" s="2" customFormat="1" ht="19.2">
      <c r="A210" s="33"/>
      <c r="B210" s="34"/>
      <c r="C210" s="35"/>
      <c r="D210" s="199" t="s">
        <v>134</v>
      </c>
      <c r="E210" s="35"/>
      <c r="F210" s="200" t="s">
        <v>372</v>
      </c>
      <c r="G210" s="35"/>
      <c r="H210" s="35"/>
      <c r="I210" s="107"/>
      <c r="J210" s="35"/>
      <c r="K210" s="35"/>
      <c r="L210" s="38"/>
      <c r="M210" s="201"/>
      <c r="N210" s="202"/>
      <c r="O210" s="63"/>
      <c r="P210" s="63"/>
      <c r="Q210" s="63"/>
      <c r="R210" s="63"/>
      <c r="S210" s="63"/>
      <c r="T210" s="64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134</v>
      </c>
      <c r="AU210" s="16" t="s">
        <v>82</v>
      </c>
    </row>
    <row r="211" spans="2:51" s="13" customFormat="1" ht="10.2">
      <c r="B211" s="203"/>
      <c r="C211" s="204"/>
      <c r="D211" s="199" t="s">
        <v>136</v>
      </c>
      <c r="E211" s="205" t="s">
        <v>19</v>
      </c>
      <c r="F211" s="206" t="s">
        <v>373</v>
      </c>
      <c r="G211" s="204"/>
      <c r="H211" s="207">
        <v>81.27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136</v>
      </c>
      <c r="AU211" s="213" t="s">
        <v>82</v>
      </c>
      <c r="AV211" s="13" t="s">
        <v>82</v>
      </c>
      <c r="AW211" s="13" t="s">
        <v>33</v>
      </c>
      <c r="AX211" s="13" t="s">
        <v>79</v>
      </c>
      <c r="AY211" s="213" t="s">
        <v>125</v>
      </c>
    </row>
    <row r="212" spans="1:65" s="2" customFormat="1" ht="22.8">
      <c r="A212" s="33"/>
      <c r="B212" s="34"/>
      <c r="C212" s="186" t="s">
        <v>374</v>
      </c>
      <c r="D212" s="186" t="s">
        <v>127</v>
      </c>
      <c r="E212" s="187" t="s">
        <v>375</v>
      </c>
      <c r="F212" s="188" t="s">
        <v>376</v>
      </c>
      <c r="G212" s="189" t="s">
        <v>193</v>
      </c>
      <c r="H212" s="190">
        <v>3.23</v>
      </c>
      <c r="I212" s="191"/>
      <c r="J212" s="192">
        <f>ROUND(I212*H212,2)</f>
        <v>0</v>
      </c>
      <c r="K212" s="188" t="s">
        <v>131</v>
      </c>
      <c r="L212" s="38"/>
      <c r="M212" s="193" t="s">
        <v>19</v>
      </c>
      <c r="N212" s="194" t="s">
        <v>42</v>
      </c>
      <c r="O212" s="63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7" t="s">
        <v>132</v>
      </c>
      <c r="AT212" s="197" t="s">
        <v>127</v>
      </c>
      <c r="AU212" s="197" t="s">
        <v>82</v>
      </c>
      <c r="AY212" s="16" t="s">
        <v>125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6" t="s">
        <v>79</v>
      </c>
      <c r="BK212" s="198">
        <f>ROUND(I212*H212,2)</f>
        <v>0</v>
      </c>
      <c r="BL212" s="16" t="s">
        <v>132</v>
      </c>
      <c r="BM212" s="197" t="s">
        <v>377</v>
      </c>
    </row>
    <row r="213" spans="1:47" s="2" customFormat="1" ht="19.2">
      <c r="A213" s="33"/>
      <c r="B213" s="34"/>
      <c r="C213" s="35"/>
      <c r="D213" s="199" t="s">
        <v>134</v>
      </c>
      <c r="E213" s="35"/>
      <c r="F213" s="200" t="s">
        <v>378</v>
      </c>
      <c r="G213" s="35"/>
      <c r="H213" s="35"/>
      <c r="I213" s="107"/>
      <c r="J213" s="35"/>
      <c r="K213" s="35"/>
      <c r="L213" s="38"/>
      <c r="M213" s="201"/>
      <c r="N213" s="202"/>
      <c r="O213" s="63"/>
      <c r="P213" s="63"/>
      <c r="Q213" s="63"/>
      <c r="R213" s="63"/>
      <c r="S213" s="63"/>
      <c r="T213" s="64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134</v>
      </c>
      <c r="AU213" s="16" t="s">
        <v>82</v>
      </c>
    </row>
    <row r="214" spans="2:51" s="13" customFormat="1" ht="10.2">
      <c r="B214" s="203"/>
      <c r="C214" s="204"/>
      <c r="D214" s="199" t="s">
        <v>136</v>
      </c>
      <c r="E214" s="205" t="s">
        <v>19</v>
      </c>
      <c r="F214" s="206" t="s">
        <v>379</v>
      </c>
      <c r="G214" s="204"/>
      <c r="H214" s="207">
        <v>3.23</v>
      </c>
      <c r="I214" s="208"/>
      <c r="J214" s="204"/>
      <c r="K214" s="204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136</v>
      </c>
      <c r="AU214" s="213" t="s">
        <v>82</v>
      </c>
      <c r="AV214" s="13" t="s">
        <v>82</v>
      </c>
      <c r="AW214" s="13" t="s">
        <v>33</v>
      </c>
      <c r="AX214" s="13" t="s">
        <v>71</v>
      </c>
      <c r="AY214" s="213" t="s">
        <v>125</v>
      </c>
    </row>
    <row r="215" spans="1:65" s="2" customFormat="1" ht="14.4" customHeight="1">
      <c r="A215" s="33"/>
      <c r="B215" s="34"/>
      <c r="C215" s="186" t="s">
        <v>380</v>
      </c>
      <c r="D215" s="186" t="s">
        <v>127</v>
      </c>
      <c r="E215" s="187" t="s">
        <v>381</v>
      </c>
      <c r="F215" s="188" t="s">
        <v>192</v>
      </c>
      <c r="G215" s="189" t="s">
        <v>193</v>
      </c>
      <c r="H215" s="190">
        <v>5.8</v>
      </c>
      <c r="I215" s="191"/>
      <c r="J215" s="192">
        <f>ROUND(I215*H215,2)</f>
        <v>0</v>
      </c>
      <c r="K215" s="188" t="s">
        <v>131</v>
      </c>
      <c r="L215" s="38"/>
      <c r="M215" s="193" t="s">
        <v>19</v>
      </c>
      <c r="N215" s="194" t="s">
        <v>42</v>
      </c>
      <c r="O215" s="63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7" t="s">
        <v>132</v>
      </c>
      <c r="AT215" s="197" t="s">
        <v>127</v>
      </c>
      <c r="AU215" s="197" t="s">
        <v>82</v>
      </c>
      <c r="AY215" s="16" t="s">
        <v>125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6" t="s">
        <v>79</v>
      </c>
      <c r="BK215" s="198">
        <f>ROUND(I215*H215,2)</f>
        <v>0</v>
      </c>
      <c r="BL215" s="16" t="s">
        <v>132</v>
      </c>
      <c r="BM215" s="197" t="s">
        <v>382</v>
      </c>
    </row>
    <row r="216" spans="1:47" s="2" customFormat="1" ht="19.2">
      <c r="A216" s="33"/>
      <c r="B216" s="34"/>
      <c r="C216" s="35"/>
      <c r="D216" s="199" t="s">
        <v>134</v>
      </c>
      <c r="E216" s="35"/>
      <c r="F216" s="200" t="s">
        <v>195</v>
      </c>
      <c r="G216" s="35"/>
      <c r="H216" s="35"/>
      <c r="I216" s="107"/>
      <c r="J216" s="35"/>
      <c r="K216" s="35"/>
      <c r="L216" s="38"/>
      <c r="M216" s="201"/>
      <c r="N216" s="202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134</v>
      </c>
      <c r="AU216" s="16" t="s">
        <v>82</v>
      </c>
    </row>
    <row r="217" spans="2:51" s="13" customFormat="1" ht="10.2">
      <c r="B217" s="203"/>
      <c r="C217" s="204"/>
      <c r="D217" s="199" t="s">
        <v>136</v>
      </c>
      <c r="E217" s="205" t="s">
        <v>19</v>
      </c>
      <c r="F217" s="206" t="s">
        <v>383</v>
      </c>
      <c r="G217" s="204"/>
      <c r="H217" s="207">
        <v>5.8</v>
      </c>
      <c r="I217" s="208"/>
      <c r="J217" s="204"/>
      <c r="K217" s="204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136</v>
      </c>
      <c r="AU217" s="213" t="s">
        <v>82</v>
      </c>
      <c r="AV217" s="13" t="s">
        <v>82</v>
      </c>
      <c r="AW217" s="13" t="s">
        <v>33</v>
      </c>
      <c r="AX217" s="13" t="s">
        <v>71</v>
      </c>
      <c r="AY217" s="213" t="s">
        <v>125</v>
      </c>
    </row>
    <row r="218" spans="2:63" s="12" customFormat="1" ht="22.8" customHeight="1">
      <c r="B218" s="170"/>
      <c r="C218" s="171"/>
      <c r="D218" s="172" t="s">
        <v>70</v>
      </c>
      <c r="E218" s="184" t="s">
        <v>384</v>
      </c>
      <c r="F218" s="184" t="s">
        <v>385</v>
      </c>
      <c r="G218" s="171"/>
      <c r="H218" s="171"/>
      <c r="I218" s="174"/>
      <c r="J218" s="185">
        <f>BK218</f>
        <v>0</v>
      </c>
      <c r="K218" s="171"/>
      <c r="L218" s="176"/>
      <c r="M218" s="177"/>
      <c r="N218" s="178"/>
      <c r="O218" s="178"/>
      <c r="P218" s="179">
        <f>SUM(P219:P220)</f>
        <v>0</v>
      </c>
      <c r="Q218" s="178"/>
      <c r="R218" s="179">
        <f>SUM(R219:R220)</f>
        <v>0</v>
      </c>
      <c r="S218" s="178"/>
      <c r="T218" s="180">
        <f>SUM(T219:T220)</f>
        <v>0</v>
      </c>
      <c r="AR218" s="181" t="s">
        <v>79</v>
      </c>
      <c r="AT218" s="182" t="s">
        <v>70</v>
      </c>
      <c r="AU218" s="182" t="s">
        <v>79</v>
      </c>
      <c r="AY218" s="181" t="s">
        <v>125</v>
      </c>
      <c r="BK218" s="183">
        <f>SUM(BK219:BK220)</f>
        <v>0</v>
      </c>
    </row>
    <row r="219" spans="1:65" s="2" customFormat="1" ht="22.8">
      <c r="A219" s="33"/>
      <c r="B219" s="34"/>
      <c r="C219" s="186" t="s">
        <v>386</v>
      </c>
      <c r="D219" s="186" t="s">
        <v>127</v>
      </c>
      <c r="E219" s="187" t="s">
        <v>387</v>
      </c>
      <c r="F219" s="188" t="s">
        <v>388</v>
      </c>
      <c r="G219" s="189" t="s">
        <v>193</v>
      </c>
      <c r="H219" s="190">
        <v>987.198</v>
      </c>
      <c r="I219" s="191"/>
      <c r="J219" s="192">
        <f>ROUND(I219*H219,2)</f>
        <v>0</v>
      </c>
      <c r="K219" s="188" t="s">
        <v>131</v>
      </c>
      <c r="L219" s="38"/>
      <c r="M219" s="193" t="s">
        <v>19</v>
      </c>
      <c r="N219" s="194" t="s">
        <v>42</v>
      </c>
      <c r="O219" s="63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7" t="s">
        <v>132</v>
      </c>
      <c r="AT219" s="197" t="s">
        <v>127</v>
      </c>
      <c r="AU219" s="197" t="s">
        <v>82</v>
      </c>
      <c r="AY219" s="16" t="s">
        <v>125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6" t="s">
        <v>79</v>
      </c>
      <c r="BK219" s="198">
        <f>ROUND(I219*H219,2)</f>
        <v>0</v>
      </c>
      <c r="BL219" s="16" t="s">
        <v>132</v>
      </c>
      <c r="BM219" s="197" t="s">
        <v>389</v>
      </c>
    </row>
    <row r="220" spans="1:47" s="2" customFormat="1" ht="19.2">
      <c r="A220" s="33"/>
      <c r="B220" s="34"/>
      <c r="C220" s="35"/>
      <c r="D220" s="199" t="s">
        <v>134</v>
      </c>
      <c r="E220" s="35"/>
      <c r="F220" s="200" t="s">
        <v>390</v>
      </c>
      <c r="G220" s="35"/>
      <c r="H220" s="35"/>
      <c r="I220" s="107"/>
      <c r="J220" s="35"/>
      <c r="K220" s="35"/>
      <c r="L220" s="38"/>
      <c r="M220" s="225"/>
      <c r="N220" s="226"/>
      <c r="O220" s="227"/>
      <c r="P220" s="227"/>
      <c r="Q220" s="227"/>
      <c r="R220" s="227"/>
      <c r="S220" s="227"/>
      <c r="T220" s="228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134</v>
      </c>
      <c r="AU220" s="16" t="s">
        <v>82</v>
      </c>
    </row>
    <row r="221" spans="1:31" s="2" customFormat="1" ht="6.9" customHeight="1">
      <c r="A221" s="33"/>
      <c r="B221" s="46"/>
      <c r="C221" s="47"/>
      <c r="D221" s="47"/>
      <c r="E221" s="47"/>
      <c r="F221" s="47"/>
      <c r="G221" s="47"/>
      <c r="H221" s="47"/>
      <c r="I221" s="135"/>
      <c r="J221" s="47"/>
      <c r="K221" s="47"/>
      <c r="L221" s="38"/>
      <c r="M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</sheetData>
  <sheetProtection algorithmName="SHA-512" hashValue="Gt3/3K43xsbUIb1/XmgUyzqnXY93YepEvrhYNQKLCgMDwg4HEdG0Ac5nXsudISvyu2w9yf0geCHwIOGgH7tI6g==" saltValue="ok8hffTGEEOSz0oOrnXFGxSBojZulNeY1Eg/EGFIoSW86U4R2OAOSZZuP2cUh1xONb52yC/clVLKysbjYMQ7iw==" spinCount="100000" sheet="1" objects="1" scenarios="1" formatColumns="0" formatRows="0" autoFilter="0"/>
  <autoFilter ref="C85:K22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>
      <selection activeCell="A101" sqref="A101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6" t="s">
        <v>85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96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50" t="str">
        <f>'Rekapitulace stavby'!K6</f>
        <v>Polní cesta P12 v k.ú. Svojšice u Kouřimi</v>
      </c>
      <c r="F7" s="351"/>
      <c r="G7" s="351"/>
      <c r="H7" s="351"/>
      <c r="I7" s="100"/>
      <c r="L7" s="19"/>
    </row>
    <row r="8" spans="1:31" s="2" customFormat="1" ht="12" customHeight="1">
      <c r="A8" s="33"/>
      <c r="B8" s="38"/>
      <c r="C8" s="33"/>
      <c r="D8" s="106" t="s">
        <v>97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2" t="s">
        <v>391</v>
      </c>
      <c r="F9" s="353"/>
      <c r="G9" s="353"/>
      <c r="H9" s="353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81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4" t="str">
        <f>'Rekapitulace stavby'!E14</f>
        <v>Vyplň údaj</v>
      </c>
      <c r="F18" s="355"/>
      <c r="G18" s="355"/>
      <c r="H18" s="355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6" t="s">
        <v>19</v>
      </c>
      <c r="F27" s="356"/>
      <c r="G27" s="356"/>
      <c r="H27" s="356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ROUND(J87,2)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ROUND((SUM(BE87:BE212)),2)</f>
        <v>0</v>
      </c>
      <c r="G33" s="33"/>
      <c r="H33" s="33"/>
      <c r="I33" s="124">
        <v>0.21</v>
      </c>
      <c r="J33" s="123">
        <f>ROUND(((SUM(BE87:BE212))*I33),2)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ROUND((SUM(BF87:BF212)),2)</f>
        <v>0</v>
      </c>
      <c r="G34" s="33"/>
      <c r="H34" s="33"/>
      <c r="I34" s="124">
        <v>0.15</v>
      </c>
      <c r="J34" s="123">
        <f>ROUND(((SUM(BF87:BF212))*I34),2)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ROUND((SUM(BG87:BG212)),2)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ROUND((SUM(BH87:BH212)),2)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ROUND((SUM(BI87:BI212)),2)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99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7" t="str">
        <f>E7</f>
        <v>Polní cesta P12 v k.ú. Svojšice u Kouřimi</v>
      </c>
      <c r="F48" s="358"/>
      <c r="G48" s="358"/>
      <c r="H48" s="358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0" t="str">
        <f>E9</f>
        <v xml:space="preserve">SO-102 - Polní cesta P12 </v>
      </c>
      <c r="F50" s="359"/>
      <c r="G50" s="359"/>
      <c r="H50" s="359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100</v>
      </c>
      <c r="D57" s="140"/>
      <c r="E57" s="140"/>
      <c r="F57" s="140"/>
      <c r="G57" s="140"/>
      <c r="H57" s="140"/>
      <c r="I57" s="141"/>
      <c r="J57" s="142" t="s">
        <v>101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J87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102</v>
      </c>
    </row>
    <row r="60" spans="2:12" s="9" customFormat="1" ht="24.9" customHeight="1">
      <c r="B60" s="144"/>
      <c r="C60" s="145"/>
      <c r="D60" s="146" t="s">
        <v>103</v>
      </c>
      <c r="E60" s="147"/>
      <c r="F60" s="147"/>
      <c r="G60" s="147"/>
      <c r="H60" s="147"/>
      <c r="I60" s="148"/>
      <c r="J60" s="149">
        <f>J88</f>
        <v>0</v>
      </c>
      <c r="K60" s="145"/>
      <c r="L60" s="150"/>
    </row>
    <row r="61" spans="2:12" s="10" customFormat="1" ht="19.95" customHeight="1">
      <c r="B61" s="151"/>
      <c r="C61" s="152"/>
      <c r="D61" s="153" t="s">
        <v>104</v>
      </c>
      <c r="E61" s="154"/>
      <c r="F61" s="154"/>
      <c r="G61" s="154"/>
      <c r="H61" s="154"/>
      <c r="I61" s="155"/>
      <c r="J61" s="156">
        <f>J89</f>
        <v>0</v>
      </c>
      <c r="K61" s="152"/>
      <c r="L61" s="157"/>
    </row>
    <row r="62" spans="2:12" s="10" customFormat="1" ht="19.95" customHeight="1">
      <c r="B62" s="151"/>
      <c r="C62" s="152"/>
      <c r="D62" s="153" t="s">
        <v>105</v>
      </c>
      <c r="E62" s="154"/>
      <c r="F62" s="154"/>
      <c r="G62" s="154"/>
      <c r="H62" s="154"/>
      <c r="I62" s="155"/>
      <c r="J62" s="156">
        <f>J142</f>
        <v>0</v>
      </c>
      <c r="K62" s="152"/>
      <c r="L62" s="157"/>
    </row>
    <row r="63" spans="2:12" s="10" customFormat="1" ht="19.95" customHeight="1">
      <c r="B63" s="151"/>
      <c r="C63" s="152"/>
      <c r="D63" s="153" t="s">
        <v>392</v>
      </c>
      <c r="E63" s="154"/>
      <c r="F63" s="154"/>
      <c r="G63" s="154"/>
      <c r="H63" s="154"/>
      <c r="I63" s="155"/>
      <c r="J63" s="156">
        <f>J152</f>
        <v>0</v>
      </c>
      <c r="K63" s="152"/>
      <c r="L63" s="157"/>
    </row>
    <row r="64" spans="2:12" s="10" customFormat="1" ht="19.95" customHeight="1">
      <c r="B64" s="151"/>
      <c r="C64" s="152"/>
      <c r="D64" s="153" t="s">
        <v>106</v>
      </c>
      <c r="E64" s="154"/>
      <c r="F64" s="154"/>
      <c r="G64" s="154"/>
      <c r="H64" s="154"/>
      <c r="I64" s="155"/>
      <c r="J64" s="156">
        <f>J162</f>
        <v>0</v>
      </c>
      <c r="K64" s="152"/>
      <c r="L64" s="157"/>
    </row>
    <row r="65" spans="2:12" s="10" customFormat="1" ht="19.95" customHeight="1">
      <c r="B65" s="151"/>
      <c r="C65" s="152"/>
      <c r="D65" s="153" t="s">
        <v>393</v>
      </c>
      <c r="E65" s="154"/>
      <c r="F65" s="154"/>
      <c r="G65" s="154"/>
      <c r="H65" s="154"/>
      <c r="I65" s="155"/>
      <c r="J65" s="156">
        <f>J192</f>
        <v>0</v>
      </c>
      <c r="K65" s="152"/>
      <c r="L65" s="157"/>
    </row>
    <row r="66" spans="2:12" s="10" customFormat="1" ht="19.95" customHeight="1">
      <c r="B66" s="151"/>
      <c r="C66" s="152"/>
      <c r="D66" s="153" t="s">
        <v>107</v>
      </c>
      <c r="E66" s="154"/>
      <c r="F66" s="154"/>
      <c r="G66" s="154"/>
      <c r="H66" s="154"/>
      <c r="I66" s="155"/>
      <c r="J66" s="156">
        <f>J197</f>
        <v>0</v>
      </c>
      <c r="K66" s="152"/>
      <c r="L66" s="157"/>
    </row>
    <row r="67" spans="2:12" s="10" customFormat="1" ht="19.95" customHeight="1">
      <c r="B67" s="151"/>
      <c r="C67" s="152"/>
      <c r="D67" s="153" t="s">
        <v>109</v>
      </c>
      <c r="E67" s="154"/>
      <c r="F67" s="154"/>
      <c r="G67" s="154"/>
      <c r="H67" s="154"/>
      <c r="I67" s="155"/>
      <c r="J67" s="156">
        <f>J210</f>
        <v>0</v>
      </c>
      <c r="K67" s="152"/>
      <c r="L67" s="157"/>
    </row>
    <row r="68" spans="1:31" s="2" customFormat="1" ht="21.75" customHeight="1">
      <c r="A68" s="33"/>
      <c r="B68" s="34"/>
      <c r="C68" s="35"/>
      <c r="D68" s="35"/>
      <c r="E68" s="35"/>
      <c r="F68" s="35"/>
      <c r="G68" s="35"/>
      <c r="H68" s="35"/>
      <c r="I68" s="107"/>
      <c r="J68" s="35"/>
      <c r="K68" s="35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46"/>
      <c r="C69" s="47"/>
      <c r="D69" s="47"/>
      <c r="E69" s="47"/>
      <c r="F69" s="47"/>
      <c r="G69" s="47"/>
      <c r="H69" s="47"/>
      <c r="I69" s="135"/>
      <c r="J69" s="47"/>
      <c r="K69" s="47"/>
      <c r="L69" s="108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" customHeight="1">
      <c r="A73" s="33"/>
      <c r="B73" s="48"/>
      <c r="C73" s="49"/>
      <c r="D73" s="49"/>
      <c r="E73" s="49"/>
      <c r="F73" s="49"/>
      <c r="G73" s="49"/>
      <c r="H73" s="49"/>
      <c r="I73" s="138"/>
      <c r="J73" s="49"/>
      <c r="K73" s="49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" customHeight="1">
      <c r="A74" s="33"/>
      <c r="B74" s="34"/>
      <c r="C74" s="22" t="s">
        <v>110</v>
      </c>
      <c r="D74" s="35"/>
      <c r="E74" s="35"/>
      <c r="F74" s="35"/>
      <c r="G74" s="35"/>
      <c r="H74" s="35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107"/>
      <c r="J75" s="35"/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5"/>
      <c r="E76" s="35"/>
      <c r="F76" s="35"/>
      <c r="G76" s="35"/>
      <c r="H76" s="35"/>
      <c r="I76" s="107"/>
      <c r="J76" s="35"/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34"/>
      <c r="C77" s="35"/>
      <c r="D77" s="35"/>
      <c r="E77" s="357" t="str">
        <f>E7</f>
        <v>Polní cesta P12 v k.ú. Svojšice u Kouřimi</v>
      </c>
      <c r="F77" s="358"/>
      <c r="G77" s="358"/>
      <c r="H77" s="358"/>
      <c r="I77" s="107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97</v>
      </c>
      <c r="D78" s="35"/>
      <c r="E78" s="35"/>
      <c r="F78" s="35"/>
      <c r="G78" s="35"/>
      <c r="H78" s="35"/>
      <c r="I78" s="107"/>
      <c r="J78" s="35"/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4.4" customHeight="1">
      <c r="A79" s="33"/>
      <c r="B79" s="34"/>
      <c r="C79" s="35"/>
      <c r="D79" s="35"/>
      <c r="E79" s="310" t="str">
        <f>E9</f>
        <v xml:space="preserve">SO-102 - Polní cesta P12 </v>
      </c>
      <c r="F79" s="359"/>
      <c r="G79" s="359"/>
      <c r="H79" s="359"/>
      <c r="I79" s="107"/>
      <c r="J79" s="35"/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5"/>
      <c r="D80" s="35"/>
      <c r="E80" s="35"/>
      <c r="F80" s="35"/>
      <c r="G80" s="35"/>
      <c r="H80" s="35"/>
      <c r="I80" s="107"/>
      <c r="J80" s="35"/>
      <c r="K80" s="35"/>
      <c r="L80" s="10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21</v>
      </c>
      <c r="D81" s="35"/>
      <c r="E81" s="35"/>
      <c r="F81" s="26" t="str">
        <f>F12</f>
        <v xml:space="preserve"> </v>
      </c>
      <c r="G81" s="35"/>
      <c r="H81" s="35"/>
      <c r="I81" s="110" t="s">
        <v>23</v>
      </c>
      <c r="J81" s="58" t="str">
        <f>IF(J12="","",J12)</f>
        <v>1. 6. 2020</v>
      </c>
      <c r="K81" s="35"/>
      <c r="L81" s="108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5"/>
      <c r="D82" s="35"/>
      <c r="E82" s="35"/>
      <c r="F82" s="35"/>
      <c r="G82" s="35"/>
      <c r="H82" s="35"/>
      <c r="I82" s="107"/>
      <c r="J82" s="35"/>
      <c r="K82" s="35"/>
      <c r="L82" s="108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8" customHeight="1">
      <c r="A83" s="33"/>
      <c r="B83" s="34"/>
      <c r="C83" s="28" t="s">
        <v>25</v>
      </c>
      <c r="D83" s="35"/>
      <c r="E83" s="35"/>
      <c r="F83" s="26" t="str">
        <f>E15</f>
        <v>ČR-SPÚ, Pobočka Kolín</v>
      </c>
      <c r="G83" s="35"/>
      <c r="H83" s="35"/>
      <c r="I83" s="110" t="s">
        <v>31</v>
      </c>
      <c r="J83" s="31" t="str">
        <f>E21</f>
        <v>AGRO-AQUA, s.r.o. Pardubice</v>
      </c>
      <c r="K83" s="35"/>
      <c r="L83" s="108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6" customHeight="1">
      <c r="A84" s="33"/>
      <c r="B84" s="34"/>
      <c r="C84" s="28" t="s">
        <v>29</v>
      </c>
      <c r="D84" s="35"/>
      <c r="E84" s="35"/>
      <c r="F84" s="26" t="str">
        <f>IF(E18="","",E18)</f>
        <v>Vyplň údaj</v>
      </c>
      <c r="G84" s="35"/>
      <c r="H84" s="35"/>
      <c r="I84" s="110" t="s">
        <v>34</v>
      </c>
      <c r="J84" s="31" t="str">
        <f>E24</f>
        <v xml:space="preserve"> </v>
      </c>
      <c r="K84" s="35"/>
      <c r="L84" s="108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5"/>
      <c r="D85" s="35"/>
      <c r="E85" s="35"/>
      <c r="F85" s="35"/>
      <c r="G85" s="35"/>
      <c r="H85" s="35"/>
      <c r="I85" s="107"/>
      <c r="J85" s="35"/>
      <c r="K85" s="35"/>
      <c r="L85" s="108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58"/>
      <c r="B86" s="159"/>
      <c r="C86" s="160" t="s">
        <v>111</v>
      </c>
      <c r="D86" s="161" t="s">
        <v>56</v>
      </c>
      <c r="E86" s="161" t="s">
        <v>52</v>
      </c>
      <c r="F86" s="161" t="s">
        <v>53</v>
      </c>
      <c r="G86" s="161" t="s">
        <v>112</v>
      </c>
      <c r="H86" s="161" t="s">
        <v>113</v>
      </c>
      <c r="I86" s="162" t="s">
        <v>114</v>
      </c>
      <c r="J86" s="161" t="s">
        <v>101</v>
      </c>
      <c r="K86" s="163" t="s">
        <v>115</v>
      </c>
      <c r="L86" s="164"/>
      <c r="M86" s="67" t="s">
        <v>19</v>
      </c>
      <c r="N86" s="68" t="s">
        <v>41</v>
      </c>
      <c r="O86" s="68" t="s">
        <v>116</v>
      </c>
      <c r="P86" s="68" t="s">
        <v>117</v>
      </c>
      <c r="Q86" s="68" t="s">
        <v>118</v>
      </c>
      <c r="R86" s="68" t="s">
        <v>119</v>
      </c>
      <c r="S86" s="68" t="s">
        <v>120</v>
      </c>
      <c r="T86" s="69" t="s">
        <v>121</v>
      </c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</row>
    <row r="87" spans="1:63" s="2" customFormat="1" ht="22.8" customHeight="1">
      <c r="A87" s="33"/>
      <c r="B87" s="34"/>
      <c r="C87" s="74" t="s">
        <v>122</v>
      </c>
      <c r="D87" s="35"/>
      <c r="E87" s="35"/>
      <c r="F87" s="35"/>
      <c r="G87" s="35"/>
      <c r="H87" s="35"/>
      <c r="I87" s="107"/>
      <c r="J87" s="165">
        <f>BK87</f>
        <v>0</v>
      </c>
      <c r="K87" s="35"/>
      <c r="L87" s="38"/>
      <c r="M87" s="70"/>
      <c r="N87" s="166"/>
      <c r="O87" s="71"/>
      <c r="P87" s="167">
        <f>P88</f>
        <v>0</v>
      </c>
      <c r="Q87" s="71"/>
      <c r="R87" s="167">
        <f>R88</f>
        <v>3089.36126464</v>
      </c>
      <c r="S87" s="71"/>
      <c r="T87" s="168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70</v>
      </c>
      <c r="AU87" s="16" t="s">
        <v>102</v>
      </c>
      <c r="BK87" s="169">
        <f>BK88</f>
        <v>0</v>
      </c>
    </row>
    <row r="88" spans="2:63" s="12" customFormat="1" ht="25.95" customHeight="1">
      <c r="B88" s="170"/>
      <c r="C88" s="171"/>
      <c r="D88" s="172" t="s">
        <v>70</v>
      </c>
      <c r="E88" s="173" t="s">
        <v>123</v>
      </c>
      <c r="F88" s="173" t="s">
        <v>124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P89+P142+P152+P162+P192+P197+P210</f>
        <v>0</v>
      </c>
      <c r="Q88" s="178"/>
      <c r="R88" s="179">
        <f>R89+R142+R152+R162+R192+R197+R210</f>
        <v>3089.36126464</v>
      </c>
      <c r="S88" s="178"/>
      <c r="T88" s="180">
        <f>T89+T142+T152+T162+T192+T197+T210</f>
        <v>0</v>
      </c>
      <c r="AR88" s="181" t="s">
        <v>79</v>
      </c>
      <c r="AT88" s="182" t="s">
        <v>70</v>
      </c>
      <c r="AU88" s="182" t="s">
        <v>71</v>
      </c>
      <c r="AY88" s="181" t="s">
        <v>125</v>
      </c>
      <c r="BK88" s="183">
        <f>BK89+BK142+BK152+BK162+BK192+BK197+BK210</f>
        <v>0</v>
      </c>
    </row>
    <row r="89" spans="2:63" s="12" customFormat="1" ht="22.8" customHeight="1">
      <c r="B89" s="170"/>
      <c r="C89" s="171"/>
      <c r="D89" s="172" t="s">
        <v>70</v>
      </c>
      <c r="E89" s="184" t="s">
        <v>79</v>
      </c>
      <c r="F89" s="184" t="s">
        <v>126</v>
      </c>
      <c r="G89" s="171"/>
      <c r="H89" s="171"/>
      <c r="I89" s="174"/>
      <c r="J89" s="185">
        <f>BK89</f>
        <v>0</v>
      </c>
      <c r="K89" s="171"/>
      <c r="L89" s="176"/>
      <c r="M89" s="177"/>
      <c r="N89" s="178"/>
      <c r="O89" s="178"/>
      <c r="P89" s="179">
        <f>SUM(P90:P141)</f>
        <v>0</v>
      </c>
      <c r="Q89" s="178"/>
      <c r="R89" s="179">
        <f>SUM(R90:R141)</f>
        <v>0.011289</v>
      </c>
      <c r="S89" s="178"/>
      <c r="T89" s="180">
        <f>SUM(T90:T141)</f>
        <v>0</v>
      </c>
      <c r="AR89" s="181" t="s">
        <v>79</v>
      </c>
      <c r="AT89" s="182" t="s">
        <v>70</v>
      </c>
      <c r="AU89" s="182" t="s">
        <v>79</v>
      </c>
      <c r="AY89" s="181" t="s">
        <v>125</v>
      </c>
      <c r="BK89" s="183">
        <f>SUM(BK90:BK141)</f>
        <v>0</v>
      </c>
    </row>
    <row r="90" spans="1:65" s="2" customFormat="1" ht="14.4" customHeight="1">
      <c r="A90" s="33"/>
      <c r="B90" s="34"/>
      <c r="C90" s="186" t="s">
        <v>79</v>
      </c>
      <c r="D90" s="186" t="s">
        <v>127</v>
      </c>
      <c r="E90" s="187" t="s">
        <v>147</v>
      </c>
      <c r="F90" s="188" t="s">
        <v>148</v>
      </c>
      <c r="G90" s="189" t="s">
        <v>130</v>
      </c>
      <c r="H90" s="190">
        <v>912</v>
      </c>
      <c r="I90" s="191"/>
      <c r="J90" s="192">
        <f>ROUND(I90*H90,2)</f>
        <v>0</v>
      </c>
      <c r="K90" s="188" t="s">
        <v>131</v>
      </c>
      <c r="L90" s="38"/>
      <c r="M90" s="193" t="s">
        <v>19</v>
      </c>
      <c r="N90" s="194" t="s">
        <v>42</v>
      </c>
      <c r="O90" s="63"/>
      <c r="P90" s="195">
        <f>O90*H90</f>
        <v>0</v>
      </c>
      <c r="Q90" s="195">
        <v>0</v>
      </c>
      <c r="R90" s="195">
        <f>Q90*H90</f>
        <v>0</v>
      </c>
      <c r="S90" s="195">
        <v>0</v>
      </c>
      <c r="T90" s="196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97" t="s">
        <v>132</v>
      </c>
      <c r="AT90" s="197" t="s">
        <v>127</v>
      </c>
      <c r="AU90" s="197" t="s">
        <v>82</v>
      </c>
      <c r="AY90" s="16" t="s">
        <v>125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6" t="s">
        <v>79</v>
      </c>
      <c r="BK90" s="198">
        <f>ROUND(I90*H90,2)</f>
        <v>0</v>
      </c>
      <c r="BL90" s="16" t="s">
        <v>132</v>
      </c>
      <c r="BM90" s="197" t="s">
        <v>394</v>
      </c>
    </row>
    <row r="91" spans="1:47" s="2" customFormat="1" ht="10.2">
      <c r="A91" s="33"/>
      <c r="B91" s="34"/>
      <c r="C91" s="35"/>
      <c r="D91" s="199" t="s">
        <v>134</v>
      </c>
      <c r="E91" s="35"/>
      <c r="F91" s="200" t="s">
        <v>150</v>
      </c>
      <c r="G91" s="35"/>
      <c r="H91" s="35"/>
      <c r="I91" s="107"/>
      <c r="J91" s="35"/>
      <c r="K91" s="35"/>
      <c r="L91" s="38"/>
      <c r="M91" s="201"/>
      <c r="N91" s="202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134</v>
      </c>
      <c r="AU91" s="16" t="s">
        <v>82</v>
      </c>
    </row>
    <row r="92" spans="2:51" s="13" customFormat="1" ht="10.2">
      <c r="B92" s="203"/>
      <c r="C92" s="204"/>
      <c r="D92" s="199" t="s">
        <v>136</v>
      </c>
      <c r="E92" s="205" t="s">
        <v>19</v>
      </c>
      <c r="F92" s="206" t="s">
        <v>395</v>
      </c>
      <c r="G92" s="204"/>
      <c r="H92" s="207">
        <v>912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136</v>
      </c>
      <c r="AU92" s="213" t="s">
        <v>82</v>
      </c>
      <c r="AV92" s="13" t="s">
        <v>82</v>
      </c>
      <c r="AW92" s="13" t="s">
        <v>33</v>
      </c>
      <c r="AX92" s="13" t="s">
        <v>71</v>
      </c>
      <c r="AY92" s="213" t="s">
        <v>125</v>
      </c>
    </row>
    <row r="93" spans="1:65" s="2" customFormat="1" ht="22.8">
      <c r="A93" s="33"/>
      <c r="B93" s="34"/>
      <c r="C93" s="186" t="s">
        <v>82</v>
      </c>
      <c r="D93" s="186" t="s">
        <v>127</v>
      </c>
      <c r="E93" s="187" t="s">
        <v>166</v>
      </c>
      <c r="F93" s="188" t="s">
        <v>167</v>
      </c>
      <c r="G93" s="189" t="s">
        <v>155</v>
      </c>
      <c r="H93" s="190">
        <v>710</v>
      </c>
      <c r="I93" s="191"/>
      <c r="J93" s="192">
        <f>ROUND(I93*H93,2)</f>
        <v>0</v>
      </c>
      <c r="K93" s="188" t="s">
        <v>131</v>
      </c>
      <c r="L93" s="38"/>
      <c r="M93" s="193" t="s">
        <v>19</v>
      </c>
      <c r="N93" s="194" t="s">
        <v>42</v>
      </c>
      <c r="O93" s="63"/>
      <c r="P93" s="195">
        <f>O93*H93</f>
        <v>0</v>
      </c>
      <c r="Q93" s="195">
        <v>0</v>
      </c>
      <c r="R93" s="195">
        <f>Q93*H93</f>
        <v>0</v>
      </c>
      <c r="S93" s="195">
        <v>0</v>
      </c>
      <c r="T93" s="196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97" t="s">
        <v>132</v>
      </c>
      <c r="AT93" s="197" t="s">
        <v>127</v>
      </c>
      <c r="AU93" s="197" t="s">
        <v>82</v>
      </c>
      <c r="AY93" s="16" t="s">
        <v>125</v>
      </c>
      <c r="BE93" s="198">
        <f>IF(N93="základní",J93,0)</f>
        <v>0</v>
      </c>
      <c r="BF93" s="198">
        <f>IF(N93="snížená",J93,0)</f>
        <v>0</v>
      </c>
      <c r="BG93" s="198">
        <f>IF(N93="zákl. přenesená",J93,0)</f>
        <v>0</v>
      </c>
      <c r="BH93" s="198">
        <f>IF(N93="sníž. přenesená",J93,0)</f>
        <v>0</v>
      </c>
      <c r="BI93" s="198">
        <f>IF(N93="nulová",J93,0)</f>
        <v>0</v>
      </c>
      <c r="BJ93" s="16" t="s">
        <v>79</v>
      </c>
      <c r="BK93" s="198">
        <f>ROUND(I93*H93,2)</f>
        <v>0</v>
      </c>
      <c r="BL93" s="16" t="s">
        <v>132</v>
      </c>
      <c r="BM93" s="197" t="s">
        <v>396</v>
      </c>
    </row>
    <row r="94" spans="1:47" s="2" customFormat="1" ht="19.2">
      <c r="A94" s="33"/>
      <c r="B94" s="34"/>
      <c r="C94" s="35"/>
      <c r="D94" s="199" t="s">
        <v>134</v>
      </c>
      <c r="E94" s="35"/>
      <c r="F94" s="200" t="s">
        <v>169</v>
      </c>
      <c r="G94" s="35"/>
      <c r="H94" s="35"/>
      <c r="I94" s="107"/>
      <c r="J94" s="35"/>
      <c r="K94" s="35"/>
      <c r="L94" s="38"/>
      <c r="M94" s="201"/>
      <c r="N94" s="202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134</v>
      </c>
      <c r="AU94" s="16" t="s">
        <v>82</v>
      </c>
    </row>
    <row r="95" spans="2:51" s="13" customFormat="1" ht="10.2">
      <c r="B95" s="203"/>
      <c r="C95" s="204"/>
      <c r="D95" s="199" t="s">
        <v>136</v>
      </c>
      <c r="E95" s="205" t="s">
        <v>19</v>
      </c>
      <c r="F95" s="206" t="s">
        <v>397</v>
      </c>
      <c r="G95" s="204"/>
      <c r="H95" s="207">
        <v>182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136</v>
      </c>
      <c r="AU95" s="213" t="s">
        <v>82</v>
      </c>
      <c r="AV95" s="13" t="s">
        <v>82</v>
      </c>
      <c r="AW95" s="13" t="s">
        <v>33</v>
      </c>
      <c r="AX95" s="13" t="s">
        <v>71</v>
      </c>
      <c r="AY95" s="213" t="s">
        <v>125</v>
      </c>
    </row>
    <row r="96" spans="2:51" s="13" customFormat="1" ht="10.2">
      <c r="B96" s="203"/>
      <c r="C96" s="204"/>
      <c r="D96" s="199" t="s">
        <v>136</v>
      </c>
      <c r="E96" s="205" t="s">
        <v>19</v>
      </c>
      <c r="F96" s="206" t="s">
        <v>398</v>
      </c>
      <c r="G96" s="204"/>
      <c r="H96" s="207">
        <v>18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136</v>
      </c>
      <c r="AU96" s="213" t="s">
        <v>82</v>
      </c>
      <c r="AV96" s="13" t="s">
        <v>82</v>
      </c>
      <c r="AW96" s="13" t="s">
        <v>33</v>
      </c>
      <c r="AX96" s="13" t="s">
        <v>71</v>
      </c>
      <c r="AY96" s="213" t="s">
        <v>125</v>
      </c>
    </row>
    <row r="97" spans="2:51" s="13" customFormat="1" ht="10.2">
      <c r="B97" s="203"/>
      <c r="C97" s="204"/>
      <c r="D97" s="199" t="s">
        <v>136</v>
      </c>
      <c r="E97" s="205" t="s">
        <v>19</v>
      </c>
      <c r="F97" s="206" t="s">
        <v>399</v>
      </c>
      <c r="G97" s="204"/>
      <c r="H97" s="207">
        <v>510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136</v>
      </c>
      <c r="AU97" s="213" t="s">
        <v>82</v>
      </c>
      <c r="AV97" s="13" t="s">
        <v>82</v>
      </c>
      <c r="AW97" s="13" t="s">
        <v>33</v>
      </c>
      <c r="AX97" s="13" t="s">
        <v>71</v>
      </c>
      <c r="AY97" s="213" t="s">
        <v>125</v>
      </c>
    </row>
    <row r="98" spans="1:65" s="2" customFormat="1" ht="14.4" customHeight="1">
      <c r="A98" s="33"/>
      <c r="B98" s="34"/>
      <c r="C98" s="186" t="s">
        <v>142</v>
      </c>
      <c r="D98" s="186" t="s">
        <v>127</v>
      </c>
      <c r="E98" s="187" t="s">
        <v>400</v>
      </c>
      <c r="F98" s="188" t="s">
        <v>401</v>
      </c>
      <c r="G98" s="189" t="s">
        <v>155</v>
      </c>
      <c r="H98" s="190">
        <v>24.8</v>
      </c>
      <c r="I98" s="191"/>
      <c r="J98" s="192">
        <f>ROUND(I98*H98,2)</f>
        <v>0</v>
      </c>
      <c r="K98" s="188" t="s">
        <v>131</v>
      </c>
      <c r="L98" s="38"/>
      <c r="M98" s="193" t="s">
        <v>19</v>
      </c>
      <c r="N98" s="194" t="s">
        <v>42</v>
      </c>
      <c r="O98" s="63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97" t="s">
        <v>132</v>
      </c>
      <c r="AT98" s="197" t="s">
        <v>127</v>
      </c>
      <c r="AU98" s="197" t="s">
        <v>82</v>
      </c>
      <c r="AY98" s="16" t="s">
        <v>125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6" t="s">
        <v>79</v>
      </c>
      <c r="BK98" s="198">
        <f>ROUND(I98*H98,2)</f>
        <v>0</v>
      </c>
      <c r="BL98" s="16" t="s">
        <v>132</v>
      </c>
      <c r="BM98" s="197" t="s">
        <v>402</v>
      </c>
    </row>
    <row r="99" spans="1:47" s="2" customFormat="1" ht="19.2">
      <c r="A99" s="33"/>
      <c r="B99" s="34"/>
      <c r="C99" s="35"/>
      <c r="D99" s="199" t="s">
        <v>134</v>
      </c>
      <c r="E99" s="35"/>
      <c r="F99" s="200" t="s">
        <v>403</v>
      </c>
      <c r="G99" s="35"/>
      <c r="H99" s="35"/>
      <c r="I99" s="107"/>
      <c r="J99" s="35"/>
      <c r="K99" s="35"/>
      <c r="L99" s="38"/>
      <c r="M99" s="201"/>
      <c r="N99" s="202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134</v>
      </c>
      <c r="AU99" s="16" t="s">
        <v>82</v>
      </c>
    </row>
    <row r="100" spans="2:51" s="13" customFormat="1" ht="10.2">
      <c r="B100" s="203"/>
      <c r="C100" s="204"/>
      <c r="D100" s="199" t="s">
        <v>136</v>
      </c>
      <c r="E100" s="205" t="s">
        <v>19</v>
      </c>
      <c r="F100" s="206" t="s">
        <v>404</v>
      </c>
      <c r="G100" s="204"/>
      <c r="H100" s="207">
        <v>24.8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136</v>
      </c>
      <c r="AU100" s="213" t="s">
        <v>82</v>
      </c>
      <c r="AV100" s="13" t="s">
        <v>82</v>
      </c>
      <c r="AW100" s="13" t="s">
        <v>33</v>
      </c>
      <c r="AX100" s="13" t="s">
        <v>71</v>
      </c>
      <c r="AY100" s="213" t="s">
        <v>125</v>
      </c>
    </row>
    <row r="101" spans="1:65" s="2" customFormat="1" ht="22.8">
      <c r="A101" s="33"/>
      <c r="B101" s="34"/>
      <c r="C101" s="186" t="s">
        <v>132</v>
      </c>
      <c r="D101" s="186" t="s">
        <v>127</v>
      </c>
      <c r="E101" s="187" t="s">
        <v>405</v>
      </c>
      <c r="F101" s="188" t="s">
        <v>406</v>
      </c>
      <c r="G101" s="189" t="s">
        <v>155</v>
      </c>
      <c r="H101" s="190">
        <v>4.8</v>
      </c>
      <c r="I101" s="191"/>
      <c r="J101" s="192">
        <f>ROUND(I101*H101,2)</f>
        <v>0</v>
      </c>
      <c r="K101" s="188" t="s">
        <v>131</v>
      </c>
      <c r="L101" s="38"/>
      <c r="M101" s="193" t="s">
        <v>19</v>
      </c>
      <c r="N101" s="194" t="s">
        <v>42</v>
      </c>
      <c r="O101" s="63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97" t="s">
        <v>132</v>
      </c>
      <c r="AT101" s="197" t="s">
        <v>127</v>
      </c>
      <c r="AU101" s="197" t="s">
        <v>82</v>
      </c>
      <c r="AY101" s="16" t="s">
        <v>125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6" t="s">
        <v>79</v>
      </c>
      <c r="BK101" s="198">
        <f>ROUND(I101*H101,2)</f>
        <v>0</v>
      </c>
      <c r="BL101" s="16" t="s">
        <v>132</v>
      </c>
      <c r="BM101" s="197" t="s">
        <v>407</v>
      </c>
    </row>
    <row r="102" spans="1:47" s="2" customFormat="1" ht="19.2">
      <c r="A102" s="33"/>
      <c r="B102" s="34"/>
      <c r="C102" s="35"/>
      <c r="D102" s="199" t="s">
        <v>134</v>
      </c>
      <c r="E102" s="35"/>
      <c r="F102" s="200" t="s">
        <v>408</v>
      </c>
      <c r="G102" s="35"/>
      <c r="H102" s="35"/>
      <c r="I102" s="107"/>
      <c r="J102" s="35"/>
      <c r="K102" s="35"/>
      <c r="L102" s="38"/>
      <c r="M102" s="201"/>
      <c r="N102" s="202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134</v>
      </c>
      <c r="AU102" s="16" t="s">
        <v>82</v>
      </c>
    </row>
    <row r="103" spans="2:51" s="13" customFormat="1" ht="10.2">
      <c r="B103" s="203"/>
      <c r="C103" s="204"/>
      <c r="D103" s="199" t="s">
        <v>136</v>
      </c>
      <c r="E103" s="205" t="s">
        <v>19</v>
      </c>
      <c r="F103" s="206" t="s">
        <v>409</v>
      </c>
      <c r="G103" s="204"/>
      <c r="H103" s="207">
        <v>4.8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136</v>
      </c>
      <c r="AU103" s="213" t="s">
        <v>82</v>
      </c>
      <c r="AV103" s="13" t="s">
        <v>82</v>
      </c>
      <c r="AW103" s="13" t="s">
        <v>33</v>
      </c>
      <c r="AX103" s="13" t="s">
        <v>71</v>
      </c>
      <c r="AY103" s="213" t="s">
        <v>125</v>
      </c>
    </row>
    <row r="104" spans="1:65" s="2" customFormat="1" ht="22.8">
      <c r="A104" s="33"/>
      <c r="B104" s="34"/>
      <c r="C104" s="186" t="s">
        <v>152</v>
      </c>
      <c r="D104" s="186" t="s">
        <v>127</v>
      </c>
      <c r="E104" s="187" t="s">
        <v>171</v>
      </c>
      <c r="F104" s="188" t="s">
        <v>172</v>
      </c>
      <c r="G104" s="189" t="s">
        <v>155</v>
      </c>
      <c r="H104" s="190">
        <v>149</v>
      </c>
      <c r="I104" s="191"/>
      <c r="J104" s="192">
        <f>ROUND(I104*H104,2)</f>
        <v>0</v>
      </c>
      <c r="K104" s="188" t="s">
        <v>131</v>
      </c>
      <c r="L104" s="38"/>
      <c r="M104" s="193" t="s">
        <v>19</v>
      </c>
      <c r="N104" s="194" t="s">
        <v>42</v>
      </c>
      <c r="O104" s="63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97" t="s">
        <v>132</v>
      </c>
      <c r="AT104" s="197" t="s">
        <v>127</v>
      </c>
      <c r="AU104" s="197" t="s">
        <v>82</v>
      </c>
      <c r="AY104" s="16" t="s">
        <v>125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6" t="s">
        <v>79</v>
      </c>
      <c r="BK104" s="198">
        <f>ROUND(I104*H104,2)</f>
        <v>0</v>
      </c>
      <c r="BL104" s="16" t="s">
        <v>132</v>
      </c>
      <c r="BM104" s="197" t="s">
        <v>410</v>
      </c>
    </row>
    <row r="105" spans="1:47" s="2" customFormat="1" ht="19.2">
      <c r="A105" s="33"/>
      <c r="B105" s="34"/>
      <c r="C105" s="35"/>
      <c r="D105" s="199" t="s">
        <v>134</v>
      </c>
      <c r="E105" s="35"/>
      <c r="F105" s="200" t="s">
        <v>174</v>
      </c>
      <c r="G105" s="35"/>
      <c r="H105" s="35"/>
      <c r="I105" s="107"/>
      <c r="J105" s="35"/>
      <c r="K105" s="35"/>
      <c r="L105" s="38"/>
      <c r="M105" s="201"/>
      <c r="N105" s="202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134</v>
      </c>
      <c r="AU105" s="16" t="s">
        <v>82</v>
      </c>
    </row>
    <row r="106" spans="2:51" s="13" customFormat="1" ht="10.2">
      <c r="B106" s="203"/>
      <c r="C106" s="204"/>
      <c r="D106" s="199" t="s">
        <v>136</v>
      </c>
      <c r="E106" s="205" t="s">
        <v>19</v>
      </c>
      <c r="F106" s="206" t="s">
        <v>411</v>
      </c>
      <c r="G106" s="204"/>
      <c r="H106" s="207">
        <v>149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136</v>
      </c>
      <c r="AU106" s="213" t="s">
        <v>82</v>
      </c>
      <c r="AV106" s="13" t="s">
        <v>82</v>
      </c>
      <c r="AW106" s="13" t="s">
        <v>33</v>
      </c>
      <c r="AX106" s="13" t="s">
        <v>71</v>
      </c>
      <c r="AY106" s="213" t="s">
        <v>125</v>
      </c>
    </row>
    <row r="107" spans="1:65" s="2" customFormat="1" ht="14.4" customHeight="1">
      <c r="A107" s="33"/>
      <c r="B107" s="34"/>
      <c r="C107" s="186" t="s">
        <v>159</v>
      </c>
      <c r="D107" s="186" t="s">
        <v>127</v>
      </c>
      <c r="E107" s="187" t="s">
        <v>412</v>
      </c>
      <c r="F107" s="188" t="s">
        <v>413</v>
      </c>
      <c r="G107" s="189" t="s">
        <v>155</v>
      </c>
      <c r="H107" s="190">
        <v>534.8</v>
      </c>
      <c r="I107" s="191"/>
      <c r="J107" s="192">
        <f>ROUND(I107*H107,2)</f>
        <v>0</v>
      </c>
      <c r="K107" s="188" t="s">
        <v>131</v>
      </c>
      <c r="L107" s="38"/>
      <c r="M107" s="193" t="s">
        <v>19</v>
      </c>
      <c r="N107" s="194" t="s">
        <v>42</v>
      </c>
      <c r="O107" s="63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97" t="s">
        <v>132</v>
      </c>
      <c r="AT107" s="197" t="s">
        <v>127</v>
      </c>
      <c r="AU107" s="197" t="s">
        <v>82</v>
      </c>
      <c r="AY107" s="16" t="s">
        <v>125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6" t="s">
        <v>79</v>
      </c>
      <c r="BK107" s="198">
        <f>ROUND(I107*H107,2)</f>
        <v>0</v>
      </c>
      <c r="BL107" s="16" t="s">
        <v>132</v>
      </c>
      <c r="BM107" s="197" t="s">
        <v>414</v>
      </c>
    </row>
    <row r="108" spans="1:47" s="2" customFormat="1" ht="28.8">
      <c r="A108" s="33"/>
      <c r="B108" s="34"/>
      <c r="C108" s="35"/>
      <c r="D108" s="199" t="s">
        <v>134</v>
      </c>
      <c r="E108" s="35"/>
      <c r="F108" s="200" t="s">
        <v>415</v>
      </c>
      <c r="G108" s="35"/>
      <c r="H108" s="35"/>
      <c r="I108" s="107"/>
      <c r="J108" s="35"/>
      <c r="K108" s="35"/>
      <c r="L108" s="38"/>
      <c r="M108" s="201"/>
      <c r="N108" s="202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134</v>
      </c>
      <c r="AU108" s="16" t="s">
        <v>82</v>
      </c>
    </row>
    <row r="109" spans="2:51" s="13" customFormat="1" ht="10.2">
      <c r="B109" s="203"/>
      <c r="C109" s="204"/>
      <c r="D109" s="199" t="s">
        <v>136</v>
      </c>
      <c r="E109" s="205" t="s">
        <v>19</v>
      </c>
      <c r="F109" s="206" t="s">
        <v>416</v>
      </c>
      <c r="G109" s="204"/>
      <c r="H109" s="207">
        <v>534.8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136</v>
      </c>
      <c r="AU109" s="213" t="s">
        <v>82</v>
      </c>
      <c r="AV109" s="13" t="s">
        <v>82</v>
      </c>
      <c r="AW109" s="13" t="s">
        <v>33</v>
      </c>
      <c r="AX109" s="13" t="s">
        <v>71</v>
      </c>
      <c r="AY109" s="213" t="s">
        <v>125</v>
      </c>
    </row>
    <row r="110" spans="1:65" s="2" customFormat="1" ht="22.8">
      <c r="A110" s="33"/>
      <c r="B110" s="34"/>
      <c r="C110" s="186" t="s">
        <v>165</v>
      </c>
      <c r="D110" s="186" t="s">
        <v>127</v>
      </c>
      <c r="E110" s="187" t="s">
        <v>177</v>
      </c>
      <c r="F110" s="188" t="s">
        <v>178</v>
      </c>
      <c r="G110" s="189" t="s">
        <v>155</v>
      </c>
      <c r="H110" s="190">
        <v>353.8</v>
      </c>
      <c r="I110" s="191"/>
      <c r="J110" s="192">
        <f>ROUND(I110*H110,2)</f>
        <v>0</v>
      </c>
      <c r="K110" s="188" t="s">
        <v>131</v>
      </c>
      <c r="L110" s="38"/>
      <c r="M110" s="193" t="s">
        <v>19</v>
      </c>
      <c r="N110" s="194" t="s">
        <v>42</v>
      </c>
      <c r="O110" s="63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97" t="s">
        <v>132</v>
      </c>
      <c r="AT110" s="197" t="s">
        <v>127</v>
      </c>
      <c r="AU110" s="197" t="s">
        <v>82</v>
      </c>
      <c r="AY110" s="16" t="s">
        <v>125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6" t="s">
        <v>79</v>
      </c>
      <c r="BK110" s="198">
        <f>ROUND(I110*H110,2)</f>
        <v>0</v>
      </c>
      <c r="BL110" s="16" t="s">
        <v>132</v>
      </c>
      <c r="BM110" s="197" t="s">
        <v>417</v>
      </c>
    </row>
    <row r="111" spans="1:47" s="2" customFormat="1" ht="28.8">
      <c r="A111" s="33"/>
      <c r="B111" s="34"/>
      <c r="C111" s="35"/>
      <c r="D111" s="199" t="s">
        <v>134</v>
      </c>
      <c r="E111" s="35"/>
      <c r="F111" s="200" t="s">
        <v>180</v>
      </c>
      <c r="G111" s="35"/>
      <c r="H111" s="35"/>
      <c r="I111" s="107"/>
      <c r="J111" s="35"/>
      <c r="K111" s="35"/>
      <c r="L111" s="38"/>
      <c r="M111" s="201"/>
      <c r="N111" s="202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134</v>
      </c>
      <c r="AU111" s="16" t="s">
        <v>82</v>
      </c>
    </row>
    <row r="112" spans="2:51" s="13" customFormat="1" ht="10.2">
      <c r="B112" s="203"/>
      <c r="C112" s="204"/>
      <c r="D112" s="199" t="s">
        <v>136</v>
      </c>
      <c r="E112" s="205" t="s">
        <v>19</v>
      </c>
      <c r="F112" s="206" t="s">
        <v>418</v>
      </c>
      <c r="G112" s="204"/>
      <c r="H112" s="207">
        <v>353.8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136</v>
      </c>
      <c r="AU112" s="213" t="s">
        <v>82</v>
      </c>
      <c r="AV112" s="13" t="s">
        <v>82</v>
      </c>
      <c r="AW112" s="13" t="s">
        <v>33</v>
      </c>
      <c r="AX112" s="13" t="s">
        <v>71</v>
      </c>
      <c r="AY112" s="213" t="s">
        <v>125</v>
      </c>
    </row>
    <row r="113" spans="1:65" s="2" customFormat="1" ht="14.4" customHeight="1">
      <c r="A113" s="33"/>
      <c r="B113" s="34"/>
      <c r="C113" s="186" t="s">
        <v>163</v>
      </c>
      <c r="D113" s="186" t="s">
        <v>127</v>
      </c>
      <c r="E113" s="187" t="s">
        <v>183</v>
      </c>
      <c r="F113" s="188" t="s">
        <v>184</v>
      </c>
      <c r="G113" s="189" t="s">
        <v>155</v>
      </c>
      <c r="H113" s="190">
        <v>27</v>
      </c>
      <c r="I113" s="191"/>
      <c r="J113" s="192">
        <f>ROUND(I113*H113,2)</f>
        <v>0</v>
      </c>
      <c r="K113" s="188" t="s">
        <v>131</v>
      </c>
      <c r="L113" s="38"/>
      <c r="M113" s="193" t="s">
        <v>19</v>
      </c>
      <c r="N113" s="194" t="s">
        <v>42</v>
      </c>
      <c r="O113" s="63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97" t="s">
        <v>132</v>
      </c>
      <c r="AT113" s="197" t="s">
        <v>127</v>
      </c>
      <c r="AU113" s="197" t="s">
        <v>82</v>
      </c>
      <c r="AY113" s="16" t="s">
        <v>125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6" t="s">
        <v>79</v>
      </c>
      <c r="BK113" s="198">
        <f>ROUND(I113*H113,2)</f>
        <v>0</v>
      </c>
      <c r="BL113" s="16" t="s">
        <v>132</v>
      </c>
      <c r="BM113" s="197" t="s">
        <v>419</v>
      </c>
    </row>
    <row r="114" spans="1:47" s="2" customFormat="1" ht="19.2">
      <c r="A114" s="33"/>
      <c r="B114" s="34"/>
      <c r="C114" s="35"/>
      <c r="D114" s="199" t="s">
        <v>134</v>
      </c>
      <c r="E114" s="35"/>
      <c r="F114" s="200" t="s">
        <v>186</v>
      </c>
      <c r="G114" s="35"/>
      <c r="H114" s="35"/>
      <c r="I114" s="107"/>
      <c r="J114" s="35"/>
      <c r="K114" s="35"/>
      <c r="L114" s="38"/>
      <c r="M114" s="201"/>
      <c r="N114" s="202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134</v>
      </c>
      <c r="AU114" s="16" t="s">
        <v>82</v>
      </c>
    </row>
    <row r="115" spans="1:47" s="2" customFormat="1" ht="19.2">
      <c r="A115" s="33"/>
      <c r="B115" s="34"/>
      <c r="C115" s="35"/>
      <c r="D115" s="199" t="s">
        <v>187</v>
      </c>
      <c r="E115" s="35"/>
      <c r="F115" s="224" t="s">
        <v>188</v>
      </c>
      <c r="G115" s="35"/>
      <c r="H115" s="35"/>
      <c r="I115" s="107"/>
      <c r="J115" s="35"/>
      <c r="K115" s="35"/>
      <c r="L115" s="38"/>
      <c r="M115" s="201"/>
      <c r="N115" s="202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187</v>
      </c>
      <c r="AU115" s="16" t="s">
        <v>82</v>
      </c>
    </row>
    <row r="116" spans="2:51" s="13" customFormat="1" ht="10.2">
      <c r="B116" s="203"/>
      <c r="C116" s="204"/>
      <c r="D116" s="199" t="s">
        <v>136</v>
      </c>
      <c r="E116" s="205" t="s">
        <v>19</v>
      </c>
      <c r="F116" s="206" t="s">
        <v>420</v>
      </c>
      <c r="G116" s="204"/>
      <c r="H116" s="207">
        <v>27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136</v>
      </c>
      <c r="AU116" s="213" t="s">
        <v>82</v>
      </c>
      <c r="AV116" s="13" t="s">
        <v>82</v>
      </c>
      <c r="AW116" s="13" t="s">
        <v>33</v>
      </c>
      <c r="AX116" s="13" t="s">
        <v>71</v>
      </c>
      <c r="AY116" s="213" t="s">
        <v>125</v>
      </c>
    </row>
    <row r="117" spans="1:65" s="2" customFormat="1" ht="14.4" customHeight="1">
      <c r="A117" s="33"/>
      <c r="B117" s="34"/>
      <c r="C117" s="186" t="s">
        <v>176</v>
      </c>
      <c r="D117" s="186" t="s">
        <v>127</v>
      </c>
      <c r="E117" s="187" t="s">
        <v>191</v>
      </c>
      <c r="F117" s="188" t="s">
        <v>192</v>
      </c>
      <c r="G117" s="189" t="s">
        <v>193</v>
      </c>
      <c r="H117" s="190">
        <v>636.84</v>
      </c>
      <c r="I117" s="191"/>
      <c r="J117" s="192">
        <f>ROUND(I117*H117,2)</f>
        <v>0</v>
      </c>
      <c r="K117" s="188" t="s">
        <v>131</v>
      </c>
      <c r="L117" s="38"/>
      <c r="M117" s="193" t="s">
        <v>19</v>
      </c>
      <c r="N117" s="194" t="s">
        <v>42</v>
      </c>
      <c r="O117" s="63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97" t="s">
        <v>132</v>
      </c>
      <c r="AT117" s="197" t="s">
        <v>127</v>
      </c>
      <c r="AU117" s="197" t="s">
        <v>82</v>
      </c>
      <c r="AY117" s="16" t="s">
        <v>125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16" t="s">
        <v>79</v>
      </c>
      <c r="BK117" s="198">
        <f>ROUND(I117*H117,2)</f>
        <v>0</v>
      </c>
      <c r="BL117" s="16" t="s">
        <v>132</v>
      </c>
      <c r="BM117" s="197" t="s">
        <v>421</v>
      </c>
    </row>
    <row r="118" spans="1:47" s="2" customFormat="1" ht="19.2">
      <c r="A118" s="33"/>
      <c r="B118" s="34"/>
      <c r="C118" s="35"/>
      <c r="D118" s="199" t="s">
        <v>134</v>
      </c>
      <c r="E118" s="35"/>
      <c r="F118" s="200" t="s">
        <v>195</v>
      </c>
      <c r="G118" s="35"/>
      <c r="H118" s="35"/>
      <c r="I118" s="107"/>
      <c r="J118" s="35"/>
      <c r="K118" s="35"/>
      <c r="L118" s="38"/>
      <c r="M118" s="201"/>
      <c r="N118" s="202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134</v>
      </c>
      <c r="AU118" s="16" t="s">
        <v>82</v>
      </c>
    </row>
    <row r="119" spans="2:51" s="13" customFormat="1" ht="10.2">
      <c r="B119" s="203"/>
      <c r="C119" s="204"/>
      <c r="D119" s="199" t="s">
        <v>136</v>
      </c>
      <c r="E119" s="205" t="s">
        <v>19</v>
      </c>
      <c r="F119" s="206" t="s">
        <v>422</v>
      </c>
      <c r="G119" s="204"/>
      <c r="H119" s="207">
        <v>636.84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136</v>
      </c>
      <c r="AU119" s="213" t="s">
        <v>82</v>
      </c>
      <c r="AV119" s="13" t="s">
        <v>82</v>
      </c>
      <c r="AW119" s="13" t="s">
        <v>33</v>
      </c>
      <c r="AX119" s="13" t="s">
        <v>71</v>
      </c>
      <c r="AY119" s="213" t="s">
        <v>125</v>
      </c>
    </row>
    <row r="120" spans="1:65" s="2" customFormat="1" ht="14.4" customHeight="1">
      <c r="A120" s="33"/>
      <c r="B120" s="34"/>
      <c r="C120" s="186" t="s">
        <v>182</v>
      </c>
      <c r="D120" s="186" t="s">
        <v>127</v>
      </c>
      <c r="E120" s="187" t="s">
        <v>198</v>
      </c>
      <c r="F120" s="188" t="s">
        <v>199</v>
      </c>
      <c r="G120" s="189" t="s">
        <v>155</v>
      </c>
      <c r="H120" s="190">
        <v>353.8</v>
      </c>
      <c r="I120" s="191"/>
      <c r="J120" s="192">
        <f>ROUND(I120*H120,2)</f>
        <v>0</v>
      </c>
      <c r="K120" s="188" t="s">
        <v>131</v>
      </c>
      <c r="L120" s="38"/>
      <c r="M120" s="193" t="s">
        <v>19</v>
      </c>
      <c r="N120" s="194" t="s">
        <v>42</v>
      </c>
      <c r="O120" s="63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97" t="s">
        <v>132</v>
      </c>
      <c r="AT120" s="197" t="s">
        <v>127</v>
      </c>
      <c r="AU120" s="197" t="s">
        <v>82</v>
      </c>
      <c r="AY120" s="16" t="s">
        <v>125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6" t="s">
        <v>79</v>
      </c>
      <c r="BK120" s="198">
        <f>ROUND(I120*H120,2)</f>
        <v>0</v>
      </c>
      <c r="BL120" s="16" t="s">
        <v>132</v>
      </c>
      <c r="BM120" s="197" t="s">
        <v>423</v>
      </c>
    </row>
    <row r="121" spans="1:47" s="2" customFormat="1" ht="19.2">
      <c r="A121" s="33"/>
      <c r="B121" s="34"/>
      <c r="C121" s="35"/>
      <c r="D121" s="199" t="s">
        <v>134</v>
      </c>
      <c r="E121" s="35"/>
      <c r="F121" s="200" t="s">
        <v>201</v>
      </c>
      <c r="G121" s="35"/>
      <c r="H121" s="35"/>
      <c r="I121" s="107"/>
      <c r="J121" s="35"/>
      <c r="K121" s="35"/>
      <c r="L121" s="38"/>
      <c r="M121" s="201"/>
      <c r="N121" s="202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134</v>
      </c>
      <c r="AU121" s="16" t="s">
        <v>82</v>
      </c>
    </row>
    <row r="122" spans="2:51" s="13" customFormat="1" ht="10.2">
      <c r="B122" s="203"/>
      <c r="C122" s="204"/>
      <c r="D122" s="199" t="s">
        <v>136</v>
      </c>
      <c r="E122" s="205" t="s">
        <v>19</v>
      </c>
      <c r="F122" s="206" t="s">
        <v>424</v>
      </c>
      <c r="G122" s="204"/>
      <c r="H122" s="207">
        <v>353.8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136</v>
      </c>
      <c r="AU122" s="213" t="s">
        <v>82</v>
      </c>
      <c r="AV122" s="13" t="s">
        <v>82</v>
      </c>
      <c r="AW122" s="13" t="s">
        <v>33</v>
      </c>
      <c r="AX122" s="13" t="s">
        <v>71</v>
      </c>
      <c r="AY122" s="213" t="s">
        <v>125</v>
      </c>
    </row>
    <row r="123" spans="1:65" s="2" customFormat="1" ht="22.8">
      <c r="A123" s="33"/>
      <c r="B123" s="34"/>
      <c r="C123" s="186" t="s">
        <v>190</v>
      </c>
      <c r="D123" s="186" t="s">
        <v>127</v>
      </c>
      <c r="E123" s="187" t="s">
        <v>204</v>
      </c>
      <c r="F123" s="188" t="s">
        <v>205</v>
      </c>
      <c r="G123" s="189" t="s">
        <v>130</v>
      </c>
      <c r="H123" s="190">
        <v>2552</v>
      </c>
      <c r="I123" s="191"/>
      <c r="J123" s="192">
        <f>ROUND(I123*H123,2)</f>
        <v>0</v>
      </c>
      <c r="K123" s="188" t="s">
        <v>131</v>
      </c>
      <c r="L123" s="38"/>
      <c r="M123" s="193" t="s">
        <v>19</v>
      </c>
      <c r="N123" s="194" t="s">
        <v>42</v>
      </c>
      <c r="O123" s="63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7" t="s">
        <v>132</v>
      </c>
      <c r="AT123" s="197" t="s">
        <v>127</v>
      </c>
      <c r="AU123" s="197" t="s">
        <v>82</v>
      </c>
      <c r="AY123" s="16" t="s">
        <v>125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6" t="s">
        <v>79</v>
      </c>
      <c r="BK123" s="198">
        <f>ROUND(I123*H123,2)</f>
        <v>0</v>
      </c>
      <c r="BL123" s="16" t="s">
        <v>132</v>
      </c>
      <c r="BM123" s="197" t="s">
        <v>425</v>
      </c>
    </row>
    <row r="124" spans="1:47" s="2" customFormat="1" ht="19.2">
      <c r="A124" s="33"/>
      <c r="B124" s="34"/>
      <c r="C124" s="35"/>
      <c r="D124" s="199" t="s">
        <v>134</v>
      </c>
      <c r="E124" s="35"/>
      <c r="F124" s="200" t="s">
        <v>207</v>
      </c>
      <c r="G124" s="35"/>
      <c r="H124" s="35"/>
      <c r="I124" s="107"/>
      <c r="J124" s="35"/>
      <c r="K124" s="35"/>
      <c r="L124" s="38"/>
      <c r="M124" s="201"/>
      <c r="N124" s="202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134</v>
      </c>
      <c r="AU124" s="16" t="s">
        <v>82</v>
      </c>
    </row>
    <row r="125" spans="2:51" s="13" customFormat="1" ht="10.2">
      <c r="B125" s="203"/>
      <c r="C125" s="204"/>
      <c r="D125" s="199" t="s">
        <v>136</v>
      </c>
      <c r="E125" s="205" t="s">
        <v>19</v>
      </c>
      <c r="F125" s="206" t="s">
        <v>426</v>
      </c>
      <c r="G125" s="204"/>
      <c r="H125" s="207">
        <v>2552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136</v>
      </c>
      <c r="AU125" s="213" t="s">
        <v>82</v>
      </c>
      <c r="AV125" s="13" t="s">
        <v>82</v>
      </c>
      <c r="AW125" s="13" t="s">
        <v>33</v>
      </c>
      <c r="AX125" s="13" t="s">
        <v>71</v>
      </c>
      <c r="AY125" s="213" t="s">
        <v>125</v>
      </c>
    </row>
    <row r="126" spans="1:65" s="2" customFormat="1" ht="14.4" customHeight="1">
      <c r="A126" s="33"/>
      <c r="B126" s="34"/>
      <c r="C126" s="186" t="s">
        <v>197</v>
      </c>
      <c r="D126" s="186" t="s">
        <v>127</v>
      </c>
      <c r="E126" s="187" t="s">
        <v>210</v>
      </c>
      <c r="F126" s="188" t="s">
        <v>211</v>
      </c>
      <c r="G126" s="189" t="s">
        <v>130</v>
      </c>
      <c r="H126" s="190">
        <v>548</v>
      </c>
      <c r="I126" s="191"/>
      <c r="J126" s="192">
        <f>ROUND(I126*H126,2)</f>
        <v>0</v>
      </c>
      <c r="K126" s="188" t="s">
        <v>131</v>
      </c>
      <c r="L126" s="38"/>
      <c r="M126" s="193" t="s">
        <v>19</v>
      </c>
      <c r="N126" s="194" t="s">
        <v>42</v>
      </c>
      <c r="O126" s="63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7" t="s">
        <v>132</v>
      </c>
      <c r="AT126" s="197" t="s">
        <v>127</v>
      </c>
      <c r="AU126" s="197" t="s">
        <v>82</v>
      </c>
      <c r="AY126" s="16" t="s">
        <v>125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6" t="s">
        <v>79</v>
      </c>
      <c r="BK126" s="198">
        <f>ROUND(I126*H126,2)</f>
        <v>0</v>
      </c>
      <c r="BL126" s="16" t="s">
        <v>132</v>
      </c>
      <c r="BM126" s="197" t="s">
        <v>427</v>
      </c>
    </row>
    <row r="127" spans="1:47" s="2" customFormat="1" ht="19.2">
      <c r="A127" s="33"/>
      <c r="B127" s="34"/>
      <c r="C127" s="35"/>
      <c r="D127" s="199" t="s">
        <v>134</v>
      </c>
      <c r="E127" s="35"/>
      <c r="F127" s="200" t="s">
        <v>213</v>
      </c>
      <c r="G127" s="35"/>
      <c r="H127" s="35"/>
      <c r="I127" s="107"/>
      <c r="J127" s="35"/>
      <c r="K127" s="35"/>
      <c r="L127" s="38"/>
      <c r="M127" s="201"/>
      <c r="N127" s="202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134</v>
      </c>
      <c r="AU127" s="16" t="s">
        <v>82</v>
      </c>
    </row>
    <row r="128" spans="2:51" s="13" customFormat="1" ht="10.2">
      <c r="B128" s="203"/>
      <c r="C128" s="204"/>
      <c r="D128" s="199" t="s">
        <v>136</v>
      </c>
      <c r="E128" s="205" t="s">
        <v>19</v>
      </c>
      <c r="F128" s="206" t="s">
        <v>428</v>
      </c>
      <c r="G128" s="204"/>
      <c r="H128" s="207">
        <v>548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136</v>
      </c>
      <c r="AU128" s="213" t="s">
        <v>82</v>
      </c>
      <c r="AV128" s="13" t="s">
        <v>82</v>
      </c>
      <c r="AW128" s="13" t="s">
        <v>33</v>
      </c>
      <c r="AX128" s="13" t="s">
        <v>79</v>
      </c>
      <c r="AY128" s="213" t="s">
        <v>125</v>
      </c>
    </row>
    <row r="129" spans="1:65" s="2" customFormat="1" ht="14.4" customHeight="1">
      <c r="A129" s="33"/>
      <c r="B129" s="34"/>
      <c r="C129" s="214" t="s">
        <v>203</v>
      </c>
      <c r="D129" s="214" t="s">
        <v>160</v>
      </c>
      <c r="E129" s="215" t="s">
        <v>215</v>
      </c>
      <c r="F129" s="216" t="s">
        <v>216</v>
      </c>
      <c r="G129" s="217" t="s">
        <v>217</v>
      </c>
      <c r="H129" s="218">
        <v>11.289</v>
      </c>
      <c r="I129" s="219"/>
      <c r="J129" s="220">
        <f>ROUND(I129*H129,2)</f>
        <v>0</v>
      </c>
      <c r="K129" s="216" t="s">
        <v>131</v>
      </c>
      <c r="L129" s="221"/>
      <c r="M129" s="222" t="s">
        <v>19</v>
      </c>
      <c r="N129" s="223" t="s">
        <v>42</v>
      </c>
      <c r="O129" s="63"/>
      <c r="P129" s="195">
        <f>O129*H129</f>
        <v>0</v>
      </c>
      <c r="Q129" s="195">
        <v>0.001</v>
      </c>
      <c r="R129" s="195">
        <f>Q129*H129</f>
        <v>0.011289</v>
      </c>
      <c r="S129" s="195">
        <v>0</v>
      </c>
      <c r="T129" s="19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7" t="s">
        <v>163</v>
      </c>
      <c r="AT129" s="197" t="s">
        <v>160</v>
      </c>
      <c r="AU129" s="197" t="s">
        <v>82</v>
      </c>
      <c r="AY129" s="16" t="s">
        <v>125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6" t="s">
        <v>79</v>
      </c>
      <c r="BK129" s="198">
        <f>ROUND(I129*H129,2)</f>
        <v>0</v>
      </c>
      <c r="BL129" s="16" t="s">
        <v>132</v>
      </c>
      <c r="BM129" s="197" t="s">
        <v>429</v>
      </c>
    </row>
    <row r="130" spans="1:47" s="2" customFormat="1" ht="10.2">
      <c r="A130" s="33"/>
      <c r="B130" s="34"/>
      <c r="C130" s="35"/>
      <c r="D130" s="199" t="s">
        <v>134</v>
      </c>
      <c r="E130" s="35"/>
      <c r="F130" s="200" t="s">
        <v>216</v>
      </c>
      <c r="G130" s="35"/>
      <c r="H130" s="35"/>
      <c r="I130" s="107"/>
      <c r="J130" s="35"/>
      <c r="K130" s="35"/>
      <c r="L130" s="38"/>
      <c r="M130" s="201"/>
      <c r="N130" s="202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134</v>
      </c>
      <c r="AU130" s="16" t="s">
        <v>82</v>
      </c>
    </row>
    <row r="131" spans="2:51" s="13" customFormat="1" ht="10.2">
      <c r="B131" s="203"/>
      <c r="C131" s="204"/>
      <c r="D131" s="199" t="s">
        <v>136</v>
      </c>
      <c r="E131" s="205" t="s">
        <v>19</v>
      </c>
      <c r="F131" s="206" t="s">
        <v>430</v>
      </c>
      <c r="G131" s="204"/>
      <c r="H131" s="207">
        <v>11.289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136</v>
      </c>
      <c r="AU131" s="213" t="s">
        <v>82</v>
      </c>
      <c r="AV131" s="13" t="s">
        <v>82</v>
      </c>
      <c r="AW131" s="13" t="s">
        <v>33</v>
      </c>
      <c r="AX131" s="13" t="s">
        <v>71</v>
      </c>
      <c r="AY131" s="213" t="s">
        <v>125</v>
      </c>
    </row>
    <row r="132" spans="1:65" s="2" customFormat="1" ht="14.4" customHeight="1">
      <c r="A132" s="33"/>
      <c r="B132" s="34"/>
      <c r="C132" s="186" t="s">
        <v>209</v>
      </c>
      <c r="D132" s="186" t="s">
        <v>127</v>
      </c>
      <c r="E132" s="187" t="s">
        <v>221</v>
      </c>
      <c r="F132" s="188" t="s">
        <v>222</v>
      </c>
      <c r="G132" s="189" t="s">
        <v>130</v>
      </c>
      <c r="H132" s="190">
        <v>2240</v>
      </c>
      <c r="I132" s="191"/>
      <c r="J132" s="192">
        <f>ROUND(I132*H132,2)</f>
        <v>0</v>
      </c>
      <c r="K132" s="188" t="s">
        <v>131</v>
      </c>
      <c r="L132" s="38"/>
      <c r="M132" s="193" t="s">
        <v>19</v>
      </c>
      <c r="N132" s="194" t="s">
        <v>42</v>
      </c>
      <c r="O132" s="63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7" t="s">
        <v>132</v>
      </c>
      <c r="AT132" s="197" t="s">
        <v>127</v>
      </c>
      <c r="AU132" s="197" t="s">
        <v>82</v>
      </c>
      <c r="AY132" s="16" t="s">
        <v>125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6" t="s">
        <v>79</v>
      </c>
      <c r="BK132" s="198">
        <f>ROUND(I132*H132,2)</f>
        <v>0</v>
      </c>
      <c r="BL132" s="16" t="s">
        <v>132</v>
      </c>
      <c r="BM132" s="197" t="s">
        <v>431</v>
      </c>
    </row>
    <row r="133" spans="1:47" s="2" customFormat="1" ht="10.2">
      <c r="A133" s="33"/>
      <c r="B133" s="34"/>
      <c r="C133" s="35"/>
      <c r="D133" s="199" t="s">
        <v>134</v>
      </c>
      <c r="E133" s="35"/>
      <c r="F133" s="200" t="s">
        <v>224</v>
      </c>
      <c r="G133" s="35"/>
      <c r="H133" s="35"/>
      <c r="I133" s="107"/>
      <c r="J133" s="35"/>
      <c r="K133" s="35"/>
      <c r="L133" s="38"/>
      <c r="M133" s="201"/>
      <c r="N133" s="202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134</v>
      </c>
      <c r="AU133" s="16" t="s">
        <v>82</v>
      </c>
    </row>
    <row r="134" spans="2:51" s="13" customFormat="1" ht="10.2">
      <c r="B134" s="203"/>
      <c r="C134" s="204"/>
      <c r="D134" s="199" t="s">
        <v>136</v>
      </c>
      <c r="E134" s="205" t="s">
        <v>19</v>
      </c>
      <c r="F134" s="206" t="s">
        <v>432</v>
      </c>
      <c r="G134" s="204"/>
      <c r="H134" s="207">
        <v>2200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136</v>
      </c>
      <c r="AU134" s="213" t="s">
        <v>82</v>
      </c>
      <c r="AV134" s="13" t="s">
        <v>82</v>
      </c>
      <c r="AW134" s="13" t="s">
        <v>33</v>
      </c>
      <c r="AX134" s="13" t="s">
        <v>71</v>
      </c>
      <c r="AY134" s="213" t="s">
        <v>125</v>
      </c>
    </row>
    <row r="135" spans="2:51" s="13" customFormat="1" ht="10.2">
      <c r="B135" s="203"/>
      <c r="C135" s="204"/>
      <c r="D135" s="199" t="s">
        <v>136</v>
      </c>
      <c r="E135" s="205" t="s">
        <v>19</v>
      </c>
      <c r="F135" s="206" t="s">
        <v>433</v>
      </c>
      <c r="G135" s="204"/>
      <c r="H135" s="207">
        <v>40</v>
      </c>
      <c r="I135" s="208"/>
      <c r="J135" s="204"/>
      <c r="K135" s="204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136</v>
      </c>
      <c r="AU135" s="213" t="s">
        <v>82</v>
      </c>
      <c r="AV135" s="13" t="s">
        <v>82</v>
      </c>
      <c r="AW135" s="13" t="s">
        <v>33</v>
      </c>
      <c r="AX135" s="13" t="s">
        <v>71</v>
      </c>
      <c r="AY135" s="213" t="s">
        <v>125</v>
      </c>
    </row>
    <row r="136" spans="1:65" s="2" customFormat="1" ht="14.4" customHeight="1">
      <c r="A136" s="33"/>
      <c r="B136" s="34"/>
      <c r="C136" s="186" t="s">
        <v>8</v>
      </c>
      <c r="D136" s="186" t="s">
        <v>127</v>
      </c>
      <c r="E136" s="187" t="s">
        <v>227</v>
      </c>
      <c r="F136" s="188" t="s">
        <v>228</v>
      </c>
      <c r="G136" s="189" t="s">
        <v>130</v>
      </c>
      <c r="H136" s="190">
        <v>548</v>
      </c>
      <c r="I136" s="191"/>
      <c r="J136" s="192">
        <f>ROUND(I136*H136,2)</f>
        <v>0</v>
      </c>
      <c r="K136" s="188" t="s">
        <v>131</v>
      </c>
      <c r="L136" s="38"/>
      <c r="M136" s="193" t="s">
        <v>19</v>
      </c>
      <c r="N136" s="194" t="s">
        <v>42</v>
      </c>
      <c r="O136" s="63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7" t="s">
        <v>132</v>
      </c>
      <c r="AT136" s="197" t="s">
        <v>127</v>
      </c>
      <c r="AU136" s="197" t="s">
        <v>82</v>
      </c>
      <c r="AY136" s="16" t="s">
        <v>125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6" t="s">
        <v>79</v>
      </c>
      <c r="BK136" s="198">
        <f>ROUND(I136*H136,2)</f>
        <v>0</v>
      </c>
      <c r="BL136" s="16" t="s">
        <v>132</v>
      </c>
      <c r="BM136" s="197" t="s">
        <v>434</v>
      </c>
    </row>
    <row r="137" spans="1:47" s="2" customFormat="1" ht="19.2">
      <c r="A137" s="33"/>
      <c r="B137" s="34"/>
      <c r="C137" s="35"/>
      <c r="D137" s="199" t="s">
        <v>134</v>
      </c>
      <c r="E137" s="35"/>
      <c r="F137" s="200" t="s">
        <v>230</v>
      </c>
      <c r="G137" s="35"/>
      <c r="H137" s="35"/>
      <c r="I137" s="107"/>
      <c r="J137" s="35"/>
      <c r="K137" s="35"/>
      <c r="L137" s="38"/>
      <c r="M137" s="201"/>
      <c r="N137" s="202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134</v>
      </c>
      <c r="AU137" s="16" t="s">
        <v>82</v>
      </c>
    </row>
    <row r="138" spans="2:51" s="13" customFormat="1" ht="10.2">
      <c r="B138" s="203"/>
      <c r="C138" s="204"/>
      <c r="D138" s="199" t="s">
        <v>136</v>
      </c>
      <c r="E138" s="205" t="s">
        <v>19</v>
      </c>
      <c r="F138" s="206" t="s">
        <v>428</v>
      </c>
      <c r="G138" s="204"/>
      <c r="H138" s="207">
        <v>548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136</v>
      </c>
      <c r="AU138" s="213" t="s">
        <v>82</v>
      </c>
      <c r="AV138" s="13" t="s">
        <v>82</v>
      </c>
      <c r="AW138" s="13" t="s">
        <v>33</v>
      </c>
      <c r="AX138" s="13" t="s">
        <v>71</v>
      </c>
      <c r="AY138" s="213" t="s">
        <v>125</v>
      </c>
    </row>
    <row r="139" spans="1:65" s="2" customFormat="1" ht="14.4" customHeight="1">
      <c r="A139" s="33"/>
      <c r="B139" s="34"/>
      <c r="C139" s="186" t="s">
        <v>220</v>
      </c>
      <c r="D139" s="186" t="s">
        <v>127</v>
      </c>
      <c r="E139" s="187" t="s">
        <v>232</v>
      </c>
      <c r="F139" s="188" t="s">
        <v>233</v>
      </c>
      <c r="G139" s="189" t="s">
        <v>130</v>
      </c>
      <c r="H139" s="190">
        <v>548</v>
      </c>
      <c r="I139" s="191"/>
      <c r="J139" s="192">
        <f>ROUND(I139*H139,2)</f>
        <v>0</v>
      </c>
      <c r="K139" s="188" t="s">
        <v>131</v>
      </c>
      <c r="L139" s="38"/>
      <c r="M139" s="193" t="s">
        <v>19</v>
      </c>
      <c r="N139" s="194" t="s">
        <v>42</v>
      </c>
      <c r="O139" s="63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7" t="s">
        <v>132</v>
      </c>
      <c r="AT139" s="197" t="s">
        <v>127</v>
      </c>
      <c r="AU139" s="197" t="s">
        <v>82</v>
      </c>
      <c r="AY139" s="16" t="s">
        <v>125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6" t="s">
        <v>79</v>
      </c>
      <c r="BK139" s="198">
        <f>ROUND(I139*H139,2)</f>
        <v>0</v>
      </c>
      <c r="BL139" s="16" t="s">
        <v>132</v>
      </c>
      <c r="BM139" s="197" t="s">
        <v>435</v>
      </c>
    </row>
    <row r="140" spans="1:47" s="2" customFormat="1" ht="19.2">
      <c r="A140" s="33"/>
      <c r="B140" s="34"/>
      <c r="C140" s="35"/>
      <c r="D140" s="199" t="s">
        <v>134</v>
      </c>
      <c r="E140" s="35"/>
      <c r="F140" s="200" t="s">
        <v>235</v>
      </c>
      <c r="G140" s="35"/>
      <c r="H140" s="35"/>
      <c r="I140" s="107"/>
      <c r="J140" s="35"/>
      <c r="K140" s="35"/>
      <c r="L140" s="38"/>
      <c r="M140" s="201"/>
      <c r="N140" s="202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134</v>
      </c>
      <c r="AU140" s="16" t="s">
        <v>82</v>
      </c>
    </row>
    <row r="141" spans="2:51" s="13" customFormat="1" ht="10.2">
      <c r="B141" s="203"/>
      <c r="C141" s="204"/>
      <c r="D141" s="199" t="s">
        <v>136</v>
      </c>
      <c r="E141" s="205" t="s">
        <v>19</v>
      </c>
      <c r="F141" s="206" t="s">
        <v>428</v>
      </c>
      <c r="G141" s="204"/>
      <c r="H141" s="207">
        <v>548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136</v>
      </c>
      <c r="AU141" s="213" t="s">
        <v>82</v>
      </c>
      <c r="AV141" s="13" t="s">
        <v>82</v>
      </c>
      <c r="AW141" s="13" t="s">
        <v>33</v>
      </c>
      <c r="AX141" s="13" t="s">
        <v>71</v>
      </c>
      <c r="AY141" s="213" t="s">
        <v>125</v>
      </c>
    </row>
    <row r="142" spans="2:63" s="12" customFormat="1" ht="22.8" customHeight="1">
      <c r="B142" s="170"/>
      <c r="C142" s="171"/>
      <c r="D142" s="172" t="s">
        <v>70</v>
      </c>
      <c r="E142" s="184" t="s">
        <v>82</v>
      </c>
      <c r="F142" s="184" t="s">
        <v>236</v>
      </c>
      <c r="G142" s="171"/>
      <c r="H142" s="171"/>
      <c r="I142" s="174"/>
      <c r="J142" s="185">
        <f>BK142</f>
        <v>0</v>
      </c>
      <c r="K142" s="171"/>
      <c r="L142" s="176"/>
      <c r="M142" s="177"/>
      <c r="N142" s="178"/>
      <c r="O142" s="178"/>
      <c r="P142" s="179">
        <f>SUM(P143:P151)</f>
        <v>0</v>
      </c>
      <c r="Q142" s="178"/>
      <c r="R142" s="179">
        <f>SUM(R143:R151)</f>
        <v>144.213984</v>
      </c>
      <c r="S142" s="178"/>
      <c r="T142" s="180">
        <f>SUM(T143:T151)</f>
        <v>0</v>
      </c>
      <c r="AR142" s="181" t="s">
        <v>79</v>
      </c>
      <c r="AT142" s="182" t="s">
        <v>70</v>
      </c>
      <c r="AU142" s="182" t="s">
        <v>79</v>
      </c>
      <c r="AY142" s="181" t="s">
        <v>125</v>
      </c>
      <c r="BK142" s="183">
        <f>SUM(BK143:BK151)</f>
        <v>0</v>
      </c>
    </row>
    <row r="143" spans="1:65" s="2" customFormat="1" ht="22.8">
      <c r="A143" s="33"/>
      <c r="B143" s="34"/>
      <c r="C143" s="186" t="s">
        <v>226</v>
      </c>
      <c r="D143" s="186" t="s">
        <v>127</v>
      </c>
      <c r="E143" s="187" t="s">
        <v>238</v>
      </c>
      <c r="F143" s="188" t="s">
        <v>239</v>
      </c>
      <c r="G143" s="189" t="s">
        <v>130</v>
      </c>
      <c r="H143" s="190">
        <v>835.2</v>
      </c>
      <c r="I143" s="191"/>
      <c r="J143" s="192">
        <f>ROUND(I143*H143,2)</f>
        <v>0</v>
      </c>
      <c r="K143" s="188" t="s">
        <v>131</v>
      </c>
      <c r="L143" s="38"/>
      <c r="M143" s="193" t="s">
        <v>19</v>
      </c>
      <c r="N143" s="194" t="s">
        <v>42</v>
      </c>
      <c r="O143" s="63"/>
      <c r="P143" s="195">
        <f>O143*H143</f>
        <v>0</v>
      </c>
      <c r="Q143" s="195">
        <v>0.00031</v>
      </c>
      <c r="R143" s="195">
        <f>Q143*H143</f>
        <v>0.25891200000000003</v>
      </c>
      <c r="S143" s="195">
        <v>0</v>
      </c>
      <c r="T143" s="19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7" t="s">
        <v>132</v>
      </c>
      <c r="AT143" s="197" t="s">
        <v>127</v>
      </c>
      <c r="AU143" s="197" t="s">
        <v>82</v>
      </c>
      <c r="AY143" s="16" t="s">
        <v>125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6" t="s">
        <v>79</v>
      </c>
      <c r="BK143" s="198">
        <f>ROUND(I143*H143,2)</f>
        <v>0</v>
      </c>
      <c r="BL143" s="16" t="s">
        <v>132</v>
      </c>
      <c r="BM143" s="197" t="s">
        <v>436</v>
      </c>
    </row>
    <row r="144" spans="1:47" s="2" customFormat="1" ht="19.2">
      <c r="A144" s="33"/>
      <c r="B144" s="34"/>
      <c r="C144" s="35"/>
      <c r="D144" s="199" t="s">
        <v>134</v>
      </c>
      <c r="E144" s="35"/>
      <c r="F144" s="200" t="s">
        <v>241</v>
      </c>
      <c r="G144" s="35"/>
      <c r="H144" s="35"/>
      <c r="I144" s="107"/>
      <c r="J144" s="35"/>
      <c r="K144" s="35"/>
      <c r="L144" s="38"/>
      <c r="M144" s="201"/>
      <c r="N144" s="202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134</v>
      </c>
      <c r="AU144" s="16" t="s">
        <v>82</v>
      </c>
    </row>
    <row r="145" spans="2:51" s="13" customFormat="1" ht="10.2">
      <c r="B145" s="203"/>
      <c r="C145" s="204"/>
      <c r="D145" s="199" t="s">
        <v>136</v>
      </c>
      <c r="E145" s="205" t="s">
        <v>19</v>
      </c>
      <c r="F145" s="206" t="s">
        <v>437</v>
      </c>
      <c r="G145" s="204"/>
      <c r="H145" s="207">
        <v>835.2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136</v>
      </c>
      <c r="AU145" s="213" t="s">
        <v>82</v>
      </c>
      <c r="AV145" s="13" t="s">
        <v>82</v>
      </c>
      <c r="AW145" s="13" t="s">
        <v>33</v>
      </c>
      <c r="AX145" s="13" t="s">
        <v>79</v>
      </c>
      <c r="AY145" s="213" t="s">
        <v>125</v>
      </c>
    </row>
    <row r="146" spans="1:65" s="2" customFormat="1" ht="14.4" customHeight="1">
      <c r="A146" s="33"/>
      <c r="B146" s="34"/>
      <c r="C146" s="214" t="s">
        <v>231</v>
      </c>
      <c r="D146" s="214" t="s">
        <v>160</v>
      </c>
      <c r="E146" s="215" t="s">
        <v>244</v>
      </c>
      <c r="F146" s="216" t="s">
        <v>245</v>
      </c>
      <c r="G146" s="217" t="s">
        <v>130</v>
      </c>
      <c r="H146" s="218">
        <v>851.904</v>
      </c>
      <c r="I146" s="219"/>
      <c r="J146" s="220">
        <f>ROUND(I146*H146,2)</f>
        <v>0</v>
      </c>
      <c r="K146" s="216" t="s">
        <v>19</v>
      </c>
      <c r="L146" s="221"/>
      <c r="M146" s="222" t="s">
        <v>19</v>
      </c>
      <c r="N146" s="223" t="s">
        <v>42</v>
      </c>
      <c r="O146" s="63"/>
      <c r="P146" s="195">
        <f>O146*H146</f>
        <v>0</v>
      </c>
      <c r="Q146" s="195">
        <v>0.00175</v>
      </c>
      <c r="R146" s="195">
        <f>Q146*H146</f>
        <v>1.490832</v>
      </c>
      <c r="S146" s="195">
        <v>0</v>
      </c>
      <c r="T146" s="19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7" t="s">
        <v>163</v>
      </c>
      <c r="AT146" s="197" t="s">
        <v>160</v>
      </c>
      <c r="AU146" s="197" t="s">
        <v>82</v>
      </c>
      <c r="AY146" s="16" t="s">
        <v>125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6" t="s">
        <v>79</v>
      </c>
      <c r="BK146" s="198">
        <f>ROUND(I146*H146,2)</f>
        <v>0</v>
      </c>
      <c r="BL146" s="16" t="s">
        <v>132</v>
      </c>
      <c r="BM146" s="197" t="s">
        <v>438</v>
      </c>
    </row>
    <row r="147" spans="1:47" s="2" customFormat="1" ht="10.2">
      <c r="A147" s="33"/>
      <c r="B147" s="34"/>
      <c r="C147" s="35"/>
      <c r="D147" s="199" t="s">
        <v>134</v>
      </c>
      <c r="E147" s="35"/>
      <c r="F147" s="200" t="s">
        <v>245</v>
      </c>
      <c r="G147" s="35"/>
      <c r="H147" s="35"/>
      <c r="I147" s="107"/>
      <c r="J147" s="35"/>
      <c r="K147" s="35"/>
      <c r="L147" s="38"/>
      <c r="M147" s="201"/>
      <c r="N147" s="202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134</v>
      </c>
      <c r="AU147" s="16" t="s">
        <v>82</v>
      </c>
    </row>
    <row r="148" spans="2:51" s="13" customFormat="1" ht="10.2">
      <c r="B148" s="203"/>
      <c r="C148" s="204"/>
      <c r="D148" s="199" t="s">
        <v>136</v>
      </c>
      <c r="E148" s="205" t="s">
        <v>19</v>
      </c>
      <c r="F148" s="206" t="s">
        <v>439</v>
      </c>
      <c r="G148" s="204"/>
      <c r="H148" s="207">
        <v>851.904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136</v>
      </c>
      <c r="AU148" s="213" t="s">
        <v>82</v>
      </c>
      <c r="AV148" s="13" t="s">
        <v>82</v>
      </c>
      <c r="AW148" s="13" t="s">
        <v>33</v>
      </c>
      <c r="AX148" s="13" t="s">
        <v>79</v>
      </c>
      <c r="AY148" s="213" t="s">
        <v>125</v>
      </c>
    </row>
    <row r="149" spans="1:65" s="2" customFormat="1" ht="22.8">
      <c r="A149" s="33"/>
      <c r="B149" s="34"/>
      <c r="C149" s="186" t="s">
        <v>237</v>
      </c>
      <c r="D149" s="186" t="s">
        <v>127</v>
      </c>
      <c r="E149" s="187" t="s">
        <v>248</v>
      </c>
      <c r="F149" s="188" t="s">
        <v>249</v>
      </c>
      <c r="G149" s="189" t="s">
        <v>250</v>
      </c>
      <c r="H149" s="190">
        <v>696</v>
      </c>
      <c r="I149" s="191"/>
      <c r="J149" s="192">
        <f>ROUND(I149*H149,2)</f>
        <v>0</v>
      </c>
      <c r="K149" s="188" t="s">
        <v>131</v>
      </c>
      <c r="L149" s="38"/>
      <c r="M149" s="193" t="s">
        <v>19</v>
      </c>
      <c r="N149" s="194" t="s">
        <v>42</v>
      </c>
      <c r="O149" s="63"/>
      <c r="P149" s="195">
        <f>O149*H149</f>
        <v>0</v>
      </c>
      <c r="Q149" s="195">
        <v>0.20469</v>
      </c>
      <c r="R149" s="195">
        <f>Q149*H149</f>
        <v>142.46424000000002</v>
      </c>
      <c r="S149" s="195">
        <v>0</v>
      </c>
      <c r="T149" s="19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7" t="s">
        <v>132</v>
      </c>
      <c r="AT149" s="197" t="s">
        <v>127</v>
      </c>
      <c r="AU149" s="197" t="s">
        <v>82</v>
      </c>
      <c r="AY149" s="16" t="s">
        <v>125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6" t="s">
        <v>79</v>
      </c>
      <c r="BK149" s="198">
        <f>ROUND(I149*H149,2)</f>
        <v>0</v>
      </c>
      <c r="BL149" s="16" t="s">
        <v>132</v>
      </c>
      <c r="BM149" s="197" t="s">
        <v>440</v>
      </c>
    </row>
    <row r="150" spans="1:47" s="2" customFormat="1" ht="28.8">
      <c r="A150" s="33"/>
      <c r="B150" s="34"/>
      <c r="C150" s="35"/>
      <c r="D150" s="199" t="s">
        <v>134</v>
      </c>
      <c r="E150" s="35"/>
      <c r="F150" s="200" t="s">
        <v>252</v>
      </c>
      <c r="G150" s="35"/>
      <c r="H150" s="35"/>
      <c r="I150" s="107"/>
      <c r="J150" s="35"/>
      <c r="K150" s="35"/>
      <c r="L150" s="38"/>
      <c r="M150" s="201"/>
      <c r="N150" s="202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134</v>
      </c>
      <c r="AU150" s="16" t="s">
        <v>82</v>
      </c>
    </row>
    <row r="151" spans="2:51" s="13" customFormat="1" ht="10.2">
      <c r="B151" s="203"/>
      <c r="C151" s="204"/>
      <c r="D151" s="199" t="s">
        <v>136</v>
      </c>
      <c r="E151" s="205" t="s">
        <v>19</v>
      </c>
      <c r="F151" s="206" t="s">
        <v>441</v>
      </c>
      <c r="G151" s="204"/>
      <c r="H151" s="207">
        <v>696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136</v>
      </c>
      <c r="AU151" s="213" t="s">
        <v>82</v>
      </c>
      <c r="AV151" s="13" t="s">
        <v>82</v>
      </c>
      <c r="AW151" s="13" t="s">
        <v>33</v>
      </c>
      <c r="AX151" s="13" t="s">
        <v>79</v>
      </c>
      <c r="AY151" s="213" t="s">
        <v>125</v>
      </c>
    </row>
    <row r="152" spans="2:63" s="12" customFormat="1" ht="22.8" customHeight="1">
      <c r="B152" s="170"/>
      <c r="C152" s="171"/>
      <c r="D152" s="172" t="s">
        <v>70</v>
      </c>
      <c r="E152" s="184" t="s">
        <v>132</v>
      </c>
      <c r="F152" s="184" t="s">
        <v>442</v>
      </c>
      <c r="G152" s="171"/>
      <c r="H152" s="171"/>
      <c r="I152" s="174"/>
      <c r="J152" s="185">
        <f>BK152</f>
        <v>0</v>
      </c>
      <c r="K152" s="171"/>
      <c r="L152" s="176"/>
      <c r="M152" s="177"/>
      <c r="N152" s="178"/>
      <c r="O152" s="178"/>
      <c r="P152" s="179">
        <f>SUM(P153:P161)</f>
        <v>0</v>
      </c>
      <c r="Q152" s="178"/>
      <c r="R152" s="179">
        <f>SUM(R153:R161)</f>
        <v>88.16658000000001</v>
      </c>
      <c r="S152" s="178"/>
      <c r="T152" s="180">
        <f>SUM(T153:T161)</f>
        <v>0</v>
      </c>
      <c r="AR152" s="181" t="s">
        <v>79</v>
      </c>
      <c r="AT152" s="182" t="s">
        <v>70</v>
      </c>
      <c r="AU152" s="182" t="s">
        <v>79</v>
      </c>
      <c r="AY152" s="181" t="s">
        <v>125</v>
      </c>
      <c r="BK152" s="183">
        <f>SUM(BK153:BK161)</f>
        <v>0</v>
      </c>
    </row>
    <row r="153" spans="1:65" s="2" customFormat="1" ht="22.8">
      <c r="A153" s="33"/>
      <c r="B153" s="34"/>
      <c r="C153" s="186" t="s">
        <v>243</v>
      </c>
      <c r="D153" s="186" t="s">
        <v>127</v>
      </c>
      <c r="E153" s="187" t="s">
        <v>443</v>
      </c>
      <c r="F153" s="188" t="s">
        <v>444</v>
      </c>
      <c r="G153" s="189" t="s">
        <v>130</v>
      </c>
      <c r="H153" s="190">
        <v>62</v>
      </c>
      <c r="I153" s="191"/>
      <c r="J153" s="192">
        <f>ROUND(I153*H153,2)</f>
        <v>0</v>
      </c>
      <c r="K153" s="188" t="s">
        <v>131</v>
      </c>
      <c r="L153" s="38"/>
      <c r="M153" s="193" t="s">
        <v>19</v>
      </c>
      <c r="N153" s="194" t="s">
        <v>42</v>
      </c>
      <c r="O153" s="63"/>
      <c r="P153" s="195">
        <f>O153*H153</f>
        <v>0</v>
      </c>
      <c r="Q153" s="195">
        <v>0.4858</v>
      </c>
      <c r="R153" s="195">
        <f>Q153*H153</f>
        <v>30.119600000000002</v>
      </c>
      <c r="S153" s="195">
        <v>0</v>
      </c>
      <c r="T153" s="19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7" t="s">
        <v>132</v>
      </c>
      <c r="AT153" s="197" t="s">
        <v>127</v>
      </c>
      <c r="AU153" s="197" t="s">
        <v>82</v>
      </c>
      <c r="AY153" s="16" t="s">
        <v>125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6" t="s">
        <v>79</v>
      </c>
      <c r="BK153" s="198">
        <f>ROUND(I153*H153,2)</f>
        <v>0</v>
      </c>
      <c r="BL153" s="16" t="s">
        <v>132</v>
      </c>
      <c r="BM153" s="197" t="s">
        <v>445</v>
      </c>
    </row>
    <row r="154" spans="1:47" s="2" customFormat="1" ht="10.2">
      <c r="A154" s="33"/>
      <c r="B154" s="34"/>
      <c r="C154" s="35"/>
      <c r="D154" s="199" t="s">
        <v>134</v>
      </c>
      <c r="E154" s="35"/>
      <c r="F154" s="200" t="s">
        <v>446</v>
      </c>
      <c r="G154" s="35"/>
      <c r="H154" s="35"/>
      <c r="I154" s="107"/>
      <c r="J154" s="35"/>
      <c r="K154" s="35"/>
      <c r="L154" s="38"/>
      <c r="M154" s="201"/>
      <c r="N154" s="202"/>
      <c r="O154" s="63"/>
      <c r="P154" s="63"/>
      <c r="Q154" s="63"/>
      <c r="R154" s="63"/>
      <c r="S154" s="63"/>
      <c r="T154" s="64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134</v>
      </c>
      <c r="AU154" s="16" t="s">
        <v>82</v>
      </c>
    </row>
    <row r="155" spans="2:51" s="13" customFormat="1" ht="10.2">
      <c r="B155" s="203"/>
      <c r="C155" s="204"/>
      <c r="D155" s="199" t="s">
        <v>136</v>
      </c>
      <c r="E155" s="205" t="s">
        <v>19</v>
      </c>
      <c r="F155" s="206" t="s">
        <v>447</v>
      </c>
      <c r="G155" s="204"/>
      <c r="H155" s="207">
        <v>62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136</v>
      </c>
      <c r="AU155" s="213" t="s">
        <v>82</v>
      </c>
      <c r="AV155" s="13" t="s">
        <v>82</v>
      </c>
      <c r="AW155" s="13" t="s">
        <v>33</v>
      </c>
      <c r="AX155" s="13" t="s">
        <v>71</v>
      </c>
      <c r="AY155" s="213" t="s">
        <v>125</v>
      </c>
    </row>
    <row r="156" spans="1:65" s="2" customFormat="1" ht="14.4" customHeight="1">
      <c r="A156" s="33"/>
      <c r="B156" s="34"/>
      <c r="C156" s="186" t="s">
        <v>7</v>
      </c>
      <c r="D156" s="186" t="s">
        <v>127</v>
      </c>
      <c r="E156" s="187" t="s">
        <v>448</v>
      </c>
      <c r="F156" s="188" t="s">
        <v>449</v>
      </c>
      <c r="G156" s="189" t="s">
        <v>155</v>
      </c>
      <c r="H156" s="190">
        <v>4.8</v>
      </c>
      <c r="I156" s="191"/>
      <c r="J156" s="192">
        <f>ROUND(I156*H156,2)</f>
        <v>0</v>
      </c>
      <c r="K156" s="188" t="s">
        <v>131</v>
      </c>
      <c r="L156" s="38"/>
      <c r="M156" s="193" t="s">
        <v>19</v>
      </c>
      <c r="N156" s="194" t="s">
        <v>42</v>
      </c>
      <c r="O156" s="63"/>
      <c r="P156" s="195">
        <f>O156*H156</f>
        <v>0</v>
      </c>
      <c r="Q156" s="195">
        <v>2.49255</v>
      </c>
      <c r="R156" s="195">
        <f>Q156*H156</f>
        <v>11.96424</v>
      </c>
      <c r="S156" s="195">
        <v>0</v>
      </c>
      <c r="T156" s="19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7" t="s">
        <v>132</v>
      </c>
      <c r="AT156" s="197" t="s">
        <v>127</v>
      </c>
      <c r="AU156" s="197" t="s">
        <v>82</v>
      </c>
      <c r="AY156" s="16" t="s">
        <v>125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6" t="s">
        <v>79</v>
      </c>
      <c r="BK156" s="198">
        <f>ROUND(I156*H156,2)</f>
        <v>0</v>
      </c>
      <c r="BL156" s="16" t="s">
        <v>132</v>
      </c>
      <c r="BM156" s="197" t="s">
        <v>450</v>
      </c>
    </row>
    <row r="157" spans="1:47" s="2" customFormat="1" ht="19.2">
      <c r="A157" s="33"/>
      <c r="B157" s="34"/>
      <c r="C157" s="35"/>
      <c r="D157" s="199" t="s">
        <v>134</v>
      </c>
      <c r="E157" s="35"/>
      <c r="F157" s="200" t="s">
        <v>451</v>
      </c>
      <c r="G157" s="35"/>
      <c r="H157" s="35"/>
      <c r="I157" s="107"/>
      <c r="J157" s="35"/>
      <c r="K157" s="35"/>
      <c r="L157" s="38"/>
      <c r="M157" s="201"/>
      <c r="N157" s="202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134</v>
      </c>
      <c r="AU157" s="16" t="s">
        <v>82</v>
      </c>
    </row>
    <row r="158" spans="2:51" s="13" customFormat="1" ht="10.2">
      <c r="B158" s="203"/>
      <c r="C158" s="204"/>
      <c r="D158" s="199" t="s">
        <v>136</v>
      </c>
      <c r="E158" s="205" t="s">
        <v>19</v>
      </c>
      <c r="F158" s="206" t="s">
        <v>409</v>
      </c>
      <c r="G158" s="204"/>
      <c r="H158" s="207">
        <v>4.8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136</v>
      </c>
      <c r="AU158" s="213" t="s">
        <v>82</v>
      </c>
      <c r="AV158" s="13" t="s">
        <v>82</v>
      </c>
      <c r="AW158" s="13" t="s">
        <v>33</v>
      </c>
      <c r="AX158" s="13" t="s">
        <v>79</v>
      </c>
      <c r="AY158" s="213" t="s">
        <v>125</v>
      </c>
    </row>
    <row r="159" spans="1:65" s="2" customFormat="1" ht="14.4" customHeight="1">
      <c r="A159" s="33"/>
      <c r="B159" s="34"/>
      <c r="C159" s="186" t="s">
        <v>255</v>
      </c>
      <c r="D159" s="186" t="s">
        <v>127</v>
      </c>
      <c r="E159" s="187" t="s">
        <v>452</v>
      </c>
      <c r="F159" s="188" t="s">
        <v>453</v>
      </c>
      <c r="G159" s="189" t="s">
        <v>130</v>
      </c>
      <c r="H159" s="190">
        <v>62</v>
      </c>
      <c r="I159" s="191"/>
      <c r="J159" s="192">
        <f>ROUND(I159*H159,2)</f>
        <v>0</v>
      </c>
      <c r="K159" s="188" t="s">
        <v>131</v>
      </c>
      <c r="L159" s="38"/>
      <c r="M159" s="193" t="s">
        <v>19</v>
      </c>
      <c r="N159" s="194" t="s">
        <v>42</v>
      </c>
      <c r="O159" s="63"/>
      <c r="P159" s="195">
        <f>O159*H159</f>
        <v>0</v>
      </c>
      <c r="Q159" s="195">
        <v>0.74327</v>
      </c>
      <c r="R159" s="195">
        <f>Q159*H159</f>
        <v>46.08274</v>
      </c>
      <c r="S159" s="195">
        <v>0</v>
      </c>
      <c r="T159" s="19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7" t="s">
        <v>132</v>
      </c>
      <c r="AT159" s="197" t="s">
        <v>127</v>
      </c>
      <c r="AU159" s="197" t="s">
        <v>82</v>
      </c>
      <c r="AY159" s="16" t="s">
        <v>125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6" t="s">
        <v>79</v>
      </c>
      <c r="BK159" s="198">
        <f>ROUND(I159*H159,2)</f>
        <v>0</v>
      </c>
      <c r="BL159" s="16" t="s">
        <v>132</v>
      </c>
      <c r="BM159" s="197" t="s">
        <v>454</v>
      </c>
    </row>
    <row r="160" spans="1:47" s="2" customFormat="1" ht="19.2">
      <c r="A160" s="33"/>
      <c r="B160" s="34"/>
      <c r="C160" s="35"/>
      <c r="D160" s="199" t="s">
        <v>134</v>
      </c>
      <c r="E160" s="35"/>
      <c r="F160" s="200" t="s">
        <v>455</v>
      </c>
      <c r="G160" s="35"/>
      <c r="H160" s="35"/>
      <c r="I160" s="107"/>
      <c r="J160" s="35"/>
      <c r="K160" s="35"/>
      <c r="L160" s="38"/>
      <c r="M160" s="201"/>
      <c r="N160" s="202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134</v>
      </c>
      <c r="AU160" s="16" t="s">
        <v>82</v>
      </c>
    </row>
    <row r="161" spans="2:51" s="13" customFormat="1" ht="10.2">
      <c r="B161" s="203"/>
      <c r="C161" s="204"/>
      <c r="D161" s="199" t="s">
        <v>136</v>
      </c>
      <c r="E161" s="205" t="s">
        <v>19</v>
      </c>
      <c r="F161" s="206" t="s">
        <v>447</v>
      </c>
      <c r="G161" s="204"/>
      <c r="H161" s="207">
        <v>62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136</v>
      </c>
      <c r="AU161" s="213" t="s">
        <v>82</v>
      </c>
      <c r="AV161" s="13" t="s">
        <v>82</v>
      </c>
      <c r="AW161" s="13" t="s">
        <v>33</v>
      </c>
      <c r="AX161" s="13" t="s">
        <v>79</v>
      </c>
      <c r="AY161" s="213" t="s">
        <v>125</v>
      </c>
    </row>
    <row r="162" spans="2:63" s="12" customFormat="1" ht="22.8" customHeight="1">
      <c r="B162" s="170"/>
      <c r="C162" s="171"/>
      <c r="D162" s="172" t="s">
        <v>70</v>
      </c>
      <c r="E162" s="184" t="s">
        <v>152</v>
      </c>
      <c r="F162" s="184" t="s">
        <v>254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SUM(P163:P191)</f>
        <v>0</v>
      </c>
      <c r="Q162" s="178"/>
      <c r="R162" s="179">
        <f>SUM(R163:R191)</f>
        <v>2854.41206164</v>
      </c>
      <c r="S162" s="178"/>
      <c r="T162" s="180">
        <f>SUM(T163:T191)</f>
        <v>0</v>
      </c>
      <c r="AR162" s="181" t="s">
        <v>79</v>
      </c>
      <c r="AT162" s="182" t="s">
        <v>70</v>
      </c>
      <c r="AU162" s="182" t="s">
        <v>79</v>
      </c>
      <c r="AY162" s="181" t="s">
        <v>125</v>
      </c>
      <c r="BK162" s="183">
        <f>SUM(BK163:BK191)</f>
        <v>0</v>
      </c>
    </row>
    <row r="163" spans="1:65" s="2" customFormat="1" ht="22.8">
      <c r="A163" s="33"/>
      <c r="B163" s="34"/>
      <c r="C163" s="186" t="s">
        <v>260</v>
      </c>
      <c r="D163" s="186" t="s">
        <v>127</v>
      </c>
      <c r="E163" s="187" t="s">
        <v>256</v>
      </c>
      <c r="F163" s="188" t="s">
        <v>257</v>
      </c>
      <c r="G163" s="189" t="s">
        <v>130</v>
      </c>
      <c r="H163" s="190">
        <v>2239</v>
      </c>
      <c r="I163" s="191"/>
      <c r="J163" s="192">
        <f>ROUND(I163*H163,2)</f>
        <v>0</v>
      </c>
      <c r="K163" s="188" t="s">
        <v>131</v>
      </c>
      <c r="L163" s="38"/>
      <c r="M163" s="193" t="s">
        <v>19</v>
      </c>
      <c r="N163" s="194" t="s">
        <v>42</v>
      </c>
      <c r="O163" s="63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7" t="s">
        <v>132</v>
      </c>
      <c r="AT163" s="197" t="s">
        <v>127</v>
      </c>
      <c r="AU163" s="197" t="s">
        <v>82</v>
      </c>
      <c r="AY163" s="16" t="s">
        <v>125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6" t="s">
        <v>79</v>
      </c>
      <c r="BK163" s="198">
        <f>ROUND(I163*H163,2)</f>
        <v>0</v>
      </c>
      <c r="BL163" s="16" t="s">
        <v>132</v>
      </c>
      <c r="BM163" s="197" t="s">
        <v>456</v>
      </c>
    </row>
    <row r="164" spans="1:47" s="2" customFormat="1" ht="28.8">
      <c r="A164" s="33"/>
      <c r="B164" s="34"/>
      <c r="C164" s="35"/>
      <c r="D164" s="199" t="s">
        <v>134</v>
      </c>
      <c r="E164" s="35"/>
      <c r="F164" s="200" t="s">
        <v>259</v>
      </c>
      <c r="G164" s="35"/>
      <c r="H164" s="35"/>
      <c r="I164" s="107"/>
      <c r="J164" s="35"/>
      <c r="K164" s="35"/>
      <c r="L164" s="38"/>
      <c r="M164" s="201"/>
      <c r="N164" s="202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134</v>
      </c>
      <c r="AU164" s="16" t="s">
        <v>82</v>
      </c>
    </row>
    <row r="165" spans="2:51" s="13" customFormat="1" ht="10.2">
      <c r="B165" s="203"/>
      <c r="C165" s="204"/>
      <c r="D165" s="199" t="s">
        <v>136</v>
      </c>
      <c r="E165" s="205" t="s">
        <v>19</v>
      </c>
      <c r="F165" s="206" t="s">
        <v>457</v>
      </c>
      <c r="G165" s="204"/>
      <c r="H165" s="207">
        <v>2199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136</v>
      </c>
      <c r="AU165" s="213" t="s">
        <v>82</v>
      </c>
      <c r="AV165" s="13" t="s">
        <v>82</v>
      </c>
      <c r="AW165" s="13" t="s">
        <v>33</v>
      </c>
      <c r="AX165" s="13" t="s">
        <v>71</v>
      </c>
      <c r="AY165" s="213" t="s">
        <v>125</v>
      </c>
    </row>
    <row r="166" spans="2:51" s="13" customFormat="1" ht="10.2">
      <c r="B166" s="203"/>
      <c r="C166" s="204"/>
      <c r="D166" s="199" t="s">
        <v>136</v>
      </c>
      <c r="E166" s="205" t="s">
        <v>19</v>
      </c>
      <c r="F166" s="206" t="s">
        <v>433</v>
      </c>
      <c r="G166" s="204"/>
      <c r="H166" s="207">
        <v>40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136</v>
      </c>
      <c r="AU166" s="213" t="s">
        <v>82</v>
      </c>
      <c r="AV166" s="13" t="s">
        <v>82</v>
      </c>
      <c r="AW166" s="13" t="s">
        <v>33</v>
      </c>
      <c r="AX166" s="13" t="s">
        <v>71</v>
      </c>
      <c r="AY166" s="213" t="s">
        <v>125</v>
      </c>
    </row>
    <row r="167" spans="1:65" s="2" customFormat="1" ht="14.4" customHeight="1">
      <c r="A167" s="33"/>
      <c r="B167" s="34"/>
      <c r="C167" s="214" t="s">
        <v>265</v>
      </c>
      <c r="D167" s="214" t="s">
        <v>160</v>
      </c>
      <c r="E167" s="215" t="s">
        <v>261</v>
      </c>
      <c r="F167" s="216" t="s">
        <v>262</v>
      </c>
      <c r="G167" s="217" t="s">
        <v>193</v>
      </c>
      <c r="H167" s="218">
        <v>35.6</v>
      </c>
      <c r="I167" s="219"/>
      <c r="J167" s="220">
        <f>ROUND(I167*H167,2)</f>
        <v>0</v>
      </c>
      <c r="K167" s="216" t="s">
        <v>131</v>
      </c>
      <c r="L167" s="221"/>
      <c r="M167" s="222" t="s">
        <v>19</v>
      </c>
      <c r="N167" s="223" t="s">
        <v>42</v>
      </c>
      <c r="O167" s="63"/>
      <c r="P167" s="195">
        <f>O167*H167</f>
        <v>0</v>
      </c>
      <c r="Q167" s="195">
        <v>1</v>
      </c>
      <c r="R167" s="195">
        <f>Q167*H167</f>
        <v>35.6</v>
      </c>
      <c r="S167" s="195">
        <v>0</v>
      </c>
      <c r="T167" s="19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7" t="s">
        <v>163</v>
      </c>
      <c r="AT167" s="197" t="s">
        <v>160</v>
      </c>
      <c r="AU167" s="197" t="s">
        <v>82</v>
      </c>
      <c r="AY167" s="16" t="s">
        <v>125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6" t="s">
        <v>79</v>
      </c>
      <c r="BK167" s="198">
        <f>ROUND(I167*H167,2)</f>
        <v>0</v>
      </c>
      <c r="BL167" s="16" t="s">
        <v>132</v>
      </c>
      <c r="BM167" s="197" t="s">
        <v>458</v>
      </c>
    </row>
    <row r="168" spans="1:47" s="2" customFormat="1" ht="10.2">
      <c r="A168" s="33"/>
      <c r="B168" s="34"/>
      <c r="C168" s="35"/>
      <c r="D168" s="199" t="s">
        <v>134</v>
      </c>
      <c r="E168" s="35"/>
      <c r="F168" s="200" t="s">
        <v>262</v>
      </c>
      <c r="G168" s="35"/>
      <c r="H168" s="35"/>
      <c r="I168" s="107"/>
      <c r="J168" s="35"/>
      <c r="K168" s="35"/>
      <c r="L168" s="38"/>
      <c r="M168" s="201"/>
      <c r="N168" s="202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134</v>
      </c>
      <c r="AU168" s="16" t="s">
        <v>82</v>
      </c>
    </row>
    <row r="169" spans="2:51" s="13" customFormat="1" ht="10.2">
      <c r="B169" s="203"/>
      <c r="C169" s="204"/>
      <c r="D169" s="199" t="s">
        <v>136</v>
      </c>
      <c r="E169" s="205" t="s">
        <v>19</v>
      </c>
      <c r="F169" s="206" t="s">
        <v>459</v>
      </c>
      <c r="G169" s="204"/>
      <c r="H169" s="207">
        <v>35.6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136</v>
      </c>
      <c r="AU169" s="213" t="s">
        <v>82</v>
      </c>
      <c r="AV169" s="13" t="s">
        <v>82</v>
      </c>
      <c r="AW169" s="13" t="s">
        <v>33</v>
      </c>
      <c r="AX169" s="13" t="s">
        <v>79</v>
      </c>
      <c r="AY169" s="213" t="s">
        <v>125</v>
      </c>
    </row>
    <row r="170" spans="1:65" s="2" customFormat="1" ht="14.4" customHeight="1">
      <c r="A170" s="33"/>
      <c r="B170" s="34"/>
      <c r="C170" s="186" t="s">
        <v>271</v>
      </c>
      <c r="D170" s="186" t="s">
        <v>127</v>
      </c>
      <c r="E170" s="187" t="s">
        <v>266</v>
      </c>
      <c r="F170" s="188" t="s">
        <v>267</v>
      </c>
      <c r="G170" s="189" t="s">
        <v>130</v>
      </c>
      <c r="H170" s="190">
        <v>2193.333</v>
      </c>
      <c r="I170" s="191"/>
      <c r="J170" s="192">
        <f>ROUND(I170*H170,2)</f>
        <v>0</v>
      </c>
      <c r="K170" s="188" t="s">
        <v>131</v>
      </c>
      <c r="L170" s="38"/>
      <c r="M170" s="193" t="s">
        <v>19</v>
      </c>
      <c r="N170" s="194" t="s">
        <v>42</v>
      </c>
      <c r="O170" s="63"/>
      <c r="P170" s="195">
        <f>O170*H170</f>
        <v>0</v>
      </c>
      <c r="Q170" s="195">
        <v>0.36834</v>
      </c>
      <c r="R170" s="195">
        <f>Q170*H170</f>
        <v>807.89227722</v>
      </c>
      <c r="S170" s="195">
        <v>0</v>
      </c>
      <c r="T170" s="19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7" t="s">
        <v>132</v>
      </c>
      <c r="AT170" s="197" t="s">
        <v>127</v>
      </c>
      <c r="AU170" s="197" t="s">
        <v>82</v>
      </c>
      <c r="AY170" s="16" t="s">
        <v>125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6" t="s">
        <v>79</v>
      </c>
      <c r="BK170" s="198">
        <f>ROUND(I170*H170,2)</f>
        <v>0</v>
      </c>
      <c r="BL170" s="16" t="s">
        <v>132</v>
      </c>
      <c r="BM170" s="197" t="s">
        <v>460</v>
      </c>
    </row>
    <row r="171" spans="1:47" s="2" customFormat="1" ht="10.2">
      <c r="A171" s="33"/>
      <c r="B171" s="34"/>
      <c r="C171" s="35"/>
      <c r="D171" s="199" t="s">
        <v>134</v>
      </c>
      <c r="E171" s="35"/>
      <c r="F171" s="200" t="s">
        <v>269</v>
      </c>
      <c r="G171" s="35"/>
      <c r="H171" s="35"/>
      <c r="I171" s="107"/>
      <c r="J171" s="35"/>
      <c r="K171" s="35"/>
      <c r="L171" s="38"/>
      <c r="M171" s="201"/>
      <c r="N171" s="202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134</v>
      </c>
      <c r="AU171" s="16" t="s">
        <v>82</v>
      </c>
    </row>
    <row r="172" spans="2:51" s="13" customFormat="1" ht="10.2">
      <c r="B172" s="203"/>
      <c r="C172" s="204"/>
      <c r="D172" s="199" t="s">
        <v>136</v>
      </c>
      <c r="E172" s="205" t="s">
        <v>19</v>
      </c>
      <c r="F172" s="206" t="s">
        <v>461</v>
      </c>
      <c r="G172" s="204"/>
      <c r="H172" s="207">
        <v>2153.333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136</v>
      </c>
      <c r="AU172" s="213" t="s">
        <v>82</v>
      </c>
      <c r="AV172" s="13" t="s">
        <v>82</v>
      </c>
      <c r="AW172" s="13" t="s">
        <v>33</v>
      </c>
      <c r="AX172" s="13" t="s">
        <v>71</v>
      </c>
      <c r="AY172" s="213" t="s">
        <v>125</v>
      </c>
    </row>
    <row r="173" spans="2:51" s="13" customFormat="1" ht="10.2">
      <c r="B173" s="203"/>
      <c r="C173" s="204"/>
      <c r="D173" s="199" t="s">
        <v>136</v>
      </c>
      <c r="E173" s="205" t="s">
        <v>19</v>
      </c>
      <c r="F173" s="206" t="s">
        <v>462</v>
      </c>
      <c r="G173" s="204"/>
      <c r="H173" s="207">
        <v>40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136</v>
      </c>
      <c r="AU173" s="213" t="s">
        <v>82</v>
      </c>
      <c r="AV173" s="13" t="s">
        <v>82</v>
      </c>
      <c r="AW173" s="13" t="s">
        <v>33</v>
      </c>
      <c r="AX173" s="13" t="s">
        <v>71</v>
      </c>
      <c r="AY173" s="213" t="s">
        <v>125</v>
      </c>
    </row>
    <row r="174" spans="1:65" s="2" customFormat="1" ht="14.4" customHeight="1">
      <c r="A174" s="33"/>
      <c r="B174" s="34"/>
      <c r="C174" s="186" t="s">
        <v>277</v>
      </c>
      <c r="D174" s="186" t="s">
        <v>127</v>
      </c>
      <c r="E174" s="187" t="s">
        <v>272</v>
      </c>
      <c r="F174" s="188" t="s">
        <v>273</v>
      </c>
      <c r="G174" s="189" t="s">
        <v>130</v>
      </c>
      <c r="H174" s="190">
        <v>2770</v>
      </c>
      <c r="I174" s="191"/>
      <c r="J174" s="192">
        <f>ROUND(I174*H174,2)</f>
        <v>0</v>
      </c>
      <c r="K174" s="188" t="s">
        <v>131</v>
      </c>
      <c r="L174" s="38"/>
      <c r="M174" s="193" t="s">
        <v>19</v>
      </c>
      <c r="N174" s="194" t="s">
        <v>42</v>
      </c>
      <c r="O174" s="63"/>
      <c r="P174" s="195">
        <f>O174*H174</f>
        <v>0</v>
      </c>
      <c r="Q174" s="195">
        <v>0.46</v>
      </c>
      <c r="R174" s="195">
        <f>Q174*H174</f>
        <v>1274.2</v>
      </c>
      <c r="S174" s="195">
        <v>0</v>
      </c>
      <c r="T174" s="19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7" t="s">
        <v>132</v>
      </c>
      <c r="AT174" s="197" t="s">
        <v>127</v>
      </c>
      <c r="AU174" s="197" t="s">
        <v>82</v>
      </c>
      <c r="AY174" s="16" t="s">
        <v>125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6" t="s">
        <v>79</v>
      </c>
      <c r="BK174" s="198">
        <f>ROUND(I174*H174,2)</f>
        <v>0</v>
      </c>
      <c r="BL174" s="16" t="s">
        <v>132</v>
      </c>
      <c r="BM174" s="197" t="s">
        <v>463</v>
      </c>
    </row>
    <row r="175" spans="1:47" s="2" customFormat="1" ht="10.2">
      <c r="A175" s="33"/>
      <c r="B175" s="34"/>
      <c r="C175" s="35"/>
      <c r="D175" s="199" t="s">
        <v>134</v>
      </c>
      <c r="E175" s="35"/>
      <c r="F175" s="200" t="s">
        <v>275</v>
      </c>
      <c r="G175" s="35"/>
      <c r="H175" s="35"/>
      <c r="I175" s="107"/>
      <c r="J175" s="35"/>
      <c r="K175" s="35"/>
      <c r="L175" s="38"/>
      <c r="M175" s="201"/>
      <c r="N175" s="202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134</v>
      </c>
      <c r="AU175" s="16" t="s">
        <v>82</v>
      </c>
    </row>
    <row r="176" spans="2:51" s="13" customFormat="1" ht="10.2">
      <c r="B176" s="203"/>
      <c r="C176" s="204"/>
      <c r="D176" s="199" t="s">
        <v>136</v>
      </c>
      <c r="E176" s="205" t="s">
        <v>19</v>
      </c>
      <c r="F176" s="206" t="s">
        <v>464</v>
      </c>
      <c r="G176" s="204"/>
      <c r="H176" s="207">
        <v>2690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136</v>
      </c>
      <c r="AU176" s="213" t="s">
        <v>82</v>
      </c>
      <c r="AV176" s="13" t="s">
        <v>82</v>
      </c>
      <c r="AW176" s="13" t="s">
        <v>33</v>
      </c>
      <c r="AX176" s="13" t="s">
        <v>71</v>
      </c>
      <c r="AY176" s="213" t="s">
        <v>125</v>
      </c>
    </row>
    <row r="177" spans="2:51" s="13" customFormat="1" ht="10.2">
      <c r="B177" s="203"/>
      <c r="C177" s="204"/>
      <c r="D177" s="199" t="s">
        <v>136</v>
      </c>
      <c r="E177" s="205" t="s">
        <v>19</v>
      </c>
      <c r="F177" s="206" t="s">
        <v>465</v>
      </c>
      <c r="G177" s="204"/>
      <c r="H177" s="207">
        <v>80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136</v>
      </c>
      <c r="AU177" s="213" t="s">
        <v>82</v>
      </c>
      <c r="AV177" s="13" t="s">
        <v>82</v>
      </c>
      <c r="AW177" s="13" t="s">
        <v>33</v>
      </c>
      <c r="AX177" s="13" t="s">
        <v>71</v>
      </c>
      <c r="AY177" s="213" t="s">
        <v>125</v>
      </c>
    </row>
    <row r="178" spans="1:65" s="2" customFormat="1" ht="14.4" customHeight="1">
      <c r="A178" s="33"/>
      <c r="B178" s="34"/>
      <c r="C178" s="186" t="s">
        <v>283</v>
      </c>
      <c r="D178" s="186" t="s">
        <v>127</v>
      </c>
      <c r="E178" s="187" t="s">
        <v>278</v>
      </c>
      <c r="F178" s="188" t="s">
        <v>279</v>
      </c>
      <c r="G178" s="189" t="s">
        <v>130</v>
      </c>
      <c r="H178" s="190">
        <v>2106.667</v>
      </c>
      <c r="I178" s="191"/>
      <c r="J178" s="192">
        <f>ROUND(I178*H178,2)</f>
        <v>0</v>
      </c>
      <c r="K178" s="188" t="s">
        <v>131</v>
      </c>
      <c r="L178" s="38"/>
      <c r="M178" s="193" t="s">
        <v>19</v>
      </c>
      <c r="N178" s="194" t="s">
        <v>42</v>
      </c>
      <c r="O178" s="63"/>
      <c r="P178" s="195">
        <f>O178*H178</f>
        <v>0</v>
      </c>
      <c r="Q178" s="195">
        <v>0.15826</v>
      </c>
      <c r="R178" s="195">
        <f>Q178*H178</f>
        <v>333.40111942</v>
      </c>
      <c r="S178" s="195">
        <v>0</v>
      </c>
      <c r="T178" s="196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7" t="s">
        <v>132</v>
      </c>
      <c r="AT178" s="197" t="s">
        <v>127</v>
      </c>
      <c r="AU178" s="197" t="s">
        <v>82</v>
      </c>
      <c r="AY178" s="16" t="s">
        <v>125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6" t="s">
        <v>79</v>
      </c>
      <c r="BK178" s="198">
        <f>ROUND(I178*H178,2)</f>
        <v>0</v>
      </c>
      <c r="BL178" s="16" t="s">
        <v>132</v>
      </c>
      <c r="BM178" s="197" t="s">
        <v>466</v>
      </c>
    </row>
    <row r="179" spans="1:47" s="2" customFormat="1" ht="19.2">
      <c r="A179" s="33"/>
      <c r="B179" s="34"/>
      <c r="C179" s="35"/>
      <c r="D179" s="199" t="s">
        <v>134</v>
      </c>
      <c r="E179" s="35"/>
      <c r="F179" s="200" t="s">
        <v>281</v>
      </c>
      <c r="G179" s="35"/>
      <c r="H179" s="35"/>
      <c r="I179" s="107"/>
      <c r="J179" s="35"/>
      <c r="K179" s="35"/>
      <c r="L179" s="38"/>
      <c r="M179" s="201"/>
      <c r="N179" s="202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134</v>
      </c>
      <c r="AU179" s="16" t="s">
        <v>82</v>
      </c>
    </row>
    <row r="180" spans="2:51" s="13" customFormat="1" ht="10.2">
      <c r="B180" s="203"/>
      <c r="C180" s="204"/>
      <c r="D180" s="199" t="s">
        <v>136</v>
      </c>
      <c r="E180" s="205" t="s">
        <v>19</v>
      </c>
      <c r="F180" s="206" t="s">
        <v>467</v>
      </c>
      <c r="G180" s="204"/>
      <c r="H180" s="207">
        <v>2066.667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136</v>
      </c>
      <c r="AU180" s="213" t="s">
        <v>82</v>
      </c>
      <c r="AV180" s="13" t="s">
        <v>82</v>
      </c>
      <c r="AW180" s="13" t="s">
        <v>33</v>
      </c>
      <c r="AX180" s="13" t="s">
        <v>71</v>
      </c>
      <c r="AY180" s="213" t="s">
        <v>125</v>
      </c>
    </row>
    <row r="181" spans="2:51" s="13" customFormat="1" ht="10.2">
      <c r="B181" s="203"/>
      <c r="C181" s="204"/>
      <c r="D181" s="199" t="s">
        <v>136</v>
      </c>
      <c r="E181" s="205" t="s">
        <v>19</v>
      </c>
      <c r="F181" s="206" t="s">
        <v>468</v>
      </c>
      <c r="G181" s="204"/>
      <c r="H181" s="207">
        <v>40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136</v>
      </c>
      <c r="AU181" s="213" t="s">
        <v>82</v>
      </c>
      <c r="AV181" s="13" t="s">
        <v>82</v>
      </c>
      <c r="AW181" s="13" t="s">
        <v>33</v>
      </c>
      <c r="AX181" s="13" t="s">
        <v>71</v>
      </c>
      <c r="AY181" s="213" t="s">
        <v>125</v>
      </c>
    </row>
    <row r="182" spans="1:65" s="2" customFormat="1" ht="14.4" customHeight="1">
      <c r="A182" s="33"/>
      <c r="B182" s="34"/>
      <c r="C182" s="186" t="s">
        <v>289</v>
      </c>
      <c r="D182" s="186" t="s">
        <v>127</v>
      </c>
      <c r="E182" s="187" t="s">
        <v>284</v>
      </c>
      <c r="F182" s="188" t="s">
        <v>285</v>
      </c>
      <c r="G182" s="189" t="s">
        <v>130</v>
      </c>
      <c r="H182" s="190">
        <v>566.667</v>
      </c>
      <c r="I182" s="191"/>
      <c r="J182" s="192">
        <f>ROUND(I182*H182,2)</f>
        <v>0</v>
      </c>
      <c r="K182" s="188" t="s">
        <v>131</v>
      </c>
      <c r="L182" s="38"/>
      <c r="M182" s="193" t="s">
        <v>19</v>
      </c>
      <c r="N182" s="194" t="s">
        <v>42</v>
      </c>
      <c r="O182" s="63"/>
      <c r="P182" s="195">
        <f>O182*H182</f>
        <v>0</v>
      </c>
      <c r="Q182" s="195">
        <v>0.324</v>
      </c>
      <c r="R182" s="195">
        <f>Q182*H182</f>
        <v>183.600108</v>
      </c>
      <c r="S182" s="195">
        <v>0</v>
      </c>
      <c r="T182" s="19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7" t="s">
        <v>132</v>
      </c>
      <c r="AT182" s="197" t="s">
        <v>127</v>
      </c>
      <c r="AU182" s="197" t="s">
        <v>82</v>
      </c>
      <c r="AY182" s="16" t="s">
        <v>125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6" t="s">
        <v>79</v>
      </c>
      <c r="BK182" s="198">
        <f>ROUND(I182*H182,2)</f>
        <v>0</v>
      </c>
      <c r="BL182" s="16" t="s">
        <v>132</v>
      </c>
      <c r="BM182" s="197" t="s">
        <v>469</v>
      </c>
    </row>
    <row r="183" spans="1:47" s="2" customFormat="1" ht="19.2">
      <c r="A183" s="33"/>
      <c r="B183" s="34"/>
      <c r="C183" s="35"/>
      <c r="D183" s="199" t="s">
        <v>134</v>
      </c>
      <c r="E183" s="35"/>
      <c r="F183" s="200" t="s">
        <v>287</v>
      </c>
      <c r="G183" s="35"/>
      <c r="H183" s="35"/>
      <c r="I183" s="107"/>
      <c r="J183" s="35"/>
      <c r="K183" s="35"/>
      <c r="L183" s="38"/>
      <c r="M183" s="201"/>
      <c r="N183" s="202"/>
      <c r="O183" s="63"/>
      <c r="P183" s="63"/>
      <c r="Q183" s="63"/>
      <c r="R183" s="63"/>
      <c r="S183" s="63"/>
      <c r="T183" s="64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134</v>
      </c>
      <c r="AU183" s="16" t="s">
        <v>82</v>
      </c>
    </row>
    <row r="184" spans="2:51" s="13" customFormat="1" ht="10.2">
      <c r="B184" s="203"/>
      <c r="C184" s="204"/>
      <c r="D184" s="199" t="s">
        <v>136</v>
      </c>
      <c r="E184" s="205" t="s">
        <v>19</v>
      </c>
      <c r="F184" s="206" t="s">
        <v>470</v>
      </c>
      <c r="G184" s="204"/>
      <c r="H184" s="207">
        <v>566.667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136</v>
      </c>
      <c r="AU184" s="213" t="s">
        <v>82</v>
      </c>
      <c r="AV184" s="13" t="s">
        <v>82</v>
      </c>
      <c r="AW184" s="13" t="s">
        <v>33</v>
      </c>
      <c r="AX184" s="13" t="s">
        <v>79</v>
      </c>
      <c r="AY184" s="213" t="s">
        <v>125</v>
      </c>
    </row>
    <row r="185" spans="1:65" s="2" customFormat="1" ht="14.4" customHeight="1">
      <c r="A185" s="33"/>
      <c r="B185" s="34"/>
      <c r="C185" s="186" t="s">
        <v>295</v>
      </c>
      <c r="D185" s="186" t="s">
        <v>127</v>
      </c>
      <c r="E185" s="187" t="s">
        <v>290</v>
      </c>
      <c r="F185" s="188" t="s">
        <v>291</v>
      </c>
      <c r="G185" s="189" t="s">
        <v>130</v>
      </c>
      <c r="H185" s="190">
        <v>4116.7</v>
      </c>
      <c r="I185" s="191"/>
      <c r="J185" s="192">
        <f>ROUND(I185*H185,2)</f>
        <v>0</v>
      </c>
      <c r="K185" s="188" t="s">
        <v>131</v>
      </c>
      <c r="L185" s="38"/>
      <c r="M185" s="193" t="s">
        <v>19</v>
      </c>
      <c r="N185" s="194" t="s">
        <v>42</v>
      </c>
      <c r="O185" s="63"/>
      <c r="P185" s="195">
        <f>O185*H185</f>
        <v>0</v>
      </c>
      <c r="Q185" s="195">
        <v>0.00071</v>
      </c>
      <c r="R185" s="195">
        <f>Q185*H185</f>
        <v>2.922857</v>
      </c>
      <c r="S185" s="195">
        <v>0</v>
      </c>
      <c r="T185" s="19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7" t="s">
        <v>132</v>
      </c>
      <c r="AT185" s="197" t="s">
        <v>127</v>
      </c>
      <c r="AU185" s="197" t="s">
        <v>82</v>
      </c>
      <c r="AY185" s="16" t="s">
        <v>125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6" t="s">
        <v>79</v>
      </c>
      <c r="BK185" s="198">
        <f>ROUND(I185*H185,2)</f>
        <v>0</v>
      </c>
      <c r="BL185" s="16" t="s">
        <v>132</v>
      </c>
      <c r="BM185" s="197" t="s">
        <v>471</v>
      </c>
    </row>
    <row r="186" spans="1:47" s="2" customFormat="1" ht="10.2">
      <c r="A186" s="33"/>
      <c r="B186" s="34"/>
      <c r="C186" s="35"/>
      <c r="D186" s="199" t="s">
        <v>134</v>
      </c>
      <c r="E186" s="35"/>
      <c r="F186" s="200" t="s">
        <v>293</v>
      </c>
      <c r="G186" s="35"/>
      <c r="H186" s="35"/>
      <c r="I186" s="107"/>
      <c r="J186" s="35"/>
      <c r="K186" s="35"/>
      <c r="L186" s="38"/>
      <c r="M186" s="201"/>
      <c r="N186" s="202"/>
      <c r="O186" s="63"/>
      <c r="P186" s="63"/>
      <c r="Q186" s="63"/>
      <c r="R186" s="63"/>
      <c r="S186" s="63"/>
      <c r="T186" s="64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134</v>
      </c>
      <c r="AU186" s="16" t="s">
        <v>82</v>
      </c>
    </row>
    <row r="187" spans="2:51" s="13" customFormat="1" ht="10.2">
      <c r="B187" s="203"/>
      <c r="C187" s="204"/>
      <c r="D187" s="199" t="s">
        <v>136</v>
      </c>
      <c r="E187" s="205" t="s">
        <v>19</v>
      </c>
      <c r="F187" s="206" t="s">
        <v>472</v>
      </c>
      <c r="G187" s="204"/>
      <c r="H187" s="207">
        <v>4116.7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136</v>
      </c>
      <c r="AU187" s="213" t="s">
        <v>82</v>
      </c>
      <c r="AV187" s="13" t="s">
        <v>82</v>
      </c>
      <c r="AW187" s="13" t="s">
        <v>33</v>
      </c>
      <c r="AX187" s="13" t="s">
        <v>79</v>
      </c>
      <c r="AY187" s="213" t="s">
        <v>125</v>
      </c>
    </row>
    <row r="188" spans="1:65" s="2" customFormat="1" ht="22.8">
      <c r="A188" s="33"/>
      <c r="B188" s="34"/>
      <c r="C188" s="186" t="s">
        <v>301</v>
      </c>
      <c r="D188" s="186" t="s">
        <v>127</v>
      </c>
      <c r="E188" s="187" t="s">
        <v>296</v>
      </c>
      <c r="F188" s="188" t="s">
        <v>297</v>
      </c>
      <c r="G188" s="189" t="s">
        <v>130</v>
      </c>
      <c r="H188" s="190">
        <v>2090</v>
      </c>
      <c r="I188" s="191"/>
      <c r="J188" s="192">
        <f>ROUND(I188*H188,2)</f>
        <v>0</v>
      </c>
      <c r="K188" s="188" t="s">
        <v>131</v>
      </c>
      <c r="L188" s="38"/>
      <c r="M188" s="193" t="s">
        <v>19</v>
      </c>
      <c r="N188" s="194" t="s">
        <v>42</v>
      </c>
      <c r="O188" s="63"/>
      <c r="P188" s="195">
        <f>O188*H188</f>
        <v>0</v>
      </c>
      <c r="Q188" s="195">
        <v>0.10373</v>
      </c>
      <c r="R188" s="195">
        <f>Q188*H188</f>
        <v>216.7957</v>
      </c>
      <c r="S188" s="195">
        <v>0</v>
      </c>
      <c r="T188" s="196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7" t="s">
        <v>132</v>
      </c>
      <c r="AT188" s="197" t="s">
        <v>127</v>
      </c>
      <c r="AU188" s="197" t="s">
        <v>82</v>
      </c>
      <c r="AY188" s="16" t="s">
        <v>125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6" t="s">
        <v>79</v>
      </c>
      <c r="BK188" s="198">
        <f>ROUND(I188*H188,2)</f>
        <v>0</v>
      </c>
      <c r="BL188" s="16" t="s">
        <v>132</v>
      </c>
      <c r="BM188" s="197" t="s">
        <v>473</v>
      </c>
    </row>
    <row r="189" spans="1:47" s="2" customFormat="1" ht="19.2">
      <c r="A189" s="33"/>
      <c r="B189" s="34"/>
      <c r="C189" s="35"/>
      <c r="D189" s="199" t="s">
        <v>134</v>
      </c>
      <c r="E189" s="35"/>
      <c r="F189" s="200" t="s">
        <v>299</v>
      </c>
      <c r="G189" s="35"/>
      <c r="H189" s="35"/>
      <c r="I189" s="107"/>
      <c r="J189" s="35"/>
      <c r="K189" s="35"/>
      <c r="L189" s="38"/>
      <c r="M189" s="201"/>
      <c r="N189" s="202"/>
      <c r="O189" s="63"/>
      <c r="P189" s="63"/>
      <c r="Q189" s="63"/>
      <c r="R189" s="63"/>
      <c r="S189" s="63"/>
      <c r="T189" s="64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134</v>
      </c>
      <c r="AU189" s="16" t="s">
        <v>82</v>
      </c>
    </row>
    <row r="190" spans="2:51" s="13" customFormat="1" ht="10.2">
      <c r="B190" s="203"/>
      <c r="C190" s="204"/>
      <c r="D190" s="199" t="s">
        <v>136</v>
      </c>
      <c r="E190" s="205" t="s">
        <v>19</v>
      </c>
      <c r="F190" s="206" t="s">
        <v>474</v>
      </c>
      <c r="G190" s="204"/>
      <c r="H190" s="207">
        <v>2050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136</v>
      </c>
      <c r="AU190" s="213" t="s">
        <v>82</v>
      </c>
      <c r="AV190" s="13" t="s">
        <v>82</v>
      </c>
      <c r="AW190" s="13" t="s">
        <v>33</v>
      </c>
      <c r="AX190" s="13" t="s">
        <v>71</v>
      </c>
      <c r="AY190" s="213" t="s">
        <v>125</v>
      </c>
    </row>
    <row r="191" spans="2:51" s="13" customFormat="1" ht="10.2">
      <c r="B191" s="203"/>
      <c r="C191" s="204"/>
      <c r="D191" s="199" t="s">
        <v>136</v>
      </c>
      <c r="E191" s="205" t="s">
        <v>19</v>
      </c>
      <c r="F191" s="206" t="s">
        <v>475</v>
      </c>
      <c r="G191" s="204"/>
      <c r="H191" s="207">
        <v>40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136</v>
      </c>
      <c r="AU191" s="213" t="s">
        <v>82</v>
      </c>
      <c r="AV191" s="13" t="s">
        <v>82</v>
      </c>
      <c r="AW191" s="13" t="s">
        <v>33</v>
      </c>
      <c r="AX191" s="13" t="s">
        <v>71</v>
      </c>
      <c r="AY191" s="213" t="s">
        <v>125</v>
      </c>
    </row>
    <row r="192" spans="2:63" s="12" customFormat="1" ht="22.8" customHeight="1">
      <c r="B192" s="170"/>
      <c r="C192" s="171"/>
      <c r="D192" s="172" t="s">
        <v>70</v>
      </c>
      <c r="E192" s="184" t="s">
        <v>163</v>
      </c>
      <c r="F192" s="184" t="s">
        <v>476</v>
      </c>
      <c r="G192" s="171"/>
      <c r="H192" s="171"/>
      <c r="I192" s="174"/>
      <c r="J192" s="185">
        <f>BK192</f>
        <v>0</v>
      </c>
      <c r="K192" s="171"/>
      <c r="L192" s="176"/>
      <c r="M192" s="177"/>
      <c r="N192" s="178"/>
      <c r="O192" s="178"/>
      <c r="P192" s="179">
        <f>SUM(P193:P196)</f>
        <v>0</v>
      </c>
      <c r="Q192" s="178"/>
      <c r="R192" s="179">
        <f>SUM(R193:R196)</f>
        <v>0.7578</v>
      </c>
      <c r="S192" s="178"/>
      <c r="T192" s="180">
        <f>SUM(T193:T196)</f>
        <v>0</v>
      </c>
      <c r="AR192" s="181" t="s">
        <v>79</v>
      </c>
      <c r="AT192" s="182" t="s">
        <v>70</v>
      </c>
      <c r="AU192" s="182" t="s">
        <v>79</v>
      </c>
      <c r="AY192" s="181" t="s">
        <v>125</v>
      </c>
      <c r="BK192" s="183">
        <f>SUM(BK193:BK196)</f>
        <v>0</v>
      </c>
    </row>
    <row r="193" spans="1:65" s="2" customFormat="1" ht="14.4" customHeight="1">
      <c r="A193" s="33"/>
      <c r="B193" s="34"/>
      <c r="C193" s="186" t="s">
        <v>307</v>
      </c>
      <c r="D193" s="186" t="s">
        <v>127</v>
      </c>
      <c r="E193" s="187" t="s">
        <v>477</v>
      </c>
      <c r="F193" s="188" t="s">
        <v>478</v>
      </c>
      <c r="G193" s="189" t="s">
        <v>322</v>
      </c>
      <c r="H193" s="190">
        <v>3</v>
      </c>
      <c r="I193" s="191"/>
      <c r="J193" s="192">
        <f>ROUND(I193*H193,2)</f>
        <v>0</v>
      </c>
      <c r="K193" s="188" t="s">
        <v>131</v>
      </c>
      <c r="L193" s="38"/>
      <c r="M193" s="193" t="s">
        <v>19</v>
      </c>
      <c r="N193" s="194" t="s">
        <v>42</v>
      </c>
      <c r="O193" s="63"/>
      <c r="P193" s="195">
        <f>O193*H193</f>
        <v>0</v>
      </c>
      <c r="Q193" s="195">
        <v>0.1326</v>
      </c>
      <c r="R193" s="195">
        <f>Q193*H193</f>
        <v>0.3978</v>
      </c>
      <c r="S193" s="195">
        <v>0</v>
      </c>
      <c r="T193" s="19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7" t="s">
        <v>132</v>
      </c>
      <c r="AT193" s="197" t="s">
        <v>127</v>
      </c>
      <c r="AU193" s="197" t="s">
        <v>82</v>
      </c>
      <c r="AY193" s="16" t="s">
        <v>125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6" t="s">
        <v>79</v>
      </c>
      <c r="BK193" s="198">
        <f>ROUND(I193*H193,2)</f>
        <v>0</v>
      </c>
      <c r="BL193" s="16" t="s">
        <v>132</v>
      </c>
      <c r="BM193" s="197" t="s">
        <v>479</v>
      </c>
    </row>
    <row r="194" spans="1:47" s="2" customFormat="1" ht="10.2">
      <c r="A194" s="33"/>
      <c r="B194" s="34"/>
      <c r="C194" s="35"/>
      <c r="D194" s="199" t="s">
        <v>134</v>
      </c>
      <c r="E194" s="35"/>
      <c r="F194" s="200" t="s">
        <v>480</v>
      </c>
      <c r="G194" s="35"/>
      <c r="H194" s="35"/>
      <c r="I194" s="107"/>
      <c r="J194" s="35"/>
      <c r="K194" s="35"/>
      <c r="L194" s="38"/>
      <c r="M194" s="201"/>
      <c r="N194" s="202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134</v>
      </c>
      <c r="AU194" s="16" t="s">
        <v>82</v>
      </c>
    </row>
    <row r="195" spans="1:65" s="2" customFormat="1" ht="14.4" customHeight="1">
      <c r="A195" s="33"/>
      <c r="B195" s="34"/>
      <c r="C195" s="214" t="s">
        <v>313</v>
      </c>
      <c r="D195" s="214" t="s">
        <v>160</v>
      </c>
      <c r="E195" s="215" t="s">
        <v>481</v>
      </c>
      <c r="F195" s="216" t="s">
        <v>482</v>
      </c>
      <c r="G195" s="217" t="s">
        <v>483</v>
      </c>
      <c r="H195" s="218">
        <v>3</v>
      </c>
      <c r="I195" s="219"/>
      <c r="J195" s="220">
        <f>ROUND(I195*H195,2)</f>
        <v>0</v>
      </c>
      <c r="K195" s="216" t="s">
        <v>19</v>
      </c>
      <c r="L195" s="221"/>
      <c r="M195" s="222" t="s">
        <v>19</v>
      </c>
      <c r="N195" s="223" t="s">
        <v>42</v>
      </c>
      <c r="O195" s="63"/>
      <c r="P195" s="195">
        <f>O195*H195</f>
        <v>0</v>
      </c>
      <c r="Q195" s="195">
        <v>0.12</v>
      </c>
      <c r="R195" s="195">
        <f>Q195*H195</f>
        <v>0.36</v>
      </c>
      <c r="S195" s="195">
        <v>0</v>
      </c>
      <c r="T195" s="19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7" t="s">
        <v>163</v>
      </c>
      <c r="AT195" s="197" t="s">
        <v>160</v>
      </c>
      <c r="AU195" s="197" t="s">
        <v>82</v>
      </c>
      <c r="AY195" s="16" t="s">
        <v>125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6" t="s">
        <v>79</v>
      </c>
      <c r="BK195" s="198">
        <f>ROUND(I195*H195,2)</f>
        <v>0</v>
      </c>
      <c r="BL195" s="16" t="s">
        <v>132</v>
      </c>
      <c r="BM195" s="197" t="s">
        <v>484</v>
      </c>
    </row>
    <row r="196" spans="1:47" s="2" customFormat="1" ht="10.2">
      <c r="A196" s="33"/>
      <c r="B196" s="34"/>
      <c r="C196" s="35"/>
      <c r="D196" s="199" t="s">
        <v>134</v>
      </c>
      <c r="E196" s="35"/>
      <c r="F196" s="200" t="s">
        <v>482</v>
      </c>
      <c r="G196" s="35"/>
      <c r="H196" s="35"/>
      <c r="I196" s="107"/>
      <c r="J196" s="35"/>
      <c r="K196" s="35"/>
      <c r="L196" s="38"/>
      <c r="M196" s="201"/>
      <c r="N196" s="202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134</v>
      </c>
      <c r="AU196" s="16" t="s">
        <v>82</v>
      </c>
    </row>
    <row r="197" spans="2:63" s="12" customFormat="1" ht="22.8" customHeight="1">
      <c r="B197" s="170"/>
      <c r="C197" s="171"/>
      <c r="D197" s="172" t="s">
        <v>70</v>
      </c>
      <c r="E197" s="184" t="s">
        <v>176</v>
      </c>
      <c r="F197" s="184" t="s">
        <v>306</v>
      </c>
      <c r="G197" s="171"/>
      <c r="H197" s="171"/>
      <c r="I197" s="174"/>
      <c r="J197" s="185">
        <f>BK197</f>
        <v>0</v>
      </c>
      <c r="K197" s="171"/>
      <c r="L197" s="176"/>
      <c r="M197" s="177"/>
      <c r="N197" s="178"/>
      <c r="O197" s="178"/>
      <c r="P197" s="179">
        <f>SUM(P198:P209)</f>
        <v>0</v>
      </c>
      <c r="Q197" s="178"/>
      <c r="R197" s="179">
        <f>SUM(R198:R209)</f>
        <v>1.79955</v>
      </c>
      <c r="S197" s="178"/>
      <c r="T197" s="180">
        <f>SUM(T198:T209)</f>
        <v>0</v>
      </c>
      <c r="AR197" s="181" t="s">
        <v>79</v>
      </c>
      <c r="AT197" s="182" t="s">
        <v>70</v>
      </c>
      <c r="AU197" s="182" t="s">
        <v>79</v>
      </c>
      <c r="AY197" s="181" t="s">
        <v>125</v>
      </c>
      <c r="BK197" s="183">
        <f>SUM(BK198:BK209)</f>
        <v>0</v>
      </c>
    </row>
    <row r="198" spans="1:65" s="2" customFormat="1" ht="14.4" customHeight="1">
      <c r="A198" s="33"/>
      <c r="B198" s="34"/>
      <c r="C198" s="186" t="s">
        <v>319</v>
      </c>
      <c r="D198" s="186" t="s">
        <v>127</v>
      </c>
      <c r="E198" s="187" t="s">
        <v>331</v>
      </c>
      <c r="F198" s="188" t="s">
        <v>332</v>
      </c>
      <c r="G198" s="189" t="s">
        <v>322</v>
      </c>
      <c r="H198" s="190">
        <v>1</v>
      </c>
      <c r="I198" s="191"/>
      <c r="J198" s="192">
        <f>ROUND(I198*H198,2)</f>
        <v>0</v>
      </c>
      <c r="K198" s="188" t="s">
        <v>131</v>
      </c>
      <c r="L198" s="38"/>
      <c r="M198" s="193" t="s">
        <v>19</v>
      </c>
      <c r="N198" s="194" t="s">
        <v>42</v>
      </c>
      <c r="O198" s="63"/>
      <c r="P198" s="195">
        <f>O198*H198</f>
        <v>0</v>
      </c>
      <c r="Q198" s="195">
        <v>0.0007</v>
      </c>
      <c r="R198" s="195">
        <f>Q198*H198</f>
        <v>0.0007</v>
      </c>
      <c r="S198" s="195">
        <v>0</v>
      </c>
      <c r="T198" s="19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7" t="s">
        <v>132</v>
      </c>
      <c r="AT198" s="197" t="s">
        <v>127</v>
      </c>
      <c r="AU198" s="197" t="s">
        <v>82</v>
      </c>
      <c r="AY198" s="16" t="s">
        <v>125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6" t="s">
        <v>79</v>
      </c>
      <c r="BK198" s="198">
        <f>ROUND(I198*H198,2)</f>
        <v>0</v>
      </c>
      <c r="BL198" s="16" t="s">
        <v>132</v>
      </c>
      <c r="BM198" s="197" t="s">
        <v>485</v>
      </c>
    </row>
    <row r="199" spans="1:47" s="2" customFormat="1" ht="10.2">
      <c r="A199" s="33"/>
      <c r="B199" s="34"/>
      <c r="C199" s="35"/>
      <c r="D199" s="199" t="s">
        <v>134</v>
      </c>
      <c r="E199" s="35"/>
      <c r="F199" s="200" t="s">
        <v>334</v>
      </c>
      <c r="G199" s="35"/>
      <c r="H199" s="35"/>
      <c r="I199" s="107"/>
      <c r="J199" s="35"/>
      <c r="K199" s="35"/>
      <c r="L199" s="38"/>
      <c r="M199" s="201"/>
      <c r="N199" s="202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134</v>
      </c>
      <c r="AU199" s="16" t="s">
        <v>82</v>
      </c>
    </row>
    <row r="200" spans="1:65" s="2" customFormat="1" ht="14.4" customHeight="1">
      <c r="A200" s="33"/>
      <c r="B200" s="34"/>
      <c r="C200" s="214" t="s">
        <v>326</v>
      </c>
      <c r="D200" s="214" t="s">
        <v>160</v>
      </c>
      <c r="E200" s="215" t="s">
        <v>336</v>
      </c>
      <c r="F200" s="216" t="s">
        <v>337</v>
      </c>
      <c r="G200" s="217" t="s">
        <v>322</v>
      </c>
      <c r="H200" s="218">
        <v>1</v>
      </c>
      <c r="I200" s="219"/>
      <c r="J200" s="220">
        <f>ROUND(I200*H200,2)</f>
        <v>0</v>
      </c>
      <c r="K200" s="216" t="s">
        <v>131</v>
      </c>
      <c r="L200" s="221"/>
      <c r="M200" s="222" t="s">
        <v>19</v>
      </c>
      <c r="N200" s="223" t="s">
        <v>42</v>
      </c>
      <c r="O200" s="63"/>
      <c r="P200" s="195">
        <f>O200*H200</f>
        <v>0</v>
      </c>
      <c r="Q200" s="195">
        <v>0.0025</v>
      </c>
      <c r="R200" s="195">
        <f>Q200*H200</f>
        <v>0.0025</v>
      </c>
      <c r="S200" s="195">
        <v>0</v>
      </c>
      <c r="T200" s="19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7" t="s">
        <v>163</v>
      </c>
      <c r="AT200" s="197" t="s">
        <v>160</v>
      </c>
      <c r="AU200" s="197" t="s">
        <v>82</v>
      </c>
      <c r="AY200" s="16" t="s">
        <v>125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6" t="s">
        <v>79</v>
      </c>
      <c r="BK200" s="198">
        <f>ROUND(I200*H200,2)</f>
        <v>0</v>
      </c>
      <c r="BL200" s="16" t="s">
        <v>132</v>
      </c>
      <c r="BM200" s="197" t="s">
        <v>486</v>
      </c>
    </row>
    <row r="201" spans="1:47" s="2" customFormat="1" ht="10.2">
      <c r="A201" s="33"/>
      <c r="B201" s="34"/>
      <c r="C201" s="35"/>
      <c r="D201" s="199" t="s">
        <v>134</v>
      </c>
      <c r="E201" s="35"/>
      <c r="F201" s="200" t="s">
        <v>337</v>
      </c>
      <c r="G201" s="35"/>
      <c r="H201" s="35"/>
      <c r="I201" s="107"/>
      <c r="J201" s="35"/>
      <c r="K201" s="35"/>
      <c r="L201" s="38"/>
      <c r="M201" s="201"/>
      <c r="N201" s="202"/>
      <c r="O201" s="63"/>
      <c r="P201" s="63"/>
      <c r="Q201" s="63"/>
      <c r="R201" s="63"/>
      <c r="S201" s="63"/>
      <c r="T201" s="64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134</v>
      </c>
      <c r="AU201" s="16" t="s">
        <v>82</v>
      </c>
    </row>
    <row r="202" spans="2:51" s="13" customFormat="1" ht="10.2">
      <c r="B202" s="203"/>
      <c r="C202" s="204"/>
      <c r="D202" s="199" t="s">
        <v>136</v>
      </c>
      <c r="E202" s="205" t="s">
        <v>19</v>
      </c>
      <c r="F202" s="206" t="s">
        <v>339</v>
      </c>
      <c r="G202" s="204"/>
      <c r="H202" s="207">
        <v>1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136</v>
      </c>
      <c r="AU202" s="213" t="s">
        <v>82</v>
      </c>
      <c r="AV202" s="13" t="s">
        <v>82</v>
      </c>
      <c r="AW202" s="13" t="s">
        <v>33</v>
      </c>
      <c r="AX202" s="13" t="s">
        <v>71</v>
      </c>
      <c r="AY202" s="213" t="s">
        <v>125</v>
      </c>
    </row>
    <row r="203" spans="1:65" s="2" customFormat="1" ht="14.4" customHeight="1">
      <c r="A203" s="33"/>
      <c r="B203" s="34"/>
      <c r="C203" s="186" t="s">
        <v>330</v>
      </c>
      <c r="D203" s="186" t="s">
        <v>127</v>
      </c>
      <c r="E203" s="187" t="s">
        <v>341</v>
      </c>
      <c r="F203" s="188" t="s">
        <v>342</v>
      </c>
      <c r="G203" s="189" t="s">
        <v>322</v>
      </c>
      <c r="H203" s="190">
        <v>1</v>
      </c>
      <c r="I203" s="191"/>
      <c r="J203" s="192">
        <f>ROUND(I203*H203,2)</f>
        <v>0</v>
      </c>
      <c r="K203" s="188" t="s">
        <v>131</v>
      </c>
      <c r="L203" s="38"/>
      <c r="M203" s="193" t="s">
        <v>19</v>
      </c>
      <c r="N203" s="194" t="s">
        <v>42</v>
      </c>
      <c r="O203" s="63"/>
      <c r="P203" s="195">
        <f>O203*H203</f>
        <v>0</v>
      </c>
      <c r="Q203" s="195">
        <v>0.10941</v>
      </c>
      <c r="R203" s="195">
        <f>Q203*H203</f>
        <v>0.10941</v>
      </c>
      <c r="S203" s="195">
        <v>0</v>
      </c>
      <c r="T203" s="19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7" t="s">
        <v>132</v>
      </c>
      <c r="AT203" s="197" t="s">
        <v>127</v>
      </c>
      <c r="AU203" s="197" t="s">
        <v>82</v>
      </c>
      <c r="AY203" s="16" t="s">
        <v>125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6" t="s">
        <v>79</v>
      </c>
      <c r="BK203" s="198">
        <f>ROUND(I203*H203,2)</f>
        <v>0</v>
      </c>
      <c r="BL203" s="16" t="s">
        <v>132</v>
      </c>
      <c r="BM203" s="197" t="s">
        <v>487</v>
      </c>
    </row>
    <row r="204" spans="1:47" s="2" customFormat="1" ht="10.2">
      <c r="A204" s="33"/>
      <c r="B204" s="34"/>
      <c r="C204" s="35"/>
      <c r="D204" s="199" t="s">
        <v>134</v>
      </c>
      <c r="E204" s="35"/>
      <c r="F204" s="200" t="s">
        <v>344</v>
      </c>
      <c r="G204" s="35"/>
      <c r="H204" s="35"/>
      <c r="I204" s="107"/>
      <c r="J204" s="35"/>
      <c r="K204" s="35"/>
      <c r="L204" s="38"/>
      <c r="M204" s="201"/>
      <c r="N204" s="202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134</v>
      </c>
      <c r="AU204" s="16" t="s">
        <v>82</v>
      </c>
    </row>
    <row r="205" spans="1:65" s="2" customFormat="1" ht="14.4" customHeight="1">
      <c r="A205" s="33"/>
      <c r="B205" s="34"/>
      <c r="C205" s="214" t="s">
        <v>335</v>
      </c>
      <c r="D205" s="214" t="s">
        <v>160</v>
      </c>
      <c r="E205" s="215" t="s">
        <v>346</v>
      </c>
      <c r="F205" s="216" t="s">
        <v>347</v>
      </c>
      <c r="G205" s="217" t="s">
        <v>322</v>
      </c>
      <c r="H205" s="218">
        <v>1</v>
      </c>
      <c r="I205" s="219"/>
      <c r="J205" s="220">
        <f>ROUND(I205*H205,2)</f>
        <v>0</v>
      </c>
      <c r="K205" s="216" t="s">
        <v>131</v>
      </c>
      <c r="L205" s="221"/>
      <c r="M205" s="222" t="s">
        <v>19</v>
      </c>
      <c r="N205" s="223" t="s">
        <v>42</v>
      </c>
      <c r="O205" s="63"/>
      <c r="P205" s="195">
        <f>O205*H205</f>
        <v>0</v>
      </c>
      <c r="Q205" s="195">
        <v>0.0061</v>
      </c>
      <c r="R205" s="195">
        <f>Q205*H205</f>
        <v>0.0061</v>
      </c>
      <c r="S205" s="195">
        <v>0</v>
      </c>
      <c r="T205" s="19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7" t="s">
        <v>163</v>
      </c>
      <c r="AT205" s="197" t="s">
        <v>160</v>
      </c>
      <c r="AU205" s="197" t="s">
        <v>82</v>
      </c>
      <c r="AY205" s="16" t="s">
        <v>125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6" t="s">
        <v>79</v>
      </c>
      <c r="BK205" s="198">
        <f>ROUND(I205*H205,2)</f>
        <v>0</v>
      </c>
      <c r="BL205" s="16" t="s">
        <v>132</v>
      </c>
      <c r="BM205" s="197" t="s">
        <v>488</v>
      </c>
    </row>
    <row r="206" spans="1:47" s="2" customFormat="1" ht="10.2">
      <c r="A206" s="33"/>
      <c r="B206" s="34"/>
      <c r="C206" s="35"/>
      <c r="D206" s="199" t="s">
        <v>134</v>
      </c>
      <c r="E206" s="35"/>
      <c r="F206" s="200" t="s">
        <v>347</v>
      </c>
      <c r="G206" s="35"/>
      <c r="H206" s="35"/>
      <c r="I206" s="107"/>
      <c r="J206" s="35"/>
      <c r="K206" s="35"/>
      <c r="L206" s="38"/>
      <c r="M206" s="201"/>
      <c r="N206" s="202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134</v>
      </c>
      <c r="AU206" s="16" t="s">
        <v>82</v>
      </c>
    </row>
    <row r="207" spans="1:65" s="2" customFormat="1" ht="14.4" customHeight="1">
      <c r="A207" s="33"/>
      <c r="B207" s="34"/>
      <c r="C207" s="186" t="s">
        <v>340</v>
      </c>
      <c r="D207" s="186" t="s">
        <v>127</v>
      </c>
      <c r="E207" s="187" t="s">
        <v>350</v>
      </c>
      <c r="F207" s="188" t="s">
        <v>351</v>
      </c>
      <c r="G207" s="189" t="s">
        <v>130</v>
      </c>
      <c r="H207" s="190">
        <v>2436</v>
      </c>
      <c r="I207" s="191"/>
      <c r="J207" s="192">
        <f>ROUND(I207*H207,2)</f>
        <v>0</v>
      </c>
      <c r="K207" s="188" t="s">
        <v>131</v>
      </c>
      <c r="L207" s="38"/>
      <c r="M207" s="193" t="s">
        <v>19</v>
      </c>
      <c r="N207" s="194" t="s">
        <v>42</v>
      </c>
      <c r="O207" s="63"/>
      <c r="P207" s="195">
        <f>O207*H207</f>
        <v>0</v>
      </c>
      <c r="Q207" s="195">
        <v>0.00069</v>
      </c>
      <c r="R207" s="195">
        <f>Q207*H207</f>
        <v>1.68084</v>
      </c>
      <c r="S207" s="195">
        <v>0</v>
      </c>
      <c r="T207" s="19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7" t="s">
        <v>132</v>
      </c>
      <c r="AT207" s="197" t="s">
        <v>127</v>
      </c>
      <c r="AU207" s="197" t="s">
        <v>82</v>
      </c>
      <c r="AY207" s="16" t="s">
        <v>125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6" t="s">
        <v>79</v>
      </c>
      <c r="BK207" s="198">
        <f>ROUND(I207*H207,2)</f>
        <v>0</v>
      </c>
      <c r="BL207" s="16" t="s">
        <v>132</v>
      </c>
      <c r="BM207" s="197" t="s">
        <v>489</v>
      </c>
    </row>
    <row r="208" spans="1:47" s="2" customFormat="1" ht="10.2">
      <c r="A208" s="33"/>
      <c r="B208" s="34"/>
      <c r="C208" s="35"/>
      <c r="D208" s="199" t="s">
        <v>134</v>
      </c>
      <c r="E208" s="35"/>
      <c r="F208" s="200" t="s">
        <v>353</v>
      </c>
      <c r="G208" s="35"/>
      <c r="H208" s="35"/>
      <c r="I208" s="107"/>
      <c r="J208" s="35"/>
      <c r="K208" s="35"/>
      <c r="L208" s="38"/>
      <c r="M208" s="201"/>
      <c r="N208" s="202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134</v>
      </c>
      <c r="AU208" s="16" t="s">
        <v>82</v>
      </c>
    </row>
    <row r="209" spans="2:51" s="13" customFormat="1" ht="10.2">
      <c r="B209" s="203"/>
      <c r="C209" s="204"/>
      <c r="D209" s="199" t="s">
        <v>136</v>
      </c>
      <c r="E209" s="205" t="s">
        <v>19</v>
      </c>
      <c r="F209" s="206" t="s">
        <v>490</v>
      </c>
      <c r="G209" s="204"/>
      <c r="H209" s="207">
        <v>2436</v>
      </c>
      <c r="I209" s="208"/>
      <c r="J209" s="204"/>
      <c r="K209" s="204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136</v>
      </c>
      <c r="AU209" s="213" t="s">
        <v>82</v>
      </c>
      <c r="AV209" s="13" t="s">
        <v>82</v>
      </c>
      <c r="AW209" s="13" t="s">
        <v>33</v>
      </c>
      <c r="AX209" s="13" t="s">
        <v>79</v>
      </c>
      <c r="AY209" s="213" t="s">
        <v>125</v>
      </c>
    </row>
    <row r="210" spans="2:63" s="12" customFormat="1" ht="22.8" customHeight="1">
      <c r="B210" s="170"/>
      <c r="C210" s="171"/>
      <c r="D210" s="172" t="s">
        <v>70</v>
      </c>
      <c r="E210" s="184" t="s">
        <v>384</v>
      </c>
      <c r="F210" s="184" t="s">
        <v>385</v>
      </c>
      <c r="G210" s="171"/>
      <c r="H210" s="171"/>
      <c r="I210" s="174"/>
      <c r="J210" s="185">
        <f>BK210</f>
        <v>0</v>
      </c>
      <c r="K210" s="171"/>
      <c r="L210" s="176"/>
      <c r="M210" s="177"/>
      <c r="N210" s="178"/>
      <c r="O210" s="178"/>
      <c r="P210" s="179">
        <f>SUM(P211:P212)</f>
        <v>0</v>
      </c>
      <c r="Q210" s="178"/>
      <c r="R210" s="179">
        <f>SUM(R211:R212)</f>
        <v>0</v>
      </c>
      <c r="S210" s="178"/>
      <c r="T210" s="180">
        <f>SUM(T211:T212)</f>
        <v>0</v>
      </c>
      <c r="AR210" s="181" t="s">
        <v>79</v>
      </c>
      <c r="AT210" s="182" t="s">
        <v>70</v>
      </c>
      <c r="AU210" s="182" t="s">
        <v>79</v>
      </c>
      <c r="AY210" s="181" t="s">
        <v>125</v>
      </c>
      <c r="BK210" s="183">
        <f>SUM(BK211:BK212)</f>
        <v>0</v>
      </c>
    </row>
    <row r="211" spans="1:65" s="2" customFormat="1" ht="22.8">
      <c r="A211" s="33"/>
      <c r="B211" s="34"/>
      <c r="C211" s="186" t="s">
        <v>345</v>
      </c>
      <c r="D211" s="186" t="s">
        <v>127</v>
      </c>
      <c r="E211" s="187" t="s">
        <v>387</v>
      </c>
      <c r="F211" s="188" t="s">
        <v>388</v>
      </c>
      <c r="G211" s="189" t="s">
        <v>193</v>
      </c>
      <c r="H211" s="190">
        <v>3089.361</v>
      </c>
      <c r="I211" s="191"/>
      <c r="J211" s="192">
        <f>ROUND(I211*H211,2)</f>
        <v>0</v>
      </c>
      <c r="K211" s="188" t="s">
        <v>131</v>
      </c>
      <c r="L211" s="38"/>
      <c r="M211" s="193" t="s">
        <v>19</v>
      </c>
      <c r="N211" s="194" t="s">
        <v>42</v>
      </c>
      <c r="O211" s="63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7" t="s">
        <v>132</v>
      </c>
      <c r="AT211" s="197" t="s">
        <v>127</v>
      </c>
      <c r="AU211" s="197" t="s">
        <v>82</v>
      </c>
      <c r="AY211" s="16" t="s">
        <v>125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6" t="s">
        <v>79</v>
      </c>
      <c r="BK211" s="198">
        <f>ROUND(I211*H211,2)</f>
        <v>0</v>
      </c>
      <c r="BL211" s="16" t="s">
        <v>132</v>
      </c>
      <c r="BM211" s="197" t="s">
        <v>491</v>
      </c>
    </row>
    <row r="212" spans="1:47" s="2" customFormat="1" ht="19.2">
      <c r="A212" s="33"/>
      <c r="B212" s="34"/>
      <c r="C212" s="35"/>
      <c r="D212" s="199" t="s">
        <v>134</v>
      </c>
      <c r="E212" s="35"/>
      <c r="F212" s="200" t="s">
        <v>390</v>
      </c>
      <c r="G212" s="35"/>
      <c r="H212" s="35"/>
      <c r="I212" s="107"/>
      <c r="J212" s="35"/>
      <c r="K212" s="35"/>
      <c r="L212" s="38"/>
      <c r="M212" s="225"/>
      <c r="N212" s="226"/>
      <c r="O212" s="227"/>
      <c r="P212" s="227"/>
      <c r="Q212" s="227"/>
      <c r="R212" s="227"/>
      <c r="S212" s="227"/>
      <c r="T212" s="228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134</v>
      </c>
      <c r="AU212" s="16" t="s">
        <v>82</v>
      </c>
    </row>
    <row r="213" spans="1:31" s="2" customFormat="1" ht="6.9" customHeight="1">
      <c r="A213" s="33"/>
      <c r="B213" s="46"/>
      <c r="C213" s="47"/>
      <c r="D213" s="47"/>
      <c r="E213" s="47"/>
      <c r="F213" s="47"/>
      <c r="G213" s="47"/>
      <c r="H213" s="47"/>
      <c r="I213" s="135"/>
      <c r="J213" s="47"/>
      <c r="K213" s="47"/>
      <c r="L213" s="38"/>
      <c r="M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</sheetData>
  <sheetProtection algorithmName="SHA-512" hashValue="tYkxIfdF9NoWvJ3ZeY7USgwqyN9x1cWq7FKIgBEXrqvLBcfntPBZEJR5WjShCCmyYUTl4T5xVpJHK1VjHhs/aA==" saltValue="JQ3n/XyXINUhxfHa4t5LDc1ebc/nx8jT0YvGwryGgr+D8CqwIwvY0rdSQ3qQikHTlZIJoEjpbmVwxxRAMNRruw==" spinCount="100000" sheet="1" objects="1" scenarios="1" formatColumns="0" formatRows="0" autoFilter="0"/>
  <autoFilter ref="C86:K21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6" t="s">
        <v>88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96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50" t="str">
        <f>'Rekapitulace stavby'!K6</f>
        <v>Polní cesta P12 v k.ú. Svojšice u Kouřimi</v>
      </c>
      <c r="F7" s="351"/>
      <c r="G7" s="351"/>
      <c r="H7" s="351"/>
      <c r="I7" s="100"/>
      <c r="L7" s="19"/>
    </row>
    <row r="8" spans="1:31" s="2" customFormat="1" ht="12" customHeight="1">
      <c r="A8" s="33"/>
      <c r="B8" s="38"/>
      <c r="C8" s="33"/>
      <c r="D8" s="106" t="s">
        <v>97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2" t="s">
        <v>492</v>
      </c>
      <c r="F9" s="353"/>
      <c r="G9" s="353"/>
      <c r="H9" s="353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89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4" t="str">
        <f>'Rekapitulace stavby'!E14</f>
        <v>Vyplň údaj</v>
      </c>
      <c r="F18" s="355"/>
      <c r="G18" s="355"/>
      <c r="H18" s="355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6" t="s">
        <v>19</v>
      </c>
      <c r="F27" s="356"/>
      <c r="G27" s="356"/>
      <c r="H27" s="356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ROUND(J86,2)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ROUND((SUM(BE86:BE185)),2)</f>
        <v>0</v>
      </c>
      <c r="G33" s="33"/>
      <c r="H33" s="33"/>
      <c r="I33" s="124">
        <v>0.21</v>
      </c>
      <c r="J33" s="123">
        <f>ROUND(((SUM(BE86:BE185))*I33),2)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ROUND((SUM(BF86:BF185)),2)</f>
        <v>0</v>
      </c>
      <c r="G34" s="33"/>
      <c r="H34" s="33"/>
      <c r="I34" s="124">
        <v>0.15</v>
      </c>
      <c r="J34" s="123">
        <f>ROUND(((SUM(BF86:BF185))*I34),2)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ROUND((SUM(BG86:BG185)),2)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ROUND((SUM(BH86:BH185)),2)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ROUND((SUM(BI86:BI185)),2)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99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7" t="str">
        <f>E7</f>
        <v>Polní cesta P12 v k.ú. Svojšice u Kouřimi</v>
      </c>
      <c r="F48" s="358"/>
      <c r="G48" s="358"/>
      <c r="H48" s="358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0" t="str">
        <f>E9</f>
        <v>SO-103 - Polní cesta P12 - napojení na konci cesty</v>
      </c>
      <c r="F50" s="359"/>
      <c r="G50" s="359"/>
      <c r="H50" s="359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100</v>
      </c>
      <c r="D57" s="140"/>
      <c r="E57" s="140"/>
      <c r="F57" s="140"/>
      <c r="G57" s="140"/>
      <c r="H57" s="140"/>
      <c r="I57" s="141"/>
      <c r="J57" s="142" t="s">
        <v>101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J86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102</v>
      </c>
    </row>
    <row r="60" spans="2:12" s="9" customFormat="1" ht="24.9" customHeight="1">
      <c r="B60" s="144"/>
      <c r="C60" s="145"/>
      <c r="D60" s="146" t="s">
        <v>103</v>
      </c>
      <c r="E60" s="147"/>
      <c r="F60" s="147"/>
      <c r="G60" s="147"/>
      <c r="H60" s="147"/>
      <c r="I60" s="148"/>
      <c r="J60" s="149">
        <f>J87</f>
        <v>0</v>
      </c>
      <c r="K60" s="145"/>
      <c r="L60" s="150"/>
    </row>
    <row r="61" spans="2:12" s="10" customFormat="1" ht="19.95" customHeight="1">
      <c r="B61" s="151"/>
      <c r="C61" s="152"/>
      <c r="D61" s="153" t="s">
        <v>104</v>
      </c>
      <c r="E61" s="154"/>
      <c r="F61" s="154"/>
      <c r="G61" s="154"/>
      <c r="H61" s="154"/>
      <c r="I61" s="155"/>
      <c r="J61" s="156">
        <f>J88</f>
        <v>0</v>
      </c>
      <c r="K61" s="152"/>
      <c r="L61" s="157"/>
    </row>
    <row r="62" spans="2:12" s="10" customFormat="1" ht="19.95" customHeight="1">
      <c r="B62" s="151"/>
      <c r="C62" s="152"/>
      <c r="D62" s="153" t="s">
        <v>105</v>
      </c>
      <c r="E62" s="154"/>
      <c r="F62" s="154"/>
      <c r="G62" s="154"/>
      <c r="H62" s="154"/>
      <c r="I62" s="155"/>
      <c r="J62" s="156">
        <f>J114</f>
        <v>0</v>
      </c>
      <c r="K62" s="152"/>
      <c r="L62" s="157"/>
    </row>
    <row r="63" spans="2:12" s="10" customFormat="1" ht="19.95" customHeight="1">
      <c r="B63" s="151"/>
      <c r="C63" s="152"/>
      <c r="D63" s="153" t="s">
        <v>106</v>
      </c>
      <c r="E63" s="154"/>
      <c r="F63" s="154"/>
      <c r="G63" s="154"/>
      <c r="H63" s="154"/>
      <c r="I63" s="155"/>
      <c r="J63" s="156">
        <f>J124</f>
        <v>0</v>
      </c>
      <c r="K63" s="152"/>
      <c r="L63" s="157"/>
    </row>
    <row r="64" spans="2:12" s="10" customFormat="1" ht="19.95" customHeight="1">
      <c r="B64" s="151"/>
      <c r="C64" s="152"/>
      <c r="D64" s="153" t="s">
        <v>107</v>
      </c>
      <c r="E64" s="154"/>
      <c r="F64" s="154"/>
      <c r="G64" s="154"/>
      <c r="H64" s="154"/>
      <c r="I64" s="155"/>
      <c r="J64" s="156">
        <f>J151</f>
        <v>0</v>
      </c>
      <c r="K64" s="152"/>
      <c r="L64" s="157"/>
    </row>
    <row r="65" spans="2:12" s="10" customFormat="1" ht="19.95" customHeight="1">
      <c r="B65" s="151"/>
      <c r="C65" s="152"/>
      <c r="D65" s="153" t="s">
        <v>108</v>
      </c>
      <c r="E65" s="154"/>
      <c r="F65" s="154"/>
      <c r="G65" s="154"/>
      <c r="H65" s="154"/>
      <c r="I65" s="155"/>
      <c r="J65" s="156">
        <f>J170</f>
        <v>0</v>
      </c>
      <c r="K65" s="152"/>
      <c r="L65" s="157"/>
    </row>
    <row r="66" spans="2:12" s="10" customFormat="1" ht="19.95" customHeight="1">
      <c r="B66" s="151"/>
      <c r="C66" s="152"/>
      <c r="D66" s="153" t="s">
        <v>109</v>
      </c>
      <c r="E66" s="154"/>
      <c r="F66" s="154"/>
      <c r="G66" s="154"/>
      <c r="H66" s="154"/>
      <c r="I66" s="155"/>
      <c r="J66" s="156">
        <f>J183</f>
        <v>0</v>
      </c>
      <c r="K66" s="152"/>
      <c r="L66" s="157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107"/>
      <c r="J67" s="35"/>
      <c r="K67" s="35"/>
      <c r="L67" s="108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135"/>
      <c r="J68" s="47"/>
      <c r="K68" s="47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138"/>
      <c r="J72" s="49"/>
      <c r="K72" s="49"/>
      <c r="L72" s="108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110</v>
      </c>
      <c r="D73" s="35"/>
      <c r="E73" s="35"/>
      <c r="F73" s="35"/>
      <c r="G73" s="35"/>
      <c r="H73" s="35"/>
      <c r="I73" s="107"/>
      <c r="J73" s="35"/>
      <c r="K73" s="35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107"/>
      <c r="J75" s="35"/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34"/>
      <c r="C76" s="35"/>
      <c r="D76" s="35"/>
      <c r="E76" s="357" t="str">
        <f>E7</f>
        <v>Polní cesta P12 v k.ú. Svojšice u Kouřimi</v>
      </c>
      <c r="F76" s="358"/>
      <c r="G76" s="358"/>
      <c r="H76" s="358"/>
      <c r="I76" s="107"/>
      <c r="J76" s="35"/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97</v>
      </c>
      <c r="D77" s="35"/>
      <c r="E77" s="35"/>
      <c r="F77" s="35"/>
      <c r="G77" s="35"/>
      <c r="H77" s="35"/>
      <c r="I77" s="107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4.4" customHeight="1">
      <c r="A78" s="33"/>
      <c r="B78" s="34"/>
      <c r="C78" s="35"/>
      <c r="D78" s="35"/>
      <c r="E78" s="310" t="str">
        <f>E9</f>
        <v>SO-103 - Polní cesta P12 - napojení na konci cesty</v>
      </c>
      <c r="F78" s="359"/>
      <c r="G78" s="359"/>
      <c r="H78" s="359"/>
      <c r="I78" s="107"/>
      <c r="J78" s="35"/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5"/>
      <c r="D79" s="35"/>
      <c r="E79" s="35"/>
      <c r="F79" s="35"/>
      <c r="G79" s="35"/>
      <c r="H79" s="35"/>
      <c r="I79" s="107"/>
      <c r="J79" s="35"/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21</v>
      </c>
      <c r="D80" s="35"/>
      <c r="E80" s="35"/>
      <c r="F80" s="26" t="str">
        <f>F12</f>
        <v xml:space="preserve"> </v>
      </c>
      <c r="G80" s="35"/>
      <c r="H80" s="35"/>
      <c r="I80" s="110" t="s">
        <v>23</v>
      </c>
      <c r="J80" s="58" t="str">
        <f>IF(J12="","",J12)</f>
        <v>1. 6. 2020</v>
      </c>
      <c r="K80" s="35"/>
      <c r="L80" s="10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107"/>
      <c r="J81" s="35"/>
      <c r="K81" s="35"/>
      <c r="L81" s="108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8" customHeight="1">
      <c r="A82" s="33"/>
      <c r="B82" s="34"/>
      <c r="C82" s="28" t="s">
        <v>25</v>
      </c>
      <c r="D82" s="35"/>
      <c r="E82" s="35"/>
      <c r="F82" s="26" t="str">
        <f>E15</f>
        <v>ČR-SPÚ, Pobočka Kolín</v>
      </c>
      <c r="G82" s="35"/>
      <c r="H82" s="35"/>
      <c r="I82" s="110" t="s">
        <v>31</v>
      </c>
      <c r="J82" s="31" t="str">
        <f>E21</f>
        <v>AGRO-AQUA, s.r.o. Pardubice</v>
      </c>
      <c r="K82" s="35"/>
      <c r="L82" s="108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6" customHeight="1">
      <c r="A83" s="33"/>
      <c r="B83" s="34"/>
      <c r="C83" s="28" t="s">
        <v>29</v>
      </c>
      <c r="D83" s="35"/>
      <c r="E83" s="35"/>
      <c r="F83" s="26" t="str">
        <f>IF(E18="","",E18)</f>
        <v>Vyplň údaj</v>
      </c>
      <c r="G83" s="35"/>
      <c r="H83" s="35"/>
      <c r="I83" s="110" t="s">
        <v>34</v>
      </c>
      <c r="J83" s="31" t="str">
        <f>E24</f>
        <v xml:space="preserve"> </v>
      </c>
      <c r="K83" s="35"/>
      <c r="L83" s="108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5"/>
      <c r="D84" s="35"/>
      <c r="E84" s="35"/>
      <c r="F84" s="35"/>
      <c r="G84" s="35"/>
      <c r="H84" s="35"/>
      <c r="I84" s="107"/>
      <c r="J84" s="35"/>
      <c r="K84" s="35"/>
      <c r="L84" s="108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58"/>
      <c r="B85" s="159"/>
      <c r="C85" s="160" t="s">
        <v>111</v>
      </c>
      <c r="D85" s="161" t="s">
        <v>56</v>
      </c>
      <c r="E85" s="161" t="s">
        <v>52</v>
      </c>
      <c r="F85" s="161" t="s">
        <v>53</v>
      </c>
      <c r="G85" s="161" t="s">
        <v>112</v>
      </c>
      <c r="H85" s="161" t="s">
        <v>113</v>
      </c>
      <c r="I85" s="162" t="s">
        <v>114</v>
      </c>
      <c r="J85" s="161" t="s">
        <v>101</v>
      </c>
      <c r="K85" s="163" t="s">
        <v>115</v>
      </c>
      <c r="L85" s="164"/>
      <c r="M85" s="67" t="s">
        <v>19</v>
      </c>
      <c r="N85" s="68" t="s">
        <v>41</v>
      </c>
      <c r="O85" s="68" t="s">
        <v>116</v>
      </c>
      <c r="P85" s="68" t="s">
        <v>117</v>
      </c>
      <c r="Q85" s="68" t="s">
        <v>118</v>
      </c>
      <c r="R85" s="68" t="s">
        <v>119</v>
      </c>
      <c r="S85" s="68" t="s">
        <v>120</v>
      </c>
      <c r="T85" s="69" t="s">
        <v>121</v>
      </c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1:63" s="2" customFormat="1" ht="22.8" customHeight="1">
      <c r="A86" s="33"/>
      <c r="B86" s="34"/>
      <c r="C86" s="74" t="s">
        <v>122</v>
      </c>
      <c r="D86" s="35"/>
      <c r="E86" s="35"/>
      <c r="F86" s="35"/>
      <c r="G86" s="35"/>
      <c r="H86" s="35"/>
      <c r="I86" s="107"/>
      <c r="J86" s="165">
        <f>BK86</f>
        <v>0</v>
      </c>
      <c r="K86" s="35"/>
      <c r="L86" s="38"/>
      <c r="M86" s="70"/>
      <c r="N86" s="166"/>
      <c r="O86" s="71"/>
      <c r="P86" s="167">
        <f>P87</f>
        <v>0</v>
      </c>
      <c r="Q86" s="71"/>
      <c r="R86" s="167">
        <f>R87</f>
        <v>68.44618434000002</v>
      </c>
      <c r="S86" s="71"/>
      <c r="T86" s="168">
        <f>T87</f>
        <v>6.7725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70</v>
      </c>
      <c r="AU86" s="16" t="s">
        <v>102</v>
      </c>
      <c r="BK86" s="169">
        <f>BK87</f>
        <v>0</v>
      </c>
    </row>
    <row r="87" spans="2:63" s="12" customFormat="1" ht="25.95" customHeight="1">
      <c r="B87" s="170"/>
      <c r="C87" s="171"/>
      <c r="D87" s="172" t="s">
        <v>70</v>
      </c>
      <c r="E87" s="173" t="s">
        <v>123</v>
      </c>
      <c r="F87" s="173" t="s">
        <v>124</v>
      </c>
      <c r="G87" s="171"/>
      <c r="H87" s="171"/>
      <c r="I87" s="174"/>
      <c r="J87" s="175">
        <f>BK87</f>
        <v>0</v>
      </c>
      <c r="K87" s="171"/>
      <c r="L87" s="176"/>
      <c r="M87" s="177"/>
      <c r="N87" s="178"/>
      <c r="O87" s="178"/>
      <c r="P87" s="179">
        <f>P88+P114+P124+P151+P170+P183</f>
        <v>0</v>
      </c>
      <c r="Q87" s="178"/>
      <c r="R87" s="179">
        <f>R88+R114+R124+R151+R170+R183</f>
        <v>68.44618434000002</v>
      </c>
      <c r="S87" s="178"/>
      <c r="T87" s="180">
        <f>T88+T114+T124+T151+T170+T183</f>
        <v>6.7725</v>
      </c>
      <c r="AR87" s="181" t="s">
        <v>79</v>
      </c>
      <c r="AT87" s="182" t="s">
        <v>70</v>
      </c>
      <c r="AU87" s="182" t="s">
        <v>71</v>
      </c>
      <c r="AY87" s="181" t="s">
        <v>125</v>
      </c>
      <c r="BK87" s="183">
        <f>BK88+BK114+BK124+BK151+BK170+BK183</f>
        <v>0</v>
      </c>
    </row>
    <row r="88" spans="2:63" s="12" customFormat="1" ht="22.8" customHeight="1">
      <c r="B88" s="170"/>
      <c r="C88" s="171"/>
      <c r="D88" s="172" t="s">
        <v>70</v>
      </c>
      <c r="E88" s="184" t="s">
        <v>79</v>
      </c>
      <c r="F88" s="184" t="s">
        <v>126</v>
      </c>
      <c r="G88" s="171"/>
      <c r="H88" s="171"/>
      <c r="I88" s="174"/>
      <c r="J88" s="185">
        <f>BK88</f>
        <v>0</v>
      </c>
      <c r="K88" s="171"/>
      <c r="L88" s="176"/>
      <c r="M88" s="177"/>
      <c r="N88" s="178"/>
      <c r="O88" s="178"/>
      <c r="P88" s="179">
        <f>SUM(P89:P113)</f>
        <v>0</v>
      </c>
      <c r="Q88" s="178"/>
      <c r="R88" s="179">
        <f>SUM(R89:R113)</f>
        <v>0.000225</v>
      </c>
      <c r="S88" s="178"/>
      <c r="T88" s="180">
        <f>SUM(T89:T113)</f>
        <v>6.7725</v>
      </c>
      <c r="AR88" s="181" t="s">
        <v>79</v>
      </c>
      <c r="AT88" s="182" t="s">
        <v>70</v>
      </c>
      <c r="AU88" s="182" t="s">
        <v>79</v>
      </c>
      <c r="AY88" s="181" t="s">
        <v>125</v>
      </c>
      <c r="BK88" s="183">
        <f>SUM(BK89:BK113)</f>
        <v>0</v>
      </c>
    </row>
    <row r="89" spans="1:65" s="2" customFormat="1" ht="14.4" customHeight="1">
      <c r="A89" s="33"/>
      <c r="B89" s="34"/>
      <c r="C89" s="186" t="s">
        <v>79</v>
      </c>
      <c r="D89" s="186" t="s">
        <v>127</v>
      </c>
      <c r="E89" s="187" t="s">
        <v>128</v>
      </c>
      <c r="F89" s="188" t="s">
        <v>129</v>
      </c>
      <c r="G89" s="189" t="s">
        <v>130</v>
      </c>
      <c r="H89" s="190">
        <v>7.5</v>
      </c>
      <c r="I89" s="191"/>
      <c r="J89" s="192">
        <f>ROUND(I89*H89,2)</f>
        <v>0</v>
      </c>
      <c r="K89" s="188" t="s">
        <v>131</v>
      </c>
      <c r="L89" s="38"/>
      <c r="M89" s="193" t="s">
        <v>19</v>
      </c>
      <c r="N89" s="194" t="s">
        <v>42</v>
      </c>
      <c r="O89" s="63"/>
      <c r="P89" s="195">
        <f>O89*H89</f>
        <v>0</v>
      </c>
      <c r="Q89" s="195">
        <v>0</v>
      </c>
      <c r="R89" s="195">
        <f>Q89*H89</f>
        <v>0</v>
      </c>
      <c r="S89" s="195">
        <v>0.58</v>
      </c>
      <c r="T89" s="196">
        <f>S89*H89</f>
        <v>4.35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97" t="s">
        <v>132</v>
      </c>
      <c r="AT89" s="197" t="s">
        <v>127</v>
      </c>
      <c r="AU89" s="197" t="s">
        <v>82</v>
      </c>
      <c r="AY89" s="16" t="s">
        <v>125</v>
      </c>
      <c r="BE89" s="198">
        <f>IF(N89="základní",J89,0)</f>
        <v>0</v>
      </c>
      <c r="BF89" s="198">
        <f>IF(N89="snížená",J89,0)</f>
        <v>0</v>
      </c>
      <c r="BG89" s="198">
        <f>IF(N89="zákl. přenesená",J89,0)</f>
        <v>0</v>
      </c>
      <c r="BH89" s="198">
        <f>IF(N89="sníž. přenesená",J89,0)</f>
        <v>0</v>
      </c>
      <c r="BI89" s="198">
        <f>IF(N89="nulová",J89,0)</f>
        <v>0</v>
      </c>
      <c r="BJ89" s="16" t="s">
        <v>79</v>
      </c>
      <c r="BK89" s="198">
        <f>ROUND(I89*H89,2)</f>
        <v>0</v>
      </c>
      <c r="BL89" s="16" t="s">
        <v>132</v>
      </c>
      <c r="BM89" s="197" t="s">
        <v>493</v>
      </c>
    </row>
    <row r="90" spans="1:47" s="2" customFormat="1" ht="28.8">
      <c r="A90" s="33"/>
      <c r="B90" s="34"/>
      <c r="C90" s="35"/>
      <c r="D90" s="199" t="s">
        <v>134</v>
      </c>
      <c r="E90" s="35"/>
      <c r="F90" s="200" t="s">
        <v>135</v>
      </c>
      <c r="G90" s="35"/>
      <c r="H90" s="35"/>
      <c r="I90" s="107"/>
      <c r="J90" s="35"/>
      <c r="K90" s="35"/>
      <c r="L90" s="38"/>
      <c r="M90" s="201"/>
      <c r="N90" s="202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134</v>
      </c>
      <c r="AU90" s="16" t="s">
        <v>82</v>
      </c>
    </row>
    <row r="91" spans="2:51" s="13" customFormat="1" ht="10.2">
      <c r="B91" s="203"/>
      <c r="C91" s="204"/>
      <c r="D91" s="199" t="s">
        <v>136</v>
      </c>
      <c r="E91" s="205" t="s">
        <v>19</v>
      </c>
      <c r="F91" s="206" t="s">
        <v>494</v>
      </c>
      <c r="G91" s="204"/>
      <c r="H91" s="207">
        <v>7.5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136</v>
      </c>
      <c r="AU91" s="213" t="s">
        <v>82</v>
      </c>
      <c r="AV91" s="13" t="s">
        <v>82</v>
      </c>
      <c r="AW91" s="13" t="s">
        <v>33</v>
      </c>
      <c r="AX91" s="13" t="s">
        <v>71</v>
      </c>
      <c r="AY91" s="213" t="s">
        <v>125</v>
      </c>
    </row>
    <row r="92" spans="1:65" s="2" customFormat="1" ht="14.4" customHeight="1">
      <c r="A92" s="33"/>
      <c r="B92" s="34"/>
      <c r="C92" s="186" t="s">
        <v>82</v>
      </c>
      <c r="D92" s="186" t="s">
        <v>127</v>
      </c>
      <c r="E92" s="187" t="s">
        <v>138</v>
      </c>
      <c r="F92" s="188" t="s">
        <v>139</v>
      </c>
      <c r="G92" s="189" t="s">
        <v>130</v>
      </c>
      <c r="H92" s="190">
        <v>7.5</v>
      </c>
      <c r="I92" s="191"/>
      <c r="J92" s="192">
        <f>ROUND(I92*H92,2)</f>
        <v>0</v>
      </c>
      <c r="K92" s="188" t="s">
        <v>131</v>
      </c>
      <c r="L92" s="38"/>
      <c r="M92" s="193" t="s">
        <v>19</v>
      </c>
      <c r="N92" s="194" t="s">
        <v>42</v>
      </c>
      <c r="O92" s="63"/>
      <c r="P92" s="195">
        <f>O92*H92</f>
        <v>0</v>
      </c>
      <c r="Q92" s="195">
        <v>0</v>
      </c>
      <c r="R92" s="195">
        <f>Q92*H92</f>
        <v>0</v>
      </c>
      <c r="S92" s="195">
        <v>0.22</v>
      </c>
      <c r="T92" s="196">
        <f>S92*H92</f>
        <v>1.65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7" t="s">
        <v>132</v>
      </c>
      <c r="AT92" s="197" t="s">
        <v>127</v>
      </c>
      <c r="AU92" s="197" t="s">
        <v>82</v>
      </c>
      <c r="AY92" s="16" t="s">
        <v>125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6" t="s">
        <v>79</v>
      </c>
      <c r="BK92" s="198">
        <f>ROUND(I92*H92,2)</f>
        <v>0</v>
      </c>
      <c r="BL92" s="16" t="s">
        <v>132</v>
      </c>
      <c r="BM92" s="197" t="s">
        <v>495</v>
      </c>
    </row>
    <row r="93" spans="1:47" s="2" customFormat="1" ht="19.2">
      <c r="A93" s="33"/>
      <c r="B93" s="34"/>
      <c r="C93" s="35"/>
      <c r="D93" s="199" t="s">
        <v>134</v>
      </c>
      <c r="E93" s="35"/>
      <c r="F93" s="200" t="s">
        <v>141</v>
      </c>
      <c r="G93" s="35"/>
      <c r="H93" s="35"/>
      <c r="I93" s="107"/>
      <c r="J93" s="35"/>
      <c r="K93" s="35"/>
      <c r="L93" s="38"/>
      <c r="M93" s="201"/>
      <c r="N93" s="202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134</v>
      </c>
      <c r="AU93" s="16" t="s">
        <v>82</v>
      </c>
    </row>
    <row r="94" spans="1:65" s="2" customFormat="1" ht="14.4" customHeight="1">
      <c r="A94" s="33"/>
      <c r="B94" s="34"/>
      <c r="C94" s="186" t="s">
        <v>142</v>
      </c>
      <c r="D94" s="186" t="s">
        <v>127</v>
      </c>
      <c r="E94" s="187" t="s">
        <v>143</v>
      </c>
      <c r="F94" s="188" t="s">
        <v>144</v>
      </c>
      <c r="G94" s="189" t="s">
        <v>130</v>
      </c>
      <c r="H94" s="190">
        <v>7.5</v>
      </c>
      <c r="I94" s="191"/>
      <c r="J94" s="192">
        <f>ROUND(I94*H94,2)</f>
        <v>0</v>
      </c>
      <c r="K94" s="188" t="s">
        <v>131</v>
      </c>
      <c r="L94" s="38"/>
      <c r="M94" s="193" t="s">
        <v>19</v>
      </c>
      <c r="N94" s="194" t="s">
        <v>42</v>
      </c>
      <c r="O94" s="63"/>
      <c r="P94" s="195">
        <f>O94*H94</f>
        <v>0</v>
      </c>
      <c r="Q94" s="195">
        <v>3E-05</v>
      </c>
      <c r="R94" s="195">
        <f>Q94*H94</f>
        <v>0.000225</v>
      </c>
      <c r="S94" s="195">
        <v>0.103</v>
      </c>
      <c r="T94" s="196">
        <f>S94*H94</f>
        <v>0.7725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97" t="s">
        <v>132</v>
      </c>
      <c r="AT94" s="197" t="s">
        <v>127</v>
      </c>
      <c r="AU94" s="197" t="s">
        <v>82</v>
      </c>
      <c r="AY94" s="16" t="s">
        <v>125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6" t="s">
        <v>79</v>
      </c>
      <c r="BK94" s="198">
        <f>ROUND(I94*H94,2)</f>
        <v>0</v>
      </c>
      <c r="BL94" s="16" t="s">
        <v>132</v>
      </c>
      <c r="BM94" s="197" t="s">
        <v>496</v>
      </c>
    </row>
    <row r="95" spans="1:47" s="2" customFormat="1" ht="19.2">
      <c r="A95" s="33"/>
      <c r="B95" s="34"/>
      <c r="C95" s="35"/>
      <c r="D95" s="199" t="s">
        <v>134</v>
      </c>
      <c r="E95" s="35"/>
      <c r="F95" s="200" t="s">
        <v>146</v>
      </c>
      <c r="G95" s="35"/>
      <c r="H95" s="35"/>
      <c r="I95" s="107"/>
      <c r="J95" s="35"/>
      <c r="K95" s="35"/>
      <c r="L95" s="38"/>
      <c r="M95" s="201"/>
      <c r="N95" s="202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134</v>
      </c>
      <c r="AU95" s="16" t="s">
        <v>82</v>
      </c>
    </row>
    <row r="96" spans="1:65" s="2" customFormat="1" ht="22.8">
      <c r="A96" s="33"/>
      <c r="B96" s="34"/>
      <c r="C96" s="186" t="s">
        <v>132</v>
      </c>
      <c r="D96" s="186" t="s">
        <v>127</v>
      </c>
      <c r="E96" s="187" t="s">
        <v>166</v>
      </c>
      <c r="F96" s="188" t="s">
        <v>167</v>
      </c>
      <c r="G96" s="189" t="s">
        <v>155</v>
      </c>
      <c r="H96" s="190">
        <v>26.8</v>
      </c>
      <c r="I96" s="191"/>
      <c r="J96" s="192">
        <f>ROUND(I96*H96,2)</f>
        <v>0</v>
      </c>
      <c r="K96" s="188" t="s">
        <v>131</v>
      </c>
      <c r="L96" s="38"/>
      <c r="M96" s="193" t="s">
        <v>19</v>
      </c>
      <c r="N96" s="194" t="s">
        <v>42</v>
      </c>
      <c r="O96" s="63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97" t="s">
        <v>132</v>
      </c>
      <c r="AT96" s="197" t="s">
        <v>127</v>
      </c>
      <c r="AU96" s="197" t="s">
        <v>82</v>
      </c>
      <c r="AY96" s="16" t="s">
        <v>125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6" t="s">
        <v>79</v>
      </c>
      <c r="BK96" s="198">
        <f>ROUND(I96*H96,2)</f>
        <v>0</v>
      </c>
      <c r="BL96" s="16" t="s">
        <v>132</v>
      </c>
      <c r="BM96" s="197" t="s">
        <v>497</v>
      </c>
    </row>
    <row r="97" spans="1:47" s="2" customFormat="1" ht="19.2">
      <c r="A97" s="33"/>
      <c r="B97" s="34"/>
      <c r="C97" s="35"/>
      <c r="D97" s="199" t="s">
        <v>134</v>
      </c>
      <c r="E97" s="35"/>
      <c r="F97" s="200" t="s">
        <v>169</v>
      </c>
      <c r="G97" s="35"/>
      <c r="H97" s="35"/>
      <c r="I97" s="107"/>
      <c r="J97" s="35"/>
      <c r="K97" s="35"/>
      <c r="L97" s="38"/>
      <c r="M97" s="201"/>
      <c r="N97" s="202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134</v>
      </c>
      <c r="AU97" s="16" t="s">
        <v>82</v>
      </c>
    </row>
    <row r="98" spans="2:51" s="13" customFormat="1" ht="10.2">
      <c r="B98" s="203"/>
      <c r="C98" s="204"/>
      <c r="D98" s="199" t="s">
        <v>136</v>
      </c>
      <c r="E98" s="205" t="s">
        <v>19</v>
      </c>
      <c r="F98" s="206" t="s">
        <v>498</v>
      </c>
      <c r="G98" s="204"/>
      <c r="H98" s="207">
        <v>26.8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136</v>
      </c>
      <c r="AU98" s="213" t="s">
        <v>82</v>
      </c>
      <c r="AV98" s="13" t="s">
        <v>82</v>
      </c>
      <c r="AW98" s="13" t="s">
        <v>33</v>
      </c>
      <c r="AX98" s="13" t="s">
        <v>71</v>
      </c>
      <c r="AY98" s="213" t="s">
        <v>125</v>
      </c>
    </row>
    <row r="99" spans="1:65" s="2" customFormat="1" ht="22.8">
      <c r="A99" s="33"/>
      <c r="B99" s="34"/>
      <c r="C99" s="186" t="s">
        <v>152</v>
      </c>
      <c r="D99" s="186" t="s">
        <v>127</v>
      </c>
      <c r="E99" s="187" t="s">
        <v>171</v>
      </c>
      <c r="F99" s="188" t="s">
        <v>172</v>
      </c>
      <c r="G99" s="189" t="s">
        <v>155</v>
      </c>
      <c r="H99" s="190">
        <v>0.6</v>
      </c>
      <c r="I99" s="191"/>
      <c r="J99" s="192">
        <f>ROUND(I99*H99,2)</f>
        <v>0</v>
      </c>
      <c r="K99" s="188" t="s">
        <v>131</v>
      </c>
      <c r="L99" s="38"/>
      <c r="M99" s="193" t="s">
        <v>19</v>
      </c>
      <c r="N99" s="194" t="s">
        <v>42</v>
      </c>
      <c r="O99" s="63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97" t="s">
        <v>132</v>
      </c>
      <c r="AT99" s="197" t="s">
        <v>127</v>
      </c>
      <c r="AU99" s="197" t="s">
        <v>82</v>
      </c>
      <c r="AY99" s="16" t="s">
        <v>125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6" t="s">
        <v>79</v>
      </c>
      <c r="BK99" s="198">
        <f>ROUND(I99*H99,2)</f>
        <v>0</v>
      </c>
      <c r="BL99" s="16" t="s">
        <v>132</v>
      </c>
      <c r="BM99" s="197" t="s">
        <v>499</v>
      </c>
    </row>
    <row r="100" spans="1:47" s="2" customFormat="1" ht="19.2">
      <c r="A100" s="33"/>
      <c r="B100" s="34"/>
      <c r="C100" s="35"/>
      <c r="D100" s="199" t="s">
        <v>134</v>
      </c>
      <c r="E100" s="35"/>
      <c r="F100" s="200" t="s">
        <v>174</v>
      </c>
      <c r="G100" s="35"/>
      <c r="H100" s="35"/>
      <c r="I100" s="107"/>
      <c r="J100" s="35"/>
      <c r="K100" s="35"/>
      <c r="L100" s="38"/>
      <c r="M100" s="201"/>
      <c r="N100" s="202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134</v>
      </c>
      <c r="AU100" s="16" t="s">
        <v>82</v>
      </c>
    </row>
    <row r="101" spans="2:51" s="13" customFormat="1" ht="10.2">
      <c r="B101" s="203"/>
      <c r="C101" s="204"/>
      <c r="D101" s="199" t="s">
        <v>136</v>
      </c>
      <c r="E101" s="205" t="s">
        <v>19</v>
      </c>
      <c r="F101" s="206" t="s">
        <v>500</v>
      </c>
      <c r="G101" s="204"/>
      <c r="H101" s="207">
        <v>0.6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136</v>
      </c>
      <c r="AU101" s="213" t="s">
        <v>82</v>
      </c>
      <c r="AV101" s="13" t="s">
        <v>82</v>
      </c>
      <c r="AW101" s="13" t="s">
        <v>33</v>
      </c>
      <c r="AX101" s="13" t="s">
        <v>71</v>
      </c>
      <c r="AY101" s="213" t="s">
        <v>125</v>
      </c>
    </row>
    <row r="102" spans="1:65" s="2" customFormat="1" ht="22.8">
      <c r="A102" s="33"/>
      <c r="B102" s="34"/>
      <c r="C102" s="186" t="s">
        <v>159</v>
      </c>
      <c r="D102" s="186" t="s">
        <v>127</v>
      </c>
      <c r="E102" s="187" t="s">
        <v>177</v>
      </c>
      <c r="F102" s="188" t="s">
        <v>178</v>
      </c>
      <c r="G102" s="189" t="s">
        <v>155</v>
      </c>
      <c r="H102" s="190">
        <v>27.4</v>
      </c>
      <c r="I102" s="191"/>
      <c r="J102" s="192">
        <f>ROUND(I102*H102,2)</f>
        <v>0</v>
      </c>
      <c r="K102" s="188" t="s">
        <v>131</v>
      </c>
      <c r="L102" s="38"/>
      <c r="M102" s="193" t="s">
        <v>19</v>
      </c>
      <c r="N102" s="194" t="s">
        <v>42</v>
      </c>
      <c r="O102" s="63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97" t="s">
        <v>132</v>
      </c>
      <c r="AT102" s="197" t="s">
        <v>127</v>
      </c>
      <c r="AU102" s="197" t="s">
        <v>82</v>
      </c>
      <c r="AY102" s="16" t="s">
        <v>125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6" t="s">
        <v>79</v>
      </c>
      <c r="BK102" s="198">
        <f>ROUND(I102*H102,2)</f>
        <v>0</v>
      </c>
      <c r="BL102" s="16" t="s">
        <v>132</v>
      </c>
      <c r="BM102" s="197" t="s">
        <v>501</v>
      </c>
    </row>
    <row r="103" spans="1:47" s="2" customFormat="1" ht="28.8">
      <c r="A103" s="33"/>
      <c r="B103" s="34"/>
      <c r="C103" s="35"/>
      <c r="D103" s="199" t="s">
        <v>134</v>
      </c>
      <c r="E103" s="35"/>
      <c r="F103" s="200" t="s">
        <v>180</v>
      </c>
      <c r="G103" s="35"/>
      <c r="H103" s="35"/>
      <c r="I103" s="107"/>
      <c r="J103" s="35"/>
      <c r="K103" s="35"/>
      <c r="L103" s="38"/>
      <c r="M103" s="201"/>
      <c r="N103" s="202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134</v>
      </c>
      <c r="AU103" s="16" t="s">
        <v>82</v>
      </c>
    </row>
    <row r="104" spans="2:51" s="13" customFormat="1" ht="10.2">
      <c r="B104" s="203"/>
      <c r="C104" s="204"/>
      <c r="D104" s="199" t="s">
        <v>136</v>
      </c>
      <c r="E104" s="205" t="s">
        <v>19</v>
      </c>
      <c r="F104" s="206" t="s">
        <v>502</v>
      </c>
      <c r="G104" s="204"/>
      <c r="H104" s="207">
        <v>27.4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136</v>
      </c>
      <c r="AU104" s="213" t="s">
        <v>82</v>
      </c>
      <c r="AV104" s="13" t="s">
        <v>82</v>
      </c>
      <c r="AW104" s="13" t="s">
        <v>33</v>
      </c>
      <c r="AX104" s="13" t="s">
        <v>71</v>
      </c>
      <c r="AY104" s="213" t="s">
        <v>125</v>
      </c>
    </row>
    <row r="105" spans="1:65" s="2" customFormat="1" ht="14.4" customHeight="1">
      <c r="A105" s="33"/>
      <c r="B105" s="34"/>
      <c r="C105" s="186" t="s">
        <v>165</v>
      </c>
      <c r="D105" s="186" t="s">
        <v>127</v>
      </c>
      <c r="E105" s="187" t="s">
        <v>191</v>
      </c>
      <c r="F105" s="188" t="s">
        <v>192</v>
      </c>
      <c r="G105" s="189" t="s">
        <v>193</v>
      </c>
      <c r="H105" s="190">
        <v>49.32</v>
      </c>
      <c r="I105" s="191"/>
      <c r="J105" s="192">
        <f>ROUND(I105*H105,2)</f>
        <v>0</v>
      </c>
      <c r="K105" s="188" t="s">
        <v>131</v>
      </c>
      <c r="L105" s="38"/>
      <c r="M105" s="193" t="s">
        <v>19</v>
      </c>
      <c r="N105" s="194" t="s">
        <v>42</v>
      </c>
      <c r="O105" s="63"/>
      <c r="P105" s="195">
        <f>O105*H105</f>
        <v>0</v>
      </c>
      <c r="Q105" s="195">
        <v>0</v>
      </c>
      <c r="R105" s="195">
        <f>Q105*H105</f>
        <v>0</v>
      </c>
      <c r="S105" s="195">
        <v>0</v>
      </c>
      <c r="T105" s="196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97" t="s">
        <v>132</v>
      </c>
      <c r="AT105" s="197" t="s">
        <v>127</v>
      </c>
      <c r="AU105" s="197" t="s">
        <v>82</v>
      </c>
      <c r="AY105" s="16" t="s">
        <v>125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16" t="s">
        <v>79</v>
      </c>
      <c r="BK105" s="198">
        <f>ROUND(I105*H105,2)</f>
        <v>0</v>
      </c>
      <c r="BL105" s="16" t="s">
        <v>132</v>
      </c>
      <c r="BM105" s="197" t="s">
        <v>503</v>
      </c>
    </row>
    <row r="106" spans="1:47" s="2" customFormat="1" ht="19.2">
      <c r="A106" s="33"/>
      <c r="B106" s="34"/>
      <c r="C106" s="35"/>
      <c r="D106" s="199" t="s">
        <v>134</v>
      </c>
      <c r="E106" s="35"/>
      <c r="F106" s="200" t="s">
        <v>195</v>
      </c>
      <c r="G106" s="35"/>
      <c r="H106" s="35"/>
      <c r="I106" s="107"/>
      <c r="J106" s="35"/>
      <c r="K106" s="35"/>
      <c r="L106" s="38"/>
      <c r="M106" s="201"/>
      <c r="N106" s="202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134</v>
      </c>
      <c r="AU106" s="16" t="s">
        <v>82</v>
      </c>
    </row>
    <row r="107" spans="2:51" s="13" customFormat="1" ht="10.2">
      <c r="B107" s="203"/>
      <c r="C107" s="204"/>
      <c r="D107" s="199" t="s">
        <v>136</v>
      </c>
      <c r="E107" s="205" t="s">
        <v>19</v>
      </c>
      <c r="F107" s="206" t="s">
        <v>504</v>
      </c>
      <c r="G107" s="204"/>
      <c r="H107" s="207">
        <v>49.32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136</v>
      </c>
      <c r="AU107" s="213" t="s">
        <v>82</v>
      </c>
      <c r="AV107" s="13" t="s">
        <v>82</v>
      </c>
      <c r="AW107" s="13" t="s">
        <v>33</v>
      </c>
      <c r="AX107" s="13" t="s">
        <v>71</v>
      </c>
      <c r="AY107" s="213" t="s">
        <v>125</v>
      </c>
    </row>
    <row r="108" spans="1:65" s="2" customFormat="1" ht="14.4" customHeight="1">
      <c r="A108" s="33"/>
      <c r="B108" s="34"/>
      <c r="C108" s="186" t="s">
        <v>163</v>
      </c>
      <c r="D108" s="186" t="s">
        <v>127</v>
      </c>
      <c r="E108" s="187" t="s">
        <v>198</v>
      </c>
      <c r="F108" s="188" t="s">
        <v>199</v>
      </c>
      <c r="G108" s="189" t="s">
        <v>155</v>
      </c>
      <c r="H108" s="190">
        <v>27.4</v>
      </c>
      <c r="I108" s="191"/>
      <c r="J108" s="192">
        <f>ROUND(I108*H108,2)</f>
        <v>0</v>
      </c>
      <c r="K108" s="188" t="s">
        <v>131</v>
      </c>
      <c r="L108" s="38"/>
      <c r="M108" s="193" t="s">
        <v>19</v>
      </c>
      <c r="N108" s="194" t="s">
        <v>42</v>
      </c>
      <c r="O108" s="63"/>
      <c r="P108" s="195">
        <f>O108*H108</f>
        <v>0</v>
      </c>
      <c r="Q108" s="195">
        <v>0</v>
      </c>
      <c r="R108" s="195">
        <f>Q108*H108</f>
        <v>0</v>
      </c>
      <c r="S108" s="195">
        <v>0</v>
      </c>
      <c r="T108" s="196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97" t="s">
        <v>132</v>
      </c>
      <c r="AT108" s="197" t="s">
        <v>127</v>
      </c>
      <c r="AU108" s="197" t="s">
        <v>82</v>
      </c>
      <c r="AY108" s="16" t="s">
        <v>125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16" t="s">
        <v>79</v>
      </c>
      <c r="BK108" s="198">
        <f>ROUND(I108*H108,2)</f>
        <v>0</v>
      </c>
      <c r="BL108" s="16" t="s">
        <v>132</v>
      </c>
      <c r="BM108" s="197" t="s">
        <v>505</v>
      </c>
    </row>
    <row r="109" spans="1:47" s="2" customFormat="1" ht="19.2">
      <c r="A109" s="33"/>
      <c r="B109" s="34"/>
      <c r="C109" s="35"/>
      <c r="D109" s="199" t="s">
        <v>134</v>
      </c>
      <c r="E109" s="35"/>
      <c r="F109" s="200" t="s">
        <v>201</v>
      </c>
      <c r="G109" s="35"/>
      <c r="H109" s="35"/>
      <c r="I109" s="107"/>
      <c r="J109" s="35"/>
      <c r="K109" s="35"/>
      <c r="L109" s="38"/>
      <c r="M109" s="201"/>
      <c r="N109" s="202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134</v>
      </c>
      <c r="AU109" s="16" t="s">
        <v>82</v>
      </c>
    </row>
    <row r="110" spans="2:51" s="13" customFormat="1" ht="10.2">
      <c r="B110" s="203"/>
      <c r="C110" s="204"/>
      <c r="D110" s="199" t="s">
        <v>136</v>
      </c>
      <c r="E110" s="205" t="s">
        <v>19</v>
      </c>
      <c r="F110" s="206" t="s">
        <v>506</v>
      </c>
      <c r="G110" s="204"/>
      <c r="H110" s="207">
        <v>27.4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136</v>
      </c>
      <c r="AU110" s="213" t="s">
        <v>82</v>
      </c>
      <c r="AV110" s="13" t="s">
        <v>82</v>
      </c>
      <c r="AW110" s="13" t="s">
        <v>33</v>
      </c>
      <c r="AX110" s="13" t="s">
        <v>71</v>
      </c>
      <c r="AY110" s="213" t="s">
        <v>125</v>
      </c>
    </row>
    <row r="111" spans="1:65" s="2" customFormat="1" ht="14.4" customHeight="1">
      <c r="A111" s="33"/>
      <c r="B111" s="34"/>
      <c r="C111" s="186" t="s">
        <v>176</v>
      </c>
      <c r="D111" s="186" t="s">
        <v>127</v>
      </c>
      <c r="E111" s="187" t="s">
        <v>221</v>
      </c>
      <c r="F111" s="188" t="s">
        <v>222</v>
      </c>
      <c r="G111" s="189" t="s">
        <v>130</v>
      </c>
      <c r="H111" s="190">
        <v>54.9</v>
      </c>
      <c r="I111" s="191"/>
      <c r="J111" s="192">
        <f>ROUND(I111*H111,2)</f>
        <v>0</v>
      </c>
      <c r="K111" s="188" t="s">
        <v>131</v>
      </c>
      <c r="L111" s="38"/>
      <c r="M111" s="193" t="s">
        <v>19</v>
      </c>
      <c r="N111" s="194" t="s">
        <v>42</v>
      </c>
      <c r="O111" s="63"/>
      <c r="P111" s="195">
        <f>O111*H111</f>
        <v>0</v>
      </c>
      <c r="Q111" s="195">
        <v>0</v>
      </c>
      <c r="R111" s="195">
        <f>Q111*H111</f>
        <v>0</v>
      </c>
      <c r="S111" s="195">
        <v>0</v>
      </c>
      <c r="T111" s="196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97" t="s">
        <v>132</v>
      </c>
      <c r="AT111" s="197" t="s">
        <v>127</v>
      </c>
      <c r="AU111" s="197" t="s">
        <v>82</v>
      </c>
      <c r="AY111" s="16" t="s">
        <v>125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16" t="s">
        <v>79</v>
      </c>
      <c r="BK111" s="198">
        <f>ROUND(I111*H111,2)</f>
        <v>0</v>
      </c>
      <c r="BL111" s="16" t="s">
        <v>132</v>
      </c>
      <c r="BM111" s="197" t="s">
        <v>507</v>
      </c>
    </row>
    <row r="112" spans="1:47" s="2" customFormat="1" ht="10.2">
      <c r="A112" s="33"/>
      <c r="B112" s="34"/>
      <c r="C112" s="35"/>
      <c r="D112" s="199" t="s">
        <v>134</v>
      </c>
      <c r="E112" s="35"/>
      <c r="F112" s="200" t="s">
        <v>224</v>
      </c>
      <c r="G112" s="35"/>
      <c r="H112" s="35"/>
      <c r="I112" s="107"/>
      <c r="J112" s="35"/>
      <c r="K112" s="35"/>
      <c r="L112" s="38"/>
      <c r="M112" s="201"/>
      <c r="N112" s="202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134</v>
      </c>
      <c r="AU112" s="16" t="s">
        <v>82</v>
      </c>
    </row>
    <row r="113" spans="2:51" s="13" customFormat="1" ht="10.2">
      <c r="B113" s="203"/>
      <c r="C113" s="204"/>
      <c r="D113" s="199" t="s">
        <v>136</v>
      </c>
      <c r="E113" s="205" t="s">
        <v>19</v>
      </c>
      <c r="F113" s="206" t="s">
        <v>508</v>
      </c>
      <c r="G113" s="204"/>
      <c r="H113" s="207">
        <v>54.9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136</v>
      </c>
      <c r="AU113" s="213" t="s">
        <v>82</v>
      </c>
      <c r="AV113" s="13" t="s">
        <v>82</v>
      </c>
      <c r="AW113" s="13" t="s">
        <v>33</v>
      </c>
      <c r="AX113" s="13" t="s">
        <v>71</v>
      </c>
      <c r="AY113" s="213" t="s">
        <v>125</v>
      </c>
    </row>
    <row r="114" spans="2:63" s="12" customFormat="1" ht="22.8" customHeight="1">
      <c r="B114" s="170"/>
      <c r="C114" s="171"/>
      <c r="D114" s="172" t="s">
        <v>70</v>
      </c>
      <c r="E114" s="184" t="s">
        <v>82</v>
      </c>
      <c r="F114" s="184" t="s">
        <v>236</v>
      </c>
      <c r="G114" s="171"/>
      <c r="H114" s="171"/>
      <c r="I114" s="174"/>
      <c r="J114" s="185">
        <f>BK114</f>
        <v>0</v>
      </c>
      <c r="K114" s="171"/>
      <c r="L114" s="176"/>
      <c r="M114" s="177"/>
      <c r="N114" s="178"/>
      <c r="O114" s="178"/>
      <c r="P114" s="179">
        <f>SUM(P115:P123)</f>
        <v>0</v>
      </c>
      <c r="Q114" s="178"/>
      <c r="R114" s="179">
        <f>SUM(R115:R123)</f>
        <v>1.4506375</v>
      </c>
      <c r="S114" s="178"/>
      <c r="T114" s="180">
        <f>SUM(T115:T123)</f>
        <v>0</v>
      </c>
      <c r="AR114" s="181" t="s">
        <v>79</v>
      </c>
      <c r="AT114" s="182" t="s">
        <v>70</v>
      </c>
      <c r="AU114" s="182" t="s">
        <v>79</v>
      </c>
      <c r="AY114" s="181" t="s">
        <v>125</v>
      </c>
      <c r="BK114" s="183">
        <f>SUM(BK115:BK123)</f>
        <v>0</v>
      </c>
    </row>
    <row r="115" spans="1:65" s="2" customFormat="1" ht="22.8">
      <c r="A115" s="33"/>
      <c r="B115" s="34"/>
      <c r="C115" s="186" t="s">
        <v>182</v>
      </c>
      <c r="D115" s="186" t="s">
        <v>127</v>
      </c>
      <c r="E115" s="187" t="s">
        <v>238</v>
      </c>
      <c r="F115" s="188" t="s">
        <v>239</v>
      </c>
      <c r="G115" s="189" t="s">
        <v>130</v>
      </c>
      <c r="H115" s="190">
        <v>8.5</v>
      </c>
      <c r="I115" s="191"/>
      <c r="J115" s="192">
        <f>ROUND(I115*H115,2)</f>
        <v>0</v>
      </c>
      <c r="K115" s="188" t="s">
        <v>131</v>
      </c>
      <c r="L115" s="38"/>
      <c r="M115" s="193" t="s">
        <v>19</v>
      </c>
      <c r="N115" s="194" t="s">
        <v>42</v>
      </c>
      <c r="O115" s="63"/>
      <c r="P115" s="195">
        <f>O115*H115</f>
        <v>0</v>
      </c>
      <c r="Q115" s="195">
        <v>0.00031</v>
      </c>
      <c r="R115" s="195">
        <f>Q115*H115</f>
        <v>0.002635</v>
      </c>
      <c r="S115" s="195">
        <v>0</v>
      </c>
      <c r="T115" s="196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97" t="s">
        <v>132</v>
      </c>
      <c r="AT115" s="197" t="s">
        <v>127</v>
      </c>
      <c r="AU115" s="197" t="s">
        <v>82</v>
      </c>
      <c r="AY115" s="16" t="s">
        <v>125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6" t="s">
        <v>79</v>
      </c>
      <c r="BK115" s="198">
        <f>ROUND(I115*H115,2)</f>
        <v>0</v>
      </c>
      <c r="BL115" s="16" t="s">
        <v>132</v>
      </c>
      <c r="BM115" s="197" t="s">
        <v>509</v>
      </c>
    </row>
    <row r="116" spans="1:47" s="2" customFormat="1" ht="19.2">
      <c r="A116" s="33"/>
      <c r="B116" s="34"/>
      <c r="C116" s="35"/>
      <c r="D116" s="199" t="s">
        <v>134</v>
      </c>
      <c r="E116" s="35"/>
      <c r="F116" s="200" t="s">
        <v>241</v>
      </c>
      <c r="G116" s="35"/>
      <c r="H116" s="35"/>
      <c r="I116" s="107"/>
      <c r="J116" s="35"/>
      <c r="K116" s="35"/>
      <c r="L116" s="38"/>
      <c r="M116" s="201"/>
      <c r="N116" s="202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134</v>
      </c>
      <c r="AU116" s="16" t="s">
        <v>82</v>
      </c>
    </row>
    <row r="117" spans="2:51" s="13" customFormat="1" ht="10.2">
      <c r="B117" s="203"/>
      <c r="C117" s="204"/>
      <c r="D117" s="199" t="s">
        <v>136</v>
      </c>
      <c r="E117" s="205" t="s">
        <v>19</v>
      </c>
      <c r="F117" s="206" t="s">
        <v>510</v>
      </c>
      <c r="G117" s="204"/>
      <c r="H117" s="207">
        <v>8.5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136</v>
      </c>
      <c r="AU117" s="213" t="s">
        <v>82</v>
      </c>
      <c r="AV117" s="13" t="s">
        <v>82</v>
      </c>
      <c r="AW117" s="13" t="s">
        <v>33</v>
      </c>
      <c r="AX117" s="13" t="s">
        <v>79</v>
      </c>
      <c r="AY117" s="213" t="s">
        <v>125</v>
      </c>
    </row>
    <row r="118" spans="1:65" s="2" customFormat="1" ht="14.4" customHeight="1">
      <c r="A118" s="33"/>
      <c r="B118" s="34"/>
      <c r="C118" s="214" t="s">
        <v>190</v>
      </c>
      <c r="D118" s="214" t="s">
        <v>160</v>
      </c>
      <c r="E118" s="215" t="s">
        <v>244</v>
      </c>
      <c r="F118" s="216" t="s">
        <v>245</v>
      </c>
      <c r="G118" s="217" t="s">
        <v>130</v>
      </c>
      <c r="H118" s="218">
        <v>8.67</v>
      </c>
      <c r="I118" s="219"/>
      <c r="J118" s="220">
        <f>ROUND(I118*H118,2)</f>
        <v>0</v>
      </c>
      <c r="K118" s="216" t="s">
        <v>19</v>
      </c>
      <c r="L118" s="221"/>
      <c r="M118" s="222" t="s">
        <v>19</v>
      </c>
      <c r="N118" s="223" t="s">
        <v>42</v>
      </c>
      <c r="O118" s="63"/>
      <c r="P118" s="195">
        <f>O118*H118</f>
        <v>0</v>
      </c>
      <c r="Q118" s="195">
        <v>0.00175</v>
      </c>
      <c r="R118" s="195">
        <f>Q118*H118</f>
        <v>0.0151725</v>
      </c>
      <c r="S118" s="195">
        <v>0</v>
      </c>
      <c r="T118" s="196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97" t="s">
        <v>163</v>
      </c>
      <c r="AT118" s="197" t="s">
        <v>160</v>
      </c>
      <c r="AU118" s="197" t="s">
        <v>82</v>
      </c>
      <c r="AY118" s="16" t="s">
        <v>125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6" t="s">
        <v>79</v>
      </c>
      <c r="BK118" s="198">
        <f>ROUND(I118*H118,2)</f>
        <v>0</v>
      </c>
      <c r="BL118" s="16" t="s">
        <v>132</v>
      </c>
      <c r="BM118" s="197" t="s">
        <v>511</v>
      </c>
    </row>
    <row r="119" spans="1:47" s="2" customFormat="1" ht="10.2">
      <c r="A119" s="33"/>
      <c r="B119" s="34"/>
      <c r="C119" s="35"/>
      <c r="D119" s="199" t="s">
        <v>134</v>
      </c>
      <c r="E119" s="35"/>
      <c r="F119" s="200" t="s">
        <v>245</v>
      </c>
      <c r="G119" s="35"/>
      <c r="H119" s="35"/>
      <c r="I119" s="107"/>
      <c r="J119" s="35"/>
      <c r="K119" s="35"/>
      <c r="L119" s="38"/>
      <c r="M119" s="201"/>
      <c r="N119" s="202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134</v>
      </c>
      <c r="AU119" s="16" t="s">
        <v>82</v>
      </c>
    </row>
    <row r="120" spans="2:51" s="13" customFormat="1" ht="10.2">
      <c r="B120" s="203"/>
      <c r="C120" s="204"/>
      <c r="D120" s="199" t="s">
        <v>136</v>
      </c>
      <c r="E120" s="205" t="s">
        <v>19</v>
      </c>
      <c r="F120" s="206" t="s">
        <v>512</v>
      </c>
      <c r="G120" s="204"/>
      <c r="H120" s="207">
        <v>8.67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136</v>
      </c>
      <c r="AU120" s="213" t="s">
        <v>82</v>
      </c>
      <c r="AV120" s="13" t="s">
        <v>82</v>
      </c>
      <c r="AW120" s="13" t="s">
        <v>33</v>
      </c>
      <c r="AX120" s="13" t="s">
        <v>79</v>
      </c>
      <c r="AY120" s="213" t="s">
        <v>125</v>
      </c>
    </row>
    <row r="121" spans="1:65" s="2" customFormat="1" ht="22.8">
      <c r="A121" s="33"/>
      <c r="B121" s="34"/>
      <c r="C121" s="186" t="s">
        <v>197</v>
      </c>
      <c r="D121" s="186" t="s">
        <v>127</v>
      </c>
      <c r="E121" s="187" t="s">
        <v>248</v>
      </c>
      <c r="F121" s="188" t="s">
        <v>249</v>
      </c>
      <c r="G121" s="189" t="s">
        <v>250</v>
      </c>
      <c r="H121" s="190">
        <v>7</v>
      </c>
      <c r="I121" s="191"/>
      <c r="J121" s="192">
        <f>ROUND(I121*H121,2)</f>
        <v>0</v>
      </c>
      <c r="K121" s="188" t="s">
        <v>131</v>
      </c>
      <c r="L121" s="38"/>
      <c r="M121" s="193" t="s">
        <v>19</v>
      </c>
      <c r="N121" s="194" t="s">
        <v>42</v>
      </c>
      <c r="O121" s="63"/>
      <c r="P121" s="195">
        <f>O121*H121</f>
        <v>0</v>
      </c>
      <c r="Q121" s="195">
        <v>0.20469</v>
      </c>
      <c r="R121" s="195">
        <f>Q121*H121</f>
        <v>1.43283</v>
      </c>
      <c r="S121" s="195">
        <v>0</v>
      </c>
      <c r="T121" s="196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7" t="s">
        <v>132</v>
      </c>
      <c r="AT121" s="197" t="s">
        <v>127</v>
      </c>
      <c r="AU121" s="197" t="s">
        <v>82</v>
      </c>
      <c r="AY121" s="16" t="s">
        <v>125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6" t="s">
        <v>79</v>
      </c>
      <c r="BK121" s="198">
        <f>ROUND(I121*H121,2)</f>
        <v>0</v>
      </c>
      <c r="BL121" s="16" t="s">
        <v>132</v>
      </c>
      <c r="BM121" s="197" t="s">
        <v>513</v>
      </c>
    </row>
    <row r="122" spans="1:47" s="2" customFormat="1" ht="28.8">
      <c r="A122" s="33"/>
      <c r="B122" s="34"/>
      <c r="C122" s="35"/>
      <c r="D122" s="199" t="s">
        <v>134</v>
      </c>
      <c r="E122" s="35"/>
      <c r="F122" s="200" t="s">
        <v>252</v>
      </c>
      <c r="G122" s="35"/>
      <c r="H122" s="35"/>
      <c r="I122" s="107"/>
      <c r="J122" s="35"/>
      <c r="K122" s="35"/>
      <c r="L122" s="38"/>
      <c r="M122" s="201"/>
      <c r="N122" s="202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134</v>
      </c>
      <c r="AU122" s="16" t="s">
        <v>82</v>
      </c>
    </row>
    <row r="123" spans="2:51" s="13" customFormat="1" ht="10.2">
      <c r="B123" s="203"/>
      <c r="C123" s="204"/>
      <c r="D123" s="199" t="s">
        <v>136</v>
      </c>
      <c r="E123" s="205" t="s">
        <v>19</v>
      </c>
      <c r="F123" s="206" t="s">
        <v>514</v>
      </c>
      <c r="G123" s="204"/>
      <c r="H123" s="207">
        <v>7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136</v>
      </c>
      <c r="AU123" s="213" t="s">
        <v>82</v>
      </c>
      <c r="AV123" s="13" t="s">
        <v>82</v>
      </c>
      <c r="AW123" s="13" t="s">
        <v>33</v>
      </c>
      <c r="AX123" s="13" t="s">
        <v>79</v>
      </c>
      <c r="AY123" s="213" t="s">
        <v>125</v>
      </c>
    </row>
    <row r="124" spans="2:63" s="12" customFormat="1" ht="22.8" customHeight="1">
      <c r="B124" s="170"/>
      <c r="C124" s="171"/>
      <c r="D124" s="172" t="s">
        <v>70</v>
      </c>
      <c r="E124" s="184" t="s">
        <v>152</v>
      </c>
      <c r="F124" s="184" t="s">
        <v>254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SUM(P125:P150)</f>
        <v>0</v>
      </c>
      <c r="Q124" s="178"/>
      <c r="R124" s="179">
        <f>SUM(R125:R150)</f>
        <v>66.83765434000001</v>
      </c>
      <c r="S124" s="178"/>
      <c r="T124" s="180">
        <f>SUM(T125:T150)</f>
        <v>0</v>
      </c>
      <c r="AR124" s="181" t="s">
        <v>79</v>
      </c>
      <c r="AT124" s="182" t="s">
        <v>70</v>
      </c>
      <c r="AU124" s="182" t="s">
        <v>79</v>
      </c>
      <c r="AY124" s="181" t="s">
        <v>125</v>
      </c>
      <c r="BK124" s="183">
        <f>SUM(BK125:BK150)</f>
        <v>0</v>
      </c>
    </row>
    <row r="125" spans="1:65" s="2" customFormat="1" ht="22.8">
      <c r="A125" s="33"/>
      <c r="B125" s="34"/>
      <c r="C125" s="186" t="s">
        <v>203</v>
      </c>
      <c r="D125" s="186" t="s">
        <v>127</v>
      </c>
      <c r="E125" s="187" t="s">
        <v>256</v>
      </c>
      <c r="F125" s="188" t="s">
        <v>257</v>
      </c>
      <c r="G125" s="189" t="s">
        <v>130</v>
      </c>
      <c r="H125" s="190">
        <v>54.9</v>
      </c>
      <c r="I125" s="191"/>
      <c r="J125" s="192">
        <f>ROUND(I125*H125,2)</f>
        <v>0</v>
      </c>
      <c r="K125" s="188" t="s">
        <v>131</v>
      </c>
      <c r="L125" s="38"/>
      <c r="M125" s="193" t="s">
        <v>19</v>
      </c>
      <c r="N125" s="194" t="s">
        <v>42</v>
      </c>
      <c r="O125" s="63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7" t="s">
        <v>132</v>
      </c>
      <c r="AT125" s="197" t="s">
        <v>127</v>
      </c>
      <c r="AU125" s="197" t="s">
        <v>82</v>
      </c>
      <c r="AY125" s="16" t="s">
        <v>125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6" t="s">
        <v>79</v>
      </c>
      <c r="BK125" s="198">
        <f>ROUND(I125*H125,2)</f>
        <v>0</v>
      </c>
      <c r="BL125" s="16" t="s">
        <v>132</v>
      </c>
      <c r="BM125" s="197" t="s">
        <v>515</v>
      </c>
    </row>
    <row r="126" spans="1:47" s="2" customFormat="1" ht="28.8">
      <c r="A126" s="33"/>
      <c r="B126" s="34"/>
      <c r="C126" s="35"/>
      <c r="D126" s="199" t="s">
        <v>134</v>
      </c>
      <c r="E126" s="35"/>
      <c r="F126" s="200" t="s">
        <v>259</v>
      </c>
      <c r="G126" s="35"/>
      <c r="H126" s="35"/>
      <c r="I126" s="107"/>
      <c r="J126" s="35"/>
      <c r="K126" s="35"/>
      <c r="L126" s="38"/>
      <c r="M126" s="201"/>
      <c r="N126" s="202"/>
      <c r="O126" s="63"/>
      <c r="P126" s="63"/>
      <c r="Q126" s="63"/>
      <c r="R126" s="63"/>
      <c r="S126" s="63"/>
      <c r="T126" s="64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134</v>
      </c>
      <c r="AU126" s="16" t="s">
        <v>82</v>
      </c>
    </row>
    <row r="127" spans="2:51" s="13" customFormat="1" ht="10.2">
      <c r="B127" s="203"/>
      <c r="C127" s="204"/>
      <c r="D127" s="199" t="s">
        <v>136</v>
      </c>
      <c r="E127" s="205" t="s">
        <v>19</v>
      </c>
      <c r="F127" s="206" t="s">
        <v>508</v>
      </c>
      <c r="G127" s="204"/>
      <c r="H127" s="207">
        <v>54.9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136</v>
      </c>
      <c r="AU127" s="213" t="s">
        <v>82</v>
      </c>
      <c r="AV127" s="13" t="s">
        <v>82</v>
      </c>
      <c r="AW127" s="13" t="s">
        <v>33</v>
      </c>
      <c r="AX127" s="13" t="s">
        <v>79</v>
      </c>
      <c r="AY127" s="213" t="s">
        <v>125</v>
      </c>
    </row>
    <row r="128" spans="1:65" s="2" customFormat="1" ht="14.4" customHeight="1">
      <c r="A128" s="33"/>
      <c r="B128" s="34"/>
      <c r="C128" s="214" t="s">
        <v>209</v>
      </c>
      <c r="D128" s="214" t="s">
        <v>160</v>
      </c>
      <c r="E128" s="215" t="s">
        <v>261</v>
      </c>
      <c r="F128" s="216" t="s">
        <v>262</v>
      </c>
      <c r="G128" s="217" t="s">
        <v>193</v>
      </c>
      <c r="H128" s="218">
        <v>0.873</v>
      </c>
      <c r="I128" s="219"/>
      <c r="J128" s="220">
        <f>ROUND(I128*H128,2)</f>
        <v>0</v>
      </c>
      <c r="K128" s="216" t="s">
        <v>131</v>
      </c>
      <c r="L128" s="221"/>
      <c r="M128" s="222" t="s">
        <v>19</v>
      </c>
      <c r="N128" s="223" t="s">
        <v>42</v>
      </c>
      <c r="O128" s="63"/>
      <c r="P128" s="195">
        <f>O128*H128</f>
        <v>0</v>
      </c>
      <c r="Q128" s="195">
        <v>1</v>
      </c>
      <c r="R128" s="195">
        <f>Q128*H128</f>
        <v>0.873</v>
      </c>
      <c r="S128" s="195">
        <v>0</v>
      </c>
      <c r="T128" s="19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7" t="s">
        <v>163</v>
      </c>
      <c r="AT128" s="197" t="s">
        <v>160</v>
      </c>
      <c r="AU128" s="197" t="s">
        <v>82</v>
      </c>
      <c r="AY128" s="16" t="s">
        <v>125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6" t="s">
        <v>79</v>
      </c>
      <c r="BK128" s="198">
        <f>ROUND(I128*H128,2)</f>
        <v>0</v>
      </c>
      <c r="BL128" s="16" t="s">
        <v>132</v>
      </c>
      <c r="BM128" s="197" t="s">
        <v>516</v>
      </c>
    </row>
    <row r="129" spans="1:47" s="2" customFormat="1" ht="10.2">
      <c r="A129" s="33"/>
      <c r="B129" s="34"/>
      <c r="C129" s="35"/>
      <c r="D129" s="199" t="s">
        <v>134</v>
      </c>
      <c r="E129" s="35"/>
      <c r="F129" s="200" t="s">
        <v>262</v>
      </c>
      <c r="G129" s="35"/>
      <c r="H129" s="35"/>
      <c r="I129" s="107"/>
      <c r="J129" s="35"/>
      <c r="K129" s="35"/>
      <c r="L129" s="38"/>
      <c r="M129" s="201"/>
      <c r="N129" s="202"/>
      <c r="O129" s="63"/>
      <c r="P129" s="63"/>
      <c r="Q129" s="63"/>
      <c r="R129" s="63"/>
      <c r="S129" s="63"/>
      <c r="T129" s="64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134</v>
      </c>
      <c r="AU129" s="16" t="s">
        <v>82</v>
      </c>
    </row>
    <row r="130" spans="2:51" s="13" customFormat="1" ht="10.2">
      <c r="B130" s="203"/>
      <c r="C130" s="204"/>
      <c r="D130" s="199" t="s">
        <v>136</v>
      </c>
      <c r="E130" s="205" t="s">
        <v>19</v>
      </c>
      <c r="F130" s="206" t="s">
        <v>517</v>
      </c>
      <c r="G130" s="204"/>
      <c r="H130" s="207">
        <v>0.873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136</v>
      </c>
      <c r="AU130" s="213" t="s">
        <v>82</v>
      </c>
      <c r="AV130" s="13" t="s">
        <v>82</v>
      </c>
      <c r="AW130" s="13" t="s">
        <v>33</v>
      </c>
      <c r="AX130" s="13" t="s">
        <v>79</v>
      </c>
      <c r="AY130" s="213" t="s">
        <v>125</v>
      </c>
    </row>
    <row r="131" spans="1:65" s="2" customFormat="1" ht="14.4" customHeight="1">
      <c r="A131" s="33"/>
      <c r="B131" s="34"/>
      <c r="C131" s="186" t="s">
        <v>8</v>
      </c>
      <c r="D131" s="186" t="s">
        <v>127</v>
      </c>
      <c r="E131" s="187" t="s">
        <v>266</v>
      </c>
      <c r="F131" s="188" t="s">
        <v>267</v>
      </c>
      <c r="G131" s="189" t="s">
        <v>130</v>
      </c>
      <c r="H131" s="190">
        <v>54.933</v>
      </c>
      <c r="I131" s="191"/>
      <c r="J131" s="192">
        <f>ROUND(I131*H131,2)</f>
        <v>0</v>
      </c>
      <c r="K131" s="188" t="s">
        <v>131</v>
      </c>
      <c r="L131" s="38"/>
      <c r="M131" s="193" t="s">
        <v>19</v>
      </c>
      <c r="N131" s="194" t="s">
        <v>42</v>
      </c>
      <c r="O131" s="63"/>
      <c r="P131" s="195">
        <f>O131*H131</f>
        <v>0</v>
      </c>
      <c r="Q131" s="195">
        <v>0.36834</v>
      </c>
      <c r="R131" s="195">
        <f>Q131*H131</f>
        <v>20.23402122</v>
      </c>
      <c r="S131" s="195">
        <v>0</v>
      </c>
      <c r="T131" s="19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7" t="s">
        <v>132</v>
      </c>
      <c r="AT131" s="197" t="s">
        <v>127</v>
      </c>
      <c r="AU131" s="197" t="s">
        <v>82</v>
      </c>
      <c r="AY131" s="16" t="s">
        <v>125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6" t="s">
        <v>79</v>
      </c>
      <c r="BK131" s="198">
        <f>ROUND(I131*H131,2)</f>
        <v>0</v>
      </c>
      <c r="BL131" s="16" t="s">
        <v>132</v>
      </c>
      <c r="BM131" s="197" t="s">
        <v>518</v>
      </c>
    </row>
    <row r="132" spans="1:47" s="2" customFormat="1" ht="10.2">
      <c r="A132" s="33"/>
      <c r="B132" s="34"/>
      <c r="C132" s="35"/>
      <c r="D132" s="199" t="s">
        <v>134</v>
      </c>
      <c r="E132" s="35"/>
      <c r="F132" s="200" t="s">
        <v>269</v>
      </c>
      <c r="G132" s="35"/>
      <c r="H132" s="35"/>
      <c r="I132" s="107"/>
      <c r="J132" s="35"/>
      <c r="K132" s="35"/>
      <c r="L132" s="38"/>
      <c r="M132" s="201"/>
      <c r="N132" s="202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134</v>
      </c>
      <c r="AU132" s="16" t="s">
        <v>82</v>
      </c>
    </row>
    <row r="133" spans="2:51" s="13" customFormat="1" ht="10.2">
      <c r="B133" s="203"/>
      <c r="C133" s="204"/>
      <c r="D133" s="199" t="s">
        <v>136</v>
      </c>
      <c r="E133" s="205" t="s">
        <v>19</v>
      </c>
      <c r="F133" s="206" t="s">
        <v>519</v>
      </c>
      <c r="G133" s="204"/>
      <c r="H133" s="207">
        <v>54.933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136</v>
      </c>
      <c r="AU133" s="213" t="s">
        <v>82</v>
      </c>
      <c r="AV133" s="13" t="s">
        <v>82</v>
      </c>
      <c r="AW133" s="13" t="s">
        <v>33</v>
      </c>
      <c r="AX133" s="13" t="s">
        <v>79</v>
      </c>
      <c r="AY133" s="213" t="s">
        <v>125</v>
      </c>
    </row>
    <row r="134" spans="1:65" s="2" customFormat="1" ht="14.4" customHeight="1">
      <c r="A134" s="33"/>
      <c r="B134" s="34"/>
      <c r="C134" s="186" t="s">
        <v>220</v>
      </c>
      <c r="D134" s="186" t="s">
        <v>127</v>
      </c>
      <c r="E134" s="187" t="s">
        <v>272</v>
      </c>
      <c r="F134" s="188" t="s">
        <v>273</v>
      </c>
      <c r="G134" s="189" t="s">
        <v>130</v>
      </c>
      <c r="H134" s="190">
        <v>63.35</v>
      </c>
      <c r="I134" s="191"/>
      <c r="J134" s="192">
        <f>ROUND(I134*H134,2)</f>
        <v>0</v>
      </c>
      <c r="K134" s="188" t="s">
        <v>131</v>
      </c>
      <c r="L134" s="38"/>
      <c r="M134" s="193" t="s">
        <v>19</v>
      </c>
      <c r="N134" s="194" t="s">
        <v>42</v>
      </c>
      <c r="O134" s="63"/>
      <c r="P134" s="195">
        <f>O134*H134</f>
        <v>0</v>
      </c>
      <c r="Q134" s="195">
        <v>0.46</v>
      </c>
      <c r="R134" s="195">
        <f>Q134*H134</f>
        <v>29.141000000000002</v>
      </c>
      <c r="S134" s="195">
        <v>0</v>
      </c>
      <c r="T134" s="19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7" t="s">
        <v>132</v>
      </c>
      <c r="AT134" s="197" t="s">
        <v>127</v>
      </c>
      <c r="AU134" s="197" t="s">
        <v>82</v>
      </c>
      <c r="AY134" s="16" t="s">
        <v>125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6" t="s">
        <v>79</v>
      </c>
      <c r="BK134" s="198">
        <f>ROUND(I134*H134,2)</f>
        <v>0</v>
      </c>
      <c r="BL134" s="16" t="s">
        <v>132</v>
      </c>
      <c r="BM134" s="197" t="s">
        <v>520</v>
      </c>
    </row>
    <row r="135" spans="1:47" s="2" customFormat="1" ht="10.2">
      <c r="A135" s="33"/>
      <c r="B135" s="34"/>
      <c r="C135" s="35"/>
      <c r="D135" s="199" t="s">
        <v>134</v>
      </c>
      <c r="E135" s="35"/>
      <c r="F135" s="200" t="s">
        <v>275</v>
      </c>
      <c r="G135" s="35"/>
      <c r="H135" s="35"/>
      <c r="I135" s="107"/>
      <c r="J135" s="35"/>
      <c r="K135" s="35"/>
      <c r="L135" s="38"/>
      <c r="M135" s="201"/>
      <c r="N135" s="202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134</v>
      </c>
      <c r="AU135" s="16" t="s">
        <v>82</v>
      </c>
    </row>
    <row r="136" spans="2:51" s="13" customFormat="1" ht="10.2">
      <c r="B136" s="203"/>
      <c r="C136" s="204"/>
      <c r="D136" s="199" t="s">
        <v>136</v>
      </c>
      <c r="E136" s="205" t="s">
        <v>19</v>
      </c>
      <c r="F136" s="206" t="s">
        <v>521</v>
      </c>
      <c r="G136" s="204"/>
      <c r="H136" s="207">
        <v>63.35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136</v>
      </c>
      <c r="AU136" s="213" t="s">
        <v>82</v>
      </c>
      <c r="AV136" s="13" t="s">
        <v>82</v>
      </c>
      <c r="AW136" s="13" t="s">
        <v>33</v>
      </c>
      <c r="AX136" s="13" t="s">
        <v>79</v>
      </c>
      <c r="AY136" s="213" t="s">
        <v>125</v>
      </c>
    </row>
    <row r="137" spans="1:65" s="2" customFormat="1" ht="14.4" customHeight="1">
      <c r="A137" s="33"/>
      <c r="B137" s="34"/>
      <c r="C137" s="186" t="s">
        <v>226</v>
      </c>
      <c r="D137" s="186" t="s">
        <v>127</v>
      </c>
      <c r="E137" s="187" t="s">
        <v>278</v>
      </c>
      <c r="F137" s="188" t="s">
        <v>279</v>
      </c>
      <c r="G137" s="189" t="s">
        <v>130</v>
      </c>
      <c r="H137" s="190">
        <v>54.667</v>
      </c>
      <c r="I137" s="191"/>
      <c r="J137" s="192">
        <f>ROUND(I137*H137,2)</f>
        <v>0</v>
      </c>
      <c r="K137" s="188" t="s">
        <v>131</v>
      </c>
      <c r="L137" s="38"/>
      <c r="M137" s="193" t="s">
        <v>19</v>
      </c>
      <c r="N137" s="194" t="s">
        <v>42</v>
      </c>
      <c r="O137" s="63"/>
      <c r="P137" s="195">
        <f>O137*H137</f>
        <v>0</v>
      </c>
      <c r="Q137" s="195">
        <v>0.15826</v>
      </c>
      <c r="R137" s="195">
        <f>Q137*H137</f>
        <v>8.65159942</v>
      </c>
      <c r="S137" s="195">
        <v>0</v>
      </c>
      <c r="T137" s="19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7" t="s">
        <v>132</v>
      </c>
      <c r="AT137" s="197" t="s">
        <v>127</v>
      </c>
      <c r="AU137" s="197" t="s">
        <v>82</v>
      </c>
      <c r="AY137" s="16" t="s">
        <v>125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6" t="s">
        <v>79</v>
      </c>
      <c r="BK137" s="198">
        <f>ROUND(I137*H137,2)</f>
        <v>0</v>
      </c>
      <c r="BL137" s="16" t="s">
        <v>132</v>
      </c>
      <c r="BM137" s="197" t="s">
        <v>522</v>
      </c>
    </row>
    <row r="138" spans="1:47" s="2" customFormat="1" ht="19.2">
      <c r="A138" s="33"/>
      <c r="B138" s="34"/>
      <c r="C138" s="35"/>
      <c r="D138" s="199" t="s">
        <v>134</v>
      </c>
      <c r="E138" s="35"/>
      <c r="F138" s="200" t="s">
        <v>281</v>
      </c>
      <c r="G138" s="35"/>
      <c r="H138" s="35"/>
      <c r="I138" s="107"/>
      <c r="J138" s="35"/>
      <c r="K138" s="35"/>
      <c r="L138" s="38"/>
      <c r="M138" s="201"/>
      <c r="N138" s="202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134</v>
      </c>
      <c r="AU138" s="16" t="s">
        <v>82</v>
      </c>
    </row>
    <row r="139" spans="2:51" s="13" customFormat="1" ht="10.2">
      <c r="B139" s="203"/>
      <c r="C139" s="204"/>
      <c r="D139" s="199" t="s">
        <v>136</v>
      </c>
      <c r="E139" s="205" t="s">
        <v>19</v>
      </c>
      <c r="F139" s="206" t="s">
        <v>523</v>
      </c>
      <c r="G139" s="204"/>
      <c r="H139" s="207">
        <v>54.667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136</v>
      </c>
      <c r="AU139" s="213" t="s">
        <v>82</v>
      </c>
      <c r="AV139" s="13" t="s">
        <v>82</v>
      </c>
      <c r="AW139" s="13" t="s">
        <v>33</v>
      </c>
      <c r="AX139" s="13" t="s">
        <v>79</v>
      </c>
      <c r="AY139" s="213" t="s">
        <v>125</v>
      </c>
    </row>
    <row r="140" spans="1:65" s="2" customFormat="1" ht="14.4" customHeight="1">
      <c r="A140" s="33"/>
      <c r="B140" s="34"/>
      <c r="C140" s="186" t="s">
        <v>231</v>
      </c>
      <c r="D140" s="186" t="s">
        <v>127</v>
      </c>
      <c r="E140" s="187" t="s">
        <v>284</v>
      </c>
      <c r="F140" s="188" t="s">
        <v>285</v>
      </c>
      <c r="G140" s="189" t="s">
        <v>130</v>
      </c>
      <c r="H140" s="190">
        <v>6.467</v>
      </c>
      <c r="I140" s="191"/>
      <c r="J140" s="192">
        <f>ROUND(I140*H140,2)</f>
        <v>0</v>
      </c>
      <c r="K140" s="188" t="s">
        <v>131</v>
      </c>
      <c r="L140" s="38"/>
      <c r="M140" s="193" t="s">
        <v>19</v>
      </c>
      <c r="N140" s="194" t="s">
        <v>42</v>
      </c>
      <c r="O140" s="63"/>
      <c r="P140" s="195">
        <f>O140*H140</f>
        <v>0</v>
      </c>
      <c r="Q140" s="195">
        <v>0.324</v>
      </c>
      <c r="R140" s="195">
        <f>Q140*H140</f>
        <v>2.095308</v>
      </c>
      <c r="S140" s="195">
        <v>0</v>
      </c>
      <c r="T140" s="19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7" t="s">
        <v>132</v>
      </c>
      <c r="AT140" s="197" t="s">
        <v>127</v>
      </c>
      <c r="AU140" s="197" t="s">
        <v>82</v>
      </c>
      <c r="AY140" s="16" t="s">
        <v>125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6" t="s">
        <v>79</v>
      </c>
      <c r="BK140" s="198">
        <f>ROUND(I140*H140,2)</f>
        <v>0</v>
      </c>
      <c r="BL140" s="16" t="s">
        <v>132</v>
      </c>
      <c r="BM140" s="197" t="s">
        <v>524</v>
      </c>
    </row>
    <row r="141" spans="1:47" s="2" customFormat="1" ht="19.2">
      <c r="A141" s="33"/>
      <c r="B141" s="34"/>
      <c r="C141" s="35"/>
      <c r="D141" s="199" t="s">
        <v>134</v>
      </c>
      <c r="E141" s="35"/>
      <c r="F141" s="200" t="s">
        <v>287</v>
      </c>
      <c r="G141" s="35"/>
      <c r="H141" s="35"/>
      <c r="I141" s="107"/>
      <c r="J141" s="35"/>
      <c r="K141" s="35"/>
      <c r="L141" s="38"/>
      <c r="M141" s="201"/>
      <c r="N141" s="202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134</v>
      </c>
      <c r="AU141" s="16" t="s">
        <v>82</v>
      </c>
    </row>
    <row r="142" spans="2:51" s="13" customFormat="1" ht="10.2">
      <c r="B142" s="203"/>
      <c r="C142" s="204"/>
      <c r="D142" s="199" t="s">
        <v>136</v>
      </c>
      <c r="E142" s="205" t="s">
        <v>19</v>
      </c>
      <c r="F142" s="206" t="s">
        <v>525</v>
      </c>
      <c r="G142" s="204"/>
      <c r="H142" s="207">
        <v>6.467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136</v>
      </c>
      <c r="AU142" s="213" t="s">
        <v>82</v>
      </c>
      <c r="AV142" s="13" t="s">
        <v>82</v>
      </c>
      <c r="AW142" s="13" t="s">
        <v>33</v>
      </c>
      <c r="AX142" s="13" t="s">
        <v>79</v>
      </c>
      <c r="AY142" s="213" t="s">
        <v>125</v>
      </c>
    </row>
    <row r="143" spans="1:65" s="2" customFormat="1" ht="14.4" customHeight="1">
      <c r="A143" s="33"/>
      <c r="B143" s="34"/>
      <c r="C143" s="186" t="s">
        <v>237</v>
      </c>
      <c r="D143" s="186" t="s">
        <v>127</v>
      </c>
      <c r="E143" s="187" t="s">
        <v>290</v>
      </c>
      <c r="F143" s="188" t="s">
        <v>291</v>
      </c>
      <c r="G143" s="189" t="s">
        <v>130</v>
      </c>
      <c r="H143" s="190">
        <v>109.92</v>
      </c>
      <c r="I143" s="191"/>
      <c r="J143" s="192">
        <f>ROUND(I143*H143,2)</f>
        <v>0</v>
      </c>
      <c r="K143" s="188" t="s">
        <v>131</v>
      </c>
      <c r="L143" s="38"/>
      <c r="M143" s="193" t="s">
        <v>19</v>
      </c>
      <c r="N143" s="194" t="s">
        <v>42</v>
      </c>
      <c r="O143" s="63"/>
      <c r="P143" s="195">
        <f>O143*H143</f>
        <v>0</v>
      </c>
      <c r="Q143" s="195">
        <v>0.00071</v>
      </c>
      <c r="R143" s="195">
        <f>Q143*H143</f>
        <v>0.07804320000000001</v>
      </c>
      <c r="S143" s="195">
        <v>0</v>
      </c>
      <c r="T143" s="19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7" t="s">
        <v>132</v>
      </c>
      <c r="AT143" s="197" t="s">
        <v>127</v>
      </c>
      <c r="AU143" s="197" t="s">
        <v>82</v>
      </c>
      <c r="AY143" s="16" t="s">
        <v>125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6" t="s">
        <v>79</v>
      </c>
      <c r="BK143" s="198">
        <f>ROUND(I143*H143,2)</f>
        <v>0</v>
      </c>
      <c r="BL143" s="16" t="s">
        <v>132</v>
      </c>
      <c r="BM143" s="197" t="s">
        <v>526</v>
      </c>
    </row>
    <row r="144" spans="1:47" s="2" customFormat="1" ht="10.2">
      <c r="A144" s="33"/>
      <c r="B144" s="34"/>
      <c r="C144" s="35"/>
      <c r="D144" s="199" t="s">
        <v>134</v>
      </c>
      <c r="E144" s="35"/>
      <c r="F144" s="200" t="s">
        <v>293</v>
      </c>
      <c r="G144" s="35"/>
      <c r="H144" s="35"/>
      <c r="I144" s="107"/>
      <c r="J144" s="35"/>
      <c r="K144" s="35"/>
      <c r="L144" s="38"/>
      <c r="M144" s="201"/>
      <c r="N144" s="202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134</v>
      </c>
      <c r="AU144" s="16" t="s">
        <v>82</v>
      </c>
    </row>
    <row r="145" spans="2:51" s="13" customFormat="1" ht="10.2">
      <c r="B145" s="203"/>
      <c r="C145" s="204"/>
      <c r="D145" s="199" t="s">
        <v>136</v>
      </c>
      <c r="E145" s="205" t="s">
        <v>19</v>
      </c>
      <c r="F145" s="206" t="s">
        <v>527</v>
      </c>
      <c r="G145" s="204"/>
      <c r="H145" s="207">
        <v>109.92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136</v>
      </c>
      <c r="AU145" s="213" t="s">
        <v>82</v>
      </c>
      <c r="AV145" s="13" t="s">
        <v>82</v>
      </c>
      <c r="AW145" s="13" t="s">
        <v>33</v>
      </c>
      <c r="AX145" s="13" t="s">
        <v>79</v>
      </c>
      <c r="AY145" s="213" t="s">
        <v>125</v>
      </c>
    </row>
    <row r="146" spans="1:65" s="2" customFormat="1" ht="22.8">
      <c r="A146" s="33"/>
      <c r="B146" s="34"/>
      <c r="C146" s="186" t="s">
        <v>243</v>
      </c>
      <c r="D146" s="186" t="s">
        <v>127</v>
      </c>
      <c r="E146" s="187" t="s">
        <v>296</v>
      </c>
      <c r="F146" s="188" t="s">
        <v>297</v>
      </c>
      <c r="G146" s="189" t="s">
        <v>130</v>
      </c>
      <c r="H146" s="190">
        <v>55.25</v>
      </c>
      <c r="I146" s="191"/>
      <c r="J146" s="192">
        <f>ROUND(I146*H146,2)</f>
        <v>0</v>
      </c>
      <c r="K146" s="188" t="s">
        <v>131</v>
      </c>
      <c r="L146" s="38"/>
      <c r="M146" s="193" t="s">
        <v>19</v>
      </c>
      <c r="N146" s="194" t="s">
        <v>42</v>
      </c>
      <c r="O146" s="63"/>
      <c r="P146" s="195">
        <f>O146*H146</f>
        <v>0</v>
      </c>
      <c r="Q146" s="195">
        <v>0.10373</v>
      </c>
      <c r="R146" s="195">
        <f>Q146*H146</f>
        <v>5.7310825</v>
      </c>
      <c r="S146" s="195">
        <v>0</v>
      </c>
      <c r="T146" s="19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7" t="s">
        <v>132</v>
      </c>
      <c r="AT146" s="197" t="s">
        <v>127</v>
      </c>
      <c r="AU146" s="197" t="s">
        <v>82</v>
      </c>
      <c r="AY146" s="16" t="s">
        <v>125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6" t="s">
        <v>79</v>
      </c>
      <c r="BK146" s="198">
        <f>ROUND(I146*H146,2)</f>
        <v>0</v>
      </c>
      <c r="BL146" s="16" t="s">
        <v>132</v>
      </c>
      <c r="BM146" s="197" t="s">
        <v>528</v>
      </c>
    </row>
    <row r="147" spans="1:47" s="2" customFormat="1" ht="19.2">
      <c r="A147" s="33"/>
      <c r="B147" s="34"/>
      <c r="C147" s="35"/>
      <c r="D147" s="199" t="s">
        <v>134</v>
      </c>
      <c r="E147" s="35"/>
      <c r="F147" s="200" t="s">
        <v>299</v>
      </c>
      <c r="G147" s="35"/>
      <c r="H147" s="35"/>
      <c r="I147" s="107"/>
      <c r="J147" s="35"/>
      <c r="K147" s="35"/>
      <c r="L147" s="38"/>
      <c r="M147" s="201"/>
      <c r="N147" s="202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134</v>
      </c>
      <c r="AU147" s="16" t="s">
        <v>82</v>
      </c>
    </row>
    <row r="148" spans="2:51" s="13" customFormat="1" ht="10.2">
      <c r="B148" s="203"/>
      <c r="C148" s="204"/>
      <c r="D148" s="199" t="s">
        <v>136</v>
      </c>
      <c r="E148" s="205" t="s">
        <v>19</v>
      </c>
      <c r="F148" s="206" t="s">
        <v>529</v>
      </c>
      <c r="G148" s="204"/>
      <c r="H148" s="207">
        <v>55.25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136</v>
      </c>
      <c r="AU148" s="213" t="s">
        <v>82</v>
      </c>
      <c r="AV148" s="13" t="s">
        <v>82</v>
      </c>
      <c r="AW148" s="13" t="s">
        <v>33</v>
      </c>
      <c r="AX148" s="13" t="s">
        <v>79</v>
      </c>
      <c r="AY148" s="213" t="s">
        <v>125</v>
      </c>
    </row>
    <row r="149" spans="1:65" s="2" customFormat="1" ht="22.8">
      <c r="A149" s="33"/>
      <c r="B149" s="34"/>
      <c r="C149" s="186" t="s">
        <v>7</v>
      </c>
      <c r="D149" s="186" t="s">
        <v>127</v>
      </c>
      <c r="E149" s="187" t="s">
        <v>302</v>
      </c>
      <c r="F149" s="188" t="s">
        <v>303</v>
      </c>
      <c r="G149" s="189" t="s">
        <v>250</v>
      </c>
      <c r="H149" s="190">
        <v>15</v>
      </c>
      <c r="I149" s="191"/>
      <c r="J149" s="192">
        <f>ROUND(I149*H149,2)</f>
        <v>0</v>
      </c>
      <c r="K149" s="188" t="s">
        <v>131</v>
      </c>
      <c r="L149" s="38"/>
      <c r="M149" s="193" t="s">
        <v>19</v>
      </c>
      <c r="N149" s="194" t="s">
        <v>42</v>
      </c>
      <c r="O149" s="63"/>
      <c r="P149" s="195">
        <f>O149*H149</f>
        <v>0</v>
      </c>
      <c r="Q149" s="195">
        <v>0.00224</v>
      </c>
      <c r="R149" s="195">
        <f>Q149*H149</f>
        <v>0.0336</v>
      </c>
      <c r="S149" s="195">
        <v>0</v>
      </c>
      <c r="T149" s="19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7" t="s">
        <v>132</v>
      </c>
      <c r="AT149" s="197" t="s">
        <v>127</v>
      </c>
      <c r="AU149" s="197" t="s">
        <v>82</v>
      </c>
      <c r="AY149" s="16" t="s">
        <v>125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6" t="s">
        <v>79</v>
      </c>
      <c r="BK149" s="198">
        <f>ROUND(I149*H149,2)</f>
        <v>0</v>
      </c>
      <c r="BL149" s="16" t="s">
        <v>132</v>
      </c>
      <c r="BM149" s="197" t="s">
        <v>530</v>
      </c>
    </row>
    <row r="150" spans="1:47" s="2" customFormat="1" ht="19.2">
      <c r="A150" s="33"/>
      <c r="B150" s="34"/>
      <c r="C150" s="35"/>
      <c r="D150" s="199" t="s">
        <v>134</v>
      </c>
      <c r="E150" s="35"/>
      <c r="F150" s="200" t="s">
        <v>305</v>
      </c>
      <c r="G150" s="35"/>
      <c r="H150" s="35"/>
      <c r="I150" s="107"/>
      <c r="J150" s="35"/>
      <c r="K150" s="35"/>
      <c r="L150" s="38"/>
      <c r="M150" s="201"/>
      <c r="N150" s="202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134</v>
      </c>
      <c r="AU150" s="16" t="s">
        <v>82</v>
      </c>
    </row>
    <row r="151" spans="2:63" s="12" customFormat="1" ht="22.8" customHeight="1">
      <c r="B151" s="170"/>
      <c r="C151" s="171"/>
      <c r="D151" s="172" t="s">
        <v>70</v>
      </c>
      <c r="E151" s="184" t="s">
        <v>176</v>
      </c>
      <c r="F151" s="184" t="s">
        <v>306</v>
      </c>
      <c r="G151" s="171"/>
      <c r="H151" s="171"/>
      <c r="I151" s="174"/>
      <c r="J151" s="185">
        <f>BK151</f>
        <v>0</v>
      </c>
      <c r="K151" s="171"/>
      <c r="L151" s="176"/>
      <c r="M151" s="177"/>
      <c r="N151" s="178"/>
      <c r="O151" s="178"/>
      <c r="P151" s="179">
        <f>SUM(P152:P169)</f>
        <v>0</v>
      </c>
      <c r="Q151" s="178"/>
      <c r="R151" s="179">
        <f>SUM(R152:R169)</f>
        <v>0.1576675</v>
      </c>
      <c r="S151" s="178"/>
      <c r="T151" s="180">
        <f>SUM(T152:T169)</f>
        <v>0</v>
      </c>
      <c r="AR151" s="181" t="s">
        <v>79</v>
      </c>
      <c r="AT151" s="182" t="s">
        <v>70</v>
      </c>
      <c r="AU151" s="182" t="s">
        <v>79</v>
      </c>
      <c r="AY151" s="181" t="s">
        <v>125</v>
      </c>
      <c r="BK151" s="183">
        <f>SUM(BK152:BK169)</f>
        <v>0</v>
      </c>
    </row>
    <row r="152" spans="1:65" s="2" customFormat="1" ht="14.4" customHeight="1">
      <c r="A152" s="33"/>
      <c r="B152" s="34"/>
      <c r="C152" s="186" t="s">
        <v>255</v>
      </c>
      <c r="D152" s="186" t="s">
        <v>127</v>
      </c>
      <c r="E152" s="187" t="s">
        <v>320</v>
      </c>
      <c r="F152" s="188" t="s">
        <v>321</v>
      </c>
      <c r="G152" s="189" t="s">
        <v>322</v>
      </c>
      <c r="H152" s="190">
        <v>2</v>
      </c>
      <c r="I152" s="191"/>
      <c r="J152" s="192">
        <f>ROUND(I152*H152,2)</f>
        <v>0</v>
      </c>
      <c r="K152" s="188" t="s">
        <v>131</v>
      </c>
      <c r="L152" s="38"/>
      <c r="M152" s="193" t="s">
        <v>19</v>
      </c>
      <c r="N152" s="194" t="s">
        <v>42</v>
      </c>
      <c r="O152" s="63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7" t="s">
        <v>132</v>
      </c>
      <c r="AT152" s="197" t="s">
        <v>127</v>
      </c>
      <c r="AU152" s="197" t="s">
        <v>82</v>
      </c>
      <c r="AY152" s="16" t="s">
        <v>125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6" t="s">
        <v>79</v>
      </c>
      <c r="BK152" s="198">
        <f>ROUND(I152*H152,2)</f>
        <v>0</v>
      </c>
      <c r="BL152" s="16" t="s">
        <v>132</v>
      </c>
      <c r="BM152" s="197" t="s">
        <v>531</v>
      </c>
    </row>
    <row r="153" spans="1:47" s="2" customFormat="1" ht="10.2">
      <c r="A153" s="33"/>
      <c r="B153" s="34"/>
      <c r="C153" s="35"/>
      <c r="D153" s="199" t="s">
        <v>134</v>
      </c>
      <c r="E153" s="35"/>
      <c r="F153" s="200" t="s">
        <v>324</v>
      </c>
      <c r="G153" s="35"/>
      <c r="H153" s="35"/>
      <c r="I153" s="107"/>
      <c r="J153" s="35"/>
      <c r="K153" s="35"/>
      <c r="L153" s="38"/>
      <c r="M153" s="201"/>
      <c r="N153" s="202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134</v>
      </c>
      <c r="AU153" s="16" t="s">
        <v>82</v>
      </c>
    </row>
    <row r="154" spans="2:51" s="13" customFormat="1" ht="10.2">
      <c r="B154" s="203"/>
      <c r="C154" s="204"/>
      <c r="D154" s="199" t="s">
        <v>136</v>
      </c>
      <c r="E154" s="205" t="s">
        <v>19</v>
      </c>
      <c r="F154" s="206" t="s">
        <v>532</v>
      </c>
      <c r="G154" s="204"/>
      <c r="H154" s="207">
        <v>2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136</v>
      </c>
      <c r="AU154" s="213" t="s">
        <v>82</v>
      </c>
      <c r="AV154" s="13" t="s">
        <v>82</v>
      </c>
      <c r="AW154" s="13" t="s">
        <v>33</v>
      </c>
      <c r="AX154" s="13" t="s">
        <v>79</v>
      </c>
      <c r="AY154" s="213" t="s">
        <v>125</v>
      </c>
    </row>
    <row r="155" spans="1:65" s="2" customFormat="1" ht="14.4" customHeight="1">
      <c r="A155" s="33"/>
      <c r="B155" s="34"/>
      <c r="C155" s="214" t="s">
        <v>260</v>
      </c>
      <c r="D155" s="214" t="s">
        <v>160</v>
      </c>
      <c r="E155" s="215" t="s">
        <v>327</v>
      </c>
      <c r="F155" s="216" t="s">
        <v>328</v>
      </c>
      <c r="G155" s="217" t="s">
        <v>322</v>
      </c>
      <c r="H155" s="218">
        <v>2</v>
      </c>
      <c r="I155" s="219"/>
      <c r="J155" s="220">
        <f>ROUND(I155*H155,2)</f>
        <v>0</v>
      </c>
      <c r="K155" s="216" t="s">
        <v>131</v>
      </c>
      <c r="L155" s="221"/>
      <c r="M155" s="222" t="s">
        <v>19</v>
      </c>
      <c r="N155" s="223" t="s">
        <v>42</v>
      </c>
      <c r="O155" s="63"/>
      <c r="P155" s="195">
        <f>O155*H155</f>
        <v>0</v>
      </c>
      <c r="Q155" s="195">
        <v>0.0021</v>
      </c>
      <c r="R155" s="195">
        <f>Q155*H155</f>
        <v>0.0042</v>
      </c>
      <c r="S155" s="195">
        <v>0</v>
      </c>
      <c r="T155" s="19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7" t="s">
        <v>163</v>
      </c>
      <c r="AT155" s="197" t="s">
        <v>160</v>
      </c>
      <c r="AU155" s="197" t="s">
        <v>82</v>
      </c>
      <c r="AY155" s="16" t="s">
        <v>125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6" t="s">
        <v>79</v>
      </c>
      <c r="BK155" s="198">
        <f>ROUND(I155*H155,2)</f>
        <v>0</v>
      </c>
      <c r="BL155" s="16" t="s">
        <v>132</v>
      </c>
      <c r="BM155" s="197" t="s">
        <v>533</v>
      </c>
    </row>
    <row r="156" spans="1:47" s="2" customFormat="1" ht="10.2">
      <c r="A156" s="33"/>
      <c r="B156" s="34"/>
      <c r="C156" s="35"/>
      <c r="D156" s="199" t="s">
        <v>134</v>
      </c>
      <c r="E156" s="35"/>
      <c r="F156" s="200" t="s">
        <v>328</v>
      </c>
      <c r="G156" s="35"/>
      <c r="H156" s="35"/>
      <c r="I156" s="107"/>
      <c r="J156" s="35"/>
      <c r="K156" s="35"/>
      <c r="L156" s="38"/>
      <c r="M156" s="201"/>
      <c r="N156" s="202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134</v>
      </c>
      <c r="AU156" s="16" t="s">
        <v>82</v>
      </c>
    </row>
    <row r="157" spans="1:65" s="2" customFormat="1" ht="14.4" customHeight="1">
      <c r="A157" s="33"/>
      <c r="B157" s="34"/>
      <c r="C157" s="186" t="s">
        <v>265</v>
      </c>
      <c r="D157" s="186" t="s">
        <v>127</v>
      </c>
      <c r="E157" s="187" t="s">
        <v>331</v>
      </c>
      <c r="F157" s="188" t="s">
        <v>332</v>
      </c>
      <c r="G157" s="189" t="s">
        <v>322</v>
      </c>
      <c r="H157" s="190">
        <v>1</v>
      </c>
      <c r="I157" s="191"/>
      <c r="J157" s="192">
        <f>ROUND(I157*H157,2)</f>
        <v>0</v>
      </c>
      <c r="K157" s="188" t="s">
        <v>131</v>
      </c>
      <c r="L157" s="38"/>
      <c r="M157" s="193" t="s">
        <v>19</v>
      </c>
      <c r="N157" s="194" t="s">
        <v>42</v>
      </c>
      <c r="O157" s="63"/>
      <c r="P157" s="195">
        <f>O157*H157</f>
        <v>0</v>
      </c>
      <c r="Q157" s="195">
        <v>0.0007</v>
      </c>
      <c r="R157" s="195">
        <f>Q157*H157</f>
        <v>0.0007</v>
      </c>
      <c r="S157" s="195">
        <v>0</v>
      </c>
      <c r="T157" s="196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7" t="s">
        <v>132</v>
      </c>
      <c r="AT157" s="197" t="s">
        <v>127</v>
      </c>
      <c r="AU157" s="197" t="s">
        <v>82</v>
      </c>
      <c r="AY157" s="16" t="s">
        <v>125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6" t="s">
        <v>79</v>
      </c>
      <c r="BK157" s="198">
        <f>ROUND(I157*H157,2)</f>
        <v>0</v>
      </c>
      <c r="BL157" s="16" t="s">
        <v>132</v>
      </c>
      <c r="BM157" s="197" t="s">
        <v>534</v>
      </c>
    </row>
    <row r="158" spans="1:47" s="2" customFormat="1" ht="10.2">
      <c r="A158" s="33"/>
      <c r="B158" s="34"/>
      <c r="C158" s="35"/>
      <c r="D158" s="199" t="s">
        <v>134</v>
      </c>
      <c r="E158" s="35"/>
      <c r="F158" s="200" t="s">
        <v>334</v>
      </c>
      <c r="G158" s="35"/>
      <c r="H158" s="35"/>
      <c r="I158" s="107"/>
      <c r="J158" s="35"/>
      <c r="K158" s="35"/>
      <c r="L158" s="38"/>
      <c r="M158" s="201"/>
      <c r="N158" s="202"/>
      <c r="O158" s="63"/>
      <c r="P158" s="63"/>
      <c r="Q158" s="63"/>
      <c r="R158" s="63"/>
      <c r="S158" s="63"/>
      <c r="T158" s="64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134</v>
      </c>
      <c r="AU158" s="16" t="s">
        <v>82</v>
      </c>
    </row>
    <row r="159" spans="1:65" s="2" customFormat="1" ht="14.4" customHeight="1">
      <c r="A159" s="33"/>
      <c r="B159" s="34"/>
      <c r="C159" s="214" t="s">
        <v>271</v>
      </c>
      <c r="D159" s="214" t="s">
        <v>160</v>
      </c>
      <c r="E159" s="215" t="s">
        <v>535</v>
      </c>
      <c r="F159" s="216" t="s">
        <v>536</v>
      </c>
      <c r="G159" s="217" t="s">
        <v>322</v>
      </c>
      <c r="H159" s="218">
        <v>1</v>
      </c>
      <c r="I159" s="219"/>
      <c r="J159" s="220">
        <f>ROUND(I159*H159,2)</f>
        <v>0</v>
      </c>
      <c r="K159" s="216" t="s">
        <v>131</v>
      </c>
      <c r="L159" s="221"/>
      <c r="M159" s="222" t="s">
        <v>19</v>
      </c>
      <c r="N159" s="223" t="s">
        <v>42</v>
      </c>
      <c r="O159" s="63"/>
      <c r="P159" s="195">
        <f>O159*H159</f>
        <v>0</v>
      </c>
      <c r="Q159" s="195">
        <v>0.005</v>
      </c>
      <c r="R159" s="195">
        <f>Q159*H159</f>
        <v>0.005</v>
      </c>
      <c r="S159" s="195">
        <v>0</v>
      </c>
      <c r="T159" s="19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7" t="s">
        <v>163</v>
      </c>
      <c r="AT159" s="197" t="s">
        <v>160</v>
      </c>
      <c r="AU159" s="197" t="s">
        <v>82</v>
      </c>
      <c r="AY159" s="16" t="s">
        <v>125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6" t="s">
        <v>79</v>
      </c>
      <c r="BK159" s="198">
        <f>ROUND(I159*H159,2)</f>
        <v>0</v>
      </c>
      <c r="BL159" s="16" t="s">
        <v>132</v>
      </c>
      <c r="BM159" s="197" t="s">
        <v>537</v>
      </c>
    </row>
    <row r="160" spans="1:47" s="2" customFormat="1" ht="10.2">
      <c r="A160" s="33"/>
      <c r="B160" s="34"/>
      <c r="C160" s="35"/>
      <c r="D160" s="199" t="s">
        <v>134</v>
      </c>
      <c r="E160" s="35"/>
      <c r="F160" s="200" t="s">
        <v>536</v>
      </c>
      <c r="G160" s="35"/>
      <c r="H160" s="35"/>
      <c r="I160" s="107"/>
      <c r="J160" s="35"/>
      <c r="K160" s="35"/>
      <c r="L160" s="38"/>
      <c r="M160" s="201"/>
      <c r="N160" s="202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134</v>
      </c>
      <c r="AU160" s="16" t="s">
        <v>82</v>
      </c>
    </row>
    <row r="161" spans="1:65" s="2" customFormat="1" ht="14.4" customHeight="1">
      <c r="A161" s="33"/>
      <c r="B161" s="34"/>
      <c r="C161" s="186" t="s">
        <v>277</v>
      </c>
      <c r="D161" s="186" t="s">
        <v>127</v>
      </c>
      <c r="E161" s="187" t="s">
        <v>341</v>
      </c>
      <c r="F161" s="188" t="s">
        <v>342</v>
      </c>
      <c r="G161" s="189" t="s">
        <v>322</v>
      </c>
      <c r="H161" s="190">
        <v>1</v>
      </c>
      <c r="I161" s="191"/>
      <c r="J161" s="192">
        <f>ROUND(I161*H161,2)</f>
        <v>0</v>
      </c>
      <c r="K161" s="188" t="s">
        <v>131</v>
      </c>
      <c r="L161" s="38"/>
      <c r="M161" s="193" t="s">
        <v>19</v>
      </c>
      <c r="N161" s="194" t="s">
        <v>42</v>
      </c>
      <c r="O161" s="63"/>
      <c r="P161" s="195">
        <f>O161*H161</f>
        <v>0</v>
      </c>
      <c r="Q161" s="195">
        <v>0.10941</v>
      </c>
      <c r="R161" s="195">
        <f>Q161*H161</f>
        <v>0.10941</v>
      </c>
      <c r="S161" s="195">
        <v>0</v>
      </c>
      <c r="T161" s="19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7" t="s">
        <v>132</v>
      </c>
      <c r="AT161" s="197" t="s">
        <v>127</v>
      </c>
      <c r="AU161" s="197" t="s">
        <v>82</v>
      </c>
      <c r="AY161" s="16" t="s">
        <v>125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6" t="s">
        <v>79</v>
      </c>
      <c r="BK161" s="198">
        <f>ROUND(I161*H161,2)</f>
        <v>0</v>
      </c>
      <c r="BL161" s="16" t="s">
        <v>132</v>
      </c>
      <c r="BM161" s="197" t="s">
        <v>538</v>
      </c>
    </row>
    <row r="162" spans="1:47" s="2" customFormat="1" ht="10.2">
      <c r="A162" s="33"/>
      <c r="B162" s="34"/>
      <c r="C162" s="35"/>
      <c r="D162" s="199" t="s">
        <v>134</v>
      </c>
      <c r="E162" s="35"/>
      <c r="F162" s="200" t="s">
        <v>344</v>
      </c>
      <c r="G162" s="35"/>
      <c r="H162" s="35"/>
      <c r="I162" s="107"/>
      <c r="J162" s="35"/>
      <c r="K162" s="35"/>
      <c r="L162" s="38"/>
      <c r="M162" s="201"/>
      <c r="N162" s="202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134</v>
      </c>
      <c r="AU162" s="16" t="s">
        <v>82</v>
      </c>
    </row>
    <row r="163" spans="1:65" s="2" customFormat="1" ht="14.4" customHeight="1">
      <c r="A163" s="33"/>
      <c r="B163" s="34"/>
      <c r="C163" s="214" t="s">
        <v>283</v>
      </c>
      <c r="D163" s="214" t="s">
        <v>160</v>
      </c>
      <c r="E163" s="215" t="s">
        <v>346</v>
      </c>
      <c r="F163" s="216" t="s">
        <v>347</v>
      </c>
      <c r="G163" s="217" t="s">
        <v>322</v>
      </c>
      <c r="H163" s="218">
        <v>1</v>
      </c>
      <c r="I163" s="219"/>
      <c r="J163" s="220">
        <f>ROUND(I163*H163,2)</f>
        <v>0</v>
      </c>
      <c r="K163" s="216" t="s">
        <v>131</v>
      </c>
      <c r="L163" s="221"/>
      <c r="M163" s="222" t="s">
        <v>19</v>
      </c>
      <c r="N163" s="223" t="s">
        <v>42</v>
      </c>
      <c r="O163" s="63"/>
      <c r="P163" s="195">
        <f>O163*H163</f>
        <v>0</v>
      </c>
      <c r="Q163" s="195">
        <v>0.0061</v>
      </c>
      <c r="R163" s="195">
        <f>Q163*H163</f>
        <v>0.0061</v>
      </c>
      <c r="S163" s="195">
        <v>0</v>
      </c>
      <c r="T163" s="19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7" t="s">
        <v>163</v>
      </c>
      <c r="AT163" s="197" t="s">
        <v>160</v>
      </c>
      <c r="AU163" s="197" t="s">
        <v>82</v>
      </c>
      <c r="AY163" s="16" t="s">
        <v>125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6" t="s">
        <v>79</v>
      </c>
      <c r="BK163" s="198">
        <f>ROUND(I163*H163,2)</f>
        <v>0</v>
      </c>
      <c r="BL163" s="16" t="s">
        <v>132</v>
      </c>
      <c r="BM163" s="197" t="s">
        <v>539</v>
      </c>
    </row>
    <row r="164" spans="1:47" s="2" customFormat="1" ht="10.2">
      <c r="A164" s="33"/>
      <c r="B164" s="34"/>
      <c r="C164" s="35"/>
      <c r="D164" s="199" t="s">
        <v>134</v>
      </c>
      <c r="E164" s="35"/>
      <c r="F164" s="200" t="s">
        <v>347</v>
      </c>
      <c r="G164" s="35"/>
      <c r="H164" s="35"/>
      <c r="I164" s="107"/>
      <c r="J164" s="35"/>
      <c r="K164" s="35"/>
      <c r="L164" s="38"/>
      <c r="M164" s="201"/>
      <c r="N164" s="202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134</v>
      </c>
      <c r="AU164" s="16" t="s">
        <v>82</v>
      </c>
    </row>
    <row r="165" spans="1:65" s="2" customFormat="1" ht="14.4" customHeight="1">
      <c r="A165" s="33"/>
      <c r="B165" s="34"/>
      <c r="C165" s="186" t="s">
        <v>289</v>
      </c>
      <c r="D165" s="186" t="s">
        <v>127</v>
      </c>
      <c r="E165" s="187" t="s">
        <v>350</v>
      </c>
      <c r="F165" s="188" t="s">
        <v>351</v>
      </c>
      <c r="G165" s="189" t="s">
        <v>130</v>
      </c>
      <c r="H165" s="190">
        <v>46.75</v>
      </c>
      <c r="I165" s="191"/>
      <c r="J165" s="192">
        <f>ROUND(I165*H165,2)</f>
        <v>0</v>
      </c>
      <c r="K165" s="188" t="s">
        <v>131</v>
      </c>
      <c r="L165" s="38"/>
      <c r="M165" s="193" t="s">
        <v>19</v>
      </c>
      <c r="N165" s="194" t="s">
        <v>42</v>
      </c>
      <c r="O165" s="63"/>
      <c r="P165" s="195">
        <f>O165*H165</f>
        <v>0</v>
      </c>
      <c r="Q165" s="195">
        <v>0.00069</v>
      </c>
      <c r="R165" s="195">
        <f>Q165*H165</f>
        <v>0.0322575</v>
      </c>
      <c r="S165" s="195">
        <v>0</v>
      </c>
      <c r="T165" s="19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7" t="s">
        <v>132</v>
      </c>
      <c r="AT165" s="197" t="s">
        <v>127</v>
      </c>
      <c r="AU165" s="197" t="s">
        <v>82</v>
      </c>
      <c r="AY165" s="16" t="s">
        <v>125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6" t="s">
        <v>79</v>
      </c>
      <c r="BK165" s="198">
        <f>ROUND(I165*H165,2)</f>
        <v>0</v>
      </c>
      <c r="BL165" s="16" t="s">
        <v>132</v>
      </c>
      <c r="BM165" s="197" t="s">
        <v>540</v>
      </c>
    </row>
    <row r="166" spans="1:47" s="2" customFormat="1" ht="10.2">
      <c r="A166" s="33"/>
      <c r="B166" s="34"/>
      <c r="C166" s="35"/>
      <c r="D166" s="199" t="s">
        <v>134</v>
      </c>
      <c r="E166" s="35"/>
      <c r="F166" s="200" t="s">
        <v>353</v>
      </c>
      <c r="G166" s="35"/>
      <c r="H166" s="35"/>
      <c r="I166" s="107"/>
      <c r="J166" s="35"/>
      <c r="K166" s="35"/>
      <c r="L166" s="38"/>
      <c r="M166" s="201"/>
      <c r="N166" s="202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134</v>
      </c>
      <c r="AU166" s="16" t="s">
        <v>82</v>
      </c>
    </row>
    <row r="167" spans="2:51" s="13" customFormat="1" ht="10.2">
      <c r="B167" s="203"/>
      <c r="C167" s="204"/>
      <c r="D167" s="199" t="s">
        <v>136</v>
      </c>
      <c r="E167" s="205" t="s">
        <v>19</v>
      </c>
      <c r="F167" s="206" t="s">
        <v>541</v>
      </c>
      <c r="G167" s="204"/>
      <c r="H167" s="207">
        <v>46.75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136</v>
      </c>
      <c r="AU167" s="213" t="s">
        <v>82</v>
      </c>
      <c r="AV167" s="13" t="s">
        <v>82</v>
      </c>
      <c r="AW167" s="13" t="s">
        <v>33</v>
      </c>
      <c r="AX167" s="13" t="s">
        <v>79</v>
      </c>
      <c r="AY167" s="213" t="s">
        <v>125</v>
      </c>
    </row>
    <row r="168" spans="1:65" s="2" customFormat="1" ht="14.4" customHeight="1">
      <c r="A168" s="33"/>
      <c r="B168" s="34"/>
      <c r="C168" s="186" t="s">
        <v>295</v>
      </c>
      <c r="D168" s="186" t="s">
        <v>127</v>
      </c>
      <c r="E168" s="187" t="s">
        <v>356</v>
      </c>
      <c r="F168" s="188" t="s">
        <v>357</v>
      </c>
      <c r="G168" s="189" t="s">
        <v>250</v>
      </c>
      <c r="H168" s="190">
        <v>15</v>
      </c>
      <c r="I168" s="191"/>
      <c r="J168" s="192">
        <f>ROUND(I168*H168,2)</f>
        <v>0</v>
      </c>
      <c r="K168" s="188" t="s">
        <v>131</v>
      </c>
      <c r="L168" s="38"/>
      <c r="M168" s="193" t="s">
        <v>19</v>
      </c>
      <c r="N168" s="194" t="s">
        <v>42</v>
      </c>
      <c r="O168" s="63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7" t="s">
        <v>132</v>
      </c>
      <c r="AT168" s="197" t="s">
        <v>127</v>
      </c>
      <c r="AU168" s="197" t="s">
        <v>82</v>
      </c>
      <c r="AY168" s="16" t="s">
        <v>125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6" t="s">
        <v>79</v>
      </c>
      <c r="BK168" s="198">
        <f>ROUND(I168*H168,2)</f>
        <v>0</v>
      </c>
      <c r="BL168" s="16" t="s">
        <v>132</v>
      </c>
      <c r="BM168" s="197" t="s">
        <v>542</v>
      </c>
    </row>
    <row r="169" spans="1:47" s="2" customFormat="1" ht="10.2">
      <c r="A169" s="33"/>
      <c r="B169" s="34"/>
      <c r="C169" s="35"/>
      <c r="D169" s="199" t="s">
        <v>134</v>
      </c>
      <c r="E169" s="35"/>
      <c r="F169" s="200" t="s">
        <v>359</v>
      </c>
      <c r="G169" s="35"/>
      <c r="H169" s="35"/>
      <c r="I169" s="107"/>
      <c r="J169" s="35"/>
      <c r="K169" s="35"/>
      <c r="L169" s="38"/>
      <c r="M169" s="201"/>
      <c r="N169" s="202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134</v>
      </c>
      <c r="AU169" s="16" t="s">
        <v>82</v>
      </c>
    </row>
    <row r="170" spans="2:63" s="12" customFormat="1" ht="22.8" customHeight="1">
      <c r="B170" s="170"/>
      <c r="C170" s="171"/>
      <c r="D170" s="172" t="s">
        <v>70</v>
      </c>
      <c r="E170" s="184" t="s">
        <v>360</v>
      </c>
      <c r="F170" s="184" t="s">
        <v>361</v>
      </c>
      <c r="G170" s="171"/>
      <c r="H170" s="171"/>
      <c r="I170" s="174"/>
      <c r="J170" s="185">
        <f>BK170</f>
        <v>0</v>
      </c>
      <c r="K170" s="171"/>
      <c r="L170" s="176"/>
      <c r="M170" s="177"/>
      <c r="N170" s="178"/>
      <c r="O170" s="178"/>
      <c r="P170" s="179">
        <f>SUM(P171:P182)</f>
        <v>0</v>
      </c>
      <c r="Q170" s="178"/>
      <c r="R170" s="179">
        <f>SUM(R171:R182)</f>
        <v>0</v>
      </c>
      <c r="S170" s="178"/>
      <c r="T170" s="180">
        <f>SUM(T171:T182)</f>
        <v>0</v>
      </c>
      <c r="AR170" s="181" t="s">
        <v>79</v>
      </c>
      <c r="AT170" s="182" t="s">
        <v>70</v>
      </c>
      <c r="AU170" s="182" t="s">
        <v>79</v>
      </c>
      <c r="AY170" s="181" t="s">
        <v>125</v>
      </c>
      <c r="BK170" s="183">
        <f>SUM(BK171:BK182)</f>
        <v>0</v>
      </c>
    </row>
    <row r="171" spans="1:65" s="2" customFormat="1" ht="14.4" customHeight="1">
      <c r="A171" s="33"/>
      <c r="B171" s="34"/>
      <c r="C171" s="186" t="s">
        <v>301</v>
      </c>
      <c r="D171" s="186" t="s">
        <v>127</v>
      </c>
      <c r="E171" s="187" t="s">
        <v>363</v>
      </c>
      <c r="F171" s="188" t="s">
        <v>364</v>
      </c>
      <c r="G171" s="189" t="s">
        <v>193</v>
      </c>
      <c r="H171" s="190">
        <v>6.773</v>
      </c>
      <c r="I171" s="191"/>
      <c r="J171" s="192">
        <f>ROUND(I171*H171,2)</f>
        <v>0</v>
      </c>
      <c r="K171" s="188" t="s">
        <v>131</v>
      </c>
      <c r="L171" s="38"/>
      <c r="M171" s="193" t="s">
        <v>19</v>
      </c>
      <c r="N171" s="194" t="s">
        <v>42</v>
      </c>
      <c r="O171" s="63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7" t="s">
        <v>132</v>
      </c>
      <c r="AT171" s="197" t="s">
        <v>127</v>
      </c>
      <c r="AU171" s="197" t="s">
        <v>82</v>
      </c>
      <c r="AY171" s="16" t="s">
        <v>125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6" t="s">
        <v>79</v>
      </c>
      <c r="BK171" s="198">
        <f>ROUND(I171*H171,2)</f>
        <v>0</v>
      </c>
      <c r="BL171" s="16" t="s">
        <v>132</v>
      </c>
      <c r="BM171" s="197" t="s">
        <v>543</v>
      </c>
    </row>
    <row r="172" spans="1:47" s="2" customFormat="1" ht="19.2">
      <c r="A172" s="33"/>
      <c r="B172" s="34"/>
      <c r="C172" s="35"/>
      <c r="D172" s="199" t="s">
        <v>134</v>
      </c>
      <c r="E172" s="35"/>
      <c r="F172" s="200" t="s">
        <v>366</v>
      </c>
      <c r="G172" s="35"/>
      <c r="H172" s="35"/>
      <c r="I172" s="107"/>
      <c r="J172" s="35"/>
      <c r="K172" s="35"/>
      <c r="L172" s="38"/>
      <c r="M172" s="201"/>
      <c r="N172" s="202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134</v>
      </c>
      <c r="AU172" s="16" t="s">
        <v>82</v>
      </c>
    </row>
    <row r="173" spans="2:51" s="13" customFormat="1" ht="10.2">
      <c r="B173" s="203"/>
      <c r="C173" s="204"/>
      <c r="D173" s="199" t="s">
        <v>136</v>
      </c>
      <c r="E173" s="205" t="s">
        <v>19</v>
      </c>
      <c r="F173" s="206" t="s">
        <v>544</v>
      </c>
      <c r="G173" s="204"/>
      <c r="H173" s="207">
        <v>6.773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136</v>
      </c>
      <c r="AU173" s="213" t="s">
        <v>82</v>
      </c>
      <c r="AV173" s="13" t="s">
        <v>82</v>
      </c>
      <c r="AW173" s="13" t="s">
        <v>33</v>
      </c>
      <c r="AX173" s="13" t="s">
        <v>71</v>
      </c>
      <c r="AY173" s="213" t="s">
        <v>125</v>
      </c>
    </row>
    <row r="174" spans="1:65" s="2" customFormat="1" ht="14.4" customHeight="1">
      <c r="A174" s="33"/>
      <c r="B174" s="34"/>
      <c r="C174" s="186" t="s">
        <v>307</v>
      </c>
      <c r="D174" s="186" t="s">
        <v>127</v>
      </c>
      <c r="E174" s="187" t="s">
        <v>369</v>
      </c>
      <c r="F174" s="188" t="s">
        <v>370</v>
      </c>
      <c r="G174" s="189" t="s">
        <v>193</v>
      </c>
      <c r="H174" s="190">
        <v>60.957</v>
      </c>
      <c r="I174" s="191"/>
      <c r="J174" s="192">
        <f>ROUND(I174*H174,2)</f>
        <v>0</v>
      </c>
      <c r="K174" s="188" t="s">
        <v>131</v>
      </c>
      <c r="L174" s="38"/>
      <c r="M174" s="193" t="s">
        <v>19</v>
      </c>
      <c r="N174" s="194" t="s">
        <v>42</v>
      </c>
      <c r="O174" s="63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7" t="s">
        <v>132</v>
      </c>
      <c r="AT174" s="197" t="s">
        <v>127</v>
      </c>
      <c r="AU174" s="197" t="s">
        <v>82</v>
      </c>
      <c r="AY174" s="16" t="s">
        <v>125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6" t="s">
        <v>79</v>
      </c>
      <c r="BK174" s="198">
        <f>ROUND(I174*H174,2)</f>
        <v>0</v>
      </c>
      <c r="BL174" s="16" t="s">
        <v>132</v>
      </c>
      <c r="BM174" s="197" t="s">
        <v>545</v>
      </c>
    </row>
    <row r="175" spans="1:47" s="2" customFormat="1" ht="19.2">
      <c r="A175" s="33"/>
      <c r="B175" s="34"/>
      <c r="C175" s="35"/>
      <c r="D175" s="199" t="s">
        <v>134</v>
      </c>
      <c r="E175" s="35"/>
      <c r="F175" s="200" t="s">
        <v>372</v>
      </c>
      <c r="G175" s="35"/>
      <c r="H175" s="35"/>
      <c r="I175" s="107"/>
      <c r="J175" s="35"/>
      <c r="K175" s="35"/>
      <c r="L175" s="38"/>
      <c r="M175" s="201"/>
      <c r="N175" s="202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134</v>
      </c>
      <c r="AU175" s="16" t="s">
        <v>82</v>
      </c>
    </row>
    <row r="176" spans="2:51" s="13" customFormat="1" ht="10.2">
      <c r="B176" s="203"/>
      <c r="C176" s="204"/>
      <c r="D176" s="199" t="s">
        <v>136</v>
      </c>
      <c r="E176" s="205" t="s">
        <v>19</v>
      </c>
      <c r="F176" s="206" t="s">
        <v>546</v>
      </c>
      <c r="G176" s="204"/>
      <c r="H176" s="207">
        <v>60.957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136</v>
      </c>
      <c r="AU176" s="213" t="s">
        <v>82</v>
      </c>
      <c r="AV176" s="13" t="s">
        <v>82</v>
      </c>
      <c r="AW176" s="13" t="s">
        <v>33</v>
      </c>
      <c r="AX176" s="13" t="s">
        <v>79</v>
      </c>
      <c r="AY176" s="213" t="s">
        <v>125</v>
      </c>
    </row>
    <row r="177" spans="1:65" s="2" customFormat="1" ht="22.8">
      <c r="A177" s="33"/>
      <c r="B177" s="34"/>
      <c r="C177" s="186" t="s">
        <v>313</v>
      </c>
      <c r="D177" s="186" t="s">
        <v>127</v>
      </c>
      <c r="E177" s="187" t="s">
        <v>375</v>
      </c>
      <c r="F177" s="188" t="s">
        <v>376</v>
      </c>
      <c r="G177" s="189" t="s">
        <v>193</v>
      </c>
      <c r="H177" s="190">
        <v>2.423</v>
      </c>
      <c r="I177" s="191"/>
      <c r="J177" s="192">
        <f>ROUND(I177*H177,2)</f>
        <v>0</v>
      </c>
      <c r="K177" s="188" t="s">
        <v>131</v>
      </c>
      <c r="L177" s="38"/>
      <c r="M177" s="193" t="s">
        <v>19</v>
      </c>
      <c r="N177" s="194" t="s">
        <v>42</v>
      </c>
      <c r="O177" s="63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7" t="s">
        <v>132</v>
      </c>
      <c r="AT177" s="197" t="s">
        <v>127</v>
      </c>
      <c r="AU177" s="197" t="s">
        <v>82</v>
      </c>
      <c r="AY177" s="16" t="s">
        <v>125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6" t="s">
        <v>79</v>
      </c>
      <c r="BK177" s="198">
        <f>ROUND(I177*H177,2)</f>
        <v>0</v>
      </c>
      <c r="BL177" s="16" t="s">
        <v>132</v>
      </c>
      <c r="BM177" s="197" t="s">
        <v>547</v>
      </c>
    </row>
    <row r="178" spans="1:47" s="2" customFormat="1" ht="19.2">
      <c r="A178" s="33"/>
      <c r="B178" s="34"/>
      <c r="C178" s="35"/>
      <c r="D178" s="199" t="s">
        <v>134</v>
      </c>
      <c r="E178" s="35"/>
      <c r="F178" s="200" t="s">
        <v>378</v>
      </c>
      <c r="G178" s="35"/>
      <c r="H178" s="35"/>
      <c r="I178" s="107"/>
      <c r="J178" s="35"/>
      <c r="K178" s="35"/>
      <c r="L178" s="38"/>
      <c r="M178" s="201"/>
      <c r="N178" s="202"/>
      <c r="O178" s="63"/>
      <c r="P178" s="63"/>
      <c r="Q178" s="63"/>
      <c r="R178" s="63"/>
      <c r="S178" s="63"/>
      <c r="T178" s="64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134</v>
      </c>
      <c r="AU178" s="16" t="s">
        <v>82</v>
      </c>
    </row>
    <row r="179" spans="2:51" s="13" customFormat="1" ht="10.2">
      <c r="B179" s="203"/>
      <c r="C179" s="204"/>
      <c r="D179" s="199" t="s">
        <v>136</v>
      </c>
      <c r="E179" s="205" t="s">
        <v>19</v>
      </c>
      <c r="F179" s="206" t="s">
        <v>548</v>
      </c>
      <c r="G179" s="204"/>
      <c r="H179" s="207">
        <v>2.423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136</v>
      </c>
      <c r="AU179" s="213" t="s">
        <v>82</v>
      </c>
      <c r="AV179" s="13" t="s">
        <v>82</v>
      </c>
      <c r="AW179" s="13" t="s">
        <v>33</v>
      </c>
      <c r="AX179" s="13" t="s">
        <v>71</v>
      </c>
      <c r="AY179" s="213" t="s">
        <v>125</v>
      </c>
    </row>
    <row r="180" spans="1:65" s="2" customFormat="1" ht="14.4" customHeight="1">
      <c r="A180" s="33"/>
      <c r="B180" s="34"/>
      <c r="C180" s="186" t="s">
        <v>319</v>
      </c>
      <c r="D180" s="186" t="s">
        <v>127</v>
      </c>
      <c r="E180" s="187" t="s">
        <v>381</v>
      </c>
      <c r="F180" s="188" t="s">
        <v>192</v>
      </c>
      <c r="G180" s="189" t="s">
        <v>193</v>
      </c>
      <c r="H180" s="190">
        <v>4.35</v>
      </c>
      <c r="I180" s="191"/>
      <c r="J180" s="192">
        <f>ROUND(I180*H180,2)</f>
        <v>0</v>
      </c>
      <c r="K180" s="188" t="s">
        <v>131</v>
      </c>
      <c r="L180" s="38"/>
      <c r="M180" s="193" t="s">
        <v>19</v>
      </c>
      <c r="N180" s="194" t="s">
        <v>42</v>
      </c>
      <c r="O180" s="63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7" t="s">
        <v>132</v>
      </c>
      <c r="AT180" s="197" t="s">
        <v>127</v>
      </c>
      <c r="AU180" s="197" t="s">
        <v>82</v>
      </c>
      <c r="AY180" s="16" t="s">
        <v>125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6" t="s">
        <v>79</v>
      </c>
      <c r="BK180" s="198">
        <f>ROUND(I180*H180,2)</f>
        <v>0</v>
      </c>
      <c r="BL180" s="16" t="s">
        <v>132</v>
      </c>
      <c r="BM180" s="197" t="s">
        <v>549</v>
      </c>
    </row>
    <row r="181" spans="1:47" s="2" customFormat="1" ht="19.2">
      <c r="A181" s="33"/>
      <c r="B181" s="34"/>
      <c r="C181" s="35"/>
      <c r="D181" s="199" t="s">
        <v>134</v>
      </c>
      <c r="E181" s="35"/>
      <c r="F181" s="200" t="s">
        <v>195</v>
      </c>
      <c r="G181" s="35"/>
      <c r="H181" s="35"/>
      <c r="I181" s="107"/>
      <c r="J181" s="35"/>
      <c r="K181" s="35"/>
      <c r="L181" s="38"/>
      <c r="M181" s="201"/>
      <c r="N181" s="202"/>
      <c r="O181" s="63"/>
      <c r="P181" s="63"/>
      <c r="Q181" s="63"/>
      <c r="R181" s="63"/>
      <c r="S181" s="63"/>
      <c r="T181" s="64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134</v>
      </c>
      <c r="AU181" s="16" t="s">
        <v>82</v>
      </c>
    </row>
    <row r="182" spans="2:51" s="13" customFormat="1" ht="10.2">
      <c r="B182" s="203"/>
      <c r="C182" s="204"/>
      <c r="D182" s="199" t="s">
        <v>136</v>
      </c>
      <c r="E182" s="205" t="s">
        <v>19</v>
      </c>
      <c r="F182" s="206" t="s">
        <v>550</v>
      </c>
      <c r="G182" s="204"/>
      <c r="H182" s="207">
        <v>4.35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136</v>
      </c>
      <c r="AU182" s="213" t="s">
        <v>82</v>
      </c>
      <c r="AV182" s="13" t="s">
        <v>82</v>
      </c>
      <c r="AW182" s="13" t="s">
        <v>33</v>
      </c>
      <c r="AX182" s="13" t="s">
        <v>71</v>
      </c>
      <c r="AY182" s="213" t="s">
        <v>125</v>
      </c>
    </row>
    <row r="183" spans="2:63" s="12" customFormat="1" ht="22.8" customHeight="1">
      <c r="B183" s="170"/>
      <c r="C183" s="171"/>
      <c r="D183" s="172" t="s">
        <v>70</v>
      </c>
      <c r="E183" s="184" t="s">
        <v>384</v>
      </c>
      <c r="F183" s="184" t="s">
        <v>385</v>
      </c>
      <c r="G183" s="171"/>
      <c r="H183" s="171"/>
      <c r="I183" s="174"/>
      <c r="J183" s="185">
        <f>BK183</f>
        <v>0</v>
      </c>
      <c r="K183" s="171"/>
      <c r="L183" s="176"/>
      <c r="M183" s="177"/>
      <c r="N183" s="178"/>
      <c r="O183" s="178"/>
      <c r="P183" s="179">
        <f>SUM(P184:P185)</f>
        <v>0</v>
      </c>
      <c r="Q183" s="178"/>
      <c r="R183" s="179">
        <f>SUM(R184:R185)</f>
        <v>0</v>
      </c>
      <c r="S183" s="178"/>
      <c r="T183" s="180">
        <f>SUM(T184:T185)</f>
        <v>0</v>
      </c>
      <c r="AR183" s="181" t="s">
        <v>79</v>
      </c>
      <c r="AT183" s="182" t="s">
        <v>70</v>
      </c>
      <c r="AU183" s="182" t="s">
        <v>79</v>
      </c>
      <c r="AY183" s="181" t="s">
        <v>125</v>
      </c>
      <c r="BK183" s="183">
        <f>SUM(BK184:BK185)</f>
        <v>0</v>
      </c>
    </row>
    <row r="184" spans="1:65" s="2" customFormat="1" ht="22.8">
      <c r="A184" s="33"/>
      <c r="B184" s="34"/>
      <c r="C184" s="186" t="s">
        <v>326</v>
      </c>
      <c r="D184" s="186" t="s">
        <v>127</v>
      </c>
      <c r="E184" s="187" t="s">
        <v>387</v>
      </c>
      <c r="F184" s="188" t="s">
        <v>388</v>
      </c>
      <c r="G184" s="189" t="s">
        <v>193</v>
      </c>
      <c r="H184" s="190">
        <v>68.446</v>
      </c>
      <c r="I184" s="191"/>
      <c r="J184" s="192">
        <f>ROUND(I184*H184,2)</f>
        <v>0</v>
      </c>
      <c r="K184" s="188" t="s">
        <v>131</v>
      </c>
      <c r="L184" s="38"/>
      <c r="M184" s="193" t="s">
        <v>19</v>
      </c>
      <c r="N184" s="194" t="s">
        <v>42</v>
      </c>
      <c r="O184" s="63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7" t="s">
        <v>132</v>
      </c>
      <c r="AT184" s="197" t="s">
        <v>127</v>
      </c>
      <c r="AU184" s="197" t="s">
        <v>82</v>
      </c>
      <c r="AY184" s="16" t="s">
        <v>125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6" t="s">
        <v>79</v>
      </c>
      <c r="BK184" s="198">
        <f>ROUND(I184*H184,2)</f>
        <v>0</v>
      </c>
      <c r="BL184" s="16" t="s">
        <v>132</v>
      </c>
      <c r="BM184" s="197" t="s">
        <v>551</v>
      </c>
    </row>
    <row r="185" spans="1:47" s="2" customFormat="1" ht="19.2">
      <c r="A185" s="33"/>
      <c r="B185" s="34"/>
      <c r="C185" s="35"/>
      <c r="D185" s="199" t="s">
        <v>134</v>
      </c>
      <c r="E185" s="35"/>
      <c r="F185" s="200" t="s">
        <v>390</v>
      </c>
      <c r="G185" s="35"/>
      <c r="H185" s="35"/>
      <c r="I185" s="107"/>
      <c r="J185" s="35"/>
      <c r="K185" s="35"/>
      <c r="L185" s="38"/>
      <c r="M185" s="225"/>
      <c r="N185" s="226"/>
      <c r="O185" s="227"/>
      <c r="P185" s="227"/>
      <c r="Q185" s="227"/>
      <c r="R185" s="227"/>
      <c r="S185" s="227"/>
      <c r="T185" s="228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134</v>
      </c>
      <c r="AU185" s="16" t="s">
        <v>82</v>
      </c>
    </row>
    <row r="186" spans="1:31" s="2" customFormat="1" ht="6.9" customHeight="1">
      <c r="A186" s="33"/>
      <c r="B186" s="46"/>
      <c r="C186" s="47"/>
      <c r="D186" s="47"/>
      <c r="E186" s="47"/>
      <c r="F186" s="47"/>
      <c r="G186" s="47"/>
      <c r="H186" s="47"/>
      <c r="I186" s="135"/>
      <c r="J186" s="47"/>
      <c r="K186" s="47"/>
      <c r="L186" s="38"/>
      <c r="M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</sheetData>
  <sheetProtection algorithmName="SHA-512" hashValue="PSDYbmqKJb8+k8sdvvW02a4oklXiBtFs67zsKAU+be4GzlVKaBeOFzj5enDqmUpOqI0ZT8bHBalT+A21n3atsw==" saltValue="aldNr84CWlpABEtq3+/mI+zVzzGMzBerJaCUCf6B/sxeo2DTFo9yBHGnpjK6DkO0QglF/KL0wXEe2LbtRyK20A==" spinCount="100000" sheet="1" objects="1" scenarios="1" formatColumns="0" formatRows="0" autoFilter="0"/>
  <autoFilter ref="C85:K18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74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6" t="s">
        <v>92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96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50" t="str">
        <f>'Rekapitulace stavby'!K6</f>
        <v>Polní cesta P12 v k.ú. Svojšice u Kouřimi</v>
      </c>
      <c r="F7" s="351"/>
      <c r="G7" s="351"/>
      <c r="H7" s="351"/>
      <c r="I7" s="100"/>
      <c r="L7" s="19"/>
    </row>
    <row r="8" spans="1:31" s="2" customFormat="1" ht="12" customHeight="1">
      <c r="A8" s="33"/>
      <c r="B8" s="38"/>
      <c r="C8" s="33"/>
      <c r="D8" s="106" t="s">
        <v>97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2" t="s">
        <v>552</v>
      </c>
      <c r="F9" s="353"/>
      <c r="G9" s="353"/>
      <c r="H9" s="353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89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4" t="str">
        <f>'Rekapitulace stavby'!E14</f>
        <v>Vyplň údaj</v>
      </c>
      <c r="F18" s="355"/>
      <c r="G18" s="355"/>
      <c r="H18" s="355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6" t="s">
        <v>19</v>
      </c>
      <c r="F27" s="356"/>
      <c r="G27" s="356"/>
      <c r="H27" s="356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ROUND(J81,2)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ROUND((SUM(BE81:BE99)),2)</f>
        <v>0</v>
      </c>
      <c r="G33" s="33"/>
      <c r="H33" s="33"/>
      <c r="I33" s="124">
        <v>0.21</v>
      </c>
      <c r="J33" s="123">
        <f>ROUND(((SUM(BE81:BE99))*I33),2)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ROUND((SUM(BF81:BF99)),2)</f>
        <v>0</v>
      </c>
      <c r="G34" s="33"/>
      <c r="H34" s="33"/>
      <c r="I34" s="124">
        <v>0.15</v>
      </c>
      <c r="J34" s="123">
        <f>ROUND(((SUM(BF81:BF99))*I34),2)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ROUND((SUM(BG81:BG99)),2)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ROUND((SUM(BH81:BH99)),2)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ROUND((SUM(BI81:BI99)),2)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99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7" t="str">
        <f>E7</f>
        <v>Polní cesta P12 v k.ú. Svojšice u Kouřimi</v>
      </c>
      <c r="F48" s="358"/>
      <c r="G48" s="358"/>
      <c r="H48" s="358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0" t="str">
        <f>E9</f>
        <v>SO-104 - Zeleň</v>
      </c>
      <c r="F50" s="359"/>
      <c r="G50" s="359"/>
      <c r="H50" s="359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100</v>
      </c>
      <c r="D57" s="140"/>
      <c r="E57" s="140"/>
      <c r="F57" s="140"/>
      <c r="G57" s="140"/>
      <c r="H57" s="140"/>
      <c r="I57" s="141"/>
      <c r="J57" s="142" t="s">
        <v>101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J81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102</v>
      </c>
    </row>
    <row r="60" spans="2:12" s="9" customFormat="1" ht="24.9" customHeight="1">
      <c r="B60" s="144"/>
      <c r="C60" s="145"/>
      <c r="D60" s="146" t="s">
        <v>103</v>
      </c>
      <c r="E60" s="147"/>
      <c r="F60" s="147"/>
      <c r="G60" s="147"/>
      <c r="H60" s="147"/>
      <c r="I60" s="148"/>
      <c r="J60" s="149">
        <f>J82</f>
        <v>0</v>
      </c>
      <c r="K60" s="145"/>
      <c r="L60" s="150"/>
    </row>
    <row r="61" spans="2:12" s="10" customFormat="1" ht="19.95" customHeight="1">
      <c r="B61" s="151"/>
      <c r="C61" s="152"/>
      <c r="D61" s="153" t="s">
        <v>104</v>
      </c>
      <c r="E61" s="154"/>
      <c r="F61" s="154"/>
      <c r="G61" s="154"/>
      <c r="H61" s="154"/>
      <c r="I61" s="155"/>
      <c r="J61" s="156">
        <f>J83</f>
        <v>0</v>
      </c>
      <c r="K61" s="152"/>
      <c r="L61" s="157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107"/>
      <c r="J62" s="35"/>
      <c r="K62" s="35"/>
      <c r="L62" s="108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" customHeight="1">
      <c r="A63" s="33"/>
      <c r="B63" s="46"/>
      <c r="C63" s="47"/>
      <c r="D63" s="47"/>
      <c r="E63" s="47"/>
      <c r="F63" s="47"/>
      <c r="G63" s="47"/>
      <c r="H63" s="47"/>
      <c r="I63" s="135"/>
      <c r="J63" s="47"/>
      <c r="K63" s="47"/>
      <c r="L63" s="108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8"/>
      <c r="C67" s="49"/>
      <c r="D67" s="49"/>
      <c r="E67" s="49"/>
      <c r="F67" s="49"/>
      <c r="G67" s="49"/>
      <c r="H67" s="49"/>
      <c r="I67" s="138"/>
      <c r="J67" s="49"/>
      <c r="K67" s="49"/>
      <c r="L67" s="108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110</v>
      </c>
      <c r="D68" s="35"/>
      <c r="E68" s="35"/>
      <c r="F68" s="35"/>
      <c r="G68" s="35"/>
      <c r="H68" s="35"/>
      <c r="I68" s="107"/>
      <c r="J68" s="35"/>
      <c r="K68" s="35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5"/>
      <c r="D69" s="35"/>
      <c r="E69" s="35"/>
      <c r="F69" s="35"/>
      <c r="G69" s="35"/>
      <c r="H69" s="35"/>
      <c r="I69" s="107"/>
      <c r="J69" s="35"/>
      <c r="K69" s="35"/>
      <c r="L69" s="108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107"/>
      <c r="J70" s="35"/>
      <c r="K70" s="35"/>
      <c r="L70" s="108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" customHeight="1">
      <c r="A71" s="33"/>
      <c r="B71" s="34"/>
      <c r="C71" s="35"/>
      <c r="D71" s="35"/>
      <c r="E71" s="357" t="str">
        <f>E7</f>
        <v>Polní cesta P12 v k.ú. Svojšice u Kouřimi</v>
      </c>
      <c r="F71" s="358"/>
      <c r="G71" s="358"/>
      <c r="H71" s="358"/>
      <c r="I71" s="107"/>
      <c r="J71" s="35"/>
      <c r="K71" s="35"/>
      <c r="L71" s="108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97</v>
      </c>
      <c r="D72" s="35"/>
      <c r="E72" s="35"/>
      <c r="F72" s="35"/>
      <c r="G72" s="35"/>
      <c r="H72" s="35"/>
      <c r="I72" s="107"/>
      <c r="J72" s="35"/>
      <c r="K72" s="35"/>
      <c r="L72" s="108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4.4" customHeight="1">
      <c r="A73" s="33"/>
      <c r="B73" s="34"/>
      <c r="C73" s="35"/>
      <c r="D73" s="35"/>
      <c r="E73" s="310" t="str">
        <f>E9</f>
        <v>SO-104 - Zeleň</v>
      </c>
      <c r="F73" s="359"/>
      <c r="G73" s="359"/>
      <c r="H73" s="359"/>
      <c r="I73" s="107"/>
      <c r="J73" s="35"/>
      <c r="K73" s="35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110" t="s">
        <v>23</v>
      </c>
      <c r="J75" s="58" t="str">
        <f>IF(J12="","",J12)</f>
        <v>1. 6. 2020</v>
      </c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107"/>
      <c r="J76" s="35"/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40.8" customHeight="1">
      <c r="A77" s="33"/>
      <c r="B77" s="34"/>
      <c r="C77" s="28" t="s">
        <v>25</v>
      </c>
      <c r="D77" s="35"/>
      <c r="E77" s="35"/>
      <c r="F77" s="26" t="str">
        <f>E15</f>
        <v>ČR-SPÚ, Pobočka Kolín</v>
      </c>
      <c r="G77" s="35"/>
      <c r="H77" s="35"/>
      <c r="I77" s="110" t="s">
        <v>31</v>
      </c>
      <c r="J77" s="31" t="str">
        <f>E21</f>
        <v>AGRO-AQUA, s.r.o. Pardubice</v>
      </c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110" t="s">
        <v>34</v>
      </c>
      <c r="J78" s="31" t="str">
        <f>E24</f>
        <v xml:space="preserve"> </v>
      </c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107"/>
      <c r="J79" s="35"/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58"/>
      <c r="B80" s="159"/>
      <c r="C80" s="160" t="s">
        <v>111</v>
      </c>
      <c r="D80" s="161" t="s">
        <v>56</v>
      </c>
      <c r="E80" s="161" t="s">
        <v>52</v>
      </c>
      <c r="F80" s="161" t="s">
        <v>53</v>
      </c>
      <c r="G80" s="161" t="s">
        <v>112</v>
      </c>
      <c r="H80" s="161" t="s">
        <v>113</v>
      </c>
      <c r="I80" s="162" t="s">
        <v>114</v>
      </c>
      <c r="J80" s="161" t="s">
        <v>101</v>
      </c>
      <c r="K80" s="163" t="s">
        <v>115</v>
      </c>
      <c r="L80" s="164"/>
      <c r="M80" s="67" t="s">
        <v>19</v>
      </c>
      <c r="N80" s="68" t="s">
        <v>41</v>
      </c>
      <c r="O80" s="68" t="s">
        <v>116</v>
      </c>
      <c r="P80" s="68" t="s">
        <v>117</v>
      </c>
      <c r="Q80" s="68" t="s">
        <v>118</v>
      </c>
      <c r="R80" s="68" t="s">
        <v>119</v>
      </c>
      <c r="S80" s="68" t="s">
        <v>120</v>
      </c>
      <c r="T80" s="69" t="s">
        <v>121</v>
      </c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</row>
    <row r="81" spans="1:63" s="2" customFormat="1" ht="22.8" customHeight="1">
      <c r="A81" s="33"/>
      <c r="B81" s="34"/>
      <c r="C81" s="74" t="s">
        <v>122</v>
      </c>
      <c r="D81" s="35"/>
      <c r="E81" s="35"/>
      <c r="F81" s="35"/>
      <c r="G81" s="35"/>
      <c r="H81" s="35"/>
      <c r="I81" s="107"/>
      <c r="J81" s="165">
        <f>BK81</f>
        <v>0</v>
      </c>
      <c r="K81" s="35"/>
      <c r="L81" s="38"/>
      <c r="M81" s="70"/>
      <c r="N81" s="166"/>
      <c r="O81" s="71"/>
      <c r="P81" s="167">
        <f>P82</f>
        <v>0</v>
      </c>
      <c r="Q81" s="71"/>
      <c r="R81" s="167">
        <f>R82</f>
        <v>0</v>
      </c>
      <c r="S81" s="71"/>
      <c r="T81" s="168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102</v>
      </c>
      <c r="BK81" s="169">
        <f>BK82</f>
        <v>0</v>
      </c>
    </row>
    <row r="82" spans="2:63" s="12" customFormat="1" ht="25.95" customHeight="1">
      <c r="B82" s="170"/>
      <c r="C82" s="171"/>
      <c r="D82" s="172" t="s">
        <v>70</v>
      </c>
      <c r="E82" s="173" t="s">
        <v>123</v>
      </c>
      <c r="F82" s="173" t="s">
        <v>124</v>
      </c>
      <c r="G82" s="171"/>
      <c r="H82" s="171"/>
      <c r="I82" s="174"/>
      <c r="J82" s="175">
        <f>BK82</f>
        <v>0</v>
      </c>
      <c r="K82" s="171"/>
      <c r="L82" s="176"/>
      <c r="M82" s="177"/>
      <c r="N82" s="178"/>
      <c r="O82" s="178"/>
      <c r="P82" s="179">
        <f>P83</f>
        <v>0</v>
      </c>
      <c r="Q82" s="178"/>
      <c r="R82" s="179">
        <f>R83</f>
        <v>0</v>
      </c>
      <c r="S82" s="178"/>
      <c r="T82" s="180">
        <f>T83</f>
        <v>0</v>
      </c>
      <c r="AR82" s="181" t="s">
        <v>79</v>
      </c>
      <c r="AT82" s="182" t="s">
        <v>70</v>
      </c>
      <c r="AU82" s="182" t="s">
        <v>71</v>
      </c>
      <c r="AY82" s="181" t="s">
        <v>125</v>
      </c>
      <c r="BK82" s="183">
        <f>BK83</f>
        <v>0</v>
      </c>
    </row>
    <row r="83" spans="2:63" s="12" customFormat="1" ht="22.8" customHeight="1">
      <c r="B83" s="170"/>
      <c r="C83" s="171"/>
      <c r="D83" s="172" t="s">
        <v>70</v>
      </c>
      <c r="E83" s="184" t="s">
        <v>79</v>
      </c>
      <c r="F83" s="184" t="s">
        <v>126</v>
      </c>
      <c r="G83" s="171"/>
      <c r="H83" s="171"/>
      <c r="I83" s="174"/>
      <c r="J83" s="185">
        <f>BK83</f>
        <v>0</v>
      </c>
      <c r="K83" s="171"/>
      <c r="L83" s="176"/>
      <c r="M83" s="177"/>
      <c r="N83" s="178"/>
      <c r="O83" s="178"/>
      <c r="P83" s="179">
        <f>SUM(P84:P99)</f>
        <v>0</v>
      </c>
      <c r="Q83" s="178"/>
      <c r="R83" s="179">
        <f>SUM(R84:R99)</f>
        <v>0</v>
      </c>
      <c r="S83" s="178"/>
      <c r="T83" s="180">
        <f>SUM(T84:T99)</f>
        <v>0</v>
      </c>
      <c r="AR83" s="181" t="s">
        <v>79</v>
      </c>
      <c r="AT83" s="182" t="s">
        <v>70</v>
      </c>
      <c r="AU83" s="182" t="s">
        <v>79</v>
      </c>
      <c r="AY83" s="181" t="s">
        <v>125</v>
      </c>
      <c r="BK83" s="183">
        <f>SUM(BK84:BK99)</f>
        <v>0</v>
      </c>
    </row>
    <row r="84" spans="1:65" s="2" customFormat="1" ht="22.8">
      <c r="A84" s="33"/>
      <c r="B84" s="34"/>
      <c r="C84" s="186" t="s">
        <v>79</v>
      </c>
      <c r="D84" s="186" t="s">
        <v>127</v>
      </c>
      <c r="E84" s="187" t="s">
        <v>553</v>
      </c>
      <c r="F84" s="188" t="s">
        <v>554</v>
      </c>
      <c r="G84" s="189" t="s">
        <v>130</v>
      </c>
      <c r="H84" s="190">
        <v>300</v>
      </c>
      <c r="I84" s="191"/>
      <c r="J84" s="192">
        <f>ROUND(I84*H84,2)</f>
        <v>0</v>
      </c>
      <c r="K84" s="188" t="s">
        <v>131</v>
      </c>
      <c r="L84" s="38"/>
      <c r="M84" s="193" t="s">
        <v>19</v>
      </c>
      <c r="N84" s="194" t="s">
        <v>42</v>
      </c>
      <c r="O84" s="63"/>
      <c r="P84" s="195">
        <f>O84*H84</f>
        <v>0</v>
      </c>
      <c r="Q84" s="195">
        <v>0</v>
      </c>
      <c r="R84" s="195">
        <f>Q84*H84</f>
        <v>0</v>
      </c>
      <c r="S84" s="195">
        <v>0</v>
      </c>
      <c r="T84" s="196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97" t="s">
        <v>132</v>
      </c>
      <c r="AT84" s="197" t="s">
        <v>127</v>
      </c>
      <c r="AU84" s="197" t="s">
        <v>82</v>
      </c>
      <c r="AY84" s="16" t="s">
        <v>125</v>
      </c>
      <c r="BE84" s="198">
        <f>IF(N84="základní",J84,0)</f>
        <v>0</v>
      </c>
      <c r="BF84" s="198">
        <f>IF(N84="snížená",J84,0)</f>
        <v>0</v>
      </c>
      <c r="BG84" s="198">
        <f>IF(N84="zákl. přenesená",J84,0)</f>
        <v>0</v>
      </c>
      <c r="BH84" s="198">
        <f>IF(N84="sníž. přenesená",J84,0)</f>
        <v>0</v>
      </c>
      <c r="BI84" s="198">
        <f>IF(N84="nulová",J84,0)</f>
        <v>0</v>
      </c>
      <c r="BJ84" s="16" t="s">
        <v>79</v>
      </c>
      <c r="BK84" s="198">
        <f>ROUND(I84*H84,2)</f>
        <v>0</v>
      </c>
      <c r="BL84" s="16" t="s">
        <v>132</v>
      </c>
      <c r="BM84" s="197" t="s">
        <v>555</v>
      </c>
    </row>
    <row r="85" spans="1:47" s="2" customFormat="1" ht="19.2">
      <c r="A85" s="33"/>
      <c r="B85" s="34"/>
      <c r="C85" s="35"/>
      <c r="D85" s="199" t="s">
        <v>134</v>
      </c>
      <c r="E85" s="35"/>
      <c r="F85" s="200" t="s">
        <v>556</v>
      </c>
      <c r="G85" s="35"/>
      <c r="H85" s="35"/>
      <c r="I85" s="107"/>
      <c r="J85" s="35"/>
      <c r="K85" s="35"/>
      <c r="L85" s="38"/>
      <c r="M85" s="201"/>
      <c r="N85" s="202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134</v>
      </c>
      <c r="AU85" s="16" t="s">
        <v>82</v>
      </c>
    </row>
    <row r="86" spans="2:51" s="13" customFormat="1" ht="10.2">
      <c r="B86" s="203"/>
      <c r="C86" s="204"/>
      <c r="D86" s="199" t="s">
        <v>136</v>
      </c>
      <c r="E86" s="205" t="s">
        <v>19</v>
      </c>
      <c r="F86" s="206" t="s">
        <v>557</v>
      </c>
      <c r="G86" s="204"/>
      <c r="H86" s="207">
        <v>300</v>
      </c>
      <c r="I86" s="208"/>
      <c r="J86" s="204"/>
      <c r="K86" s="204"/>
      <c r="L86" s="209"/>
      <c r="M86" s="210"/>
      <c r="N86" s="211"/>
      <c r="O86" s="211"/>
      <c r="P86" s="211"/>
      <c r="Q86" s="211"/>
      <c r="R86" s="211"/>
      <c r="S86" s="211"/>
      <c r="T86" s="212"/>
      <c r="AT86" s="213" t="s">
        <v>136</v>
      </c>
      <c r="AU86" s="213" t="s">
        <v>82</v>
      </c>
      <c r="AV86" s="13" t="s">
        <v>82</v>
      </c>
      <c r="AW86" s="13" t="s">
        <v>33</v>
      </c>
      <c r="AX86" s="13" t="s">
        <v>71</v>
      </c>
      <c r="AY86" s="213" t="s">
        <v>125</v>
      </c>
    </row>
    <row r="87" spans="1:65" s="2" customFormat="1" ht="14.4" customHeight="1">
      <c r="A87" s="33"/>
      <c r="B87" s="34"/>
      <c r="C87" s="186" t="s">
        <v>82</v>
      </c>
      <c r="D87" s="186" t="s">
        <v>127</v>
      </c>
      <c r="E87" s="187" t="s">
        <v>558</v>
      </c>
      <c r="F87" s="188" t="s">
        <v>559</v>
      </c>
      <c r="G87" s="189" t="s">
        <v>155</v>
      </c>
      <c r="H87" s="190">
        <v>12.6</v>
      </c>
      <c r="I87" s="191"/>
      <c r="J87" s="192">
        <f>ROUND(I87*H87,2)</f>
        <v>0</v>
      </c>
      <c r="K87" s="188" t="s">
        <v>131</v>
      </c>
      <c r="L87" s="38"/>
      <c r="M87" s="193" t="s">
        <v>19</v>
      </c>
      <c r="N87" s="194" t="s">
        <v>42</v>
      </c>
      <c r="O87" s="63"/>
      <c r="P87" s="195">
        <f>O87*H87</f>
        <v>0</v>
      </c>
      <c r="Q87" s="195">
        <v>0</v>
      </c>
      <c r="R87" s="195">
        <f>Q87*H87</f>
        <v>0</v>
      </c>
      <c r="S87" s="195">
        <v>0</v>
      </c>
      <c r="T87" s="196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97" t="s">
        <v>132</v>
      </c>
      <c r="AT87" s="197" t="s">
        <v>127</v>
      </c>
      <c r="AU87" s="197" t="s">
        <v>82</v>
      </c>
      <c r="AY87" s="16" t="s">
        <v>125</v>
      </c>
      <c r="BE87" s="198">
        <f>IF(N87="základní",J87,0)</f>
        <v>0</v>
      </c>
      <c r="BF87" s="198">
        <f>IF(N87="snížená",J87,0)</f>
        <v>0</v>
      </c>
      <c r="BG87" s="198">
        <f>IF(N87="zákl. přenesená",J87,0)</f>
        <v>0</v>
      </c>
      <c r="BH87" s="198">
        <f>IF(N87="sníž. přenesená",J87,0)</f>
        <v>0</v>
      </c>
      <c r="BI87" s="198">
        <f>IF(N87="nulová",J87,0)</f>
        <v>0</v>
      </c>
      <c r="BJ87" s="16" t="s">
        <v>79</v>
      </c>
      <c r="BK87" s="198">
        <f>ROUND(I87*H87,2)</f>
        <v>0</v>
      </c>
      <c r="BL87" s="16" t="s">
        <v>132</v>
      </c>
      <c r="BM87" s="197" t="s">
        <v>560</v>
      </c>
    </row>
    <row r="88" spans="1:47" s="2" customFormat="1" ht="19.2">
      <c r="A88" s="33"/>
      <c r="B88" s="34"/>
      <c r="C88" s="35"/>
      <c r="D88" s="199" t="s">
        <v>134</v>
      </c>
      <c r="E88" s="35"/>
      <c r="F88" s="200" t="s">
        <v>561</v>
      </c>
      <c r="G88" s="35"/>
      <c r="H88" s="35"/>
      <c r="I88" s="107"/>
      <c r="J88" s="35"/>
      <c r="K88" s="35"/>
      <c r="L88" s="38"/>
      <c r="M88" s="201"/>
      <c r="N88" s="202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134</v>
      </c>
      <c r="AU88" s="16" t="s">
        <v>82</v>
      </c>
    </row>
    <row r="89" spans="2:51" s="13" customFormat="1" ht="10.2">
      <c r="B89" s="203"/>
      <c r="C89" s="204"/>
      <c r="D89" s="199" t="s">
        <v>136</v>
      </c>
      <c r="E89" s="205" t="s">
        <v>19</v>
      </c>
      <c r="F89" s="206" t="s">
        <v>562</v>
      </c>
      <c r="G89" s="204"/>
      <c r="H89" s="207">
        <v>6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136</v>
      </c>
      <c r="AU89" s="213" t="s">
        <v>82</v>
      </c>
      <c r="AV89" s="13" t="s">
        <v>82</v>
      </c>
      <c r="AW89" s="13" t="s">
        <v>33</v>
      </c>
      <c r="AX89" s="13" t="s">
        <v>71</v>
      </c>
      <c r="AY89" s="213" t="s">
        <v>125</v>
      </c>
    </row>
    <row r="90" spans="2:51" s="13" customFormat="1" ht="10.2">
      <c r="B90" s="203"/>
      <c r="C90" s="204"/>
      <c r="D90" s="199" t="s">
        <v>136</v>
      </c>
      <c r="E90" s="205" t="s">
        <v>19</v>
      </c>
      <c r="F90" s="206" t="s">
        <v>563</v>
      </c>
      <c r="G90" s="204"/>
      <c r="H90" s="207">
        <v>6.6</v>
      </c>
      <c r="I90" s="208"/>
      <c r="J90" s="204"/>
      <c r="K90" s="204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136</v>
      </c>
      <c r="AU90" s="213" t="s">
        <v>82</v>
      </c>
      <c r="AV90" s="13" t="s">
        <v>82</v>
      </c>
      <c r="AW90" s="13" t="s">
        <v>33</v>
      </c>
      <c r="AX90" s="13" t="s">
        <v>71</v>
      </c>
      <c r="AY90" s="213" t="s">
        <v>125</v>
      </c>
    </row>
    <row r="91" spans="1:65" s="2" customFormat="1" ht="14.4" customHeight="1">
      <c r="A91" s="33"/>
      <c r="B91" s="34"/>
      <c r="C91" s="186" t="s">
        <v>142</v>
      </c>
      <c r="D91" s="186" t="s">
        <v>127</v>
      </c>
      <c r="E91" s="187" t="s">
        <v>564</v>
      </c>
      <c r="F91" s="188" t="s">
        <v>565</v>
      </c>
      <c r="G91" s="189" t="s">
        <v>130</v>
      </c>
      <c r="H91" s="190">
        <v>220</v>
      </c>
      <c r="I91" s="191"/>
      <c r="J91" s="192">
        <f>ROUND(I91*H91,2)</f>
        <v>0</v>
      </c>
      <c r="K91" s="188" t="s">
        <v>131</v>
      </c>
      <c r="L91" s="38"/>
      <c r="M91" s="193" t="s">
        <v>19</v>
      </c>
      <c r="N91" s="194" t="s">
        <v>42</v>
      </c>
      <c r="O91" s="63"/>
      <c r="P91" s="195">
        <f>O91*H91</f>
        <v>0</v>
      </c>
      <c r="Q91" s="195">
        <v>0</v>
      </c>
      <c r="R91" s="195">
        <f>Q91*H91</f>
        <v>0</v>
      </c>
      <c r="S91" s="195">
        <v>0</v>
      </c>
      <c r="T91" s="196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97" t="s">
        <v>132</v>
      </c>
      <c r="AT91" s="197" t="s">
        <v>127</v>
      </c>
      <c r="AU91" s="197" t="s">
        <v>82</v>
      </c>
      <c r="AY91" s="16" t="s">
        <v>125</v>
      </c>
      <c r="BE91" s="198">
        <f>IF(N91="základní",J91,0)</f>
        <v>0</v>
      </c>
      <c r="BF91" s="198">
        <f>IF(N91="snížená",J91,0)</f>
        <v>0</v>
      </c>
      <c r="BG91" s="198">
        <f>IF(N91="zákl. přenesená",J91,0)</f>
        <v>0</v>
      </c>
      <c r="BH91" s="198">
        <f>IF(N91="sníž. přenesená",J91,0)</f>
        <v>0</v>
      </c>
      <c r="BI91" s="198">
        <f>IF(N91="nulová",J91,0)</f>
        <v>0</v>
      </c>
      <c r="BJ91" s="16" t="s">
        <v>79</v>
      </c>
      <c r="BK91" s="198">
        <f>ROUND(I91*H91,2)</f>
        <v>0</v>
      </c>
      <c r="BL91" s="16" t="s">
        <v>132</v>
      </c>
      <c r="BM91" s="197" t="s">
        <v>566</v>
      </c>
    </row>
    <row r="92" spans="1:47" s="2" customFormat="1" ht="10.2">
      <c r="A92" s="33"/>
      <c r="B92" s="34"/>
      <c r="C92" s="35"/>
      <c r="D92" s="199" t="s">
        <v>134</v>
      </c>
      <c r="E92" s="35"/>
      <c r="F92" s="200" t="s">
        <v>567</v>
      </c>
      <c r="G92" s="35"/>
      <c r="H92" s="35"/>
      <c r="I92" s="107"/>
      <c r="J92" s="35"/>
      <c r="K92" s="35"/>
      <c r="L92" s="38"/>
      <c r="M92" s="201"/>
      <c r="N92" s="202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134</v>
      </c>
      <c r="AU92" s="16" t="s">
        <v>82</v>
      </c>
    </row>
    <row r="93" spans="2:51" s="13" customFormat="1" ht="10.2">
      <c r="B93" s="203"/>
      <c r="C93" s="204"/>
      <c r="D93" s="199" t="s">
        <v>136</v>
      </c>
      <c r="E93" s="205" t="s">
        <v>19</v>
      </c>
      <c r="F93" s="206" t="s">
        <v>568</v>
      </c>
      <c r="G93" s="204"/>
      <c r="H93" s="207">
        <v>220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136</v>
      </c>
      <c r="AU93" s="213" t="s">
        <v>82</v>
      </c>
      <c r="AV93" s="13" t="s">
        <v>82</v>
      </c>
      <c r="AW93" s="13" t="s">
        <v>33</v>
      </c>
      <c r="AX93" s="13" t="s">
        <v>71</v>
      </c>
      <c r="AY93" s="213" t="s">
        <v>125</v>
      </c>
    </row>
    <row r="94" spans="1:65" s="2" customFormat="1" ht="14.4" customHeight="1">
      <c r="A94" s="33"/>
      <c r="B94" s="34"/>
      <c r="C94" s="186" t="s">
        <v>132</v>
      </c>
      <c r="D94" s="186" t="s">
        <v>127</v>
      </c>
      <c r="E94" s="187" t="s">
        <v>569</v>
      </c>
      <c r="F94" s="188" t="s">
        <v>570</v>
      </c>
      <c r="G94" s="189" t="s">
        <v>130</v>
      </c>
      <c r="H94" s="190">
        <v>220</v>
      </c>
      <c r="I94" s="191"/>
      <c r="J94" s="192">
        <f>ROUND(I94*H94,2)</f>
        <v>0</v>
      </c>
      <c r="K94" s="188" t="s">
        <v>131</v>
      </c>
      <c r="L94" s="38"/>
      <c r="M94" s="193" t="s">
        <v>19</v>
      </c>
      <c r="N94" s="194" t="s">
        <v>42</v>
      </c>
      <c r="O94" s="63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97" t="s">
        <v>132</v>
      </c>
      <c r="AT94" s="197" t="s">
        <v>127</v>
      </c>
      <c r="AU94" s="197" t="s">
        <v>82</v>
      </c>
      <c r="AY94" s="16" t="s">
        <v>125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6" t="s">
        <v>79</v>
      </c>
      <c r="BK94" s="198">
        <f>ROUND(I94*H94,2)</f>
        <v>0</v>
      </c>
      <c r="BL94" s="16" t="s">
        <v>132</v>
      </c>
      <c r="BM94" s="197" t="s">
        <v>571</v>
      </c>
    </row>
    <row r="95" spans="1:47" s="2" customFormat="1" ht="19.2">
      <c r="A95" s="33"/>
      <c r="B95" s="34"/>
      <c r="C95" s="35"/>
      <c r="D95" s="199" t="s">
        <v>134</v>
      </c>
      <c r="E95" s="35"/>
      <c r="F95" s="200" t="s">
        <v>572</v>
      </c>
      <c r="G95" s="35"/>
      <c r="H95" s="35"/>
      <c r="I95" s="107"/>
      <c r="J95" s="35"/>
      <c r="K95" s="35"/>
      <c r="L95" s="38"/>
      <c r="M95" s="201"/>
      <c r="N95" s="202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134</v>
      </c>
      <c r="AU95" s="16" t="s">
        <v>82</v>
      </c>
    </row>
    <row r="96" spans="2:51" s="13" customFormat="1" ht="10.2">
      <c r="B96" s="203"/>
      <c r="C96" s="204"/>
      <c r="D96" s="199" t="s">
        <v>136</v>
      </c>
      <c r="E96" s="205" t="s">
        <v>19</v>
      </c>
      <c r="F96" s="206" t="s">
        <v>568</v>
      </c>
      <c r="G96" s="204"/>
      <c r="H96" s="207">
        <v>220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136</v>
      </c>
      <c r="AU96" s="213" t="s">
        <v>82</v>
      </c>
      <c r="AV96" s="13" t="s">
        <v>82</v>
      </c>
      <c r="AW96" s="13" t="s">
        <v>33</v>
      </c>
      <c r="AX96" s="13" t="s">
        <v>71</v>
      </c>
      <c r="AY96" s="213" t="s">
        <v>125</v>
      </c>
    </row>
    <row r="97" spans="1:65" s="2" customFormat="1" ht="14.4" customHeight="1">
      <c r="A97" s="33"/>
      <c r="B97" s="34"/>
      <c r="C97" s="186" t="s">
        <v>152</v>
      </c>
      <c r="D97" s="186" t="s">
        <v>127</v>
      </c>
      <c r="E97" s="187" t="s">
        <v>573</v>
      </c>
      <c r="F97" s="188" t="s">
        <v>574</v>
      </c>
      <c r="G97" s="189" t="s">
        <v>322</v>
      </c>
      <c r="H97" s="190">
        <v>33</v>
      </c>
      <c r="I97" s="191"/>
      <c r="J97" s="192">
        <f>ROUND(I97*H97,2)</f>
        <v>0</v>
      </c>
      <c r="K97" s="188" t="s">
        <v>131</v>
      </c>
      <c r="L97" s="38"/>
      <c r="M97" s="193" t="s">
        <v>19</v>
      </c>
      <c r="N97" s="194" t="s">
        <v>42</v>
      </c>
      <c r="O97" s="63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97" t="s">
        <v>132</v>
      </c>
      <c r="AT97" s="197" t="s">
        <v>127</v>
      </c>
      <c r="AU97" s="197" t="s">
        <v>82</v>
      </c>
      <c r="AY97" s="16" t="s">
        <v>125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16" t="s">
        <v>79</v>
      </c>
      <c r="BK97" s="198">
        <f>ROUND(I97*H97,2)</f>
        <v>0</v>
      </c>
      <c r="BL97" s="16" t="s">
        <v>132</v>
      </c>
      <c r="BM97" s="197" t="s">
        <v>575</v>
      </c>
    </row>
    <row r="98" spans="1:47" s="2" customFormat="1" ht="19.2">
      <c r="A98" s="33"/>
      <c r="B98" s="34"/>
      <c r="C98" s="35"/>
      <c r="D98" s="199" t="s">
        <v>134</v>
      </c>
      <c r="E98" s="35"/>
      <c r="F98" s="200" t="s">
        <v>576</v>
      </c>
      <c r="G98" s="35"/>
      <c r="H98" s="35"/>
      <c r="I98" s="107"/>
      <c r="J98" s="35"/>
      <c r="K98" s="35"/>
      <c r="L98" s="38"/>
      <c r="M98" s="201"/>
      <c r="N98" s="202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134</v>
      </c>
      <c r="AU98" s="16" t="s">
        <v>82</v>
      </c>
    </row>
    <row r="99" spans="2:51" s="13" customFormat="1" ht="10.2">
      <c r="B99" s="203"/>
      <c r="C99" s="204"/>
      <c r="D99" s="199" t="s">
        <v>136</v>
      </c>
      <c r="E99" s="205" t="s">
        <v>19</v>
      </c>
      <c r="F99" s="206" t="s">
        <v>577</v>
      </c>
      <c r="G99" s="204"/>
      <c r="H99" s="207">
        <v>33</v>
      </c>
      <c r="I99" s="208"/>
      <c r="J99" s="204"/>
      <c r="K99" s="204"/>
      <c r="L99" s="209"/>
      <c r="M99" s="229"/>
      <c r="N99" s="230"/>
      <c r="O99" s="230"/>
      <c r="P99" s="230"/>
      <c r="Q99" s="230"/>
      <c r="R99" s="230"/>
      <c r="S99" s="230"/>
      <c r="T99" s="231"/>
      <c r="AT99" s="213" t="s">
        <v>136</v>
      </c>
      <c r="AU99" s="213" t="s">
        <v>82</v>
      </c>
      <c r="AV99" s="13" t="s">
        <v>82</v>
      </c>
      <c r="AW99" s="13" t="s">
        <v>33</v>
      </c>
      <c r="AX99" s="13" t="s">
        <v>79</v>
      </c>
      <c r="AY99" s="213" t="s">
        <v>125</v>
      </c>
    </row>
    <row r="100" spans="1:31" s="2" customFormat="1" ht="6.9" customHeight="1">
      <c r="A100" s="33"/>
      <c r="B100" s="46"/>
      <c r="C100" s="47"/>
      <c r="D100" s="47"/>
      <c r="E100" s="47"/>
      <c r="F100" s="47"/>
      <c r="G100" s="47"/>
      <c r="H100" s="47"/>
      <c r="I100" s="135"/>
      <c r="J100" s="47"/>
      <c r="K100" s="47"/>
      <c r="L100" s="38"/>
      <c r="M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sheetProtection algorithmName="SHA-512" hashValue="vKYpYfa70BsfCgLjLMbc7nJhICZDQtmS5Gh7zm2BOj+/Hx8nZXWndMIZr52kUz5Xau3IHzHjJ9fqekRrIRrQPw==" saltValue="qwn8jtWuXO3+bkOwmGT8Fh+U6GUo+oeayL+d2x3/JOlTB0Ym7TsHr+VztWVj5ayq4sQjDf8r4J8Q7KmdjL+EGA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8.00390625" style="1" customWidth="1"/>
    <col min="8" max="8" width="9.8515625" style="1" customWidth="1"/>
    <col min="9" max="9" width="17.28125" style="10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0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6" t="s">
        <v>95</v>
      </c>
    </row>
    <row r="3" spans="2:46" s="1" customFormat="1" ht="6.9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9"/>
      <c r="AT3" s="16" t="s">
        <v>82</v>
      </c>
    </row>
    <row r="4" spans="2:46" s="1" customFormat="1" ht="24.9" customHeight="1">
      <c r="B4" s="19"/>
      <c r="D4" s="104" t="s">
        <v>96</v>
      </c>
      <c r="I4" s="100"/>
      <c r="L4" s="19"/>
      <c r="M4" s="105" t="s">
        <v>10</v>
      </c>
      <c r="AT4" s="16" t="s">
        <v>4</v>
      </c>
    </row>
    <row r="5" spans="2:12" s="1" customFormat="1" ht="6.9" customHeight="1">
      <c r="B5" s="19"/>
      <c r="I5" s="100"/>
      <c r="L5" s="19"/>
    </row>
    <row r="6" spans="2:12" s="1" customFormat="1" ht="12" customHeight="1">
      <c r="B6" s="19"/>
      <c r="D6" s="106" t="s">
        <v>16</v>
      </c>
      <c r="I6" s="100"/>
      <c r="L6" s="19"/>
    </row>
    <row r="7" spans="2:12" s="1" customFormat="1" ht="14.4" customHeight="1">
      <c r="B7" s="19"/>
      <c r="E7" s="350" t="str">
        <f>'Rekapitulace stavby'!K6</f>
        <v>Polní cesta P12 v k.ú. Svojšice u Kouřimi</v>
      </c>
      <c r="F7" s="351"/>
      <c r="G7" s="351"/>
      <c r="H7" s="351"/>
      <c r="I7" s="100"/>
      <c r="L7" s="19"/>
    </row>
    <row r="8" spans="1:31" s="2" customFormat="1" ht="12" customHeight="1">
      <c r="A8" s="33"/>
      <c r="B8" s="38"/>
      <c r="C8" s="33"/>
      <c r="D8" s="106" t="s">
        <v>97</v>
      </c>
      <c r="E8" s="33"/>
      <c r="F8" s="33"/>
      <c r="G8" s="33"/>
      <c r="H8" s="33"/>
      <c r="I8" s="107"/>
      <c r="J8" s="33"/>
      <c r="K8" s="33"/>
      <c r="L8" s="108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2" t="s">
        <v>578</v>
      </c>
      <c r="F9" s="353"/>
      <c r="G9" s="353"/>
      <c r="H9" s="353"/>
      <c r="I9" s="107"/>
      <c r="J9" s="33"/>
      <c r="K9" s="33"/>
      <c r="L9" s="108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07"/>
      <c r="J10" s="33"/>
      <c r="K10" s="33"/>
      <c r="L10" s="10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6" t="s">
        <v>18</v>
      </c>
      <c r="E11" s="33"/>
      <c r="F11" s="109" t="s">
        <v>19</v>
      </c>
      <c r="G11" s="33"/>
      <c r="H11" s="33"/>
      <c r="I11" s="110" t="s">
        <v>20</v>
      </c>
      <c r="J11" s="109" t="s">
        <v>19</v>
      </c>
      <c r="K11" s="33"/>
      <c r="L11" s="10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21</v>
      </c>
      <c r="E12" s="33"/>
      <c r="F12" s="109" t="s">
        <v>22</v>
      </c>
      <c r="G12" s="33"/>
      <c r="H12" s="33"/>
      <c r="I12" s="110" t="s">
        <v>23</v>
      </c>
      <c r="J12" s="111" t="str">
        <f>'Rekapitulace stavby'!AN8</f>
        <v>1. 6. 2020</v>
      </c>
      <c r="K12" s="33"/>
      <c r="L12" s="10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07"/>
      <c r="J13" s="33"/>
      <c r="K13" s="33"/>
      <c r="L13" s="108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6" t="s">
        <v>25</v>
      </c>
      <c r="E14" s="33"/>
      <c r="F14" s="33"/>
      <c r="G14" s="33"/>
      <c r="H14" s="33"/>
      <c r="I14" s="110" t="s">
        <v>26</v>
      </c>
      <c r="J14" s="109" t="s">
        <v>19</v>
      </c>
      <c r="K14" s="33"/>
      <c r="L14" s="108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27</v>
      </c>
      <c r="F15" s="33"/>
      <c r="G15" s="33"/>
      <c r="H15" s="33"/>
      <c r="I15" s="110" t="s">
        <v>28</v>
      </c>
      <c r="J15" s="109" t="s">
        <v>19</v>
      </c>
      <c r="K15" s="33"/>
      <c r="L15" s="108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07"/>
      <c r="J16" s="33"/>
      <c r="K16" s="33"/>
      <c r="L16" s="108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6" t="s">
        <v>29</v>
      </c>
      <c r="E17" s="33"/>
      <c r="F17" s="33"/>
      <c r="G17" s="33"/>
      <c r="H17" s="33"/>
      <c r="I17" s="110" t="s">
        <v>26</v>
      </c>
      <c r="J17" s="29" t="str">
        <f>'Rekapitulace stavby'!AN13</f>
        <v>Vyplň údaj</v>
      </c>
      <c r="K17" s="33"/>
      <c r="L17" s="10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54" t="str">
        <f>'Rekapitulace stavby'!E14</f>
        <v>Vyplň údaj</v>
      </c>
      <c r="F18" s="355"/>
      <c r="G18" s="355"/>
      <c r="H18" s="355"/>
      <c r="I18" s="110" t="s">
        <v>28</v>
      </c>
      <c r="J18" s="29" t="str">
        <f>'Rekapitulace stavby'!AN14</f>
        <v>Vyplň údaj</v>
      </c>
      <c r="K18" s="33"/>
      <c r="L18" s="10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07"/>
      <c r="J19" s="33"/>
      <c r="K19" s="33"/>
      <c r="L19" s="108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6" t="s">
        <v>31</v>
      </c>
      <c r="E20" s="33"/>
      <c r="F20" s="33"/>
      <c r="G20" s="33"/>
      <c r="H20" s="33"/>
      <c r="I20" s="110" t="s">
        <v>26</v>
      </c>
      <c r="J20" s="109" t="s">
        <v>19</v>
      </c>
      <c r="K20" s="33"/>
      <c r="L20" s="10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32</v>
      </c>
      <c r="F21" s="33"/>
      <c r="G21" s="33"/>
      <c r="H21" s="33"/>
      <c r="I21" s="110" t="s">
        <v>28</v>
      </c>
      <c r="J21" s="109" t="s">
        <v>19</v>
      </c>
      <c r="K21" s="33"/>
      <c r="L21" s="10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07"/>
      <c r="J22" s="33"/>
      <c r="K22" s="33"/>
      <c r="L22" s="108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6" t="s">
        <v>34</v>
      </c>
      <c r="E23" s="33"/>
      <c r="F23" s="33"/>
      <c r="G23" s="33"/>
      <c r="H23" s="33"/>
      <c r="I23" s="110" t="s">
        <v>26</v>
      </c>
      <c r="J23" s="109" t="str">
        <f>IF('Rekapitulace stavby'!AN19="","",'Rekapitulace stavby'!AN19)</f>
        <v/>
      </c>
      <c r="K23" s="33"/>
      <c r="L23" s="10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tr">
        <f>IF('Rekapitulace stavby'!E20="","",'Rekapitulace stavby'!E20)</f>
        <v xml:space="preserve"> </v>
      </c>
      <c r="F24" s="33"/>
      <c r="G24" s="33"/>
      <c r="H24" s="33"/>
      <c r="I24" s="110" t="s">
        <v>28</v>
      </c>
      <c r="J24" s="109" t="str">
        <f>IF('Rekapitulace stavby'!AN20="","",'Rekapitulace stavby'!AN20)</f>
        <v/>
      </c>
      <c r="K24" s="33"/>
      <c r="L24" s="10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07"/>
      <c r="J25" s="33"/>
      <c r="K25" s="33"/>
      <c r="L25" s="108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6" t="s">
        <v>35</v>
      </c>
      <c r="E26" s="33"/>
      <c r="F26" s="33"/>
      <c r="G26" s="33"/>
      <c r="H26" s="33"/>
      <c r="I26" s="107"/>
      <c r="J26" s="33"/>
      <c r="K26" s="33"/>
      <c r="L26" s="10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2"/>
      <c r="B27" s="113"/>
      <c r="C27" s="112"/>
      <c r="D27" s="112"/>
      <c r="E27" s="356" t="s">
        <v>19</v>
      </c>
      <c r="F27" s="356"/>
      <c r="G27" s="356"/>
      <c r="H27" s="356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07"/>
      <c r="J28" s="33"/>
      <c r="K28" s="33"/>
      <c r="L28" s="108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108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37</v>
      </c>
      <c r="E30" s="33"/>
      <c r="F30" s="33"/>
      <c r="G30" s="33"/>
      <c r="H30" s="33"/>
      <c r="I30" s="107"/>
      <c r="J30" s="119">
        <f>ROUND(J82,2)</f>
        <v>0</v>
      </c>
      <c r="K30" s="33"/>
      <c r="L30" s="10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6"/>
      <c r="E31" s="116"/>
      <c r="F31" s="116"/>
      <c r="G31" s="116"/>
      <c r="H31" s="116"/>
      <c r="I31" s="117"/>
      <c r="J31" s="116"/>
      <c r="K31" s="116"/>
      <c r="L31" s="108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0" t="s">
        <v>39</v>
      </c>
      <c r="G32" s="33"/>
      <c r="H32" s="33"/>
      <c r="I32" s="121" t="s">
        <v>38</v>
      </c>
      <c r="J32" s="120" t="s">
        <v>40</v>
      </c>
      <c r="K32" s="33"/>
      <c r="L32" s="108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2" t="s">
        <v>41</v>
      </c>
      <c r="E33" s="106" t="s">
        <v>42</v>
      </c>
      <c r="F33" s="123">
        <f>ROUND((SUM(BE82:BE112)),2)</f>
        <v>0</v>
      </c>
      <c r="G33" s="33"/>
      <c r="H33" s="33"/>
      <c r="I33" s="124">
        <v>0.21</v>
      </c>
      <c r="J33" s="123">
        <f>ROUND(((SUM(BE82:BE112))*I33),2)</f>
        <v>0</v>
      </c>
      <c r="K33" s="33"/>
      <c r="L33" s="108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6" t="s">
        <v>43</v>
      </c>
      <c r="F34" s="123">
        <f>ROUND((SUM(BF82:BF112)),2)</f>
        <v>0</v>
      </c>
      <c r="G34" s="33"/>
      <c r="H34" s="33"/>
      <c r="I34" s="124">
        <v>0.15</v>
      </c>
      <c r="J34" s="123">
        <f>ROUND(((SUM(BF82:BF112))*I34),2)</f>
        <v>0</v>
      </c>
      <c r="K34" s="33"/>
      <c r="L34" s="108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6" t="s">
        <v>44</v>
      </c>
      <c r="F35" s="123">
        <f>ROUND((SUM(BG82:BG112)),2)</f>
        <v>0</v>
      </c>
      <c r="G35" s="33"/>
      <c r="H35" s="33"/>
      <c r="I35" s="124">
        <v>0.21</v>
      </c>
      <c r="J35" s="123">
        <f>0</f>
        <v>0</v>
      </c>
      <c r="K35" s="33"/>
      <c r="L35" s="108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6" t="s">
        <v>45</v>
      </c>
      <c r="F36" s="123">
        <f>ROUND((SUM(BH82:BH112)),2)</f>
        <v>0</v>
      </c>
      <c r="G36" s="33"/>
      <c r="H36" s="33"/>
      <c r="I36" s="124">
        <v>0.15</v>
      </c>
      <c r="J36" s="123">
        <f>0</f>
        <v>0</v>
      </c>
      <c r="K36" s="33"/>
      <c r="L36" s="108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6" t="s">
        <v>46</v>
      </c>
      <c r="F37" s="123">
        <f>ROUND((SUM(BI82:BI112)),2)</f>
        <v>0</v>
      </c>
      <c r="G37" s="33"/>
      <c r="H37" s="33"/>
      <c r="I37" s="124">
        <v>0</v>
      </c>
      <c r="J37" s="123">
        <f>0</f>
        <v>0</v>
      </c>
      <c r="K37" s="33"/>
      <c r="L37" s="108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07"/>
      <c r="J38" s="33"/>
      <c r="K38" s="33"/>
      <c r="L38" s="108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30"/>
      <c r="J39" s="131">
        <f>SUM(J30:J37)</f>
        <v>0</v>
      </c>
      <c r="K39" s="132"/>
      <c r="L39" s="108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99</v>
      </c>
      <c r="D45" s="35"/>
      <c r="E45" s="35"/>
      <c r="F45" s="35"/>
      <c r="G45" s="35"/>
      <c r="H45" s="35"/>
      <c r="I45" s="107"/>
      <c r="J45" s="35"/>
      <c r="K45" s="35"/>
      <c r="L45" s="10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07"/>
      <c r="J46" s="35"/>
      <c r="K46" s="35"/>
      <c r="L46" s="108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07"/>
      <c r="J47" s="35"/>
      <c r="K47" s="35"/>
      <c r="L47" s="108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57" t="str">
        <f>E7</f>
        <v>Polní cesta P12 v k.ú. Svojšice u Kouřimi</v>
      </c>
      <c r="F48" s="358"/>
      <c r="G48" s="358"/>
      <c r="H48" s="358"/>
      <c r="I48" s="107"/>
      <c r="J48" s="35"/>
      <c r="K48" s="35"/>
      <c r="L48" s="108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97</v>
      </c>
      <c r="D49" s="35"/>
      <c r="E49" s="35"/>
      <c r="F49" s="35"/>
      <c r="G49" s="35"/>
      <c r="H49" s="35"/>
      <c r="I49" s="107"/>
      <c r="J49" s="35"/>
      <c r="K49" s="35"/>
      <c r="L49" s="108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0" t="str">
        <f>E9</f>
        <v>VON - Vedlejší a ostatní náklady</v>
      </c>
      <c r="F50" s="359"/>
      <c r="G50" s="359"/>
      <c r="H50" s="359"/>
      <c r="I50" s="107"/>
      <c r="J50" s="35"/>
      <c r="K50" s="35"/>
      <c r="L50" s="108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07"/>
      <c r="J51" s="35"/>
      <c r="K51" s="35"/>
      <c r="L51" s="108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0" t="s">
        <v>23</v>
      </c>
      <c r="J52" s="58" t="str">
        <f>IF(J12="","",J12)</f>
        <v>1. 6. 2020</v>
      </c>
      <c r="K52" s="35"/>
      <c r="L52" s="108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07"/>
      <c r="J53" s="35"/>
      <c r="K53" s="35"/>
      <c r="L53" s="108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0" t="s">
        <v>31</v>
      </c>
      <c r="J54" s="31" t="str">
        <f>E21</f>
        <v>AGRO-AQUA, s.r.o. Pardubice</v>
      </c>
      <c r="K54" s="35"/>
      <c r="L54" s="108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0" t="s">
        <v>34</v>
      </c>
      <c r="J55" s="31" t="str">
        <f>E24</f>
        <v xml:space="preserve"> </v>
      </c>
      <c r="K55" s="35"/>
      <c r="L55" s="108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07"/>
      <c r="J56" s="35"/>
      <c r="K56" s="35"/>
      <c r="L56" s="108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9" t="s">
        <v>100</v>
      </c>
      <c r="D57" s="140"/>
      <c r="E57" s="140"/>
      <c r="F57" s="140"/>
      <c r="G57" s="140"/>
      <c r="H57" s="140"/>
      <c r="I57" s="141"/>
      <c r="J57" s="142" t="s">
        <v>101</v>
      </c>
      <c r="K57" s="140"/>
      <c r="L57" s="108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07"/>
      <c r="J58" s="35"/>
      <c r="K58" s="35"/>
      <c r="L58" s="108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3" t="s">
        <v>69</v>
      </c>
      <c r="D59" s="35"/>
      <c r="E59" s="35"/>
      <c r="F59" s="35"/>
      <c r="G59" s="35"/>
      <c r="H59" s="35"/>
      <c r="I59" s="107"/>
      <c r="J59" s="76">
        <f>J82</f>
        <v>0</v>
      </c>
      <c r="K59" s="35"/>
      <c r="L59" s="108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102</v>
      </c>
    </row>
    <row r="60" spans="2:12" s="9" customFormat="1" ht="24.9" customHeight="1">
      <c r="B60" s="144"/>
      <c r="C60" s="145"/>
      <c r="D60" s="146" t="s">
        <v>579</v>
      </c>
      <c r="E60" s="147"/>
      <c r="F60" s="147"/>
      <c r="G60" s="147"/>
      <c r="H60" s="147"/>
      <c r="I60" s="148"/>
      <c r="J60" s="149">
        <f>J83</f>
        <v>0</v>
      </c>
      <c r="K60" s="145"/>
      <c r="L60" s="150"/>
    </row>
    <row r="61" spans="2:12" s="10" customFormat="1" ht="19.95" customHeight="1">
      <c r="B61" s="151"/>
      <c r="C61" s="152"/>
      <c r="D61" s="153" t="s">
        <v>580</v>
      </c>
      <c r="E61" s="154"/>
      <c r="F61" s="154"/>
      <c r="G61" s="154"/>
      <c r="H61" s="154"/>
      <c r="I61" s="155"/>
      <c r="J61" s="156">
        <f>J84</f>
        <v>0</v>
      </c>
      <c r="K61" s="152"/>
      <c r="L61" s="157"/>
    </row>
    <row r="62" spans="2:12" s="10" customFormat="1" ht="19.95" customHeight="1">
      <c r="B62" s="151"/>
      <c r="C62" s="152"/>
      <c r="D62" s="153" t="s">
        <v>581</v>
      </c>
      <c r="E62" s="154"/>
      <c r="F62" s="154"/>
      <c r="G62" s="154"/>
      <c r="H62" s="154"/>
      <c r="I62" s="155"/>
      <c r="J62" s="156">
        <f>J91</f>
        <v>0</v>
      </c>
      <c r="K62" s="152"/>
      <c r="L62" s="157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107"/>
      <c r="J63" s="35"/>
      <c r="K63" s="35"/>
      <c r="L63" s="108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" customHeight="1">
      <c r="A64" s="33"/>
      <c r="B64" s="46"/>
      <c r="C64" s="47"/>
      <c r="D64" s="47"/>
      <c r="E64" s="47"/>
      <c r="F64" s="47"/>
      <c r="G64" s="47"/>
      <c r="H64" s="47"/>
      <c r="I64" s="135"/>
      <c r="J64" s="47"/>
      <c r="K64" s="47"/>
      <c r="L64" s="108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" customHeight="1">
      <c r="A68" s="33"/>
      <c r="B68" s="48"/>
      <c r="C68" s="49"/>
      <c r="D68" s="49"/>
      <c r="E68" s="49"/>
      <c r="F68" s="49"/>
      <c r="G68" s="49"/>
      <c r="H68" s="49"/>
      <c r="I68" s="138"/>
      <c r="J68" s="49"/>
      <c r="K68" s="49"/>
      <c r="L68" s="108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" customHeight="1">
      <c r="A69" s="33"/>
      <c r="B69" s="34"/>
      <c r="C69" s="22" t="s">
        <v>110</v>
      </c>
      <c r="D69" s="35"/>
      <c r="E69" s="35"/>
      <c r="F69" s="35"/>
      <c r="G69" s="35"/>
      <c r="H69" s="35"/>
      <c r="I69" s="107"/>
      <c r="J69" s="35"/>
      <c r="K69" s="35"/>
      <c r="L69" s="108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34"/>
      <c r="C70" s="35"/>
      <c r="D70" s="35"/>
      <c r="E70" s="35"/>
      <c r="F70" s="35"/>
      <c r="G70" s="35"/>
      <c r="H70" s="35"/>
      <c r="I70" s="107"/>
      <c r="J70" s="35"/>
      <c r="K70" s="35"/>
      <c r="L70" s="108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107"/>
      <c r="J71" s="35"/>
      <c r="K71" s="35"/>
      <c r="L71" s="108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4.4" customHeight="1">
      <c r="A72" s="33"/>
      <c r="B72" s="34"/>
      <c r="C72" s="35"/>
      <c r="D72" s="35"/>
      <c r="E72" s="357" t="str">
        <f>E7</f>
        <v>Polní cesta P12 v k.ú. Svojšice u Kouřimi</v>
      </c>
      <c r="F72" s="358"/>
      <c r="G72" s="358"/>
      <c r="H72" s="358"/>
      <c r="I72" s="107"/>
      <c r="J72" s="35"/>
      <c r="K72" s="35"/>
      <c r="L72" s="108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97</v>
      </c>
      <c r="D73" s="35"/>
      <c r="E73" s="35"/>
      <c r="F73" s="35"/>
      <c r="G73" s="35"/>
      <c r="H73" s="35"/>
      <c r="I73" s="107"/>
      <c r="J73" s="35"/>
      <c r="K73" s="35"/>
      <c r="L73" s="108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4.4" customHeight="1">
      <c r="A74" s="33"/>
      <c r="B74" s="34"/>
      <c r="C74" s="35"/>
      <c r="D74" s="35"/>
      <c r="E74" s="310" t="str">
        <f>E9</f>
        <v>VON - Vedlejší a ostatní náklady</v>
      </c>
      <c r="F74" s="359"/>
      <c r="G74" s="359"/>
      <c r="H74" s="359"/>
      <c r="I74" s="107"/>
      <c r="J74" s="35"/>
      <c r="K74" s="35"/>
      <c r="L74" s="108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107"/>
      <c r="J75" s="35"/>
      <c r="K75" s="35"/>
      <c r="L75" s="108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 xml:space="preserve"> </v>
      </c>
      <c r="G76" s="35"/>
      <c r="H76" s="35"/>
      <c r="I76" s="110" t="s">
        <v>23</v>
      </c>
      <c r="J76" s="58" t="str">
        <f>IF(J12="","",J12)</f>
        <v>1. 6. 2020</v>
      </c>
      <c r="K76" s="35"/>
      <c r="L76" s="108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5"/>
      <c r="D77" s="35"/>
      <c r="E77" s="35"/>
      <c r="F77" s="35"/>
      <c r="G77" s="35"/>
      <c r="H77" s="35"/>
      <c r="I77" s="107"/>
      <c r="J77" s="35"/>
      <c r="K77" s="35"/>
      <c r="L77" s="108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8" customHeight="1">
      <c r="A78" s="33"/>
      <c r="B78" s="34"/>
      <c r="C78" s="28" t="s">
        <v>25</v>
      </c>
      <c r="D78" s="35"/>
      <c r="E78" s="35"/>
      <c r="F78" s="26" t="str">
        <f>E15</f>
        <v>ČR-SPÚ, Pobočka Kolín</v>
      </c>
      <c r="G78" s="35"/>
      <c r="H78" s="35"/>
      <c r="I78" s="110" t="s">
        <v>31</v>
      </c>
      <c r="J78" s="31" t="str">
        <f>E21</f>
        <v>AGRO-AQUA, s.r.o. Pardubice</v>
      </c>
      <c r="K78" s="35"/>
      <c r="L78" s="108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6" customHeight="1">
      <c r="A79" s="33"/>
      <c r="B79" s="34"/>
      <c r="C79" s="28" t="s">
        <v>29</v>
      </c>
      <c r="D79" s="35"/>
      <c r="E79" s="35"/>
      <c r="F79" s="26" t="str">
        <f>IF(E18="","",E18)</f>
        <v>Vyplň údaj</v>
      </c>
      <c r="G79" s="35"/>
      <c r="H79" s="35"/>
      <c r="I79" s="110" t="s">
        <v>34</v>
      </c>
      <c r="J79" s="31" t="str">
        <f>E24</f>
        <v xml:space="preserve"> </v>
      </c>
      <c r="K79" s="35"/>
      <c r="L79" s="108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107"/>
      <c r="J80" s="35"/>
      <c r="K80" s="35"/>
      <c r="L80" s="108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58"/>
      <c r="B81" s="159"/>
      <c r="C81" s="160" t="s">
        <v>111</v>
      </c>
      <c r="D81" s="161" t="s">
        <v>56</v>
      </c>
      <c r="E81" s="161" t="s">
        <v>52</v>
      </c>
      <c r="F81" s="161" t="s">
        <v>53</v>
      </c>
      <c r="G81" s="161" t="s">
        <v>112</v>
      </c>
      <c r="H81" s="161" t="s">
        <v>113</v>
      </c>
      <c r="I81" s="162" t="s">
        <v>114</v>
      </c>
      <c r="J81" s="161" t="s">
        <v>101</v>
      </c>
      <c r="K81" s="163" t="s">
        <v>115</v>
      </c>
      <c r="L81" s="164"/>
      <c r="M81" s="67" t="s">
        <v>19</v>
      </c>
      <c r="N81" s="68" t="s">
        <v>41</v>
      </c>
      <c r="O81" s="68" t="s">
        <v>116</v>
      </c>
      <c r="P81" s="68" t="s">
        <v>117</v>
      </c>
      <c r="Q81" s="68" t="s">
        <v>118</v>
      </c>
      <c r="R81" s="68" t="s">
        <v>119</v>
      </c>
      <c r="S81" s="68" t="s">
        <v>120</v>
      </c>
      <c r="T81" s="69" t="s">
        <v>121</v>
      </c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</row>
    <row r="82" spans="1:63" s="2" customFormat="1" ht="22.8" customHeight="1">
      <c r="A82" s="33"/>
      <c r="B82" s="34"/>
      <c r="C82" s="74" t="s">
        <v>122</v>
      </c>
      <c r="D82" s="35"/>
      <c r="E82" s="35"/>
      <c r="F82" s="35"/>
      <c r="G82" s="35"/>
      <c r="H82" s="35"/>
      <c r="I82" s="107"/>
      <c r="J82" s="165">
        <f>BK82</f>
        <v>0</v>
      </c>
      <c r="K82" s="35"/>
      <c r="L82" s="38"/>
      <c r="M82" s="70"/>
      <c r="N82" s="166"/>
      <c r="O82" s="71"/>
      <c r="P82" s="167">
        <f>P83</f>
        <v>0</v>
      </c>
      <c r="Q82" s="71"/>
      <c r="R82" s="167">
        <f>R83</f>
        <v>0</v>
      </c>
      <c r="S82" s="71"/>
      <c r="T82" s="168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70</v>
      </c>
      <c r="AU82" s="16" t="s">
        <v>102</v>
      </c>
      <c r="BK82" s="169">
        <f>BK83</f>
        <v>0</v>
      </c>
    </row>
    <row r="83" spans="2:63" s="12" customFormat="1" ht="25.95" customHeight="1">
      <c r="B83" s="170"/>
      <c r="C83" s="171"/>
      <c r="D83" s="172" t="s">
        <v>70</v>
      </c>
      <c r="E83" s="173" t="s">
        <v>582</v>
      </c>
      <c r="F83" s="173" t="s">
        <v>583</v>
      </c>
      <c r="G83" s="171"/>
      <c r="H83" s="171"/>
      <c r="I83" s="174"/>
      <c r="J83" s="175">
        <f>BK83</f>
        <v>0</v>
      </c>
      <c r="K83" s="171"/>
      <c r="L83" s="176"/>
      <c r="M83" s="177"/>
      <c r="N83" s="178"/>
      <c r="O83" s="178"/>
      <c r="P83" s="179">
        <f>P84+P91</f>
        <v>0</v>
      </c>
      <c r="Q83" s="178"/>
      <c r="R83" s="179">
        <f>R84+R91</f>
        <v>0</v>
      </c>
      <c r="S83" s="178"/>
      <c r="T83" s="180">
        <f>T84+T91</f>
        <v>0</v>
      </c>
      <c r="AR83" s="181" t="s">
        <v>152</v>
      </c>
      <c r="AT83" s="182" t="s">
        <v>70</v>
      </c>
      <c r="AU83" s="182" t="s">
        <v>71</v>
      </c>
      <c r="AY83" s="181" t="s">
        <v>125</v>
      </c>
      <c r="BK83" s="183">
        <f>BK84+BK91</f>
        <v>0</v>
      </c>
    </row>
    <row r="84" spans="2:63" s="12" customFormat="1" ht="22.8" customHeight="1">
      <c r="B84" s="170"/>
      <c r="C84" s="171"/>
      <c r="D84" s="172" t="s">
        <v>70</v>
      </c>
      <c r="E84" s="184" t="s">
        <v>584</v>
      </c>
      <c r="F84" s="184" t="s">
        <v>585</v>
      </c>
      <c r="G84" s="171"/>
      <c r="H84" s="171"/>
      <c r="I84" s="174"/>
      <c r="J84" s="185">
        <f>BK84</f>
        <v>0</v>
      </c>
      <c r="K84" s="171"/>
      <c r="L84" s="176"/>
      <c r="M84" s="177"/>
      <c r="N84" s="178"/>
      <c r="O84" s="178"/>
      <c r="P84" s="179">
        <f>SUM(P85:P90)</f>
        <v>0</v>
      </c>
      <c r="Q84" s="178"/>
      <c r="R84" s="179">
        <f>SUM(R85:R90)</f>
        <v>0</v>
      </c>
      <c r="S84" s="178"/>
      <c r="T84" s="180">
        <f>SUM(T85:T90)</f>
        <v>0</v>
      </c>
      <c r="AR84" s="181" t="s">
        <v>152</v>
      </c>
      <c r="AT84" s="182" t="s">
        <v>70</v>
      </c>
      <c r="AU84" s="182" t="s">
        <v>79</v>
      </c>
      <c r="AY84" s="181" t="s">
        <v>125</v>
      </c>
      <c r="BK84" s="183">
        <f>SUM(BK85:BK90)</f>
        <v>0</v>
      </c>
    </row>
    <row r="85" spans="1:65" s="2" customFormat="1" ht="14.4" customHeight="1">
      <c r="A85" s="33"/>
      <c r="B85" s="34"/>
      <c r="C85" s="186" t="s">
        <v>79</v>
      </c>
      <c r="D85" s="186" t="s">
        <v>127</v>
      </c>
      <c r="E85" s="187" t="s">
        <v>586</v>
      </c>
      <c r="F85" s="188" t="s">
        <v>587</v>
      </c>
      <c r="G85" s="189" t="s">
        <v>588</v>
      </c>
      <c r="H85" s="190">
        <v>1</v>
      </c>
      <c r="I85" s="191"/>
      <c r="J85" s="192">
        <f>ROUND(I85*H85,2)</f>
        <v>0</v>
      </c>
      <c r="K85" s="188" t="s">
        <v>19</v>
      </c>
      <c r="L85" s="38"/>
      <c r="M85" s="193" t="s">
        <v>19</v>
      </c>
      <c r="N85" s="194" t="s">
        <v>42</v>
      </c>
      <c r="O85" s="63"/>
      <c r="P85" s="195">
        <f>O85*H85</f>
        <v>0</v>
      </c>
      <c r="Q85" s="195">
        <v>0</v>
      </c>
      <c r="R85" s="195">
        <f>Q85*H85</f>
        <v>0</v>
      </c>
      <c r="S85" s="195">
        <v>0</v>
      </c>
      <c r="T85" s="196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97" t="s">
        <v>589</v>
      </c>
      <c r="AT85" s="197" t="s">
        <v>127</v>
      </c>
      <c r="AU85" s="197" t="s">
        <v>82</v>
      </c>
      <c r="AY85" s="16" t="s">
        <v>125</v>
      </c>
      <c r="BE85" s="198">
        <f>IF(N85="základní",J85,0)</f>
        <v>0</v>
      </c>
      <c r="BF85" s="198">
        <f>IF(N85="snížená",J85,0)</f>
        <v>0</v>
      </c>
      <c r="BG85" s="198">
        <f>IF(N85="zákl. přenesená",J85,0)</f>
        <v>0</v>
      </c>
      <c r="BH85" s="198">
        <f>IF(N85="sníž. přenesená",J85,0)</f>
        <v>0</v>
      </c>
      <c r="BI85" s="198">
        <f>IF(N85="nulová",J85,0)</f>
        <v>0</v>
      </c>
      <c r="BJ85" s="16" t="s">
        <v>79</v>
      </c>
      <c r="BK85" s="198">
        <f>ROUND(I85*H85,2)</f>
        <v>0</v>
      </c>
      <c r="BL85" s="16" t="s">
        <v>589</v>
      </c>
      <c r="BM85" s="197" t="s">
        <v>590</v>
      </c>
    </row>
    <row r="86" spans="1:47" s="2" customFormat="1" ht="10.2">
      <c r="A86" s="33"/>
      <c r="B86" s="34"/>
      <c r="C86" s="35"/>
      <c r="D86" s="199" t="s">
        <v>134</v>
      </c>
      <c r="E86" s="35"/>
      <c r="F86" s="200" t="s">
        <v>591</v>
      </c>
      <c r="G86" s="35"/>
      <c r="H86" s="35"/>
      <c r="I86" s="107"/>
      <c r="J86" s="35"/>
      <c r="K86" s="35"/>
      <c r="L86" s="38"/>
      <c r="M86" s="201"/>
      <c r="N86" s="202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134</v>
      </c>
      <c r="AU86" s="16" t="s">
        <v>82</v>
      </c>
    </row>
    <row r="87" spans="1:47" s="2" customFormat="1" ht="52.2" customHeight="1">
      <c r="A87" s="33"/>
      <c r="B87" s="34"/>
      <c r="C87" s="35"/>
      <c r="D87" s="199" t="s">
        <v>187</v>
      </c>
      <c r="E87" s="35"/>
      <c r="F87" s="224" t="s">
        <v>592</v>
      </c>
      <c r="G87" s="35"/>
      <c r="H87" s="35"/>
      <c r="I87" s="107"/>
      <c r="J87" s="35"/>
      <c r="K87" s="35"/>
      <c r="L87" s="38"/>
      <c r="M87" s="201"/>
      <c r="N87" s="202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187</v>
      </c>
      <c r="AU87" s="16" t="s">
        <v>82</v>
      </c>
    </row>
    <row r="88" spans="1:65" s="2" customFormat="1" ht="14.4" customHeight="1">
      <c r="A88" s="33"/>
      <c r="B88" s="34"/>
      <c r="C88" s="186" t="s">
        <v>82</v>
      </c>
      <c r="D88" s="186" t="s">
        <v>127</v>
      </c>
      <c r="E88" s="187" t="s">
        <v>593</v>
      </c>
      <c r="F88" s="188" t="s">
        <v>594</v>
      </c>
      <c r="G88" s="189" t="s">
        <v>588</v>
      </c>
      <c r="H88" s="190">
        <v>1</v>
      </c>
      <c r="I88" s="191"/>
      <c r="J88" s="192">
        <f>ROUND(I88*H88,2)</f>
        <v>0</v>
      </c>
      <c r="K88" s="188" t="s">
        <v>19</v>
      </c>
      <c r="L88" s="38"/>
      <c r="M88" s="193" t="s">
        <v>19</v>
      </c>
      <c r="N88" s="194" t="s">
        <v>42</v>
      </c>
      <c r="O88" s="63"/>
      <c r="P88" s="195">
        <f>O88*H88</f>
        <v>0</v>
      </c>
      <c r="Q88" s="195">
        <v>0</v>
      </c>
      <c r="R88" s="195">
        <f>Q88*H88</f>
        <v>0</v>
      </c>
      <c r="S88" s="195">
        <v>0</v>
      </c>
      <c r="T88" s="196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97" t="s">
        <v>589</v>
      </c>
      <c r="AT88" s="197" t="s">
        <v>127</v>
      </c>
      <c r="AU88" s="197" t="s">
        <v>82</v>
      </c>
      <c r="AY88" s="16" t="s">
        <v>125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16" t="s">
        <v>79</v>
      </c>
      <c r="BK88" s="198">
        <f>ROUND(I88*H88,2)</f>
        <v>0</v>
      </c>
      <c r="BL88" s="16" t="s">
        <v>589</v>
      </c>
      <c r="BM88" s="197" t="s">
        <v>595</v>
      </c>
    </row>
    <row r="89" spans="1:47" s="2" customFormat="1" ht="10.2">
      <c r="A89" s="33"/>
      <c r="B89" s="34"/>
      <c r="C89" s="35"/>
      <c r="D89" s="199" t="s">
        <v>134</v>
      </c>
      <c r="E89" s="35"/>
      <c r="F89" s="200" t="s">
        <v>594</v>
      </c>
      <c r="G89" s="35"/>
      <c r="H89" s="35"/>
      <c r="I89" s="107"/>
      <c r="J89" s="35"/>
      <c r="K89" s="35"/>
      <c r="L89" s="38"/>
      <c r="M89" s="201"/>
      <c r="N89" s="202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134</v>
      </c>
      <c r="AU89" s="16" t="s">
        <v>82</v>
      </c>
    </row>
    <row r="90" spans="1:47" s="2" customFormat="1" ht="85.8" customHeight="1">
      <c r="A90" s="33"/>
      <c r="B90" s="34"/>
      <c r="C90" s="35"/>
      <c r="D90" s="199" t="s">
        <v>187</v>
      </c>
      <c r="E90" s="35"/>
      <c r="F90" s="224" t="s">
        <v>596</v>
      </c>
      <c r="G90" s="35"/>
      <c r="H90" s="35"/>
      <c r="I90" s="107"/>
      <c r="J90" s="35"/>
      <c r="K90" s="35"/>
      <c r="L90" s="38"/>
      <c r="M90" s="201"/>
      <c r="N90" s="202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187</v>
      </c>
      <c r="AU90" s="16" t="s">
        <v>82</v>
      </c>
    </row>
    <row r="91" spans="2:63" s="12" customFormat="1" ht="22.8" customHeight="1">
      <c r="B91" s="170"/>
      <c r="C91" s="171"/>
      <c r="D91" s="172" t="s">
        <v>70</v>
      </c>
      <c r="E91" s="184" t="s">
        <v>597</v>
      </c>
      <c r="F91" s="184" t="s">
        <v>598</v>
      </c>
      <c r="G91" s="171"/>
      <c r="H91" s="171"/>
      <c r="I91" s="174"/>
      <c r="J91" s="185">
        <f>BK91</f>
        <v>0</v>
      </c>
      <c r="K91" s="171"/>
      <c r="L91" s="176"/>
      <c r="M91" s="177"/>
      <c r="N91" s="178"/>
      <c r="O91" s="178"/>
      <c r="P91" s="179">
        <f>SUM(P92:P112)</f>
        <v>0</v>
      </c>
      <c r="Q91" s="178"/>
      <c r="R91" s="179">
        <f>SUM(R92:R112)</f>
        <v>0</v>
      </c>
      <c r="S91" s="178"/>
      <c r="T91" s="180">
        <f>SUM(T92:T112)</f>
        <v>0</v>
      </c>
      <c r="AR91" s="181" t="s">
        <v>132</v>
      </c>
      <c r="AT91" s="182" t="s">
        <v>70</v>
      </c>
      <c r="AU91" s="182" t="s">
        <v>79</v>
      </c>
      <c r="AY91" s="181" t="s">
        <v>125</v>
      </c>
      <c r="BK91" s="183">
        <f>SUM(BK92:BK112)</f>
        <v>0</v>
      </c>
    </row>
    <row r="92" spans="1:65" s="2" customFormat="1" ht="14.4" customHeight="1">
      <c r="A92" s="33"/>
      <c r="B92" s="34"/>
      <c r="C92" s="186" t="s">
        <v>142</v>
      </c>
      <c r="D92" s="186" t="s">
        <v>127</v>
      </c>
      <c r="E92" s="187" t="s">
        <v>599</v>
      </c>
      <c r="F92" s="188" t="s">
        <v>600</v>
      </c>
      <c r="G92" s="189" t="s">
        <v>588</v>
      </c>
      <c r="H92" s="190">
        <v>1</v>
      </c>
      <c r="I92" s="191"/>
      <c r="J92" s="192">
        <f>ROUND(I92*H92,2)</f>
        <v>0</v>
      </c>
      <c r="K92" s="188" t="s">
        <v>19</v>
      </c>
      <c r="L92" s="38"/>
      <c r="M92" s="193" t="s">
        <v>19</v>
      </c>
      <c r="N92" s="194" t="s">
        <v>42</v>
      </c>
      <c r="O92" s="63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97" t="s">
        <v>589</v>
      </c>
      <c r="AT92" s="197" t="s">
        <v>127</v>
      </c>
      <c r="AU92" s="197" t="s">
        <v>82</v>
      </c>
      <c r="AY92" s="16" t="s">
        <v>125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6" t="s">
        <v>79</v>
      </c>
      <c r="BK92" s="198">
        <f>ROUND(I92*H92,2)</f>
        <v>0</v>
      </c>
      <c r="BL92" s="16" t="s">
        <v>589</v>
      </c>
      <c r="BM92" s="197" t="s">
        <v>601</v>
      </c>
    </row>
    <row r="93" spans="1:47" s="2" customFormat="1" ht="10.2">
      <c r="A93" s="33"/>
      <c r="B93" s="34"/>
      <c r="C93" s="35"/>
      <c r="D93" s="199" t="s">
        <v>134</v>
      </c>
      <c r="E93" s="35"/>
      <c r="F93" s="200" t="s">
        <v>600</v>
      </c>
      <c r="G93" s="35"/>
      <c r="H93" s="35"/>
      <c r="I93" s="107"/>
      <c r="J93" s="35"/>
      <c r="K93" s="35"/>
      <c r="L93" s="38"/>
      <c r="M93" s="201"/>
      <c r="N93" s="202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134</v>
      </c>
      <c r="AU93" s="16" t="s">
        <v>82</v>
      </c>
    </row>
    <row r="94" spans="1:47" s="2" customFormat="1" ht="38.4">
      <c r="A94" s="33"/>
      <c r="B94" s="34"/>
      <c r="C94" s="35"/>
      <c r="D94" s="199" t="s">
        <v>187</v>
      </c>
      <c r="E94" s="35"/>
      <c r="F94" s="224" t="s">
        <v>602</v>
      </c>
      <c r="G94" s="35"/>
      <c r="H94" s="35"/>
      <c r="I94" s="107"/>
      <c r="J94" s="35"/>
      <c r="K94" s="35"/>
      <c r="L94" s="38"/>
      <c r="M94" s="201"/>
      <c r="N94" s="202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187</v>
      </c>
      <c r="AU94" s="16" t="s">
        <v>82</v>
      </c>
    </row>
    <row r="95" spans="1:65" s="2" customFormat="1" ht="14.4" customHeight="1">
      <c r="A95" s="33"/>
      <c r="B95" s="34"/>
      <c r="C95" s="186" t="s">
        <v>132</v>
      </c>
      <c r="D95" s="186" t="s">
        <v>127</v>
      </c>
      <c r="E95" s="187" t="s">
        <v>603</v>
      </c>
      <c r="F95" s="188" t="s">
        <v>604</v>
      </c>
      <c r="G95" s="189" t="s">
        <v>588</v>
      </c>
      <c r="H95" s="190">
        <v>1</v>
      </c>
      <c r="I95" s="191"/>
      <c r="J95" s="192">
        <f>ROUND(I95*H95,2)</f>
        <v>0</v>
      </c>
      <c r="K95" s="188" t="s">
        <v>19</v>
      </c>
      <c r="L95" s="38"/>
      <c r="M95" s="193" t="s">
        <v>19</v>
      </c>
      <c r="N95" s="194" t="s">
        <v>42</v>
      </c>
      <c r="O95" s="63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97" t="s">
        <v>589</v>
      </c>
      <c r="AT95" s="197" t="s">
        <v>127</v>
      </c>
      <c r="AU95" s="197" t="s">
        <v>82</v>
      </c>
      <c r="AY95" s="16" t="s">
        <v>125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16" t="s">
        <v>79</v>
      </c>
      <c r="BK95" s="198">
        <f>ROUND(I95*H95,2)</f>
        <v>0</v>
      </c>
      <c r="BL95" s="16" t="s">
        <v>589</v>
      </c>
      <c r="BM95" s="197" t="s">
        <v>605</v>
      </c>
    </row>
    <row r="96" spans="1:47" s="2" customFormat="1" ht="10.2">
      <c r="A96" s="33"/>
      <c r="B96" s="34"/>
      <c r="C96" s="35"/>
      <c r="D96" s="199" t="s">
        <v>134</v>
      </c>
      <c r="E96" s="35"/>
      <c r="F96" s="200" t="s">
        <v>604</v>
      </c>
      <c r="G96" s="35"/>
      <c r="H96" s="35"/>
      <c r="I96" s="107"/>
      <c r="J96" s="35"/>
      <c r="K96" s="35"/>
      <c r="L96" s="38"/>
      <c r="M96" s="201"/>
      <c r="N96" s="202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134</v>
      </c>
      <c r="AU96" s="16" t="s">
        <v>82</v>
      </c>
    </row>
    <row r="97" spans="1:47" s="2" customFormat="1" ht="47.4" customHeight="1">
      <c r="A97" s="33"/>
      <c r="B97" s="34"/>
      <c r="C97" s="35"/>
      <c r="D97" s="199" t="s">
        <v>187</v>
      </c>
      <c r="E97" s="35"/>
      <c r="F97" s="224" t="s">
        <v>606</v>
      </c>
      <c r="G97" s="35"/>
      <c r="H97" s="35"/>
      <c r="I97" s="107"/>
      <c r="J97" s="35"/>
      <c r="K97" s="35"/>
      <c r="L97" s="38"/>
      <c r="M97" s="201"/>
      <c r="N97" s="202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187</v>
      </c>
      <c r="AU97" s="16" t="s">
        <v>82</v>
      </c>
    </row>
    <row r="98" spans="1:65" s="2" customFormat="1" ht="14.4" customHeight="1">
      <c r="A98" s="33"/>
      <c r="B98" s="34"/>
      <c r="C98" s="186" t="s">
        <v>152</v>
      </c>
      <c r="D98" s="186" t="s">
        <v>127</v>
      </c>
      <c r="E98" s="187" t="s">
        <v>607</v>
      </c>
      <c r="F98" s="188" t="s">
        <v>608</v>
      </c>
      <c r="G98" s="189" t="s">
        <v>588</v>
      </c>
      <c r="H98" s="190">
        <v>1</v>
      </c>
      <c r="I98" s="191"/>
      <c r="J98" s="192">
        <f>ROUND(I98*H98,2)</f>
        <v>0</v>
      </c>
      <c r="K98" s="188" t="s">
        <v>19</v>
      </c>
      <c r="L98" s="38"/>
      <c r="M98" s="193" t="s">
        <v>19</v>
      </c>
      <c r="N98" s="194" t="s">
        <v>42</v>
      </c>
      <c r="O98" s="63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97" t="s">
        <v>589</v>
      </c>
      <c r="AT98" s="197" t="s">
        <v>127</v>
      </c>
      <c r="AU98" s="197" t="s">
        <v>82</v>
      </c>
      <c r="AY98" s="16" t="s">
        <v>125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6" t="s">
        <v>79</v>
      </c>
      <c r="BK98" s="198">
        <f>ROUND(I98*H98,2)</f>
        <v>0</v>
      </c>
      <c r="BL98" s="16" t="s">
        <v>589</v>
      </c>
      <c r="BM98" s="197" t="s">
        <v>609</v>
      </c>
    </row>
    <row r="99" spans="1:47" s="2" customFormat="1" ht="10.2">
      <c r="A99" s="33"/>
      <c r="B99" s="34"/>
      <c r="C99" s="35"/>
      <c r="D99" s="199" t="s">
        <v>134</v>
      </c>
      <c r="E99" s="35"/>
      <c r="F99" s="200" t="s">
        <v>608</v>
      </c>
      <c r="G99" s="35"/>
      <c r="H99" s="35"/>
      <c r="I99" s="107"/>
      <c r="J99" s="35"/>
      <c r="K99" s="35"/>
      <c r="L99" s="38"/>
      <c r="M99" s="201"/>
      <c r="N99" s="202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134</v>
      </c>
      <c r="AU99" s="16" t="s">
        <v>82</v>
      </c>
    </row>
    <row r="100" spans="1:47" s="2" customFormat="1" ht="31.8" customHeight="1">
      <c r="A100" s="33"/>
      <c r="B100" s="34"/>
      <c r="C100" s="35"/>
      <c r="D100" s="199" t="s">
        <v>187</v>
      </c>
      <c r="E100" s="35"/>
      <c r="F100" s="224" t="s">
        <v>610</v>
      </c>
      <c r="G100" s="35"/>
      <c r="H100" s="35"/>
      <c r="I100" s="107"/>
      <c r="J100" s="35"/>
      <c r="K100" s="35"/>
      <c r="L100" s="38"/>
      <c r="M100" s="201"/>
      <c r="N100" s="202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187</v>
      </c>
      <c r="AU100" s="16" t="s">
        <v>82</v>
      </c>
    </row>
    <row r="101" spans="1:65" s="2" customFormat="1" ht="14.4" customHeight="1">
      <c r="A101" s="33"/>
      <c r="B101" s="34"/>
      <c r="C101" s="186" t="s">
        <v>159</v>
      </c>
      <c r="D101" s="186" t="s">
        <v>127</v>
      </c>
      <c r="E101" s="187" t="s">
        <v>611</v>
      </c>
      <c r="F101" s="188" t="s">
        <v>612</v>
      </c>
      <c r="G101" s="189" t="s">
        <v>588</v>
      </c>
      <c r="H101" s="190">
        <v>1</v>
      </c>
      <c r="I101" s="191"/>
      <c r="J101" s="192">
        <f>ROUND(I101*H101,2)</f>
        <v>0</v>
      </c>
      <c r="K101" s="188" t="s">
        <v>19</v>
      </c>
      <c r="L101" s="38"/>
      <c r="M101" s="193" t="s">
        <v>19</v>
      </c>
      <c r="N101" s="194" t="s">
        <v>42</v>
      </c>
      <c r="O101" s="63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97" t="s">
        <v>589</v>
      </c>
      <c r="AT101" s="197" t="s">
        <v>127</v>
      </c>
      <c r="AU101" s="197" t="s">
        <v>82</v>
      </c>
      <c r="AY101" s="16" t="s">
        <v>125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6" t="s">
        <v>79</v>
      </c>
      <c r="BK101" s="198">
        <f>ROUND(I101*H101,2)</f>
        <v>0</v>
      </c>
      <c r="BL101" s="16" t="s">
        <v>589</v>
      </c>
      <c r="BM101" s="197" t="s">
        <v>613</v>
      </c>
    </row>
    <row r="102" spans="1:47" s="2" customFormat="1" ht="10.2">
      <c r="A102" s="33"/>
      <c r="B102" s="34"/>
      <c r="C102" s="35"/>
      <c r="D102" s="199" t="s">
        <v>134</v>
      </c>
      <c r="E102" s="35"/>
      <c r="F102" s="200" t="s">
        <v>612</v>
      </c>
      <c r="G102" s="35"/>
      <c r="H102" s="35"/>
      <c r="I102" s="107"/>
      <c r="J102" s="35"/>
      <c r="K102" s="35"/>
      <c r="L102" s="38"/>
      <c r="M102" s="201"/>
      <c r="N102" s="202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134</v>
      </c>
      <c r="AU102" s="16" t="s">
        <v>82</v>
      </c>
    </row>
    <row r="103" spans="1:47" s="2" customFormat="1" ht="72.6" customHeight="1">
      <c r="A103" s="33"/>
      <c r="B103" s="34"/>
      <c r="C103" s="35"/>
      <c r="D103" s="199" t="s">
        <v>187</v>
      </c>
      <c r="E103" s="35"/>
      <c r="F103" s="224" t="s">
        <v>614</v>
      </c>
      <c r="G103" s="35"/>
      <c r="H103" s="35"/>
      <c r="I103" s="107"/>
      <c r="J103" s="35"/>
      <c r="K103" s="35"/>
      <c r="L103" s="38"/>
      <c r="M103" s="201"/>
      <c r="N103" s="202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187</v>
      </c>
      <c r="AU103" s="16" t="s">
        <v>82</v>
      </c>
    </row>
    <row r="104" spans="1:65" s="2" customFormat="1" ht="14.4" customHeight="1">
      <c r="A104" s="33"/>
      <c r="B104" s="34"/>
      <c r="C104" s="186" t="s">
        <v>165</v>
      </c>
      <c r="D104" s="186" t="s">
        <v>127</v>
      </c>
      <c r="E104" s="187" t="s">
        <v>615</v>
      </c>
      <c r="F104" s="188" t="s">
        <v>616</v>
      </c>
      <c r="G104" s="189" t="s">
        <v>483</v>
      </c>
      <c r="H104" s="190">
        <v>2</v>
      </c>
      <c r="I104" s="191"/>
      <c r="J104" s="192">
        <f>ROUND(I104*H104,2)</f>
        <v>0</v>
      </c>
      <c r="K104" s="188" t="s">
        <v>19</v>
      </c>
      <c r="L104" s="38"/>
      <c r="M104" s="193" t="s">
        <v>19</v>
      </c>
      <c r="N104" s="194" t="s">
        <v>42</v>
      </c>
      <c r="O104" s="63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97" t="s">
        <v>589</v>
      </c>
      <c r="AT104" s="197" t="s">
        <v>127</v>
      </c>
      <c r="AU104" s="197" t="s">
        <v>82</v>
      </c>
      <c r="AY104" s="16" t="s">
        <v>125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6" t="s">
        <v>79</v>
      </c>
      <c r="BK104" s="198">
        <f>ROUND(I104*H104,2)</f>
        <v>0</v>
      </c>
      <c r="BL104" s="16" t="s">
        <v>589</v>
      </c>
      <c r="BM104" s="197" t="s">
        <v>617</v>
      </c>
    </row>
    <row r="105" spans="1:47" s="2" customFormat="1" ht="10.2">
      <c r="A105" s="33"/>
      <c r="B105" s="34"/>
      <c r="C105" s="35"/>
      <c r="D105" s="199" t="s">
        <v>134</v>
      </c>
      <c r="E105" s="35"/>
      <c r="F105" s="200" t="s">
        <v>616</v>
      </c>
      <c r="G105" s="35"/>
      <c r="H105" s="35"/>
      <c r="I105" s="107"/>
      <c r="J105" s="35"/>
      <c r="K105" s="35"/>
      <c r="L105" s="38"/>
      <c r="M105" s="201"/>
      <c r="N105" s="202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134</v>
      </c>
      <c r="AU105" s="16" t="s">
        <v>82</v>
      </c>
    </row>
    <row r="106" spans="1:47" s="2" customFormat="1" ht="43.2" customHeight="1">
      <c r="A106" s="33"/>
      <c r="B106" s="34"/>
      <c r="C106" s="35"/>
      <c r="D106" s="199" t="s">
        <v>187</v>
      </c>
      <c r="E106" s="35"/>
      <c r="F106" s="224" t="s">
        <v>618</v>
      </c>
      <c r="G106" s="35"/>
      <c r="H106" s="35"/>
      <c r="I106" s="107"/>
      <c r="J106" s="35"/>
      <c r="K106" s="35"/>
      <c r="L106" s="38"/>
      <c r="M106" s="201"/>
      <c r="N106" s="202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187</v>
      </c>
      <c r="AU106" s="16" t="s">
        <v>82</v>
      </c>
    </row>
    <row r="107" spans="1:65" s="2" customFormat="1" ht="14.4" customHeight="1">
      <c r="A107" s="33"/>
      <c r="B107" s="34"/>
      <c r="C107" s="186" t="s">
        <v>163</v>
      </c>
      <c r="D107" s="186" t="s">
        <v>127</v>
      </c>
      <c r="E107" s="187" t="s">
        <v>619</v>
      </c>
      <c r="F107" s="188" t="s">
        <v>620</v>
      </c>
      <c r="G107" s="189" t="s">
        <v>588</v>
      </c>
      <c r="H107" s="190">
        <v>1</v>
      </c>
      <c r="I107" s="191"/>
      <c r="J107" s="192">
        <f>ROUND(I107*H107,2)</f>
        <v>0</v>
      </c>
      <c r="K107" s="188" t="s">
        <v>19</v>
      </c>
      <c r="L107" s="38"/>
      <c r="M107" s="193" t="s">
        <v>19</v>
      </c>
      <c r="N107" s="194" t="s">
        <v>42</v>
      </c>
      <c r="O107" s="63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97" t="s">
        <v>589</v>
      </c>
      <c r="AT107" s="197" t="s">
        <v>127</v>
      </c>
      <c r="AU107" s="197" t="s">
        <v>82</v>
      </c>
      <c r="AY107" s="16" t="s">
        <v>125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6" t="s">
        <v>79</v>
      </c>
      <c r="BK107" s="198">
        <f>ROUND(I107*H107,2)</f>
        <v>0</v>
      </c>
      <c r="BL107" s="16" t="s">
        <v>589</v>
      </c>
      <c r="BM107" s="197" t="s">
        <v>621</v>
      </c>
    </row>
    <row r="108" spans="1:47" s="2" customFormat="1" ht="10.2">
      <c r="A108" s="33"/>
      <c r="B108" s="34"/>
      <c r="C108" s="35"/>
      <c r="D108" s="199" t="s">
        <v>134</v>
      </c>
      <c r="E108" s="35"/>
      <c r="F108" s="200" t="s">
        <v>622</v>
      </c>
      <c r="G108" s="35"/>
      <c r="H108" s="35"/>
      <c r="I108" s="107"/>
      <c r="J108" s="35"/>
      <c r="K108" s="35"/>
      <c r="L108" s="38"/>
      <c r="M108" s="201"/>
      <c r="N108" s="202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134</v>
      </c>
      <c r="AU108" s="16" t="s">
        <v>82</v>
      </c>
    </row>
    <row r="109" spans="1:47" s="2" customFormat="1" ht="96">
      <c r="A109" s="33"/>
      <c r="B109" s="34"/>
      <c r="C109" s="35"/>
      <c r="D109" s="199" t="s">
        <v>187</v>
      </c>
      <c r="E109" s="35"/>
      <c r="F109" s="224" t="s">
        <v>623</v>
      </c>
      <c r="G109" s="35"/>
      <c r="H109" s="35"/>
      <c r="I109" s="107"/>
      <c r="J109" s="35"/>
      <c r="K109" s="35"/>
      <c r="L109" s="38"/>
      <c r="M109" s="201"/>
      <c r="N109" s="202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187</v>
      </c>
      <c r="AU109" s="16" t="s">
        <v>82</v>
      </c>
    </row>
    <row r="110" spans="1:65" s="2" customFormat="1" ht="14.4" customHeight="1">
      <c r="A110" s="33"/>
      <c r="B110" s="34"/>
      <c r="C110" s="186" t="s">
        <v>176</v>
      </c>
      <c r="D110" s="186" t="s">
        <v>127</v>
      </c>
      <c r="E110" s="187" t="s">
        <v>624</v>
      </c>
      <c r="F110" s="188" t="s">
        <v>625</v>
      </c>
      <c r="G110" s="189" t="s">
        <v>588</v>
      </c>
      <c r="H110" s="190">
        <v>1</v>
      </c>
      <c r="I110" s="191"/>
      <c r="J110" s="192">
        <f>ROUND(I110*H110,2)</f>
        <v>0</v>
      </c>
      <c r="K110" s="188" t="s">
        <v>19</v>
      </c>
      <c r="L110" s="38"/>
      <c r="M110" s="193" t="s">
        <v>19</v>
      </c>
      <c r="N110" s="194" t="s">
        <v>42</v>
      </c>
      <c r="O110" s="63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97" t="s">
        <v>589</v>
      </c>
      <c r="AT110" s="197" t="s">
        <v>127</v>
      </c>
      <c r="AU110" s="197" t="s">
        <v>82</v>
      </c>
      <c r="AY110" s="16" t="s">
        <v>125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6" t="s">
        <v>79</v>
      </c>
      <c r="BK110" s="198">
        <f>ROUND(I110*H110,2)</f>
        <v>0</v>
      </c>
      <c r="BL110" s="16" t="s">
        <v>589</v>
      </c>
      <c r="BM110" s="197" t="s">
        <v>626</v>
      </c>
    </row>
    <row r="111" spans="1:47" s="2" customFormat="1" ht="10.2">
      <c r="A111" s="33"/>
      <c r="B111" s="34"/>
      <c r="C111" s="35"/>
      <c r="D111" s="199" t="s">
        <v>134</v>
      </c>
      <c r="E111" s="35"/>
      <c r="F111" s="200" t="s">
        <v>625</v>
      </c>
      <c r="G111" s="35"/>
      <c r="H111" s="35"/>
      <c r="I111" s="107"/>
      <c r="J111" s="35"/>
      <c r="K111" s="35"/>
      <c r="L111" s="38"/>
      <c r="M111" s="201"/>
      <c r="N111" s="202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134</v>
      </c>
      <c r="AU111" s="16" t="s">
        <v>82</v>
      </c>
    </row>
    <row r="112" spans="1:47" s="2" customFormat="1" ht="48">
      <c r="A112" s="33"/>
      <c r="B112" s="34"/>
      <c r="C112" s="35"/>
      <c r="D112" s="199" t="s">
        <v>187</v>
      </c>
      <c r="E112" s="35"/>
      <c r="F112" s="224" t="s">
        <v>627</v>
      </c>
      <c r="G112" s="35"/>
      <c r="H112" s="35"/>
      <c r="I112" s="107"/>
      <c r="J112" s="35"/>
      <c r="K112" s="35"/>
      <c r="L112" s="38"/>
      <c r="M112" s="225"/>
      <c r="N112" s="226"/>
      <c r="O112" s="227"/>
      <c r="P112" s="227"/>
      <c r="Q112" s="227"/>
      <c r="R112" s="227"/>
      <c r="S112" s="227"/>
      <c r="T112" s="228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187</v>
      </c>
      <c r="AU112" s="16" t="s">
        <v>82</v>
      </c>
    </row>
    <row r="113" spans="1:31" s="2" customFormat="1" ht="6.9" customHeight="1">
      <c r="A113" s="33"/>
      <c r="B113" s="46"/>
      <c r="C113" s="47"/>
      <c r="D113" s="47"/>
      <c r="E113" s="47"/>
      <c r="F113" s="47"/>
      <c r="G113" s="47"/>
      <c r="H113" s="47"/>
      <c r="I113" s="135"/>
      <c r="J113" s="47"/>
      <c r="K113" s="47"/>
      <c r="L113" s="38"/>
      <c r="M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</sheetData>
  <sheetProtection algorithmName="SHA-512" hashValue="jt+6PJGn8yTc4S7w2C79aFL24zxPyr3WlLtThrLlF1ymyF8O1yR/umt1RjyB6kwXEJqW3Z2tc/8lEmAeEQcHtA==" saltValue="TXaau7fanxl8982q6CVX+FmlccQ4+HABLaUPSjlJ94AFDtaPwvgc4tiqO38oycPH+OxHsK2muNu3kk7umEekXA==" spinCount="100000" sheet="1" objects="1" scenarios="1" formatColumns="0" formatRows="0" autoFilter="0"/>
  <autoFilter ref="C81:K112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361" t="s">
        <v>628</v>
      </c>
      <c r="D3" s="361"/>
      <c r="E3" s="361"/>
      <c r="F3" s="361"/>
      <c r="G3" s="361"/>
      <c r="H3" s="361"/>
      <c r="I3" s="361"/>
      <c r="J3" s="361"/>
      <c r="K3" s="237"/>
    </row>
    <row r="4" spans="2:11" s="1" customFormat="1" ht="25.5" customHeight="1">
      <c r="B4" s="238"/>
      <c r="C4" s="366" t="s">
        <v>629</v>
      </c>
      <c r="D4" s="366"/>
      <c r="E4" s="366"/>
      <c r="F4" s="366"/>
      <c r="G4" s="366"/>
      <c r="H4" s="366"/>
      <c r="I4" s="366"/>
      <c r="J4" s="366"/>
      <c r="K4" s="239"/>
    </row>
    <row r="5" spans="2:11" s="1" customFormat="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8"/>
      <c r="C6" s="365" t="s">
        <v>630</v>
      </c>
      <c r="D6" s="365"/>
      <c r="E6" s="365"/>
      <c r="F6" s="365"/>
      <c r="G6" s="365"/>
      <c r="H6" s="365"/>
      <c r="I6" s="365"/>
      <c r="J6" s="365"/>
      <c r="K6" s="239"/>
    </row>
    <row r="7" spans="2:11" s="1" customFormat="1" ht="15" customHeight="1">
      <c r="B7" s="242"/>
      <c r="C7" s="365" t="s">
        <v>631</v>
      </c>
      <c r="D7" s="365"/>
      <c r="E7" s="365"/>
      <c r="F7" s="365"/>
      <c r="G7" s="365"/>
      <c r="H7" s="365"/>
      <c r="I7" s="365"/>
      <c r="J7" s="365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365" t="s">
        <v>632</v>
      </c>
      <c r="D9" s="365"/>
      <c r="E9" s="365"/>
      <c r="F9" s="365"/>
      <c r="G9" s="365"/>
      <c r="H9" s="365"/>
      <c r="I9" s="365"/>
      <c r="J9" s="365"/>
      <c r="K9" s="239"/>
    </row>
    <row r="10" spans="2:11" s="1" customFormat="1" ht="15" customHeight="1">
      <c r="B10" s="242"/>
      <c r="C10" s="241"/>
      <c r="D10" s="365" t="s">
        <v>633</v>
      </c>
      <c r="E10" s="365"/>
      <c r="F10" s="365"/>
      <c r="G10" s="365"/>
      <c r="H10" s="365"/>
      <c r="I10" s="365"/>
      <c r="J10" s="365"/>
      <c r="K10" s="239"/>
    </row>
    <row r="11" spans="2:11" s="1" customFormat="1" ht="15" customHeight="1">
      <c r="B11" s="242"/>
      <c r="C11" s="243"/>
      <c r="D11" s="365" t="s">
        <v>634</v>
      </c>
      <c r="E11" s="365"/>
      <c r="F11" s="365"/>
      <c r="G11" s="365"/>
      <c r="H11" s="365"/>
      <c r="I11" s="365"/>
      <c r="J11" s="365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635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365" t="s">
        <v>636</v>
      </c>
      <c r="E15" s="365"/>
      <c r="F15" s="365"/>
      <c r="G15" s="365"/>
      <c r="H15" s="365"/>
      <c r="I15" s="365"/>
      <c r="J15" s="365"/>
      <c r="K15" s="239"/>
    </row>
    <row r="16" spans="2:11" s="1" customFormat="1" ht="15" customHeight="1">
      <c r="B16" s="242"/>
      <c r="C16" s="243"/>
      <c r="D16" s="365" t="s">
        <v>637</v>
      </c>
      <c r="E16" s="365"/>
      <c r="F16" s="365"/>
      <c r="G16" s="365"/>
      <c r="H16" s="365"/>
      <c r="I16" s="365"/>
      <c r="J16" s="365"/>
      <c r="K16" s="239"/>
    </row>
    <row r="17" spans="2:11" s="1" customFormat="1" ht="15" customHeight="1">
      <c r="B17" s="242"/>
      <c r="C17" s="243"/>
      <c r="D17" s="365" t="s">
        <v>638</v>
      </c>
      <c r="E17" s="365"/>
      <c r="F17" s="365"/>
      <c r="G17" s="365"/>
      <c r="H17" s="365"/>
      <c r="I17" s="365"/>
      <c r="J17" s="365"/>
      <c r="K17" s="239"/>
    </row>
    <row r="18" spans="2:11" s="1" customFormat="1" ht="15" customHeight="1">
      <c r="B18" s="242"/>
      <c r="C18" s="243"/>
      <c r="D18" s="243"/>
      <c r="E18" s="245" t="s">
        <v>78</v>
      </c>
      <c r="F18" s="365" t="s">
        <v>639</v>
      </c>
      <c r="G18" s="365"/>
      <c r="H18" s="365"/>
      <c r="I18" s="365"/>
      <c r="J18" s="365"/>
      <c r="K18" s="239"/>
    </row>
    <row r="19" spans="2:11" s="1" customFormat="1" ht="15" customHeight="1">
      <c r="B19" s="242"/>
      <c r="C19" s="243"/>
      <c r="D19" s="243"/>
      <c r="E19" s="245" t="s">
        <v>640</v>
      </c>
      <c r="F19" s="365" t="s">
        <v>641</v>
      </c>
      <c r="G19" s="365"/>
      <c r="H19" s="365"/>
      <c r="I19" s="365"/>
      <c r="J19" s="365"/>
      <c r="K19" s="239"/>
    </row>
    <row r="20" spans="2:11" s="1" customFormat="1" ht="15" customHeight="1">
      <c r="B20" s="242"/>
      <c r="C20" s="243"/>
      <c r="D20" s="243"/>
      <c r="E20" s="245" t="s">
        <v>642</v>
      </c>
      <c r="F20" s="365" t="s">
        <v>643</v>
      </c>
      <c r="G20" s="365"/>
      <c r="H20" s="365"/>
      <c r="I20" s="365"/>
      <c r="J20" s="365"/>
      <c r="K20" s="239"/>
    </row>
    <row r="21" spans="2:11" s="1" customFormat="1" ht="15" customHeight="1">
      <c r="B21" s="242"/>
      <c r="C21" s="243"/>
      <c r="D21" s="243"/>
      <c r="E21" s="245" t="s">
        <v>93</v>
      </c>
      <c r="F21" s="365" t="s">
        <v>94</v>
      </c>
      <c r="G21" s="365"/>
      <c r="H21" s="365"/>
      <c r="I21" s="365"/>
      <c r="J21" s="365"/>
      <c r="K21" s="239"/>
    </row>
    <row r="22" spans="2:11" s="1" customFormat="1" ht="15" customHeight="1">
      <c r="B22" s="242"/>
      <c r="C22" s="243"/>
      <c r="D22" s="243"/>
      <c r="E22" s="245" t="s">
        <v>644</v>
      </c>
      <c r="F22" s="365" t="s">
        <v>645</v>
      </c>
      <c r="G22" s="365"/>
      <c r="H22" s="365"/>
      <c r="I22" s="365"/>
      <c r="J22" s="365"/>
      <c r="K22" s="239"/>
    </row>
    <row r="23" spans="2:11" s="1" customFormat="1" ht="15" customHeight="1">
      <c r="B23" s="242"/>
      <c r="C23" s="243"/>
      <c r="D23" s="243"/>
      <c r="E23" s="245" t="s">
        <v>646</v>
      </c>
      <c r="F23" s="365" t="s">
        <v>647</v>
      </c>
      <c r="G23" s="365"/>
      <c r="H23" s="365"/>
      <c r="I23" s="365"/>
      <c r="J23" s="365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365" t="s">
        <v>648</v>
      </c>
      <c r="D25" s="365"/>
      <c r="E25" s="365"/>
      <c r="F25" s="365"/>
      <c r="G25" s="365"/>
      <c r="H25" s="365"/>
      <c r="I25" s="365"/>
      <c r="J25" s="365"/>
      <c r="K25" s="239"/>
    </row>
    <row r="26" spans="2:11" s="1" customFormat="1" ht="15" customHeight="1">
      <c r="B26" s="242"/>
      <c r="C26" s="365" t="s">
        <v>649</v>
      </c>
      <c r="D26" s="365"/>
      <c r="E26" s="365"/>
      <c r="F26" s="365"/>
      <c r="G26" s="365"/>
      <c r="H26" s="365"/>
      <c r="I26" s="365"/>
      <c r="J26" s="365"/>
      <c r="K26" s="239"/>
    </row>
    <row r="27" spans="2:11" s="1" customFormat="1" ht="15" customHeight="1">
      <c r="B27" s="242"/>
      <c r="C27" s="241"/>
      <c r="D27" s="365" t="s">
        <v>650</v>
      </c>
      <c r="E27" s="365"/>
      <c r="F27" s="365"/>
      <c r="G27" s="365"/>
      <c r="H27" s="365"/>
      <c r="I27" s="365"/>
      <c r="J27" s="365"/>
      <c r="K27" s="239"/>
    </row>
    <row r="28" spans="2:11" s="1" customFormat="1" ht="15" customHeight="1">
      <c r="B28" s="242"/>
      <c r="C28" s="243"/>
      <c r="D28" s="365" t="s">
        <v>651</v>
      </c>
      <c r="E28" s="365"/>
      <c r="F28" s="365"/>
      <c r="G28" s="365"/>
      <c r="H28" s="365"/>
      <c r="I28" s="365"/>
      <c r="J28" s="365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365" t="s">
        <v>652</v>
      </c>
      <c r="E30" s="365"/>
      <c r="F30" s="365"/>
      <c r="G30" s="365"/>
      <c r="H30" s="365"/>
      <c r="I30" s="365"/>
      <c r="J30" s="365"/>
      <c r="K30" s="239"/>
    </row>
    <row r="31" spans="2:11" s="1" customFormat="1" ht="15" customHeight="1">
      <c r="B31" s="242"/>
      <c r="C31" s="243"/>
      <c r="D31" s="365" t="s">
        <v>653</v>
      </c>
      <c r="E31" s="365"/>
      <c r="F31" s="365"/>
      <c r="G31" s="365"/>
      <c r="H31" s="365"/>
      <c r="I31" s="365"/>
      <c r="J31" s="365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365" t="s">
        <v>654</v>
      </c>
      <c r="E33" s="365"/>
      <c r="F33" s="365"/>
      <c r="G33" s="365"/>
      <c r="H33" s="365"/>
      <c r="I33" s="365"/>
      <c r="J33" s="365"/>
      <c r="K33" s="239"/>
    </row>
    <row r="34" spans="2:11" s="1" customFormat="1" ht="15" customHeight="1">
      <c r="B34" s="242"/>
      <c r="C34" s="243"/>
      <c r="D34" s="365" t="s">
        <v>655</v>
      </c>
      <c r="E34" s="365"/>
      <c r="F34" s="365"/>
      <c r="G34" s="365"/>
      <c r="H34" s="365"/>
      <c r="I34" s="365"/>
      <c r="J34" s="365"/>
      <c r="K34" s="239"/>
    </row>
    <row r="35" spans="2:11" s="1" customFormat="1" ht="15" customHeight="1">
      <c r="B35" s="242"/>
      <c r="C35" s="243"/>
      <c r="D35" s="365" t="s">
        <v>656</v>
      </c>
      <c r="E35" s="365"/>
      <c r="F35" s="365"/>
      <c r="G35" s="365"/>
      <c r="H35" s="365"/>
      <c r="I35" s="365"/>
      <c r="J35" s="365"/>
      <c r="K35" s="239"/>
    </row>
    <row r="36" spans="2:11" s="1" customFormat="1" ht="15" customHeight="1">
      <c r="B36" s="242"/>
      <c r="C36" s="243"/>
      <c r="D36" s="241"/>
      <c r="E36" s="244" t="s">
        <v>111</v>
      </c>
      <c r="F36" s="241"/>
      <c r="G36" s="365" t="s">
        <v>657</v>
      </c>
      <c r="H36" s="365"/>
      <c r="I36" s="365"/>
      <c r="J36" s="365"/>
      <c r="K36" s="239"/>
    </row>
    <row r="37" spans="2:11" s="1" customFormat="1" ht="30.75" customHeight="1">
      <c r="B37" s="242"/>
      <c r="C37" s="243"/>
      <c r="D37" s="241"/>
      <c r="E37" s="244" t="s">
        <v>658</v>
      </c>
      <c r="F37" s="241"/>
      <c r="G37" s="365" t="s">
        <v>659</v>
      </c>
      <c r="H37" s="365"/>
      <c r="I37" s="365"/>
      <c r="J37" s="365"/>
      <c r="K37" s="239"/>
    </row>
    <row r="38" spans="2:11" s="1" customFormat="1" ht="15" customHeight="1">
      <c r="B38" s="242"/>
      <c r="C38" s="243"/>
      <c r="D38" s="241"/>
      <c r="E38" s="244" t="s">
        <v>52</v>
      </c>
      <c r="F38" s="241"/>
      <c r="G38" s="365" t="s">
        <v>660</v>
      </c>
      <c r="H38" s="365"/>
      <c r="I38" s="365"/>
      <c r="J38" s="365"/>
      <c r="K38" s="239"/>
    </row>
    <row r="39" spans="2:11" s="1" customFormat="1" ht="15" customHeight="1">
      <c r="B39" s="242"/>
      <c r="C39" s="243"/>
      <c r="D39" s="241"/>
      <c r="E39" s="244" t="s">
        <v>53</v>
      </c>
      <c r="F39" s="241"/>
      <c r="G39" s="365" t="s">
        <v>661</v>
      </c>
      <c r="H39" s="365"/>
      <c r="I39" s="365"/>
      <c r="J39" s="365"/>
      <c r="K39" s="239"/>
    </row>
    <row r="40" spans="2:11" s="1" customFormat="1" ht="15" customHeight="1">
      <c r="B40" s="242"/>
      <c r="C40" s="243"/>
      <c r="D40" s="241"/>
      <c r="E40" s="244" t="s">
        <v>112</v>
      </c>
      <c r="F40" s="241"/>
      <c r="G40" s="365" t="s">
        <v>662</v>
      </c>
      <c r="H40" s="365"/>
      <c r="I40" s="365"/>
      <c r="J40" s="365"/>
      <c r="K40" s="239"/>
    </row>
    <row r="41" spans="2:11" s="1" customFormat="1" ht="15" customHeight="1">
      <c r="B41" s="242"/>
      <c r="C41" s="243"/>
      <c r="D41" s="241"/>
      <c r="E41" s="244" t="s">
        <v>113</v>
      </c>
      <c r="F41" s="241"/>
      <c r="G41" s="365" t="s">
        <v>663</v>
      </c>
      <c r="H41" s="365"/>
      <c r="I41" s="365"/>
      <c r="J41" s="365"/>
      <c r="K41" s="239"/>
    </row>
    <row r="42" spans="2:11" s="1" customFormat="1" ht="15" customHeight="1">
      <c r="B42" s="242"/>
      <c r="C42" s="243"/>
      <c r="D42" s="241"/>
      <c r="E42" s="244" t="s">
        <v>664</v>
      </c>
      <c r="F42" s="241"/>
      <c r="G42" s="365" t="s">
        <v>665</v>
      </c>
      <c r="H42" s="365"/>
      <c r="I42" s="365"/>
      <c r="J42" s="365"/>
      <c r="K42" s="239"/>
    </row>
    <row r="43" spans="2:11" s="1" customFormat="1" ht="15" customHeight="1">
      <c r="B43" s="242"/>
      <c r="C43" s="243"/>
      <c r="D43" s="241"/>
      <c r="E43" s="244"/>
      <c r="F43" s="241"/>
      <c r="G43" s="365" t="s">
        <v>666</v>
      </c>
      <c r="H43" s="365"/>
      <c r="I43" s="365"/>
      <c r="J43" s="365"/>
      <c r="K43" s="239"/>
    </row>
    <row r="44" spans="2:11" s="1" customFormat="1" ht="15" customHeight="1">
      <c r="B44" s="242"/>
      <c r="C44" s="243"/>
      <c r="D44" s="241"/>
      <c r="E44" s="244" t="s">
        <v>667</v>
      </c>
      <c r="F44" s="241"/>
      <c r="G44" s="365" t="s">
        <v>668</v>
      </c>
      <c r="H44" s="365"/>
      <c r="I44" s="365"/>
      <c r="J44" s="365"/>
      <c r="K44" s="239"/>
    </row>
    <row r="45" spans="2:11" s="1" customFormat="1" ht="15" customHeight="1">
      <c r="B45" s="242"/>
      <c r="C45" s="243"/>
      <c r="D45" s="241"/>
      <c r="E45" s="244" t="s">
        <v>115</v>
      </c>
      <c r="F45" s="241"/>
      <c r="G45" s="365" t="s">
        <v>669</v>
      </c>
      <c r="H45" s="365"/>
      <c r="I45" s="365"/>
      <c r="J45" s="365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365" t="s">
        <v>670</v>
      </c>
      <c r="E47" s="365"/>
      <c r="F47" s="365"/>
      <c r="G47" s="365"/>
      <c r="H47" s="365"/>
      <c r="I47" s="365"/>
      <c r="J47" s="365"/>
      <c r="K47" s="239"/>
    </row>
    <row r="48" spans="2:11" s="1" customFormat="1" ht="15" customHeight="1">
      <c r="B48" s="242"/>
      <c r="C48" s="243"/>
      <c r="D48" s="243"/>
      <c r="E48" s="365" t="s">
        <v>671</v>
      </c>
      <c r="F48" s="365"/>
      <c r="G48" s="365"/>
      <c r="H48" s="365"/>
      <c r="I48" s="365"/>
      <c r="J48" s="365"/>
      <c r="K48" s="239"/>
    </row>
    <row r="49" spans="2:11" s="1" customFormat="1" ht="15" customHeight="1">
      <c r="B49" s="242"/>
      <c r="C49" s="243"/>
      <c r="D49" s="243"/>
      <c r="E49" s="365" t="s">
        <v>672</v>
      </c>
      <c r="F49" s="365"/>
      <c r="G49" s="365"/>
      <c r="H49" s="365"/>
      <c r="I49" s="365"/>
      <c r="J49" s="365"/>
      <c r="K49" s="239"/>
    </row>
    <row r="50" spans="2:11" s="1" customFormat="1" ht="15" customHeight="1">
      <c r="B50" s="242"/>
      <c r="C50" s="243"/>
      <c r="D50" s="243"/>
      <c r="E50" s="365" t="s">
        <v>673</v>
      </c>
      <c r="F50" s="365"/>
      <c r="G50" s="365"/>
      <c r="H50" s="365"/>
      <c r="I50" s="365"/>
      <c r="J50" s="365"/>
      <c r="K50" s="239"/>
    </row>
    <row r="51" spans="2:11" s="1" customFormat="1" ht="15" customHeight="1">
      <c r="B51" s="242"/>
      <c r="C51" s="243"/>
      <c r="D51" s="365" t="s">
        <v>674</v>
      </c>
      <c r="E51" s="365"/>
      <c r="F51" s="365"/>
      <c r="G51" s="365"/>
      <c r="H51" s="365"/>
      <c r="I51" s="365"/>
      <c r="J51" s="365"/>
      <c r="K51" s="239"/>
    </row>
    <row r="52" spans="2:11" s="1" customFormat="1" ht="25.5" customHeight="1">
      <c r="B52" s="238"/>
      <c r="C52" s="366" t="s">
        <v>675</v>
      </c>
      <c r="D52" s="366"/>
      <c r="E52" s="366"/>
      <c r="F52" s="366"/>
      <c r="G52" s="366"/>
      <c r="H52" s="366"/>
      <c r="I52" s="366"/>
      <c r="J52" s="366"/>
      <c r="K52" s="239"/>
    </row>
    <row r="53" spans="2:11" s="1" customFormat="1" ht="5.25" customHeight="1">
      <c r="B53" s="238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8"/>
      <c r="C54" s="365" t="s">
        <v>676</v>
      </c>
      <c r="D54" s="365"/>
      <c r="E54" s="365"/>
      <c r="F54" s="365"/>
      <c r="G54" s="365"/>
      <c r="H54" s="365"/>
      <c r="I54" s="365"/>
      <c r="J54" s="365"/>
      <c r="K54" s="239"/>
    </row>
    <row r="55" spans="2:11" s="1" customFormat="1" ht="15" customHeight="1">
      <c r="B55" s="238"/>
      <c r="C55" s="365" t="s">
        <v>677</v>
      </c>
      <c r="D55" s="365"/>
      <c r="E55" s="365"/>
      <c r="F55" s="365"/>
      <c r="G55" s="365"/>
      <c r="H55" s="365"/>
      <c r="I55" s="365"/>
      <c r="J55" s="365"/>
      <c r="K55" s="239"/>
    </row>
    <row r="56" spans="2:11" s="1" customFormat="1" ht="12.75" customHeight="1">
      <c r="B56" s="238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8"/>
      <c r="C57" s="365" t="s">
        <v>678</v>
      </c>
      <c r="D57" s="365"/>
      <c r="E57" s="365"/>
      <c r="F57" s="365"/>
      <c r="G57" s="365"/>
      <c r="H57" s="365"/>
      <c r="I57" s="365"/>
      <c r="J57" s="365"/>
      <c r="K57" s="239"/>
    </row>
    <row r="58" spans="2:11" s="1" customFormat="1" ht="15" customHeight="1">
      <c r="B58" s="238"/>
      <c r="C58" s="243"/>
      <c r="D58" s="365" t="s">
        <v>679</v>
      </c>
      <c r="E58" s="365"/>
      <c r="F58" s="365"/>
      <c r="G58" s="365"/>
      <c r="H58" s="365"/>
      <c r="I58" s="365"/>
      <c r="J58" s="365"/>
      <c r="K58" s="239"/>
    </row>
    <row r="59" spans="2:11" s="1" customFormat="1" ht="15" customHeight="1">
      <c r="B59" s="238"/>
      <c r="C59" s="243"/>
      <c r="D59" s="365" t="s">
        <v>680</v>
      </c>
      <c r="E59" s="365"/>
      <c r="F59" s="365"/>
      <c r="G59" s="365"/>
      <c r="H59" s="365"/>
      <c r="I59" s="365"/>
      <c r="J59" s="365"/>
      <c r="K59" s="239"/>
    </row>
    <row r="60" spans="2:11" s="1" customFormat="1" ht="15" customHeight="1">
      <c r="B60" s="238"/>
      <c r="C60" s="243"/>
      <c r="D60" s="365" t="s">
        <v>681</v>
      </c>
      <c r="E60" s="365"/>
      <c r="F60" s="365"/>
      <c r="G60" s="365"/>
      <c r="H60" s="365"/>
      <c r="I60" s="365"/>
      <c r="J60" s="365"/>
      <c r="K60" s="239"/>
    </row>
    <row r="61" spans="2:11" s="1" customFormat="1" ht="15" customHeight="1">
      <c r="B61" s="238"/>
      <c r="C61" s="243"/>
      <c r="D61" s="365" t="s">
        <v>682</v>
      </c>
      <c r="E61" s="365"/>
      <c r="F61" s="365"/>
      <c r="G61" s="365"/>
      <c r="H61" s="365"/>
      <c r="I61" s="365"/>
      <c r="J61" s="365"/>
      <c r="K61" s="239"/>
    </row>
    <row r="62" spans="2:11" s="1" customFormat="1" ht="15" customHeight="1">
      <c r="B62" s="238"/>
      <c r="C62" s="243"/>
      <c r="D62" s="367" t="s">
        <v>683</v>
      </c>
      <c r="E62" s="367"/>
      <c r="F62" s="367"/>
      <c r="G62" s="367"/>
      <c r="H62" s="367"/>
      <c r="I62" s="367"/>
      <c r="J62" s="367"/>
      <c r="K62" s="239"/>
    </row>
    <row r="63" spans="2:11" s="1" customFormat="1" ht="15" customHeight="1">
      <c r="B63" s="238"/>
      <c r="C63" s="243"/>
      <c r="D63" s="365" t="s">
        <v>684</v>
      </c>
      <c r="E63" s="365"/>
      <c r="F63" s="365"/>
      <c r="G63" s="365"/>
      <c r="H63" s="365"/>
      <c r="I63" s="365"/>
      <c r="J63" s="365"/>
      <c r="K63" s="239"/>
    </row>
    <row r="64" spans="2:11" s="1" customFormat="1" ht="12.75" customHeight="1">
      <c r="B64" s="238"/>
      <c r="C64" s="243"/>
      <c r="D64" s="243"/>
      <c r="E64" s="246"/>
      <c r="F64" s="243"/>
      <c r="G64" s="243"/>
      <c r="H64" s="243"/>
      <c r="I64" s="243"/>
      <c r="J64" s="243"/>
      <c r="K64" s="239"/>
    </row>
    <row r="65" spans="2:11" s="1" customFormat="1" ht="15" customHeight="1">
      <c r="B65" s="238"/>
      <c r="C65" s="243"/>
      <c r="D65" s="365" t="s">
        <v>685</v>
      </c>
      <c r="E65" s="365"/>
      <c r="F65" s="365"/>
      <c r="G65" s="365"/>
      <c r="H65" s="365"/>
      <c r="I65" s="365"/>
      <c r="J65" s="365"/>
      <c r="K65" s="239"/>
    </row>
    <row r="66" spans="2:11" s="1" customFormat="1" ht="15" customHeight="1">
      <c r="B66" s="238"/>
      <c r="C66" s="243"/>
      <c r="D66" s="367" t="s">
        <v>686</v>
      </c>
      <c r="E66" s="367"/>
      <c r="F66" s="367"/>
      <c r="G66" s="367"/>
      <c r="H66" s="367"/>
      <c r="I66" s="367"/>
      <c r="J66" s="367"/>
      <c r="K66" s="239"/>
    </row>
    <row r="67" spans="2:11" s="1" customFormat="1" ht="15" customHeight="1">
      <c r="B67" s="238"/>
      <c r="C67" s="243"/>
      <c r="D67" s="365" t="s">
        <v>687</v>
      </c>
      <c r="E67" s="365"/>
      <c r="F67" s="365"/>
      <c r="G67" s="365"/>
      <c r="H67" s="365"/>
      <c r="I67" s="365"/>
      <c r="J67" s="365"/>
      <c r="K67" s="239"/>
    </row>
    <row r="68" spans="2:11" s="1" customFormat="1" ht="15" customHeight="1">
      <c r="B68" s="238"/>
      <c r="C68" s="243"/>
      <c r="D68" s="365" t="s">
        <v>688</v>
      </c>
      <c r="E68" s="365"/>
      <c r="F68" s="365"/>
      <c r="G68" s="365"/>
      <c r="H68" s="365"/>
      <c r="I68" s="365"/>
      <c r="J68" s="365"/>
      <c r="K68" s="239"/>
    </row>
    <row r="69" spans="2:11" s="1" customFormat="1" ht="15" customHeight="1">
      <c r="B69" s="238"/>
      <c r="C69" s="243"/>
      <c r="D69" s="365" t="s">
        <v>689</v>
      </c>
      <c r="E69" s="365"/>
      <c r="F69" s="365"/>
      <c r="G69" s="365"/>
      <c r="H69" s="365"/>
      <c r="I69" s="365"/>
      <c r="J69" s="365"/>
      <c r="K69" s="239"/>
    </row>
    <row r="70" spans="2:11" s="1" customFormat="1" ht="15" customHeight="1">
      <c r="B70" s="238"/>
      <c r="C70" s="243"/>
      <c r="D70" s="365" t="s">
        <v>690</v>
      </c>
      <c r="E70" s="365"/>
      <c r="F70" s="365"/>
      <c r="G70" s="365"/>
      <c r="H70" s="365"/>
      <c r="I70" s="365"/>
      <c r="J70" s="365"/>
      <c r="K70" s="239"/>
    </row>
    <row r="71" spans="2:11" s="1" customFormat="1" ht="12.75" customHeight="1">
      <c r="B71" s="247"/>
      <c r="C71" s="248"/>
      <c r="D71" s="248"/>
      <c r="E71" s="248"/>
      <c r="F71" s="248"/>
      <c r="G71" s="248"/>
      <c r="H71" s="248"/>
      <c r="I71" s="248"/>
      <c r="J71" s="248"/>
      <c r="K71" s="249"/>
    </row>
    <row r="72" spans="2:11" s="1" customFormat="1" ht="18.75" customHeight="1">
      <c r="B72" s="250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s="1" customFormat="1" ht="18.75" customHeight="1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s="1" customFormat="1" ht="7.5" customHeight="1">
      <c r="B74" s="252"/>
      <c r="C74" s="253"/>
      <c r="D74" s="253"/>
      <c r="E74" s="253"/>
      <c r="F74" s="253"/>
      <c r="G74" s="253"/>
      <c r="H74" s="253"/>
      <c r="I74" s="253"/>
      <c r="J74" s="253"/>
      <c r="K74" s="254"/>
    </row>
    <row r="75" spans="2:11" s="1" customFormat="1" ht="45" customHeight="1">
      <c r="B75" s="255"/>
      <c r="C75" s="360" t="s">
        <v>691</v>
      </c>
      <c r="D75" s="360"/>
      <c r="E75" s="360"/>
      <c r="F75" s="360"/>
      <c r="G75" s="360"/>
      <c r="H75" s="360"/>
      <c r="I75" s="360"/>
      <c r="J75" s="360"/>
      <c r="K75" s="256"/>
    </row>
    <row r="76" spans="2:11" s="1" customFormat="1" ht="17.25" customHeight="1">
      <c r="B76" s="255"/>
      <c r="C76" s="257" t="s">
        <v>692</v>
      </c>
      <c r="D76" s="257"/>
      <c r="E76" s="257"/>
      <c r="F76" s="257" t="s">
        <v>693</v>
      </c>
      <c r="G76" s="258"/>
      <c r="H76" s="257" t="s">
        <v>53</v>
      </c>
      <c r="I76" s="257" t="s">
        <v>56</v>
      </c>
      <c r="J76" s="257" t="s">
        <v>694</v>
      </c>
      <c r="K76" s="256"/>
    </row>
    <row r="77" spans="2:11" s="1" customFormat="1" ht="17.25" customHeight="1">
      <c r="B77" s="255"/>
      <c r="C77" s="259" t="s">
        <v>695</v>
      </c>
      <c r="D77" s="259"/>
      <c r="E77" s="259"/>
      <c r="F77" s="260" t="s">
        <v>696</v>
      </c>
      <c r="G77" s="261"/>
      <c r="H77" s="259"/>
      <c r="I77" s="259"/>
      <c r="J77" s="259" t="s">
        <v>697</v>
      </c>
      <c r="K77" s="256"/>
    </row>
    <row r="78" spans="2:11" s="1" customFormat="1" ht="5.25" customHeight="1">
      <c r="B78" s="255"/>
      <c r="C78" s="262"/>
      <c r="D78" s="262"/>
      <c r="E78" s="262"/>
      <c r="F78" s="262"/>
      <c r="G78" s="263"/>
      <c r="H78" s="262"/>
      <c r="I78" s="262"/>
      <c r="J78" s="262"/>
      <c r="K78" s="256"/>
    </row>
    <row r="79" spans="2:11" s="1" customFormat="1" ht="15" customHeight="1">
      <c r="B79" s="255"/>
      <c r="C79" s="244" t="s">
        <v>52</v>
      </c>
      <c r="D79" s="262"/>
      <c r="E79" s="262"/>
      <c r="F79" s="264" t="s">
        <v>698</v>
      </c>
      <c r="G79" s="263"/>
      <c r="H79" s="244" t="s">
        <v>699</v>
      </c>
      <c r="I79" s="244" t="s">
        <v>700</v>
      </c>
      <c r="J79" s="244">
        <v>20</v>
      </c>
      <c r="K79" s="256"/>
    </row>
    <row r="80" spans="2:11" s="1" customFormat="1" ht="15" customHeight="1">
      <c r="B80" s="255"/>
      <c r="C80" s="244" t="s">
        <v>701</v>
      </c>
      <c r="D80" s="244"/>
      <c r="E80" s="244"/>
      <c r="F80" s="264" t="s">
        <v>698</v>
      </c>
      <c r="G80" s="263"/>
      <c r="H80" s="244" t="s">
        <v>702</v>
      </c>
      <c r="I80" s="244" t="s">
        <v>700</v>
      </c>
      <c r="J80" s="244">
        <v>120</v>
      </c>
      <c r="K80" s="256"/>
    </row>
    <row r="81" spans="2:11" s="1" customFormat="1" ht="15" customHeight="1">
      <c r="B81" s="265"/>
      <c r="C81" s="244" t="s">
        <v>703</v>
      </c>
      <c r="D81" s="244"/>
      <c r="E81" s="244"/>
      <c r="F81" s="264" t="s">
        <v>704</v>
      </c>
      <c r="G81" s="263"/>
      <c r="H81" s="244" t="s">
        <v>705</v>
      </c>
      <c r="I81" s="244" t="s">
        <v>700</v>
      </c>
      <c r="J81" s="244">
        <v>50</v>
      </c>
      <c r="K81" s="256"/>
    </row>
    <row r="82" spans="2:11" s="1" customFormat="1" ht="15" customHeight="1">
      <c r="B82" s="265"/>
      <c r="C82" s="244" t="s">
        <v>706</v>
      </c>
      <c r="D82" s="244"/>
      <c r="E82" s="244"/>
      <c r="F82" s="264" t="s">
        <v>698</v>
      </c>
      <c r="G82" s="263"/>
      <c r="H82" s="244" t="s">
        <v>707</v>
      </c>
      <c r="I82" s="244" t="s">
        <v>708</v>
      </c>
      <c r="J82" s="244"/>
      <c r="K82" s="256"/>
    </row>
    <row r="83" spans="2:11" s="1" customFormat="1" ht="15" customHeight="1">
      <c r="B83" s="265"/>
      <c r="C83" s="266" t="s">
        <v>709</v>
      </c>
      <c r="D83" s="266"/>
      <c r="E83" s="266"/>
      <c r="F83" s="267" t="s">
        <v>704</v>
      </c>
      <c r="G83" s="266"/>
      <c r="H83" s="266" t="s">
        <v>710</v>
      </c>
      <c r="I83" s="266" t="s">
        <v>700</v>
      </c>
      <c r="J83" s="266">
        <v>15</v>
      </c>
      <c r="K83" s="256"/>
    </row>
    <row r="84" spans="2:11" s="1" customFormat="1" ht="15" customHeight="1">
      <c r="B84" s="265"/>
      <c r="C84" s="266" t="s">
        <v>711</v>
      </c>
      <c r="D84" s="266"/>
      <c r="E84" s="266"/>
      <c r="F84" s="267" t="s">
        <v>704</v>
      </c>
      <c r="G84" s="266"/>
      <c r="H84" s="266" t="s">
        <v>712</v>
      </c>
      <c r="I84" s="266" t="s">
        <v>700</v>
      </c>
      <c r="J84" s="266">
        <v>15</v>
      </c>
      <c r="K84" s="256"/>
    </row>
    <row r="85" spans="2:11" s="1" customFormat="1" ht="15" customHeight="1">
      <c r="B85" s="265"/>
      <c r="C85" s="266" t="s">
        <v>713</v>
      </c>
      <c r="D85" s="266"/>
      <c r="E85" s="266"/>
      <c r="F85" s="267" t="s">
        <v>704</v>
      </c>
      <c r="G85" s="266"/>
      <c r="H85" s="266" t="s">
        <v>714</v>
      </c>
      <c r="I85" s="266" t="s">
        <v>700</v>
      </c>
      <c r="J85" s="266">
        <v>20</v>
      </c>
      <c r="K85" s="256"/>
    </row>
    <row r="86" spans="2:11" s="1" customFormat="1" ht="15" customHeight="1">
      <c r="B86" s="265"/>
      <c r="C86" s="266" t="s">
        <v>715</v>
      </c>
      <c r="D86" s="266"/>
      <c r="E86" s="266"/>
      <c r="F86" s="267" t="s">
        <v>704</v>
      </c>
      <c r="G86" s="266"/>
      <c r="H86" s="266" t="s">
        <v>716</v>
      </c>
      <c r="I86" s="266" t="s">
        <v>700</v>
      </c>
      <c r="J86" s="266">
        <v>20</v>
      </c>
      <c r="K86" s="256"/>
    </row>
    <row r="87" spans="2:11" s="1" customFormat="1" ht="15" customHeight="1">
      <c r="B87" s="265"/>
      <c r="C87" s="244" t="s">
        <v>717</v>
      </c>
      <c r="D87" s="244"/>
      <c r="E87" s="244"/>
      <c r="F87" s="264" t="s">
        <v>704</v>
      </c>
      <c r="G87" s="263"/>
      <c r="H87" s="244" t="s">
        <v>718</v>
      </c>
      <c r="I87" s="244" t="s">
        <v>700</v>
      </c>
      <c r="J87" s="244">
        <v>50</v>
      </c>
      <c r="K87" s="256"/>
    </row>
    <row r="88" spans="2:11" s="1" customFormat="1" ht="15" customHeight="1">
      <c r="B88" s="265"/>
      <c r="C88" s="244" t="s">
        <v>719</v>
      </c>
      <c r="D88" s="244"/>
      <c r="E88" s="244"/>
      <c r="F88" s="264" t="s">
        <v>704</v>
      </c>
      <c r="G88" s="263"/>
      <c r="H88" s="244" t="s">
        <v>720</v>
      </c>
      <c r="I88" s="244" t="s">
        <v>700</v>
      </c>
      <c r="J88" s="244">
        <v>20</v>
      </c>
      <c r="K88" s="256"/>
    </row>
    <row r="89" spans="2:11" s="1" customFormat="1" ht="15" customHeight="1">
      <c r="B89" s="265"/>
      <c r="C89" s="244" t="s">
        <v>721</v>
      </c>
      <c r="D89" s="244"/>
      <c r="E89" s="244"/>
      <c r="F89" s="264" t="s">
        <v>704</v>
      </c>
      <c r="G89" s="263"/>
      <c r="H89" s="244" t="s">
        <v>722</v>
      </c>
      <c r="I89" s="244" t="s">
        <v>700</v>
      </c>
      <c r="J89" s="244">
        <v>20</v>
      </c>
      <c r="K89" s="256"/>
    </row>
    <row r="90" spans="2:11" s="1" customFormat="1" ht="15" customHeight="1">
      <c r="B90" s="265"/>
      <c r="C90" s="244" t="s">
        <v>723</v>
      </c>
      <c r="D90" s="244"/>
      <c r="E90" s="244"/>
      <c r="F90" s="264" t="s">
        <v>704</v>
      </c>
      <c r="G90" s="263"/>
      <c r="H90" s="244" t="s">
        <v>724</v>
      </c>
      <c r="I90" s="244" t="s">
        <v>700</v>
      </c>
      <c r="J90" s="244">
        <v>50</v>
      </c>
      <c r="K90" s="256"/>
    </row>
    <row r="91" spans="2:11" s="1" customFormat="1" ht="15" customHeight="1">
      <c r="B91" s="265"/>
      <c r="C91" s="244" t="s">
        <v>725</v>
      </c>
      <c r="D91" s="244"/>
      <c r="E91" s="244"/>
      <c r="F91" s="264" t="s">
        <v>704</v>
      </c>
      <c r="G91" s="263"/>
      <c r="H91" s="244" t="s">
        <v>725</v>
      </c>
      <c r="I91" s="244" t="s">
        <v>700</v>
      </c>
      <c r="J91" s="244">
        <v>50</v>
      </c>
      <c r="K91" s="256"/>
    </row>
    <row r="92" spans="2:11" s="1" customFormat="1" ht="15" customHeight="1">
      <c r="B92" s="265"/>
      <c r="C92" s="244" t="s">
        <v>726</v>
      </c>
      <c r="D92" s="244"/>
      <c r="E92" s="244"/>
      <c r="F92" s="264" t="s">
        <v>704</v>
      </c>
      <c r="G92" s="263"/>
      <c r="H92" s="244" t="s">
        <v>727</v>
      </c>
      <c r="I92" s="244" t="s">
        <v>700</v>
      </c>
      <c r="J92" s="244">
        <v>255</v>
      </c>
      <c r="K92" s="256"/>
    </row>
    <row r="93" spans="2:11" s="1" customFormat="1" ht="15" customHeight="1">
      <c r="B93" s="265"/>
      <c r="C93" s="244" t="s">
        <v>728</v>
      </c>
      <c r="D93" s="244"/>
      <c r="E93" s="244"/>
      <c r="F93" s="264" t="s">
        <v>698</v>
      </c>
      <c r="G93" s="263"/>
      <c r="H93" s="244" t="s">
        <v>729</v>
      </c>
      <c r="I93" s="244" t="s">
        <v>730</v>
      </c>
      <c r="J93" s="244"/>
      <c r="K93" s="256"/>
    </row>
    <row r="94" spans="2:11" s="1" customFormat="1" ht="15" customHeight="1">
      <c r="B94" s="265"/>
      <c r="C94" s="244" t="s">
        <v>731</v>
      </c>
      <c r="D94" s="244"/>
      <c r="E94" s="244"/>
      <c r="F94" s="264" t="s">
        <v>698</v>
      </c>
      <c r="G94" s="263"/>
      <c r="H94" s="244" t="s">
        <v>732</v>
      </c>
      <c r="I94" s="244" t="s">
        <v>733</v>
      </c>
      <c r="J94" s="244"/>
      <c r="K94" s="256"/>
    </row>
    <row r="95" spans="2:11" s="1" customFormat="1" ht="15" customHeight="1">
      <c r="B95" s="265"/>
      <c r="C95" s="244" t="s">
        <v>734</v>
      </c>
      <c r="D95" s="244"/>
      <c r="E95" s="244"/>
      <c r="F95" s="264" t="s">
        <v>698</v>
      </c>
      <c r="G95" s="263"/>
      <c r="H95" s="244" t="s">
        <v>734</v>
      </c>
      <c r="I95" s="244" t="s">
        <v>733</v>
      </c>
      <c r="J95" s="244"/>
      <c r="K95" s="256"/>
    </row>
    <row r="96" spans="2:11" s="1" customFormat="1" ht="15" customHeight="1">
      <c r="B96" s="265"/>
      <c r="C96" s="244" t="s">
        <v>37</v>
      </c>
      <c r="D96" s="244"/>
      <c r="E96" s="244"/>
      <c r="F96" s="264" t="s">
        <v>698</v>
      </c>
      <c r="G96" s="263"/>
      <c r="H96" s="244" t="s">
        <v>735</v>
      </c>
      <c r="I96" s="244" t="s">
        <v>733</v>
      </c>
      <c r="J96" s="244"/>
      <c r="K96" s="256"/>
    </row>
    <row r="97" spans="2:11" s="1" customFormat="1" ht="15" customHeight="1">
      <c r="B97" s="265"/>
      <c r="C97" s="244" t="s">
        <v>47</v>
      </c>
      <c r="D97" s="244"/>
      <c r="E97" s="244"/>
      <c r="F97" s="264" t="s">
        <v>698</v>
      </c>
      <c r="G97" s="263"/>
      <c r="H97" s="244" t="s">
        <v>736</v>
      </c>
      <c r="I97" s="244" t="s">
        <v>733</v>
      </c>
      <c r="J97" s="244"/>
      <c r="K97" s="256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</row>
    <row r="101" spans="2:11" s="1" customFormat="1" ht="7.5" customHeight="1">
      <c r="B101" s="252"/>
      <c r="C101" s="253"/>
      <c r="D101" s="253"/>
      <c r="E101" s="253"/>
      <c r="F101" s="253"/>
      <c r="G101" s="253"/>
      <c r="H101" s="253"/>
      <c r="I101" s="253"/>
      <c r="J101" s="253"/>
      <c r="K101" s="254"/>
    </row>
    <row r="102" spans="2:11" s="1" customFormat="1" ht="45" customHeight="1">
      <c r="B102" s="255"/>
      <c r="C102" s="360" t="s">
        <v>737</v>
      </c>
      <c r="D102" s="360"/>
      <c r="E102" s="360"/>
      <c r="F102" s="360"/>
      <c r="G102" s="360"/>
      <c r="H102" s="360"/>
      <c r="I102" s="360"/>
      <c r="J102" s="360"/>
      <c r="K102" s="256"/>
    </row>
    <row r="103" spans="2:11" s="1" customFormat="1" ht="17.25" customHeight="1">
      <c r="B103" s="255"/>
      <c r="C103" s="257" t="s">
        <v>692</v>
      </c>
      <c r="D103" s="257"/>
      <c r="E103" s="257"/>
      <c r="F103" s="257" t="s">
        <v>693</v>
      </c>
      <c r="G103" s="258"/>
      <c r="H103" s="257" t="s">
        <v>53</v>
      </c>
      <c r="I103" s="257" t="s">
        <v>56</v>
      </c>
      <c r="J103" s="257" t="s">
        <v>694</v>
      </c>
      <c r="K103" s="256"/>
    </row>
    <row r="104" spans="2:11" s="1" customFormat="1" ht="17.25" customHeight="1">
      <c r="B104" s="255"/>
      <c r="C104" s="259" t="s">
        <v>695</v>
      </c>
      <c r="D104" s="259"/>
      <c r="E104" s="259"/>
      <c r="F104" s="260" t="s">
        <v>696</v>
      </c>
      <c r="G104" s="261"/>
      <c r="H104" s="259"/>
      <c r="I104" s="259"/>
      <c r="J104" s="259" t="s">
        <v>697</v>
      </c>
      <c r="K104" s="256"/>
    </row>
    <row r="105" spans="2:11" s="1" customFormat="1" ht="5.25" customHeight="1">
      <c r="B105" s="255"/>
      <c r="C105" s="257"/>
      <c r="D105" s="257"/>
      <c r="E105" s="257"/>
      <c r="F105" s="257"/>
      <c r="G105" s="273"/>
      <c r="H105" s="257"/>
      <c r="I105" s="257"/>
      <c r="J105" s="257"/>
      <c r="K105" s="256"/>
    </row>
    <row r="106" spans="2:11" s="1" customFormat="1" ht="15" customHeight="1">
      <c r="B106" s="255"/>
      <c r="C106" s="244" t="s">
        <v>52</v>
      </c>
      <c r="D106" s="262"/>
      <c r="E106" s="262"/>
      <c r="F106" s="264" t="s">
        <v>698</v>
      </c>
      <c r="G106" s="273"/>
      <c r="H106" s="244" t="s">
        <v>738</v>
      </c>
      <c r="I106" s="244" t="s">
        <v>700</v>
      </c>
      <c r="J106" s="244">
        <v>20</v>
      </c>
      <c r="K106" s="256"/>
    </row>
    <row r="107" spans="2:11" s="1" customFormat="1" ht="15" customHeight="1">
      <c r="B107" s="255"/>
      <c r="C107" s="244" t="s">
        <v>701</v>
      </c>
      <c r="D107" s="244"/>
      <c r="E107" s="244"/>
      <c r="F107" s="264" t="s">
        <v>698</v>
      </c>
      <c r="G107" s="244"/>
      <c r="H107" s="244" t="s">
        <v>738</v>
      </c>
      <c r="I107" s="244" t="s">
        <v>700</v>
      </c>
      <c r="J107" s="244">
        <v>120</v>
      </c>
      <c r="K107" s="256"/>
    </row>
    <row r="108" spans="2:11" s="1" customFormat="1" ht="15" customHeight="1">
      <c r="B108" s="265"/>
      <c r="C108" s="244" t="s">
        <v>703</v>
      </c>
      <c r="D108" s="244"/>
      <c r="E108" s="244"/>
      <c r="F108" s="264" t="s">
        <v>704</v>
      </c>
      <c r="G108" s="244"/>
      <c r="H108" s="244" t="s">
        <v>738</v>
      </c>
      <c r="I108" s="244" t="s">
        <v>700</v>
      </c>
      <c r="J108" s="244">
        <v>50</v>
      </c>
      <c r="K108" s="256"/>
    </row>
    <row r="109" spans="2:11" s="1" customFormat="1" ht="15" customHeight="1">
      <c r="B109" s="265"/>
      <c r="C109" s="244" t="s">
        <v>706</v>
      </c>
      <c r="D109" s="244"/>
      <c r="E109" s="244"/>
      <c r="F109" s="264" t="s">
        <v>698</v>
      </c>
      <c r="G109" s="244"/>
      <c r="H109" s="244" t="s">
        <v>738</v>
      </c>
      <c r="I109" s="244" t="s">
        <v>708</v>
      </c>
      <c r="J109" s="244"/>
      <c r="K109" s="256"/>
    </row>
    <row r="110" spans="2:11" s="1" customFormat="1" ht="15" customHeight="1">
      <c r="B110" s="265"/>
      <c r="C110" s="244" t="s">
        <v>717</v>
      </c>
      <c r="D110" s="244"/>
      <c r="E110" s="244"/>
      <c r="F110" s="264" t="s">
        <v>704</v>
      </c>
      <c r="G110" s="244"/>
      <c r="H110" s="244" t="s">
        <v>738</v>
      </c>
      <c r="I110" s="244" t="s">
        <v>700</v>
      </c>
      <c r="J110" s="244">
        <v>50</v>
      </c>
      <c r="K110" s="256"/>
    </row>
    <row r="111" spans="2:11" s="1" customFormat="1" ht="15" customHeight="1">
      <c r="B111" s="265"/>
      <c r="C111" s="244" t="s">
        <v>725</v>
      </c>
      <c r="D111" s="244"/>
      <c r="E111" s="244"/>
      <c r="F111" s="264" t="s">
        <v>704</v>
      </c>
      <c r="G111" s="244"/>
      <c r="H111" s="244" t="s">
        <v>738</v>
      </c>
      <c r="I111" s="244" t="s">
        <v>700</v>
      </c>
      <c r="J111" s="244">
        <v>50</v>
      </c>
      <c r="K111" s="256"/>
    </row>
    <row r="112" spans="2:11" s="1" customFormat="1" ht="15" customHeight="1">
      <c r="B112" s="265"/>
      <c r="C112" s="244" t="s">
        <v>723</v>
      </c>
      <c r="D112" s="244"/>
      <c r="E112" s="244"/>
      <c r="F112" s="264" t="s">
        <v>704</v>
      </c>
      <c r="G112" s="244"/>
      <c r="H112" s="244" t="s">
        <v>738</v>
      </c>
      <c r="I112" s="244" t="s">
        <v>700</v>
      </c>
      <c r="J112" s="244">
        <v>50</v>
      </c>
      <c r="K112" s="256"/>
    </row>
    <row r="113" spans="2:11" s="1" customFormat="1" ht="15" customHeight="1">
      <c r="B113" s="265"/>
      <c r="C113" s="244" t="s">
        <v>52</v>
      </c>
      <c r="D113" s="244"/>
      <c r="E113" s="244"/>
      <c r="F113" s="264" t="s">
        <v>698</v>
      </c>
      <c r="G113" s="244"/>
      <c r="H113" s="244" t="s">
        <v>739</v>
      </c>
      <c r="I113" s="244" t="s">
        <v>700</v>
      </c>
      <c r="J113" s="244">
        <v>20</v>
      </c>
      <c r="K113" s="256"/>
    </row>
    <row r="114" spans="2:11" s="1" customFormat="1" ht="15" customHeight="1">
      <c r="B114" s="265"/>
      <c r="C114" s="244" t="s">
        <v>740</v>
      </c>
      <c r="D114" s="244"/>
      <c r="E114" s="244"/>
      <c r="F114" s="264" t="s">
        <v>698</v>
      </c>
      <c r="G114" s="244"/>
      <c r="H114" s="244" t="s">
        <v>741</v>
      </c>
      <c r="I114" s="244" t="s">
        <v>700</v>
      </c>
      <c r="J114" s="244">
        <v>120</v>
      </c>
      <c r="K114" s="256"/>
    </row>
    <row r="115" spans="2:11" s="1" customFormat="1" ht="15" customHeight="1">
      <c r="B115" s="265"/>
      <c r="C115" s="244" t="s">
        <v>37</v>
      </c>
      <c r="D115" s="244"/>
      <c r="E115" s="244"/>
      <c r="F115" s="264" t="s">
        <v>698</v>
      </c>
      <c r="G115" s="244"/>
      <c r="H115" s="244" t="s">
        <v>742</v>
      </c>
      <c r="I115" s="244" t="s">
        <v>733</v>
      </c>
      <c r="J115" s="244"/>
      <c r="K115" s="256"/>
    </row>
    <row r="116" spans="2:11" s="1" customFormat="1" ht="15" customHeight="1">
      <c r="B116" s="265"/>
      <c r="C116" s="244" t="s">
        <v>47</v>
      </c>
      <c r="D116" s="244"/>
      <c r="E116" s="244"/>
      <c r="F116" s="264" t="s">
        <v>698</v>
      </c>
      <c r="G116" s="244"/>
      <c r="H116" s="244" t="s">
        <v>743</v>
      </c>
      <c r="I116" s="244" t="s">
        <v>733</v>
      </c>
      <c r="J116" s="244"/>
      <c r="K116" s="256"/>
    </row>
    <row r="117" spans="2:11" s="1" customFormat="1" ht="15" customHeight="1">
      <c r="B117" s="265"/>
      <c r="C117" s="244" t="s">
        <v>56</v>
      </c>
      <c r="D117" s="244"/>
      <c r="E117" s="244"/>
      <c r="F117" s="264" t="s">
        <v>698</v>
      </c>
      <c r="G117" s="244"/>
      <c r="H117" s="244" t="s">
        <v>744</v>
      </c>
      <c r="I117" s="244" t="s">
        <v>745</v>
      </c>
      <c r="J117" s="244"/>
      <c r="K117" s="256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41"/>
      <c r="D119" s="241"/>
      <c r="E119" s="241"/>
      <c r="F119" s="276"/>
      <c r="G119" s="241"/>
      <c r="H119" s="241"/>
      <c r="I119" s="241"/>
      <c r="J119" s="241"/>
      <c r="K119" s="275"/>
    </row>
    <row r="120" spans="2:11" s="1" customFormat="1" ht="18.75" customHeight="1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2:11" s="1" customFormat="1" ht="7.5" customHeight="1">
      <c r="B121" s="277"/>
      <c r="C121" s="278"/>
      <c r="D121" s="278"/>
      <c r="E121" s="278"/>
      <c r="F121" s="278"/>
      <c r="G121" s="278"/>
      <c r="H121" s="278"/>
      <c r="I121" s="278"/>
      <c r="J121" s="278"/>
      <c r="K121" s="279"/>
    </row>
    <row r="122" spans="2:11" s="1" customFormat="1" ht="45" customHeight="1">
      <c r="B122" s="280"/>
      <c r="C122" s="361" t="s">
        <v>746</v>
      </c>
      <c r="D122" s="361"/>
      <c r="E122" s="361"/>
      <c r="F122" s="361"/>
      <c r="G122" s="361"/>
      <c r="H122" s="361"/>
      <c r="I122" s="361"/>
      <c r="J122" s="361"/>
      <c r="K122" s="281"/>
    </row>
    <row r="123" spans="2:11" s="1" customFormat="1" ht="17.25" customHeight="1">
      <c r="B123" s="282"/>
      <c r="C123" s="257" t="s">
        <v>692</v>
      </c>
      <c r="D123" s="257"/>
      <c r="E123" s="257"/>
      <c r="F123" s="257" t="s">
        <v>693</v>
      </c>
      <c r="G123" s="258"/>
      <c r="H123" s="257" t="s">
        <v>53</v>
      </c>
      <c r="I123" s="257" t="s">
        <v>56</v>
      </c>
      <c r="J123" s="257" t="s">
        <v>694</v>
      </c>
      <c r="K123" s="283"/>
    </row>
    <row r="124" spans="2:11" s="1" customFormat="1" ht="17.25" customHeight="1">
      <c r="B124" s="282"/>
      <c r="C124" s="259" t="s">
        <v>695</v>
      </c>
      <c r="D124" s="259"/>
      <c r="E124" s="259"/>
      <c r="F124" s="260" t="s">
        <v>696</v>
      </c>
      <c r="G124" s="261"/>
      <c r="H124" s="259"/>
      <c r="I124" s="259"/>
      <c r="J124" s="259" t="s">
        <v>697</v>
      </c>
      <c r="K124" s="283"/>
    </row>
    <row r="125" spans="2:11" s="1" customFormat="1" ht="5.25" customHeight="1">
      <c r="B125" s="284"/>
      <c r="C125" s="262"/>
      <c r="D125" s="262"/>
      <c r="E125" s="262"/>
      <c r="F125" s="262"/>
      <c r="G125" s="244"/>
      <c r="H125" s="262"/>
      <c r="I125" s="262"/>
      <c r="J125" s="262"/>
      <c r="K125" s="285"/>
    </row>
    <row r="126" spans="2:11" s="1" customFormat="1" ht="15" customHeight="1">
      <c r="B126" s="284"/>
      <c r="C126" s="244" t="s">
        <v>701</v>
      </c>
      <c r="D126" s="262"/>
      <c r="E126" s="262"/>
      <c r="F126" s="264" t="s">
        <v>698</v>
      </c>
      <c r="G126" s="244"/>
      <c r="H126" s="244" t="s">
        <v>738</v>
      </c>
      <c r="I126" s="244" t="s">
        <v>700</v>
      </c>
      <c r="J126" s="244">
        <v>120</v>
      </c>
      <c r="K126" s="286"/>
    </row>
    <row r="127" spans="2:11" s="1" customFormat="1" ht="15" customHeight="1">
      <c r="B127" s="284"/>
      <c r="C127" s="244" t="s">
        <v>747</v>
      </c>
      <c r="D127" s="244"/>
      <c r="E127" s="244"/>
      <c r="F127" s="264" t="s">
        <v>698</v>
      </c>
      <c r="G127" s="244"/>
      <c r="H127" s="244" t="s">
        <v>748</v>
      </c>
      <c r="I127" s="244" t="s">
        <v>700</v>
      </c>
      <c r="J127" s="244" t="s">
        <v>749</v>
      </c>
      <c r="K127" s="286"/>
    </row>
    <row r="128" spans="2:11" s="1" customFormat="1" ht="15" customHeight="1">
      <c r="B128" s="284"/>
      <c r="C128" s="244" t="s">
        <v>646</v>
      </c>
      <c r="D128" s="244"/>
      <c r="E128" s="244"/>
      <c r="F128" s="264" t="s">
        <v>698</v>
      </c>
      <c r="G128" s="244"/>
      <c r="H128" s="244" t="s">
        <v>750</v>
      </c>
      <c r="I128" s="244" t="s">
        <v>700</v>
      </c>
      <c r="J128" s="244" t="s">
        <v>749</v>
      </c>
      <c r="K128" s="286"/>
    </row>
    <row r="129" spans="2:11" s="1" customFormat="1" ht="15" customHeight="1">
      <c r="B129" s="284"/>
      <c r="C129" s="244" t="s">
        <v>709</v>
      </c>
      <c r="D129" s="244"/>
      <c r="E129" s="244"/>
      <c r="F129" s="264" t="s">
        <v>704</v>
      </c>
      <c r="G129" s="244"/>
      <c r="H129" s="244" t="s">
        <v>710</v>
      </c>
      <c r="I129" s="244" t="s">
        <v>700</v>
      </c>
      <c r="J129" s="244">
        <v>15</v>
      </c>
      <c r="K129" s="286"/>
    </row>
    <row r="130" spans="2:11" s="1" customFormat="1" ht="15" customHeight="1">
      <c r="B130" s="284"/>
      <c r="C130" s="266" t="s">
        <v>711</v>
      </c>
      <c r="D130" s="266"/>
      <c r="E130" s="266"/>
      <c r="F130" s="267" t="s">
        <v>704</v>
      </c>
      <c r="G130" s="266"/>
      <c r="H130" s="266" t="s">
        <v>712</v>
      </c>
      <c r="I130" s="266" t="s">
        <v>700</v>
      </c>
      <c r="J130" s="266">
        <v>15</v>
      </c>
      <c r="K130" s="286"/>
    </row>
    <row r="131" spans="2:11" s="1" customFormat="1" ht="15" customHeight="1">
      <c r="B131" s="284"/>
      <c r="C131" s="266" t="s">
        <v>713</v>
      </c>
      <c r="D131" s="266"/>
      <c r="E131" s="266"/>
      <c r="F131" s="267" t="s">
        <v>704</v>
      </c>
      <c r="G131" s="266"/>
      <c r="H131" s="266" t="s">
        <v>714</v>
      </c>
      <c r="I131" s="266" t="s">
        <v>700</v>
      </c>
      <c r="J131" s="266">
        <v>20</v>
      </c>
      <c r="K131" s="286"/>
    </row>
    <row r="132" spans="2:11" s="1" customFormat="1" ht="15" customHeight="1">
      <c r="B132" s="284"/>
      <c r="C132" s="266" t="s">
        <v>715</v>
      </c>
      <c r="D132" s="266"/>
      <c r="E132" s="266"/>
      <c r="F132" s="267" t="s">
        <v>704</v>
      </c>
      <c r="G132" s="266"/>
      <c r="H132" s="266" t="s">
        <v>716</v>
      </c>
      <c r="I132" s="266" t="s">
        <v>700</v>
      </c>
      <c r="J132" s="266">
        <v>20</v>
      </c>
      <c r="K132" s="286"/>
    </row>
    <row r="133" spans="2:11" s="1" customFormat="1" ht="15" customHeight="1">
      <c r="B133" s="284"/>
      <c r="C133" s="244" t="s">
        <v>703</v>
      </c>
      <c r="D133" s="244"/>
      <c r="E133" s="244"/>
      <c r="F133" s="264" t="s">
        <v>704</v>
      </c>
      <c r="G133" s="244"/>
      <c r="H133" s="244" t="s">
        <v>738</v>
      </c>
      <c r="I133" s="244" t="s">
        <v>700</v>
      </c>
      <c r="J133" s="244">
        <v>50</v>
      </c>
      <c r="K133" s="286"/>
    </row>
    <row r="134" spans="2:11" s="1" customFormat="1" ht="15" customHeight="1">
      <c r="B134" s="284"/>
      <c r="C134" s="244" t="s">
        <v>717</v>
      </c>
      <c r="D134" s="244"/>
      <c r="E134" s="244"/>
      <c r="F134" s="264" t="s">
        <v>704</v>
      </c>
      <c r="G134" s="244"/>
      <c r="H134" s="244" t="s">
        <v>738</v>
      </c>
      <c r="I134" s="244" t="s">
        <v>700</v>
      </c>
      <c r="J134" s="244">
        <v>50</v>
      </c>
      <c r="K134" s="286"/>
    </row>
    <row r="135" spans="2:11" s="1" customFormat="1" ht="15" customHeight="1">
      <c r="B135" s="284"/>
      <c r="C135" s="244" t="s">
        <v>723</v>
      </c>
      <c r="D135" s="244"/>
      <c r="E135" s="244"/>
      <c r="F135" s="264" t="s">
        <v>704</v>
      </c>
      <c r="G135" s="244"/>
      <c r="H135" s="244" t="s">
        <v>738</v>
      </c>
      <c r="I135" s="244" t="s">
        <v>700</v>
      </c>
      <c r="J135" s="244">
        <v>50</v>
      </c>
      <c r="K135" s="286"/>
    </row>
    <row r="136" spans="2:11" s="1" customFormat="1" ht="15" customHeight="1">
      <c r="B136" s="284"/>
      <c r="C136" s="244" t="s">
        <v>725</v>
      </c>
      <c r="D136" s="244"/>
      <c r="E136" s="244"/>
      <c r="F136" s="264" t="s">
        <v>704</v>
      </c>
      <c r="G136" s="244"/>
      <c r="H136" s="244" t="s">
        <v>738</v>
      </c>
      <c r="I136" s="244" t="s">
        <v>700</v>
      </c>
      <c r="J136" s="244">
        <v>50</v>
      </c>
      <c r="K136" s="286"/>
    </row>
    <row r="137" spans="2:11" s="1" customFormat="1" ht="15" customHeight="1">
      <c r="B137" s="284"/>
      <c r="C137" s="244" t="s">
        <v>726</v>
      </c>
      <c r="D137" s="244"/>
      <c r="E137" s="244"/>
      <c r="F137" s="264" t="s">
        <v>704</v>
      </c>
      <c r="G137" s="244"/>
      <c r="H137" s="244" t="s">
        <v>751</v>
      </c>
      <c r="I137" s="244" t="s">
        <v>700</v>
      </c>
      <c r="J137" s="244">
        <v>255</v>
      </c>
      <c r="K137" s="286"/>
    </row>
    <row r="138" spans="2:11" s="1" customFormat="1" ht="15" customHeight="1">
      <c r="B138" s="284"/>
      <c r="C138" s="244" t="s">
        <v>728</v>
      </c>
      <c r="D138" s="244"/>
      <c r="E138" s="244"/>
      <c r="F138" s="264" t="s">
        <v>698</v>
      </c>
      <c r="G138" s="244"/>
      <c r="H138" s="244" t="s">
        <v>752</v>
      </c>
      <c r="I138" s="244" t="s">
        <v>730</v>
      </c>
      <c r="J138" s="244"/>
      <c r="K138" s="286"/>
    </row>
    <row r="139" spans="2:11" s="1" customFormat="1" ht="15" customHeight="1">
      <c r="B139" s="284"/>
      <c r="C139" s="244" t="s">
        <v>731</v>
      </c>
      <c r="D139" s="244"/>
      <c r="E139" s="244"/>
      <c r="F139" s="264" t="s">
        <v>698</v>
      </c>
      <c r="G139" s="244"/>
      <c r="H139" s="244" t="s">
        <v>753</v>
      </c>
      <c r="I139" s="244" t="s">
        <v>733</v>
      </c>
      <c r="J139" s="244"/>
      <c r="K139" s="286"/>
    </row>
    <row r="140" spans="2:11" s="1" customFormat="1" ht="15" customHeight="1">
      <c r="B140" s="284"/>
      <c r="C140" s="244" t="s">
        <v>734</v>
      </c>
      <c r="D140" s="244"/>
      <c r="E140" s="244"/>
      <c r="F140" s="264" t="s">
        <v>698</v>
      </c>
      <c r="G140" s="244"/>
      <c r="H140" s="244" t="s">
        <v>734</v>
      </c>
      <c r="I140" s="244" t="s">
        <v>733</v>
      </c>
      <c r="J140" s="244"/>
      <c r="K140" s="286"/>
    </row>
    <row r="141" spans="2:11" s="1" customFormat="1" ht="15" customHeight="1">
      <c r="B141" s="284"/>
      <c r="C141" s="244" t="s">
        <v>37</v>
      </c>
      <c r="D141" s="244"/>
      <c r="E141" s="244"/>
      <c r="F141" s="264" t="s">
        <v>698</v>
      </c>
      <c r="G141" s="244"/>
      <c r="H141" s="244" t="s">
        <v>754</v>
      </c>
      <c r="I141" s="244" t="s">
        <v>733</v>
      </c>
      <c r="J141" s="244"/>
      <c r="K141" s="286"/>
    </row>
    <row r="142" spans="2:11" s="1" customFormat="1" ht="15" customHeight="1">
      <c r="B142" s="284"/>
      <c r="C142" s="244" t="s">
        <v>755</v>
      </c>
      <c r="D142" s="244"/>
      <c r="E142" s="244"/>
      <c r="F142" s="264" t="s">
        <v>698</v>
      </c>
      <c r="G142" s="244"/>
      <c r="H142" s="244" t="s">
        <v>756</v>
      </c>
      <c r="I142" s="244" t="s">
        <v>733</v>
      </c>
      <c r="J142" s="244"/>
      <c r="K142" s="286"/>
    </row>
    <row r="143" spans="2:11" s="1" customFormat="1" ht="15" customHeight="1">
      <c r="B143" s="287"/>
      <c r="C143" s="288"/>
      <c r="D143" s="288"/>
      <c r="E143" s="288"/>
      <c r="F143" s="288"/>
      <c r="G143" s="288"/>
      <c r="H143" s="288"/>
      <c r="I143" s="288"/>
      <c r="J143" s="288"/>
      <c r="K143" s="289"/>
    </row>
    <row r="144" spans="2:11" s="1" customFormat="1" ht="18.75" customHeight="1">
      <c r="B144" s="241"/>
      <c r="C144" s="241"/>
      <c r="D144" s="241"/>
      <c r="E144" s="241"/>
      <c r="F144" s="276"/>
      <c r="G144" s="241"/>
      <c r="H144" s="241"/>
      <c r="I144" s="241"/>
      <c r="J144" s="241"/>
      <c r="K144" s="241"/>
    </row>
    <row r="145" spans="2:11" s="1" customFormat="1" ht="18.75" customHeight="1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</row>
    <row r="146" spans="2:11" s="1" customFormat="1" ht="7.5" customHeight="1">
      <c r="B146" s="252"/>
      <c r="C146" s="253"/>
      <c r="D146" s="253"/>
      <c r="E146" s="253"/>
      <c r="F146" s="253"/>
      <c r="G146" s="253"/>
      <c r="H146" s="253"/>
      <c r="I146" s="253"/>
      <c r="J146" s="253"/>
      <c r="K146" s="254"/>
    </row>
    <row r="147" spans="2:11" s="1" customFormat="1" ht="45" customHeight="1">
      <c r="B147" s="255"/>
      <c r="C147" s="360" t="s">
        <v>757</v>
      </c>
      <c r="D147" s="360"/>
      <c r="E147" s="360"/>
      <c r="F147" s="360"/>
      <c r="G147" s="360"/>
      <c r="H147" s="360"/>
      <c r="I147" s="360"/>
      <c r="J147" s="360"/>
      <c r="K147" s="256"/>
    </row>
    <row r="148" spans="2:11" s="1" customFormat="1" ht="17.25" customHeight="1">
      <c r="B148" s="255"/>
      <c r="C148" s="257" t="s">
        <v>692</v>
      </c>
      <c r="D148" s="257"/>
      <c r="E148" s="257"/>
      <c r="F148" s="257" t="s">
        <v>693</v>
      </c>
      <c r="G148" s="258"/>
      <c r="H148" s="257" t="s">
        <v>53</v>
      </c>
      <c r="I148" s="257" t="s">
        <v>56</v>
      </c>
      <c r="J148" s="257" t="s">
        <v>694</v>
      </c>
      <c r="K148" s="256"/>
    </row>
    <row r="149" spans="2:11" s="1" customFormat="1" ht="17.25" customHeight="1">
      <c r="B149" s="255"/>
      <c r="C149" s="259" t="s">
        <v>695</v>
      </c>
      <c r="D149" s="259"/>
      <c r="E149" s="259"/>
      <c r="F149" s="260" t="s">
        <v>696</v>
      </c>
      <c r="G149" s="261"/>
      <c r="H149" s="259"/>
      <c r="I149" s="259"/>
      <c r="J149" s="259" t="s">
        <v>697</v>
      </c>
      <c r="K149" s="256"/>
    </row>
    <row r="150" spans="2:11" s="1" customFormat="1" ht="5.25" customHeight="1">
      <c r="B150" s="265"/>
      <c r="C150" s="262"/>
      <c r="D150" s="262"/>
      <c r="E150" s="262"/>
      <c r="F150" s="262"/>
      <c r="G150" s="263"/>
      <c r="H150" s="262"/>
      <c r="I150" s="262"/>
      <c r="J150" s="262"/>
      <c r="K150" s="286"/>
    </row>
    <row r="151" spans="2:11" s="1" customFormat="1" ht="15" customHeight="1">
      <c r="B151" s="265"/>
      <c r="C151" s="290" t="s">
        <v>701</v>
      </c>
      <c r="D151" s="244"/>
      <c r="E151" s="244"/>
      <c r="F151" s="291" t="s">
        <v>698</v>
      </c>
      <c r="G151" s="244"/>
      <c r="H151" s="290" t="s">
        <v>738</v>
      </c>
      <c r="I151" s="290" t="s">
        <v>700</v>
      </c>
      <c r="J151" s="290">
        <v>120</v>
      </c>
      <c r="K151" s="286"/>
    </row>
    <row r="152" spans="2:11" s="1" customFormat="1" ht="15" customHeight="1">
      <c r="B152" s="265"/>
      <c r="C152" s="290" t="s">
        <v>747</v>
      </c>
      <c r="D152" s="244"/>
      <c r="E152" s="244"/>
      <c r="F152" s="291" t="s">
        <v>698</v>
      </c>
      <c r="G152" s="244"/>
      <c r="H152" s="290" t="s">
        <v>758</v>
      </c>
      <c r="I152" s="290" t="s">
        <v>700</v>
      </c>
      <c r="J152" s="290" t="s">
        <v>749</v>
      </c>
      <c r="K152" s="286"/>
    </row>
    <row r="153" spans="2:11" s="1" customFormat="1" ht="15" customHeight="1">
      <c r="B153" s="265"/>
      <c r="C153" s="290" t="s">
        <v>646</v>
      </c>
      <c r="D153" s="244"/>
      <c r="E153" s="244"/>
      <c r="F153" s="291" t="s">
        <v>698</v>
      </c>
      <c r="G153" s="244"/>
      <c r="H153" s="290" t="s">
        <v>759</v>
      </c>
      <c r="I153" s="290" t="s">
        <v>700</v>
      </c>
      <c r="J153" s="290" t="s">
        <v>749</v>
      </c>
      <c r="K153" s="286"/>
    </row>
    <row r="154" spans="2:11" s="1" customFormat="1" ht="15" customHeight="1">
      <c r="B154" s="265"/>
      <c r="C154" s="290" t="s">
        <v>703</v>
      </c>
      <c r="D154" s="244"/>
      <c r="E154" s="244"/>
      <c r="F154" s="291" t="s">
        <v>704</v>
      </c>
      <c r="G154" s="244"/>
      <c r="H154" s="290" t="s">
        <v>738</v>
      </c>
      <c r="I154" s="290" t="s">
        <v>700</v>
      </c>
      <c r="J154" s="290">
        <v>50</v>
      </c>
      <c r="K154" s="286"/>
    </row>
    <row r="155" spans="2:11" s="1" customFormat="1" ht="15" customHeight="1">
      <c r="B155" s="265"/>
      <c r="C155" s="290" t="s">
        <v>706</v>
      </c>
      <c r="D155" s="244"/>
      <c r="E155" s="244"/>
      <c r="F155" s="291" t="s">
        <v>698</v>
      </c>
      <c r="G155" s="244"/>
      <c r="H155" s="290" t="s">
        <v>738</v>
      </c>
      <c r="I155" s="290" t="s">
        <v>708</v>
      </c>
      <c r="J155" s="290"/>
      <c r="K155" s="286"/>
    </row>
    <row r="156" spans="2:11" s="1" customFormat="1" ht="15" customHeight="1">
      <c r="B156" s="265"/>
      <c r="C156" s="290" t="s">
        <v>717</v>
      </c>
      <c r="D156" s="244"/>
      <c r="E156" s="244"/>
      <c r="F156" s="291" t="s">
        <v>704</v>
      </c>
      <c r="G156" s="244"/>
      <c r="H156" s="290" t="s">
        <v>738</v>
      </c>
      <c r="I156" s="290" t="s">
        <v>700</v>
      </c>
      <c r="J156" s="290">
        <v>50</v>
      </c>
      <c r="K156" s="286"/>
    </row>
    <row r="157" spans="2:11" s="1" customFormat="1" ht="15" customHeight="1">
      <c r="B157" s="265"/>
      <c r="C157" s="290" t="s">
        <v>725</v>
      </c>
      <c r="D157" s="244"/>
      <c r="E157" s="244"/>
      <c r="F157" s="291" t="s">
        <v>704</v>
      </c>
      <c r="G157" s="244"/>
      <c r="H157" s="290" t="s">
        <v>738</v>
      </c>
      <c r="I157" s="290" t="s">
        <v>700</v>
      </c>
      <c r="J157" s="290">
        <v>50</v>
      </c>
      <c r="K157" s="286"/>
    </row>
    <row r="158" spans="2:11" s="1" customFormat="1" ht="15" customHeight="1">
      <c r="B158" s="265"/>
      <c r="C158" s="290" t="s">
        <v>723</v>
      </c>
      <c r="D158" s="244"/>
      <c r="E158" s="244"/>
      <c r="F158" s="291" t="s">
        <v>704</v>
      </c>
      <c r="G158" s="244"/>
      <c r="H158" s="290" t="s">
        <v>738</v>
      </c>
      <c r="I158" s="290" t="s">
        <v>700</v>
      </c>
      <c r="J158" s="290">
        <v>50</v>
      </c>
      <c r="K158" s="286"/>
    </row>
    <row r="159" spans="2:11" s="1" customFormat="1" ht="15" customHeight="1">
      <c r="B159" s="265"/>
      <c r="C159" s="290" t="s">
        <v>100</v>
      </c>
      <c r="D159" s="244"/>
      <c r="E159" s="244"/>
      <c r="F159" s="291" t="s">
        <v>698</v>
      </c>
      <c r="G159" s="244"/>
      <c r="H159" s="290" t="s">
        <v>760</v>
      </c>
      <c r="I159" s="290" t="s">
        <v>700</v>
      </c>
      <c r="J159" s="290" t="s">
        <v>761</v>
      </c>
      <c r="K159" s="286"/>
    </row>
    <row r="160" spans="2:11" s="1" customFormat="1" ht="15" customHeight="1">
      <c r="B160" s="265"/>
      <c r="C160" s="290" t="s">
        <v>762</v>
      </c>
      <c r="D160" s="244"/>
      <c r="E160" s="244"/>
      <c r="F160" s="291" t="s">
        <v>698</v>
      </c>
      <c r="G160" s="244"/>
      <c r="H160" s="290" t="s">
        <v>763</v>
      </c>
      <c r="I160" s="290" t="s">
        <v>733</v>
      </c>
      <c r="J160" s="290"/>
      <c r="K160" s="286"/>
    </row>
    <row r="161" spans="2:11" s="1" customFormat="1" ht="15" customHeight="1">
      <c r="B161" s="292"/>
      <c r="C161" s="274"/>
      <c r="D161" s="274"/>
      <c r="E161" s="274"/>
      <c r="F161" s="274"/>
      <c r="G161" s="274"/>
      <c r="H161" s="274"/>
      <c r="I161" s="274"/>
      <c r="J161" s="274"/>
      <c r="K161" s="293"/>
    </row>
    <row r="162" spans="2:11" s="1" customFormat="1" ht="18.75" customHeight="1">
      <c r="B162" s="241"/>
      <c r="C162" s="244"/>
      <c r="D162" s="244"/>
      <c r="E162" s="244"/>
      <c r="F162" s="264"/>
      <c r="G162" s="244"/>
      <c r="H162" s="244"/>
      <c r="I162" s="244"/>
      <c r="J162" s="244"/>
      <c r="K162" s="241"/>
    </row>
    <row r="163" spans="2:11" s="1" customFormat="1" ht="18.75" customHeight="1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361" t="s">
        <v>764</v>
      </c>
      <c r="D165" s="361"/>
      <c r="E165" s="361"/>
      <c r="F165" s="361"/>
      <c r="G165" s="361"/>
      <c r="H165" s="361"/>
      <c r="I165" s="361"/>
      <c r="J165" s="361"/>
      <c r="K165" s="237"/>
    </row>
    <row r="166" spans="2:11" s="1" customFormat="1" ht="17.25" customHeight="1">
      <c r="B166" s="236"/>
      <c r="C166" s="257" t="s">
        <v>692</v>
      </c>
      <c r="D166" s="257"/>
      <c r="E166" s="257"/>
      <c r="F166" s="257" t="s">
        <v>693</v>
      </c>
      <c r="G166" s="294"/>
      <c r="H166" s="295" t="s">
        <v>53</v>
      </c>
      <c r="I166" s="295" t="s">
        <v>56</v>
      </c>
      <c r="J166" s="257" t="s">
        <v>694</v>
      </c>
      <c r="K166" s="237"/>
    </row>
    <row r="167" spans="2:11" s="1" customFormat="1" ht="17.25" customHeight="1">
      <c r="B167" s="238"/>
      <c r="C167" s="259" t="s">
        <v>695</v>
      </c>
      <c r="D167" s="259"/>
      <c r="E167" s="259"/>
      <c r="F167" s="260" t="s">
        <v>696</v>
      </c>
      <c r="G167" s="296"/>
      <c r="H167" s="297"/>
      <c r="I167" s="297"/>
      <c r="J167" s="259" t="s">
        <v>697</v>
      </c>
      <c r="K167" s="239"/>
    </row>
    <row r="168" spans="2:11" s="1" customFormat="1" ht="5.25" customHeight="1">
      <c r="B168" s="265"/>
      <c r="C168" s="262"/>
      <c r="D168" s="262"/>
      <c r="E168" s="262"/>
      <c r="F168" s="262"/>
      <c r="G168" s="263"/>
      <c r="H168" s="262"/>
      <c r="I168" s="262"/>
      <c r="J168" s="262"/>
      <c r="K168" s="286"/>
    </row>
    <row r="169" spans="2:11" s="1" customFormat="1" ht="15" customHeight="1">
      <c r="B169" s="265"/>
      <c r="C169" s="244" t="s">
        <v>701</v>
      </c>
      <c r="D169" s="244"/>
      <c r="E169" s="244"/>
      <c r="F169" s="264" t="s">
        <v>698</v>
      </c>
      <c r="G169" s="244"/>
      <c r="H169" s="244" t="s">
        <v>738</v>
      </c>
      <c r="I169" s="244" t="s">
        <v>700</v>
      </c>
      <c r="J169" s="244">
        <v>120</v>
      </c>
      <c r="K169" s="286"/>
    </row>
    <row r="170" spans="2:11" s="1" customFormat="1" ht="15" customHeight="1">
      <c r="B170" s="265"/>
      <c r="C170" s="244" t="s">
        <v>747</v>
      </c>
      <c r="D170" s="244"/>
      <c r="E170" s="244"/>
      <c r="F170" s="264" t="s">
        <v>698</v>
      </c>
      <c r="G170" s="244"/>
      <c r="H170" s="244" t="s">
        <v>748</v>
      </c>
      <c r="I170" s="244" t="s">
        <v>700</v>
      </c>
      <c r="J170" s="244" t="s">
        <v>749</v>
      </c>
      <c r="K170" s="286"/>
    </row>
    <row r="171" spans="2:11" s="1" customFormat="1" ht="15" customHeight="1">
      <c r="B171" s="265"/>
      <c r="C171" s="244" t="s">
        <v>646</v>
      </c>
      <c r="D171" s="244"/>
      <c r="E171" s="244"/>
      <c r="F171" s="264" t="s">
        <v>698</v>
      </c>
      <c r="G171" s="244"/>
      <c r="H171" s="244" t="s">
        <v>765</v>
      </c>
      <c r="I171" s="244" t="s">
        <v>700</v>
      </c>
      <c r="J171" s="244" t="s">
        <v>749</v>
      </c>
      <c r="K171" s="286"/>
    </row>
    <row r="172" spans="2:11" s="1" customFormat="1" ht="15" customHeight="1">
      <c r="B172" s="265"/>
      <c r="C172" s="244" t="s">
        <v>703</v>
      </c>
      <c r="D172" s="244"/>
      <c r="E172" s="244"/>
      <c r="F172" s="264" t="s">
        <v>704</v>
      </c>
      <c r="G172" s="244"/>
      <c r="H172" s="244" t="s">
        <v>765</v>
      </c>
      <c r="I172" s="244" t="s">
        <v>700</v>
      </c>
      <c r="J172" s="244">
        <v>50</v>
      </c>
      <c r="K172" s="286"/>
    </row>
    <row r="173" spans="2:11" s="1" customFormat="1" ht="15" customHeight="1">
      <c r="B173" s="265"/>
      <c r="C173" s="244" t="s">
        <v>706</v>
      </c>
      <c r="D173" s="244"/>
      <c r="E173" s="244"/>
      <c r="F173" s="264" t="s">
        <v>698</v>
      </c>
      <c r="G173" s="244"/>
      <c r="H173" s="244" t="s">
        <v>765</v>
      </c>
      <c r="I173" s="244" t="s">
        <v>708</v>
      </c>
      <c r="J173" s="244"/>
      <c r="K173" s="286"/>
    </row>
    <row r="174" spans="2:11" s="1" customFormat="1" ht="15" customHeight="1">
      <c r="B174" s="265"/>
      <c r="C174" s="244" t="s">
        <v>717</v>
      </c>
      <c r="D174" s="244"/>
      <c r="E174" s="244"/>
      <c r="F174" s="264" t="s">
        <v>704</v>
      </c>
      <c r="G174" s="244"/>
      <c r="H174" s="244" t="s">
        <v>765</v>
      </c>
      <c r="I174" s="244" t="s">
        <v>700</v>
      </c>
      <c r="J174" s="244">
        <v>50</v>
      </c>
      <c r="K174" s="286"/>
    </row>
    <row r="175" spans="2:11" s="1" customFormat="1" ht="15" customHeight="1">
      <c r="B175" s="265"/>
      <c r="C175" s="244" t="s">
        <v>725</v>
      </c>
      <c r="D175" s="244"/>
      <c r="E175" s="244"/>
      <c r="F175" s="264" t="s">
        <v>704</v>
      </c>
      <c r="G175" s="244"/>
      <c r="H175" s="244" t="s">
        <v>765</v>
      </c>
      <c r="I175" s="244" t="s">
        <v>700</v>
      </c>
      <c r="J175" s="244">
        <v>50</v>
      </c>
      <c r="K175" s="286"/>
    </row>
    <row r="176" spans="2:11" s="1" customFormat="1" ht="15" customHeight="1">
      <c r="B176" s="265"/>
      <c r="C176" s="244" t="s">
        <v>723</v>
      </c>
      <c r="D176" s="244"/>
      <c r="E176" s="244"/>
      <c r="F176" s="264" t="s">
        <v>704</v>
      </c>
      <c r="G176" s="244"/>
      <c r="H176" s="244" t="s">
        <v>765</v>
      </c>
      <c r="I176" s="244" t="s">
        <v>700</v>
      </c>
      <c r="J176" s="244">
        <v>50</v>
      </c>
      <c r="K176" s="286"/>
    </row>
    <row r="177" spans="2:11" s="1" customFormat="1" ht="15" customHeight="1">
      <c r="B177" s="265"/>
      <c r="C177" s="244" t="s">
        <v>111</v>
      </c>
      <c r="D177" s="244"/>
      <c r="E177" s="244"/>
      <c r="F177" s="264" t="s">
        <v>698</v>
      </c>
      <c r="G177" s="244"/>
      <c r="H177" s="244" t="s">
        <v>766</v>
      </c>
      <c r="I177" s="244" t="s">
        <v>767</v>
      </c>
      <c r="J177" s="244"/>
      <c r="K177" s="286"/>
    </row>
    <row r="178" spans="2:11" s="1" customFormat="1" ht="15" customHeight="1">
      <c r="B178" s="265"/>
      <c r="C178" s="244" t="s">
        <v>56</v>
      </c>
      <c r="D178" s="244"/>
      <c r="E178" s="244"/>
      <c r="F178" s="264" t="s">
        <v>698</v>
      </c>
      <c r="G178" s="244"/>
      <c r="H178" s="244" t="s">
        <v>768</v>
      </c>
      <c r="I178" s="244" t="s">
        <v>769</v>
      </c>
      <c r="J178" s="244">
        <v>1</v>
      </c>
      <c r="K178" s="286"/>
    </row>
    <row r="179" spans="2:11" s="1" customFormat="1" ht="15" customHeight="1">
      <c r="B179" s="265"/>
      <c r="C179" s="244" t="s">
        <v>52</v>
      </c>
      <c r="D179" s="244"/>
      <c r="E179" s="244"/>
      <c r="F179" s="264" t="s">
        <v>698</v>
      </c>
      <c r="G179" s="244"/>
      <c r="H179" s="244" t="s">
        <v>770</v>
      </c>
      <c r="I179" s="244" t="s">
        <v>700</v>
      </c>
      <c r="J179" s="244">
        <v>20</v>
      </c>
      <c r="K179" s="286"/>
    </row>
    <row r="180" spans="2:11" s="1" customFormat="1" ht="15" customHeight="1">
      <c r="B180" s="265"/>
      <c r="C180" s="244" t="s">
        <v>53</v>
      </c>
      <c r="D180" s="244"/>
      <c r="E180" s="244"/>
      <c r="F180" s="264" t="s">
        <v>698</v>
      </c>
      <c r="G180" s="244"/>
      <c r="H180" s="244" t="s">
        <v>771</v>
      </c>
      <c r="I180" s="244" t="s">
        <v>700</v>
      </c>
      <c r="J180" s="244">
        <v>255</v>
      </c>
      <c r="K180" s="286"/>
    </row>
    <row r="181" spans="2:11" s="1" customFormat="1" ht="15" customHeight="1">
      <c r="B181" s="265"/>
      <c r="C181" s="244" t="s">
        <v>112</v>
      </c>
      <c r="D181" s="244"/>
      <c r="E181" s="244"/>
      <c r="F181" s="264" t="s">
        <v>698</v>
      </c>
      <c r="G181" s="244"/>
      <c r="H181" s="244" t="s">
        <v>662</v>
      </c>
      <c r="I181" s="244" t="s">
        <v>700</v>
      </c>
      <c r="J181" s="244">
        <v>10</v>
      </c>
      <c r="K181" s="286"/>
    </row>
    <row r="182" spans="2:11" s="1" customFormat="1" ht="15" customHeight="1">
      <c r="B182" s="265"/>
      <c r="C182" s="244" t="s">
        <v>113</v>
      </c>
      <c r="D182" s="244"/>
      <c r="E182" s="244"/>
      <c r="F182" s="264" t="s">
        <v>698</v>
      </c>
      <c r="G182" s="244"/>
      <c r="H182" s="244" t="s">
        <v>772</v>
      </c>
      <c r="I182" s="244" t="s">
        <v>733</v>
      </c>
      <c r="J182" s="244"/>
      <c r="K182" s="286"/>
    </row>
    <row r="183" spans="2:11" s="1" customFormat="1" ht="15" customHeight="1">
      <c r="B183" s="265"/>
      <c r="C183" s="244" t="s">
        <v>773</v>
      </c>
      <c r="D183" s="244"/>
      <c r="E183" s="244"/>
      <c r="F183" s="264" t="s">
        <v>698</v>
      </c>
      <c r="G183" s="244"/>
      <c r="H183" s="244" t="s">
        <v>774</v>
      </c>
      <c r="I183" s="244" t="s">
        <v>733</v>
      </c>
      <c r="J183" s="244"/>
      <c r="K183" s="286"/>
    </row>
    <row r="184" spans="2:11" s="1" customFormat="1" ht="15" customHeight="1">
      <c r="B184" s="265"/>
      <c r="C184" s="244" t="s">
        <v>762</v>
      </c>
      <c r="D184" s="244"/>
      <c r="E184" s="244"/>
      <c r="F184" s="264" t="s">
        <v>698</v>
      </c>
      <c r="G184" s="244"/>
      <c r="H184" s="244" t="s">
        <v>775</v>
      </c>
      <c r="I184" s="244" t="s">
        <v>733</v>
      </c>
      <c r="J184" s="244"/>
      <c r="K184" s="286"/>
    </row>
    <row r="185" spans="2:11" s="1" customFormat="1" ht="15" customHeight="1">
      <c r="B185" s="265"/>
      <c r="C185" s="244" t="s">
        <v>115</v>
      </c>
      <c r="D185" s="244"/>
      <c r="E185" s="244"/>
      <c r="F185" s="264" t="s">
        <v>704</v>
      </c>
      <c r="G185" s="244"/>
      <c r="H185" s="244" t="s">
        <v>776</v>
      </c>
      <c r="I185" s="244" t="s">
        <v>700</v>
      </c>
      <c r="J185" s="244">
        <v>50</v>
      </c>
      <c r="K185" s="286"/>
    </row>
    <row r="186" spans="2:11" s="1" customFormat="1" ht="15" customHeight="1">
      <c r="B186" s="265"/>
      <c r="C186" s="244" t="s">
        <v>777</v>
      </c>
      <c r="D186" s="244"/>
      <c r="E186" s="244"/>
      <c r="F186" s="264" t="s">
        <v>704</v>
      </c>
      <c r="G186" s="244"/>
      <c r="H186" s="244" t="s">
        <v>778</v>
      </c>
      <c r="I186" s="244" t="s">
        <v>779</v>
      </c>
      <c r="J186" s="244"/>
      <c r="K186" s="286"/>
    </row>
    <row r="187" spans="2:11" s="1" customFormat="1" ht="15" customHeight="1">
      <c r="B187" s="265"/>
      <c r="C187" s="244" t="s">
        <v>780</v>
      </c>
      <c r="D187" s="244"/>
      <c r="E187" s="244"/>
      <c r="F187" s="264" t="s">
        <v>704</v>
      </c>
      <c r="G187" s="244"/>
      <c r="H187" s="244" t="s">
        <v>781</v>
      </c>
      <c r="I187" s="244" t="s">
        <v>779</v>
      </c>
      <c r="J187" s="244"/>
      <c r="K187" s="286"/>
    </row>
    <row r="188" spans="2:11" s="1" customFormat="1" ht="15" customHeight="1">
      <c r="B188" s="265"/>
      <c r="C188" s="244" t="s">
        <v>782</v>
      </c>
      <c r="D188" s="244"/>
      <c r="E188" s="244"/>
      <c r="F188" s="264" t="s">
        <v>704</v>
      </c>
      <c r="G188" s="244"/>
      <c r="H188" s="244" t="s">
        <v>783</v>
      </c>
      <c r="I188" s="244" t="s">
        <v>779</v>
      </c>
      <c r="J188" s="244"/>
      <c r="K188" s="286"/>
    </row>
    <row r="189" spans="2:11" s="1" customFormat="1" ht="15" customHeight="1">
      <c r="B189" s="265"/>
      <c r="C189" s="298" t="s">
        <v>784</v>
      </c>
      <c r="D189" s="244"/>
      <c r="E189" s="244"/>
      <c r="F189" s="264" t="s">
        <v>704</v>
      </c>
      <c r="G189" s="244"/>
      <c r="H189" s="244" t="s">
        <v>785</v>
      </c>
      <c r="I189" s="244" t="s">
        <v>786</v>
      </c>
      <c r="J189" s="299" t="s">
        <v>787</v>
      </c>
      <c r="K189" s="286"/>
    </row>
    <row r="190" spans="2:11" s="1" customFormat="1" ht="15" customHeight="1">
      <c r="B190" s="265"/>
      <c r="C190" s="250" t="s">
        <v>41</v>
      </c>
      <c r="D190" s="244"/>
      <c r="E190" s="244"/>
      <c r="F190" s="264" t="s">
        <v>698</v>
      </c>
      <c r="G190" s="244"/>
      <c r="H190" s="241" t="s">
        <v>788</v>
      </c>
      <c r="I190" s="244" t="s">
        <v>789</v>
      </c>
      <c r="J190" s="244"/>
      <c r="K190" s="286"/>
    </row>
    <row r="191" spans="2:11" s="1" customFormat="1" ht="15" customHeight="1">
      <c r="B191" s="265"/>
      <c r="C191" s="250" t="s">
        <v>790</v>
      </c>
      <c r="D191" s="244"/>
      <c r="E191" s="244"/>
      <c r="F191" s="264" t="s">
        <v>698</v>
      </c>
      <c r="G191" s="244"/>
      <c r="H191" s="244" t="s">
        <v>791</v>
      </c>
      <c r="I191" s="244" t="s">
        <v>733</v>
      </c>
      <c r="J191" s="244"/>
      <c r="K191" s="286"/>
    </row>
    <row r="192" spans="2:11" s="1" customFormat="1" ht="15" customHeight="1">
      <c r="B192" s="265"/>
      <c r="C192" s="250" t="s">
        <v>792</v>
      </c>
      <c r="D192" s="244"/>
      <c r="E192" s="244"/>
      <c r="F192" s="264" t="s">
        <v>698</v>
      </c>
      <c r="G192" s="244"/>
      <c r="H192" s="244" t="s">
        <v>793</v>
      </c>
      <c r="I192" s="244" t="s">
        <v>733</v>
      </c>
      <c r="J192" s="244"/>
      <c r="K192" s="286"/>
    </row>
    <row r="193" spans="2:11" s="1" customFormat="1" ht="15" customHeight="1">
      <c r="B193" s="265"/>
      <c r="C193" s="250" t="s">
        <v>794</v>
      </c>
      <c r="D193" s="244"/>
      <c r="E193" s="244"/>
      <c r="F193" s="264" t="s">
        <v>704</v>
      </c>
      <c r="G193" s="244"/>
      <c r="H193" s="244" t="s">
        <v>795</v>
      </c>
      <c r="I193" s="244" t="s">
        <v>733</v>
      </c>
      <c r="J193" s="244"/>
      <c r="K193" s="286"/>
    </row>
    <row r="194" spans="2:11" s="1" customFormat="1" ht="15" customHeight="1">
      <c r="B194" s="292"/>
      <c r="C194" s="300"/>
      <c r="D194" s="274"/>
      <c r="E194" s="274"/>
      <c r="F194" s="274"/>
      <c r="G194" s="274"/>
      <c r="H194" s="274"/>
      <c r="I194" s="274"/>
      <c r="J194" s="274"/>
      <c r="K194" s="293"/>
    </row>
    <row r="195" spans="2:11" s="1" customFormat="1" ht="18.75" customHeight="1">
      <c r="B195" s="241"/>
      <c r="C195" s="244"/>
      <c r="D195" s="244"/>
      <c r="E195" s="244"/>
      <c r="F195" s="264"/>
      <c r="G195" s="244"/>
      <c r="H195" s="244"/>
      <c r="I195" s="244"/>
      <c r="J195" s="244"/>
      <c r="K195" s="241"/>
    </row>
    <row r="196" spans="2:11" s="1" customFormat="1" ht="18.75" customHeight="1">
      <c r="B196" s="241"/>
      <c r="C196" s="244"/>
      <c r="D196" s="244"/>
      <c r="E196" s="244"/>
      <c r="F196" s="264"/>
      <c r="G196" s="244"/>
      <c r="H196" s="244"/>
      <c r="I196" s="244"/>
      <c r="J196" s="244"/>
      <c r="K196" s="241"/>
    </row>
    <row r="197" spans="2:11" s="1" customFormat="1" ht="18.75" customHeight="1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2.2">
      <c r="B199" s="236"/>
      <c r="C199" s="361" t="s">
        <v>796</v>
      </c>
      <c r="D199" s="361"/>
      <c r="E199" s="361"/>
      <c r="F199" s="361"/>
      <c r="G199" s="361"/>
      <c r="H199" s="361"/>
      <c r="I199" s="361"/>
      <c r="J199" s="361"/>
      <c r="K199" s="237"/>
    </row>
    <row r="200" spans="2:11" s="1" customFormat="1" ht="25.5" customHeight="1">
      <c r="B200" s="236"/>
      <c r="C200" s="301" t="s">
        <v>797</v>
      </c>
      <c r="D200" s="301"/>
      <c r="E200" s="301"/>
      <c r="F200" s="301" t="s">
        <v>798</v>
      </c>
      <c r="G200" s="302"/>
      <c r="H200" s="362" t="s">
        <v>799</v>
      </c>
      <c r="I200" s="362"/>
      <c r="J200" s="362"/>
      <c r="K200" s="237"/>
    </row>
    <row r="201" spans="2:11" s="1" customFormat="1" ht="5.25" customHeight="1">
      <c r="B201" s="265"/>
      <c r="C201" s="262"/>
      <c r="D201" s="262"/>
      <c r="E201" s="262"/>
      <c r="F201" s="262"/>
      <c r="G201" s="244"/>
      <c r="H201" s="262"/>
      <c r="I201" s="262"/>
      <c r="J201" s="262"/>
      <c r="K201" s="286"/>
    </row>
    <row r="202" spans="2:11" s="1" customFormat="1" ht="15" customHeight="1">
      <c r="B202" s="265"/>
      <c r="C202" s="244" t="s">
        <v>789</v>
      </c>
      <c r="D202" s="244"/>
      <c r="E202" s="244"/>
      <c r="F202" s="264" t="s">
        <v>42</v>
      </c>
      <c r="G202" s="244"/>
      <c r="H202" s="363" t="s">
        <v>800</v>
      </c>
      <c r="I202" s="363"/>
      <c r="J202" s="363"/>
      <c r="K202" s="286"/>
    </row>
    <row r="203" spans="2:11" s="1" customFormat="1" ht="15" customHeight="1">
      <c r="B203" s="265"/>
      <c r="C203" s="271"/>
      <c r="D203" s="244"/>
      <c r="E203" s="244"/>
      <c r="F203" s="264" t="s">
        <v>43</v>
      </c>
      <c r="G203" s="244"/>
      <c r="H203" s="363" t="s">
        <v>801</v>
      </c>
      <c r="I203" s="363"/>
      <c r="J203" s="363"/>
      <c r="K203" s="286"/>
    </row>
    <row r="204" spans="2:11" s="1" customFormat="1" ht="15" customHeight="1">
      <c r="B204" s="265"/>
      <c r="C204" s="271"/>
      <c r="D204" s="244"/>
      <c r="E204" s="244"/>
      <c r="F204" s="264" t="s">
        <v>46</v>
      </c>
      <c r="G204" s="244"/>
      <c r="H204" s="363" t="s">
        <v>802</v>
      </c>
      <c r="I204" s="363"/>
      <c r="J204" s="363"/>
      <c r="K204" s="286"/>
    </row>
    <row r="205" spans="2:11" s="1" customFormat="1" ht="15" customHeight="1">
      <c r="B205" s="265"/>
      <c r="C205" s="244"/>
      <c r="D205" s="244"/>
      <c r="E205" s="244"/>
      <c r="F205" s="264" t="s">
        <v>44</v>
      </c>
      <c r="G205" s="244"/>
      <c r="H205" s="363" t="s">
        <v>803</v>
      </c>
      <c r="I205" s="363"/>
      <c r="J205" s="363"/>
      <c r="K205" s="286"/>
    </row>
    <row r="206" spans="2:11" s="1" customFormat="1" ht="15" customHeight="1">
      <c r="B206" s="265"/>
      <c r="C206" s="244"/>
      <c r="D206" s="244"/>
      <c r="E206" s="244"/>
      <c r="F206" s="264" t="s">
        <v>45</v>
      </c>
      <c r="G206" s="244"/>
      <c r="H206" s="363" t="s">
        <v>804</v>
      </c>
      <c r="I206" s="363"/>
      <c r="J206" s="363"/>
      <c r="K206" s="286"/>
    </row>
    <row r="207" spans="2:11" s="1" customFormat="1" ht="15" customHeight="1">
      <c r="B207" s="265"/>
      <c r="C207" s="244"/>
      <c r="D207" s="244"/>
      <c r="E207" s="244"/>
      <c r="F207" s="264"/>
      <c r="G207" s="244"/>
      <c r="H207" s="244"/>
      <c r="I207" s="244"/>
      <c r="J207" s="244"/>
      <c r="K207" s="286"/>
    </row>
    <row r="208" spans="2:11" s="1" customFormat="1" ht="15" customHeight="1">
      <c r="B208" s="265"/>
      <c r="C208" s="244" t="s">
        <v>745</v>
      </c>
      <c r="D208" s="244"/>
      <c r="E208" s="244"/>
      <c r="F208" s="264" t="s">
        <v>78</v>
      </c>
      <c r="G208" s="244"/>
      <c r="H208" s="363" t="s">
        <v>805</v>
      </c>
      <c r="I208" s="363"/>
      <c r="J208" s="363"/>
      <c r="K208" s="286"/>
    </row>
    <row r="209" spans="2:11" s="1" customFormat="1" ht="15" customHeight="1">
      <c r="B209" s="265"/>
      <c r="C209" s="271"/>
      <c r="D209" s="244"/>
      <c r="E209" s="244"/>
      <c r="F209" s="264" t="s">
        <v>642</v>
      </c>
      <c r="G209" s="244"/>
      <c r="H209" s="363" t="s">
        <v>643</v>
      </c>
      <c r="I209" s="363"/>
      <c r="J209" s="363"/>
      <c r="K209" s="286"/>
    </row>
    <row r="210" spans="2:11" s="1" customFormat="1" ht="15" customHeight="1">
      <c r="B210" s="265"/>
      <c r="C210" s="244"/>
      <c r="D210" s="244"/>
      <c r="E210" s="244"/>
      <c r="F210" s="264" t="s">
        <v>640</v>
      </c>
      <c r="G210" s="244"/>
      <c r="H210" s="363" t="s">
        <v>806</v>
      </c>
      <c r="I210" s="363"/>
      <c r="J210" s="363"/>
      <c r="K210" s="286"/>
    </row>
    <row r="211" spans="2:11" s="1" customFormat="1" ht="15" customHeight="1">
      <c r="B211" s="303"/>
      <c r="C211" s="271"/>
      <c r="D211" s="271"/>
      <c r="E211" s="271"/>
      <c r="F211" s="264" t="s">
        <v>93</v>
      </c>
      <c r="G211" s="250"/>
      <c r="H211" s="364" t="s">
        <v>94</v>
      </c>
      <c r="I211" s="364"/>
      <c r="J211" s="364"/>
      <c r="K211" s="304"/>
    </row>
    <row r="212" spans="2:11" s="1" customFormat="1" ht="15" customHeight="1">
      <c r="B212" s="303"/>
      <c r="C212" s="271"/>
      <c r="D212" s="271"/>
      <c r="E212" s="271"/>
      <c r="F212" s="264" t="s">
        <v>644</v>
      </c>
      <c r="G212" s="250"/>
      <c r="H212" s="364" t="s">
        <v>598</v>
      </c>
      <c r="I212" s="364"/>
      <c r="J212" s="364"/>
      <c r="K212" s="304"/>
    </row>
    <row r="213" spans="2:11" s="1" customFormat="1" ht="15" customHeight="1">
      <c r="B213" s="303"/>
      <c r="C213" s="271"/>
      <c r="D213" s="271"/>
      <c r="E213" s="271"/>
      <c r="F213" s="305"/>
      <c r="G213" s="250"/>
      <c r="H213" s="306"/>
      <c r="I213" s="306"/>
      <c r="J213" s="306"/>
      <c r="K213" s="304"/>
    </row>
    <row r="214" spans="2:11" s="1" customFormat="1" ht="15" customHeight="1">
      <c r="B214" s="303"/>
      <c r="C214" s="244" t="s">
        <v>769</v>
      </c>
      <c r="D214" s="271"/>
      <c r="E214" s="271"/>
      <c r="F214" s="264">
        <v>1</v>
      </c>
      <c r="G214" s="250"/>
      <c r="H214" s="364" t="s">
        <v>807</v>
      </c>
      <c r="I214" s="364"/>
      <c r="J214" s="364"/>
      <c r="K214" s="304"/>
    </row>
    <row r="215" spans="2:11" s="1" customFormat="1" ht="15" customHeight="1">
      <c r="B215" s="303"/>
      <c r="C215" s="271"/>
      <c r="D215" s="271"/>
      <c r="E215" s="271"/>
      <c r="F215" s="264">
        <v>2</v>
      </c>
      <c r="G215" s="250"/>
      <c r="H215" s="364" t="s">
        <v>808</v>
      </c>
      <c r="I215" s="364"/>
      <c r="J215" s="364"/>
      <c r="K215" s="304"/>
    </row>
    <row r="216" spans="2:11" s="1" customFormat="1" ht="15" customHeight="1">
      <c r="B216" s="303"/>
      <c r="C216" s="271"/>
      <c r="D216" s="271"/>
      <c r="E216" s="271"/>
      <c r="F216" s="264">
        <v>3</v>
      </c>
      <c r="G216" s="250"/>
      <c r="H216" s="364" t="s">
        <v>809</v>
      </c>
      <c r="I216" s="364"/>
      <c r="J216" s="364"/>
      <c r="K216" s="304"/>
    </row>
    <row r="217" spans="2:11" s="1" customFormat="1" ht="15" customHeight="1">
      <c r="B217" s="303"/>
      <c r="C217" s="271"/>
      <c r="D217" s="271"/>
      <c r="E217" s="271"/>
      <c r="F217" s="264">
        <v>4</v>
      </c>
      <c r="G217" s="250"/>
      <c r="H217" s="364" t="s">
        <v>810</v>
      </c>
      <c r="I217" s="364"/>
      <c r="J217" s="364"/>
      <c r="K217" s="304"/>
    </row>
    <row r="218" spans="2:11" s="1" customFormat="1" ht="12.75" customHeight="1">
      <c r="B218" s="307"/>
      <c r="C218" s="308"/>
      <c r="D218" s="308"/>
      <c r="E218" s="308"/>
      <c r="F218" s="308"/>
      <c r="G218" s="308"/>
      <c r="H218" s="308"/>
      <c r="I218" s="308"/>
      <c r="J218" s="308"/>
      <c r="K218" s="30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2020-06-02T11:24:44Z</dcterms:created>
  <dcterms:modified xsi:type="dcterms:W3CDTF">2020-06-02T11:29:43Z</dcterms:modified>
  <cp:category/>
  <cp:version/>
  <cp:contentType/>
  <cp:contentStatus/>
</cp:coreProperties>
</file>