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28" yWindow="588" windowWidth="15996" windowHeight="9468" activeTab="0"/>
  </bookViews>
  <sheets>
    <sheet name="Rekapitulace stavby" sheetId="1" r:id="rId1"/>
    <sheet name="SO-101 - Polní cesta P2 -..." sheetId="2" r:id="rId2"/>
    <sheet name="SO-102 - Polní cesta P2 " sheetId="3" r:id="rId3"/>
    <sheet name="VON - Vedlejší a ostatní ..." sheetId="4" r:id="rId4"/>
    <sheet name="Pokyny pro vyplnění" sheetId="5" r:id="rId5"/>
  </sheets>
  <definedNames>
    <definedName name="_xlnm._FilterDatabase" localSheetId="1" hidden="1">'SO-101 - Polní cesta P2 -...'!$C$85:$K$179</definedName>
    <definedName name="_xlnm._FilterDatabase" localSheetId="2" hidden="1">'SO-102 - Polní cesta P2 '!$C$85:$K$222</definedName>
    <definedName name="_xlnm._FilterDatabase" localSheetId="3" hidden="1">'VON - Vedlejší a ostatní ...'!$C$81:$K$109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stavby'!$C$42:$AQ$58</definedName>
    <definedName name="_xlnm.Print_Area" localSheetId="1">'SO-101 - Polní cesta P2 -...'!$C$4:$J$39,'SO-101 - Polní cesta P2 -...'!$C$45:$J$67,'SO-101 - Polní cesta P2 -...'!$C$73:$K$179</definedName>
    <definedName name="_xlnm.Print_Area" localSheetId="2">'SO-102 - Polní cesta P2 '!$C$4:$J$39,'SO-102 - Polní cesta P2 '!$C$45:$J$67,'SO-102 - Polní cesta P2 '!$C$73:$K$222</definedName>
    <definedName name="_xlnm.Print_Area" localSheetId="3">'VON - Vedlejší a ostatní ...'!$C$4:$J$39,'VON - Vedlejší a ostatní ...'!$C$45:$J$63,'VON - Vedlejší a ostatní ...'!$C$69:$K$109</definedName>
    <definedName name="_xlnm.Print_Titles" localSheetId="0">'Rekapitulace stavby'!$52:$52</definedName>
    <definedName name="_xlnm.Print_Titles" localSheetId="1">'SO-101 - Polní cesta P2 -...'!$85:$85</definedName>
    <definedName name="_xlnm.Print_Titles" localSheetId="2">'SO-102 - Polní cesta P2 '!$85:$85</definedName>
    <definedName name="_xlnm.Print_Titles" localSheetId="3">'VON - Vedlejší a ostatní ...'!$81:$81</definedName>
  </definedNames>
  <calcPr calcId="125725"/>
</workbook>
</file>

<file path=xl/sharedStrings.xml><?xml version="1.0" encoding="utf-8"?>
<sst xmlns="http://schemas.openxmlformats.org/spreadsheetml/2006/main" count="3241" uniqueCount="676">
  <si>
    <t>Export Komplet</t>
  </si>
  <si>
    <t>VZ</t>
  </si>
  <si>
    <t>2.0</t>
  </si>
  <si>
    <t>ZAMOK</t>
  </si>
  <si>
    <t>False</t>
  </si>
  <si>
    <t>{cdb7de0e-baaa-43e7-b725-beae520980fb}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</si>
  <si>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</si>
  <si>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</si>
  <si>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</si>
  <si>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</si>
  <si>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</si>
  <si>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</si>
  <si>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</si>
  <si>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</si>
  <si>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G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</si>
  <si>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</si>
  <si>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</si>
  <si>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Polní cesta P2 v k.ú. Svojšice u Kouřimi</t>
  </si>
  <si>
    <t>KSO:</t>
  </si>
  <si>
    <t/>
  </si>
  <si>
    <t>CC-CZ:</t>
  </si>
  <si>
    <t>Místo:</t>
  </si>
  <si>
    <t xml:space="preserve"> </t>
  </si>
  <si>
    <t>Datum:</t>
  </si>
  <si>
    <t>1. 6. 2020</t>
  </si>
  <si>
    <t>Zadavatel:</t>
  </si>
  <si>
    <t>IČ:</t>
  </si>
  <si>
    <t>ČR-SPÚ, Pobočka Kolín</t>
  </si>
  <si>
    <t>DIČ:</t>
  </si>
  <si>
    <t>Uchazeč:</t>
  </si>
  <si>
    <t>Vyplň údaj</t>
  </si>
  <si>
    <t>Projektant:</t>
  </si>
  <si>
    <t>AGRO-AQUA, s.r.o. Pardubice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</si>
  <si>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</si>
  <si>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</si>
  <si>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</si>
  <si>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</si>
  <si>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</si>
  <si>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</si>
  <si>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</si>
  <si>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</si>
  <si>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</si>
  <si>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</si>
  <si>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</si>
  <si>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</si>
  <si>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</si>
  <si>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</si>
  <si>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</si>
  <si>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</si>
  <si>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</si>
  <si>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</si>
  <si>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</si>
  <si>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</si>
  <si>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</si>
  <si>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</si>
  <si>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</si>
  <si>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</si>
  <si>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</si>
  <si>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</si>
  <si>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</si>
  <si>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</si>
  <si>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</si>
  <si>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</si>
  <si>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</si>
  <si>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</si>
  <si>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</si>
  <si>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</si>
  <si>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</si>
  <si>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</si>
  <si>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</si>
  <si>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</si>
  <si>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</si>
  <si>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</si>
  <si>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</si>
  <si>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</si>
  <si>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</si>
  <si>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SO-101</t>
  </si>
  <si>
    <t>Polní cesta P2 - napojení v k.ú. Krychnov</t>
  </si>
  <si>
    <t>STA</t>
  </si>
  <si>
    <t>1</t>
  </si>
  <si>
    <t>{e0e77584-c06a-4a93-969e-a0900b6191e7}</t>
  </si>
  <si>
    <t>822 2</t>
  </si>
  <si>
    <t>2</t>
  </si>
  <si>
    <t>SO-102</t>
  </si>
  <si>
    <t xml:space="preserve">Polní cesta P2 </t>
  </si>
  <si>
    <t>{12a213b9-6f68-4687-864f-497ce467b912}</t>
  </si>
  <si>
    <t>VON</t>
  </si>
  <si>
    <t>Vedlejší a ostatní náklady</t>
  </si>
  <si>
    <t>{768531e1-d276-4eb9-bc54-8cef73895cff}</t>
  </si>
  <si>
    <t>KRYCÍ LIST SOUPISU PRACÍ</t>
  </si>
  <si>
    <t>Objekt:</t>
  </si>
  <si>
    <t>SO-101 - Polní cesta P2 - napojení v k.ú. Krychnov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</si>
  <si>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</si>
  <si>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</si>
  <si>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</si>
  <si>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</si>
  <si>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</si>
  <si>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</si>
  <si>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</si>
  <si>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</si>
  <si>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</si>
  <si>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</si>
  <si>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</si>
  <si>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</si>
  <si>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</si>
  <si>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</si>
  <si>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</si>
  <si>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</si>
  <si>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</si>
  <si>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</si>
  <si>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</si>
  <si>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</si>
  <si>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</si>
  <si>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</si>
  <si>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</si>
  <si>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</si>
  <si>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</si>
  <si>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</si>
  <si>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</si>
  <si>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</si>
  <si>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</si>
  <si>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113107324</t>
  </si>
  <si>
    <t>Odstranění podkladu z kameniva drceného tl 400 mm strojně pl do 50 m2</t>
  </si>
  <si>
    <t>m2</t>
  </si>
  <si>
    <t>CS ÚRS 2020 01</t>
  </si>
  <si>
    <t>4</t>
  </si>
  <si>
    <t>-1882202368</t>
  </si>
  <si>
    <t>PP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</si>
  <si>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</si>
  <si>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VV</t>
  </si>
  <si>
    <t>5,5*0,5</t>
  </si>
  <si>
    <t>113107342</t>
  </si>
  <si>
    <t>Odstranění podkladu živičného tl 100 mm strojně pl do 50 m2</t>
  </si>
  <si>
    <t>-548676157</t>
  </si>
  <si>
    <t>Odstranění podkladů nebo krytů strojně plochy jednotlivě do 50 m2 s přemístěním hmot na skládku na vzdálenost do 3 m nebo s naložením na dopravní prostředek živičných, o tl. vrstvy přes 50 do 100 mm</t>
  </si>
  <si>
    <t>3</t>
  </si>
  <si>
    <t>113154112</t>
  </si>
  <si>
    <t>Frézování živičného krytu tl 40 mm pruh š 0,5 m pl do 500 m2 bez překážek v trase</t>
  </si>
  <si>
    <t>1739857213</t>
  </si>
  <si>
    <t>Frézování živičného podkladu nebo krytu s naložením na dopravní prostředek plochy do 500 m2 bez překážek v trase pruhu šířky do 0,5 m, tloušťky vrstvy 40 mm</t>
  </si>
  <si>
    <t>122252204</t>
  </si>
  <si>
    <t>Odkopávky a prokopávky nezapažené pro silnice a dálnice v hornině třídy těžitelnosti I objem do 500 m3 strojně</t>
  </si>
  <si>
    <t>m3</t>
  </si>
  <si>
    <t>-1643511441</t>
  </si>
  <si>
    <t>Odkopávky a prokopávky nezapažené pro silnice a dálnice strojně v hornině třídy těžitelnosti I přes 100 do 500 m3</t>
  </si>
  <si>
    <t>"viz. Výkaz výměr" 2,8</t>
  </si>
  <si>
    <t>5</t>
  </si>
  <si>
    <t>162751117</t>
  </si>
  <si>
    <t>Vodorovné přemístění do 10000 m výkopku/sypaniny z horniny třídy těžitelnosti I, skupiny 1 až 3</t>
  </si>
  <si>
    <t>-922550513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</si>
  <si>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</si>
  <si>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"přebytečná zemina" 2,8</t>
  </si>
  <si>
    <t>6</t>
  </si>
  <si>
    <t>171201221</t>
  </si>
  <si>
    <t>Poplatek za uložení na skládce (skládkovné) zeminy a kamení kód odpadu 17 05 04</t>
  </si>
  <si>
    <t>t</t>
  </si>
  <si>
    <t>-1982208277</t>
  </si>
  <si>
    <t>Poplatek za uložení stavebního odpadu na skládce (skládkovné) zeminy a kamení zatříděného do Katalogu odpadů pod kódem 17 05 04</t>
  </si>
  <si>
    <t>"přebytečná zemina" 2,8*1,8</t>
  </si>
  <si>
    <t>"nános z příkopu" 7,760</t>
  </si>
  <si>
    <t>7</t>
  </si>
  <si>
    <t>171251201</t>
  </si>
  <si>
    <t>Uložení sypaniny na skládky nebo meziskládky</t>
  </si>
  <si>
    <t>1630746596</t>
  </si>
  <si>
    <t>Uložení sypaniny na skládky nebo meziskládky bez hutnění s upravením uložené sypaniny do předepsaného tvaru</t>
  </si>
  <si>
    <t>8</t>
  </si>
  <si>
    <t>181951112</t>
  </si>
  <si>
    <t>Úprava pláně v hornině třídy těžitelnosti I, skupiny 1 až 3 se zhutněním</t>
  </si>
  <si>
    <t>-2116939678</t>
  </si>
  <si>
    <t>Úprava pláně vyrovnáním výškových rozdílů strojně v hornině třídy těžitelnosti I, skupiny 1 až 3 se zhutněním</t>
  </si>
  <si>
    <t>"viz. Výkaz výměr" 6,5</t>
  </si>
  <si>
    <t>Komunikace pozemní</t>
  </si>
  <si>
    <t>9</t>
  </si>
  <si>
    <t>561041121</t>
  </si>
  <si>
    <t>Zřízení podkladu ze zeminy upravené vápnem, cementem, směsnými pojivy tl 300 mm plochy do 5000 m2</t>
  </si>
  <si>
    <t>-861025525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</si>
  <si>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250 do 300 mm</t>
  </si>
  <si>
    <t>10</t>
  </si>
  <si>
    <t>M</t>
  </si>
  <si>
    <t>58530171</t>
  </si>
  <si>
    <t>vápno nehašené CL 90-Q pro úpravu zemin bezprašné</t>
  </si>
  <si>
    <t>-1873815776</t>
  </si>
  <si>
    <t>6,5*15,9*0,001</t>
  </si>
  <si>
    <t>11</t>
  </si>
  <si>
    <t>564752111</t>
  </si>
  <si>
    <t>Podklad z vibrovaného štěrku VŠ tl 150 mm</t>
  </si>
  <si>
    <t>1147841041</t>
  </si>
  <si>
    <t>Podklad nebo kryt z vibrovaného štěrku VŠ s rozprostřením, vlhčením a zhutněním, po zhutnění tl. 150 mm</t>
  </si>
  <si>
    <t>"viz. Výkaz výměr" 0,93/0,15</t>
  </si>
  <si>
    <t>12</t>
  </si>
  <si>
    <t>564861111</t>
  </si>
  <si>
    <t>Podklad ze štěrkodrtě ŠD tl 200 mm</t>
  </si>
  <si>
    <t>-1325348503</t>
  </si>
  <si>
    <t>Podklad ze štěrkodrti ŠD s rozprostřením a zhutněním, po zhutnění tl. 200 mm</t>
  </si>
  <si>
    <t>"viz. Výkaz výměr" 1,24/0,2</t>
  </si>
  <si>
    <t>13</t>
  </si>
  <si>
    <t>565145121</t>
  </si>
  <si>
    <t>Asfaltový beton vrstva podkladní ACP 16+ (obalované kamenivo OKS) tl 60 mm š přes 3 m</t>
  </si>
  <si>
    <t>68782122</t>
  </si>
  <si>
    <t>Asfaltový beton vrstva podkladní ACP 16+ (obalované kamenivo střednězrnné - OKS) s rozprostřením a zhutněním v pruhu šířky přes 3 m, po zhutnění tl. 60 mm</t>
  </si>
  <si>
    <t>"viz. Výkaz výměr" 0,37/0,06</t>
  </si>
  <si>
    <t>14</t>
  </si>
  <si>
    <t>569951131</t>
  </si>
  <si>
    <t>Zpevnění krajnic asfaltovým recyklátem tl 130 mm</t>
  </si>
  <si>
    <t>-358089298</t>
  </si>
  <si>
    <t>Zpevnění krajnic nebo komunikací pro pěší s rozprostřením a zhutněním, po zhutnění asfaltovým recyklátem tl. 130 mm</t>
  </si>
  <si>
    <t>"viz. Výkaz výměr" 0,28/0,13</t>
  </si>
  <si>
    <t>573211112</t>
  </si>
  <si>
    <t>Postřik živičný spojovací z asfaltu v množství 0,70 kg/m2</t>
  </si>
  <si>
    <t>1779087904</t>
  </si>
  <si>
    <t>Postřik spojovací PS bez posypu kamenivem z asfaltu silničního, v množství 0,70 kg/m2</t>
  </si>
  <si>
    <t>6,2+6,3</t>
  </si>
  <si>
    <t>16</t>
  </si>
  <si>
    <t>577134221</t>
  </si>
  <si>
    <t>Asfaltový beton vrstva obrusná ACO 11 (ABS) tř. II tl 40 mm š přes 3 m z nemodifikovaného asfaltu</t>
  </si>
  <si>
    <t>-66702348</t>
  </si>
  <si>
    <t>Asfaltový beton vrstva obrusná ACO 11 (ABS) s rozprostřením a se zhutněním z nemodifikovaného asfaltu v pruhu šířky přes 3 m tř. II, po zhutnění tl. 40 mm</t>
  </si>
  <si>
    <t>"viz. Výkaz výměr" 0,25/0,04</t>
  </si>
  <si>
    <t>17</t>
  </si>
  <si>
    <t>599142111</t>
  </si>
  <si>
    <t>Úprava zálivky dilatačních nebo pracovních spár v cementobetonovém krytu hl do 40 mm š do 40 mm</t>
  </si>
  <si>
    <t>m</t>
  </si>
  <si>
    <t>-320706013</t>
  </si>
  <si>
    <t>Úprava zálivky dilatačních nebo pracovních spár v cementobetonovém krytu, hloubky do 40 mm, šířky přes 20 do 40 mm</t>
  </si>
  <si>
    <t>Trubní vedení</t>
  </si>
  <si>
    <t>18</t>
  </si>
  <si>
    <t>895641111</t>
  </si>
  <si>
    <t>Zřízení drenážní vyústě z betonových prefabrikátů dvoudílné</t>
  </si>
  <si>
    <t>kus</t>
  </si>
  <si>
    <t>-2129655650</t>
  </si>
  <si>
    <t>Zřízení drenážní výustě typové z betonových prefabrikovaných dílců dvoudílné</t>
  </si>
  <si>
    <t>19</t>
  </si>
  <si>
    <t>59299014-R</t>
  </si>
  <si>
    <t>Drenážní výusť prefabrikovaná</t>
  </si>
  <si>
    <t>ks</t>
  </si>
  <si>
    <t>675566685</t>
  </si>
  <si>
    <t>Ostatní konstrukce a práce, bourání</t>
  </si>
  <si>
    <t>20</t>
  </si>
  <si>
    <t>912211111</t>
  </si>
  <si>
    <t>Montáž směrového sloupku silničního plastového prosté uložení bez betonového základu</t>
  </si>
  <si>
    <t>-2126566951</t>
  </si>
  <si>
    <t>Montáž směrového sloupku plastového s odrazkou prostým uložením bez betonového základu silničního</t>
  </si>
  <si>
    <t>"viz. Výkaz výměr" 1,0</t>
  </si>
  <si>
    <t>40445158</t>
  </si>
  <si>
    <t>sloupek směrový silniční plastový 1,2m</t>
  </si>
  <si>
    <t>-501573933</t>
  </si>
  <si>
    <t>22</t>
  </si>
  <si>
    <t>919726123</t>
  </si>
  <si>
    <t>Geotextilie pro ochranu, separaci a filtraci netkaná měrná hmotnost do 500 g/m2</t>
  </si>
  <si>
    <t>407621867</t>
  </si>
  <si>
    <t>Geotextilie netkaná pro ochranu, separaci nebo filtraci měrná hmotnost přes 300 do 500 g/m2</t>
  </si>
  <si>
    <t>"viz. Výkaz výměr = ÚP" 6,5</t>
  </si>
  <si>
    <t>23</t>
  </si>
  <si>
    <t>919735111</t>
  </si>
  <si>
    <t>Řezání stávajícího živičného krytu hl do 50 mm</t>
  </si>
  <si>
    <t>-338202079</t>
  </si>
  <si>
    <t>Řezání stávajícího živičného krytu nebo podkladu hloubky do 50 mm</t>
  </si>
  <si>
    <t>24</t>
  </si>
  <si>
    <t>935113211</t>
  </si>
  <si>
    <t>Osazení odvodňovacího betonového žlabu s krycím roštem šířky do 200 mm</t>
  </si>
  <si>
    <t>-1731555855</t>
  </si>
  <si>
    <t>Osazení odvodňovacího žlabu s krycím roštem betonového šířky do 200 mm</t>
  </si>
  <si>
    <t>25</t>
  </si>
  <si>
    <t>59299041-R</t>
  </si>
  <si>
    <t>Odvodňovací žlab pro vysokou zátěž 200 x 345 x 1000 mm</t>
  </si>
  <si>
    <t>-281403277</t>
  </si>
  <si>
    <t>26</t>
  </si>
  <si>
    <t>55399112-R</t>
  </si>
  <si>
    <t>Rošt litinový do odvodňovacího žlabu 500/247/25 mm D400</t>
  </si>
  <si>
    <t>1707106210</t>
  </si>
  <si>
    <t>27</t>
  </si>
  <si>
    <t>938902112</t>
  </si>
  <si>
    <t>Čištění příkopů komunikací příkopovým rypadlem objem nánosu do 0,3 m3/m</t>
  </si>
  <si>
    <t>-471804743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</si>
  <si>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</si>
  <si>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997</t>
  </si>
  <si>
    <t>Přesun sutě</t>
  </si>
  <si>
    <t>28</t>
  </si>
  <si>
    <t>997221551</t>
  </si>
  <si>
    <t>Vodorovná doprava suti ze sypkých materiálů do 1 km</t>
  </si>
  <si>
    <t>1215776038</t>
  </si>
  <si>
    <t>Vodorovná doprava suti bez naložení, ale se složením a s hrubým urovnáním ze sypkých materiálů, na vzdálenost do 1 km</t>
  </si>
  <si>
    <t>"z komunikace" 2,483</t>
  </si>
  <si>
    <t>29</t>
  </si>
  <si>
    <t>997221559</t>
  </si>
  <si>
    <t>Příplatek ZKD 1 km u vodorovné dopravy suti ze sypkých materiálů</t>
  </si>
  <si>
    <t>-807709140</t>
  </si>
  <si>
    <t>Vodorovná doprava suti bez naložení, ale se složením a s hrubým urovnáním Příplatek k ceně za každý další i započatý 1 km přes 1 km</t>
  </si>
  <si>
    <t>9*10,243</t>
  </si>
  <si>
    <t>30</t>
  </si>
  <si>
    <t>997221645</t>
  </si>
  <si>
    <t>Poplatek za uložení na skládce (skládkovné) odpadu asfaltového bez dehtu kód odpadu 17 03 02</t>
  </si>
  <si>
    <t>-1144912232</t>
  </si>
  <si>
    <t>Poplatek za uložení stavebního odpadu na skládce (skládkovné) asfaltového bez obsahu dehtu zatříděného do Katalogu odpadů pod kódem 17 03 02</t>
  </si>
  <si>
    <t>"živice" 0,605+0,283</t>
  </si>
  <si>
    <t>31</t>
  </si>
  <si>
    <t>997221655</t>
  </si>
  <si>
    <t>-555920739</t>
  </si>
  <si>
    <t>"podkladní kamenivo" 1,595</t>
  </si>
  <si>
    <t>998</t>
  </si>
  <si>
    <t>Přesun hmot</t>
  </si>
  <si>
    <t>32</t>
  </si>
  <si>
    <t>998225111</t>
  </si>
  <si>
    <t>Přesun hmot pro pozemní komunikace s krytem z kamene, monolitickým betonovým nebo živičným</t>
  </si>
  <si>
    <t>625273630</t>
  </si>
  <si>
    <t>Přesun hmot pro komunikace s krytem z kameniva, monolitickým betonovým nebo živičným dopravní vzdálenost do 200 m jakékoliv délky objektu</t>
  </si>
  <si>
    <t xml:space="preserve">SO-102 - Polní cesta P2 </t>
  </si>
  <si>
    <t xml:space="preserve">    2 - Zakládání</t>
  </si>
  <si>
    <t>-400805431</t>
  </si>
  <si>
    <t>14,5*0,5</t>
  </si>
  <si>
    <t>-531693613</t>
  </si>
  <si>
    <t>-1437110480</t>
  </si>
  <si>
    <t>121151123</t>
  </si>
  <si>
    <t>Sejmutí ornice plochy přes 500 m2 tl vrstvy do 200 mm strojně</t>
  </si>
  <si>
    <t>1803354120</t>
  </si>
  <si>
    <t>Sejmutí ornice strojně při souvislé ploše přes 500 m2, tl. vrstvy do 200 mm</t>
  </si>
  <si>
    <t>"viz. Výkaz výměr" 861,0</t>
  </si>
  <si>
    <t>-1821433262</t>
  </si>
  <si>
    <t>"viz. Výkaz výměr" 390,3</t>
  </si>
  <si>
    <t>132251102</t>
  </si>
  <si>
    <t>Hloubení rýh nezapažených  š do 800 mm v hornině třídy těžitelnosti I, skupiny 3 objem do 50 m3 strojně</t>
  </si>
  <si>
    <t>91962970</t>
  </si>
  <si>
    <t>Hloubení nezapažených rýh šířky do 800 mm strojně s urovnáním dna do předepsaného profilu a spádu v hornině třídy těžitelnosti I skupiny 3 přes 20 do 50 m3</t>
  </si>
  <si>
    <t>"drenáž - viz. Výkaz výměr" 38,9</t>
  </si>
  <si>
    <t>1433776628</t>
  </si>
  <si>
    <t>"přebytečná zemina" 390,3+38,9</t>
  </si>
  <si>
    <t>1356007234</t>
  </si>
  <si>
    <t>"přebytečná zemina" 429,2*1,8</t>
  </si>
  <si>
    <t>-825242108</t>
  </si>
  <si>
    <t>"přebytečná zemina" 429,2</t>
  </si>
  <si>
    <t>181301113</t>
  </si>
  <si>
    <t>Rozprostření ornice tl vrstvy do 200 mm pl přes 500 m2 v rovině nebo ve svahu do 1:5 strojně</t>
  </si>
  <si>
    <t>1715272882</t>
  </si>
  <si>
    <t>Rozprostření a urovnání ornice v rovině nebo ve svahu sklonu do 1:5 strojně při souvislé ploše přes 500 m2, tl. vrstvy do 200 mm</t>
  </si>
  <si>
    <t>"přebytečná ornice" (861,0*0,2-56,7*0,1)/0,2</t>
  </si>
  <si>
    <t>181411123</t>
  </si>
  <si>
    <t>Založení lučního trávníku výsevem plochy do 1000 m2 ve svahu do 1:1</t>
  </si>
  <si>
    <t>1664991242</t>
  </si>
  <si>
    <t>Založení trávníku na půdě předem připravené plochy do 1000 m2 výsevem včetně utažení lučního na svahu přes 1:2 do 1:1</t>
  </si>
  <si>
    <t>00572470</t>
  </si>
  <si>
    <t>osivo směs travní univerzál</t>
  </si>
  <si>
    <t>kg</t>
  </si>
  <si>
    <t>1142520899</t>
  </si>
  <si>
    <t>56,7*0,02*1,03</t>
  </si>
  <si>
    <t>258148840</t>
  </si>
  <si>
    <t>"viz. Výkaz výměr" 1420,0</t>
  </si>
  <si>
    <t>182251101</t>
  </si>
  <si>
    <t>Svahování násypů</t>
  </si>
  <si>
    <t>-1554033276</t>
  </si>
  <si>
    <t>Svahování trvalých svahů do projektovaných profilů strojně s potřebným přemístěním výkopku při svahování násypů v jakékoliv hornině</t>
  </si>
  <si>
    <t>"viz. Výkaz výměr" 56,7</t>
  </si>
  <si>
    <t>182351023</t>
  </si>
  <si>
    <t>Rozprostření ornice pl do 100 m2 ve svahu přes 1:5 tl vrstvy do 200 mm strojně</t>
  </si>
  <si>
    <t>-2002389420</t>
  </si>
  <si>
    <t>Rozprostření a urovnání ornice ve svahu sklonu přes 1:5 strojně při souvislé ploše do 100 m2, tl. vrstvy do 200 mm</t>
  </si>
  <si>
    <t>Zakládání</t>
  </si>
  <si>
    <t>211971121</t>
  </si>
  <si>
    <t>Zřízení opláštění žeber nebo trativodů geotextilií v rýze nebo zářezu sklonu přes 1:2 š do 2,5 m</t>
  </si>
  <si>
    <t>507877443</t>
  </si>
  <si>
    <t>Zřízení opláštění výplně z geotextilie odvodňovacích žeber nebo trativodů v rýze nebo zářezu se stěnami svislými nebo šikmými o sklonu přes 1:2 při rozvinuté šířce opláštění do 2,5 m</t>
  </si>
  <si>
    <t>"drenáž" 270,0*1,4</t>
  </si>
  <si>
    <t>69399001-R</t>
  </si>
  <si>
    <t>Geotextilie pro podélnou drenáž 350 g/m2</t>
  </si>
  <si>
    <t>-1912347536</t>
  </si>
  <si>
    <t>378,0*1,02</t>
  </si>
  <si>
    <t>212752101</t>
  </si>
  <si>
    <t>Trativod z drenážních trubek korugovaných PE-HD SN 4 perforace 360° včetně lože otevřený výkop DN 100 pro liniové stavby</t>
  </si>
  <si>
    <t>-698601465</t>
  </si>
  <si>
    <t>Trativody z drenážních trubek pro liniové stavby a komunikace se zřízením štěrkového lože pod trubky a s jejich obsypem v otevřeném výkopu trubka korugovaná sendvičová PE-HD SN 4 celoperforovaná 360° DN 100</t>
  </si>
  <si>
    <t>"drenáž - viz. Výkaz výměr" 270,0</t>
  </si>
  <si>
    <t>-834836045</t>
  </si>
  <si>
    <t>1574480879</t>
  </si>
  <si>
    <t>1420,0*15,9*0,001</t>
  </si>
  <si>
    <t>72235540</t>
  </si>
  <si>
    <t>"viz. Výkaz výměr" 176,34/0,15</t>
  </si>
  <si>
    <t>1048506988</t>
  </si>
  <si>
    <t>"viz. Výkaz výměr" 283,83/0,2</t>
  </si>
  <si>
    <t>624713245</t>
  </si>
  <si>
    <t>"viz. Výkaz výměr" 66,27/0,06</t>
  </si>
  <si>
    <t>-887152866</t>
  </si>
  <si>
    <t>"viz. Výkaz výměr" 31,2/0,13</t>
  </si>
  <si>
    <t>200274501</t>
  </si>
  <si>
    <t>2*1110,0</t>
  </si>
  <si>
    <t>1792816680</t>
  </si>
  <si>
    <t>"viz. Výkaz výměr" 44,4/0,04</t>
  </si>
  <si>
    <t>-260001104</t>
  </si>
  <si>
    <t>9105816</t>
  </si>
  <si>
    <t>78964383</t>
  </si>
  <si>
    <t>914111111</t>
  </si>
  <si>
    <t>Montáž svislé dopravní značky do velikosti 1 m2 objímkami na sloupek nebo konzolu</t>
  </si>
  <si>
    <t>-727698543</t>
  </si>
  <si>
    <t>Montáž svislé dopravní značky základní velikosti do 1 m2 objímkami na sloupky nebo konzoly</t>
  </si>
  <si>
    <t>"napojení na silnici - viz. TZ. C.1 h)" 6,0</t>
  </si>
  <si>
    <t>40445615</t>
  </si>
  <si>
    <t>značky upravující přednost P6 700mm</t>
  </si>
  <si>
    <t>-349190970</t>
  </si>
  <si>
    <t>40445620</t>
  </si>
  <si>
    <t>zákazové, příkazové dopravní značky B1-B34, C1-15 700mm</t>
  </si>
  <si>
    <t>1291901611</t>
  </si>
  <si>
    <t>"B20a" 1,0</t>
  </si>
  <si>
    <t>33</t>
  </si>
  <si>
    <t>40445647</t>
  </si>
  <si>
    <t>dodatkové tabulky E1, E2a,b , E6, E9, E10 E12c, E17 500x500mm</t>
  </si>
  <si>
    <t>785885825</t>
  </si>
  <si>
    <t>"dodatková E2b" 2,0</t>
  </si>
  <si>
    <t>34</t>
  </si>
  <si>
    <t>40445611</t>
  </si>
  <si>
    <t>značky upravující přednost P2, P3, P8 500mm</t>
  </si>
  <si>
    <t>-1387051963</t>
  </si>
  <si>
    <t>"P2" 2,0</t>
  </si>
  <si>
    <t>35</t>
  </si>
  <si>
    <t>914511111</t>
  </si>
  <si>
    <t>Montáž sloupku dopravních značek délky do 3,5 m s betonovým základem</t>
  </si>
  <si>
    <t>226577754</t>
  </si>
  <si>
    <t>Montáž sloupku dopravních značek délky do 3,5 m do betonového základu</t>
  </si>
  <si>
    <t>36</t>
  </si>
  <si>
    <t>40445225</t>
  </si>
  <si>
    <t>sloupek pro dopravní značku Zn D 60mm v 3,5m</t>
  </si>
  <si>
    <t>-656879515</t>
  </si>
  <si>
    <t>37</t>
  </si>
  <si>
    <t>1726974511</t>
  </si>
  <si>
    <t>"cesta" 271,5*4,5+30,0</t>
  </si>
  <si>
    <t>38</t>
  </si>
  <si>
    <t>-505016412</t>
  </si>
  <si>
    <t>39</t>
  </si>
  <si>
    <t>1032574328</t>
  </si>
  <si>
    <t>40</t>
  </si>
  <si>
    <t>485592389</t>
  </si>
  <si>
    <t>41</t>
  </si>
  <si>
    <t>-1416909987</t>
  </si>
  <si>
    <t>42</t>
  </si>
  <si>
    <t>-1130966510</t>
  </si>
  <si>
    <t>43</t>
  </si>
  <si>
    <t>429822493</t>
  </si>
  <si>
    <t>"z komunikace" 6,547</t>
  </si>
  <si>
    <t>44</t>
  </si>
  <si>
    <t>-1397008912</t>
  </si>
  <si>
    <t>9*14,307</t>
  </si>
  <si>
    <t>45</t>
  </si>
  <si>
    <t>1958603319</t>
  </si>
  <si>
    <t>"živice" 1,595+0,747</t>
  </si>
  <si>
    <t>46</t>
  </si>
  <si>
    <t>805724584</t>
  </si>
  <si>
    <t>"podkladní kamenivo" 4,205</t>
  </si>
  <si>
    <t>47</t>
  </si>
  <si>
    <t>-1704582790</t>
  </si>
  <si>
    <t>VON - Vedlejší a ostatní náklady</t>
  </si>
  <si>
    <t>VRN - Vedlejší rozpočtové náklady</t>
  </si>
  <si>
    <t xml:space="preserve">    VRN2 - Příprava staveniště</t>
  </si>
  <si>
    <t xml:space="preserve">    VRN9 - Ostatní náklady</t>
  </si>
  <si>
    <t>VRN</t>
  </si>
  <si>
    <t>Vedlejší rozpočtové náklady</t>
  </si>
  <si>
    <t>VRN2</t>
  </si>
  <si>
    <t>Příprava staveniště</t>
  </si>
  <si>
    <t>031002000</t>
  </si>
  <si>
    <t>Zařízení staveniště</t>
  </si>
  <si>
    <t>soubor</t>
  </si>
  <si>
    <t>1024</t>
  </si>
  <si>
    <t>-1886255009</t>
  </si>
  <si>
    <t>Zřízení zařízení staveniště, jeho připojení na sítě, oplocení prostoru a jejich následné odstranění.</t>
  </si>
  <si>
    <t>P</t>
  </si>
  <si>
    <t xml:space="preserve">Poznámka k položce:
Zřízení zařízení staveniště, jeho připojení na sítě, oplocení prostoru  a jejich následné odstranění. Zajištění přístupu k jednotlivým úsekům stavby za účelem provádění a uvedení do původního stavu po ukončení stavby, náhrada za dočasné zábory ploch. Zřízení čistících zón před výjezdem z obvodu staveniště.
</t>
  </si>
  <si>
    <t>031002002</t>
  </si>
  <si>
    <t>Dopravní značení na staveništi</t>
  </si>
  <si>
    <t>-1776018360</t>
  </si>
  <si>
    <t xml:space="preserve">Poznámka k položce:
Projednání a zajištění zvláštního užívání komunikací a veřejných ploch, zajištění dopravního značení
 k dopravním omezením vč. případné světelné signalizace, jejich údržba a přemisťování a následné odstranění, a to v rozsahu nezbytném pro řádné a bezpečné provádění stavby.
 (dopravní omezení u napojení na silnici).
</t>
  </si>
  <si>
    <t>VRN9</t>
  </si>
  <si>
    <t>Ostatní náklady</t>
  </si>
  <si>
    <t>090001000</t>
  </si>
  <si>
    <t>Geodetické práce před výstavbou</t>
  </si>
  <si>
    <t>-756545237</t>
  </si>
  <si>
    <t xml:space="preserve">Poznámka k položce:
Geodetické vytýčení před zahájením realizace 
stavebních prací - dl. cesty P2 = 272 m
</t>
  </si>
  <si>
    <t>091003000</t>
  </si>
  <si>
    <t xml:space="preserve">Geodetické práce po výstavbě </t>
  </si>
  <si>
    <t>-1902243394</t>
  </si>
  <si>
    <t xml:space="preserve">Poznámka k položce:
Geodetické zaměření skutečného provedení díla 3x v grafické (tištěné) podobě a 1x v digitálním vyhotovení 
.
</t>
  </si>
  <si>
    <t>091204000</t>
  </si>
  <si>
    <t>Dokumentace skutečného provedení stavby</t>
  </si>
  <si>
    <t>-1309848591</t>
  </si>
  <si>
    <t xml:space="preserve">Poznámka k položce:
Vypracování projektové dokumentace skutečného provedení díla 3x v grafické (tištěné) podobě a 1x v digitálním vyhotovení
(Bude požadováno pouze v případě změn).
</t>
  </si>
  <si>
    <t>091304000</t>
  </si>
  <si>
    <t>Prezentační tabule</t>
  </si>
  <si>
    <t>2593415</t>
  </si>
  <si>
    <t xml:space="preserve">Poznámka k položce:
Zhotovení a instalace prezentační cedule 
nejpozději do jednoho měsíce od převzetí staveniště na místě realizace (dočasná) a následná instalace prezentační cedule po dokončení stavby (trvalá). </t>
  </si>
  <si>
    <t>091404000</t>
  </si>
  <si>
    <t xml:space="preserve">Zkoušky, atesty a revize podle ČSN a případných jiných právních nebo technických předpisů
</t>
  </si>
  <si>
    <t>1213016086</t>
  </si>
  <si>
    <t>Zkoušky, atesty a revize podle ČSN a případných jiných právních nebo technických předpisů</t>
  </si>
  <si>
    <t xml:space="preserve">Poznámka k položce:
Zajištění všech ostatních nezbytných zkoušek, atestů a revizí podle ČSN a případných jiných právních nebo technických předpisů platných v době provádění a předání díla, kterými bude prokázáno dosažení předepsané kvality a předepsaných technických parametrů díla.
(např. 
Statická zatěžovací zkouška zemní pláně, Statická zatěžovací zkouška obrusné vrstvy).
</t>
  </si>
  <si>
    <t>091806000</t>
  </si>
  <si>
    <t>Zajištění všech nezbytných průzkumů nutných pro řádné provádění a dokončení díla</t>
  </si>
  <si>
    <t>-939420115</t>
  </si>
  <si>
    <t xml:space="preserve">Poznámka k položce:
- předběžný záchranný archeologický výzkum 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</si>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</sst>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10" t="s">
        <v>14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1"/>
      <c r="AQ5" s="21"/>
      <c r="AR5" s="19"/>
      <c r="BE5" s="307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12" t="s">
        <v>17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1"/>
      <c r="AQ6" s="21"/>
      <c r="AR6" s="19"/>
      <c r="BE6" s="308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08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08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8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8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8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8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308"/>
      <c r="BS13" s="16" t="s">
        <v>6</v>
      </c>
    </row>
    <row r="14" spans="2:71" ht="13.2">
      <c r="B14" s="20"/>
      <c r="C14" s="21"/>
      <c r="D14" s="21"/>
      <c r="E14" s="313" t="s">
        <v>30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308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8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8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8"/>
      <c r="BS17" s="16" t="s">
        <v>33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8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8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8"/>
      <c r="BS20" s="16" t="s">
        <v>33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8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8"/>
    </row>
    <row r="23" spans="2:57" s="1" customFormat="1" ht="60" customHeight="1">
      <c r="B23" s="20"/>
      <c r="C23" s="21"/>
      <c r="D23" s="21"/>
      <c r="E23" s="315" t="s">
        <v>36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21"/>
      <c r="AP23" s="21"/>
      <c r="AQ23" s="21"/>
      <c r="AR23" s="19"/>
      <c r="BE23" s="308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8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8"/>
    </row>
    <row r="26" spans="1:57" s="2" customFormat="1" ht="25.95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16">
        <f>ROUND(AG54,2)</f>
        <v>0</v>
      </c>
      <c r="AL26" s="317"/>
      <c r="AM26" s="317"/>
      <c r="AN26" s="317"/>
      <c r="AO26" s="317"/>
      <c r="AP26" s="35"/>
      <c r="AQ26" s="35"/>
      <c r="AR26" s="38"/>
      <c r="BE26" s="308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8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8" t="s">
        <v>38</v>
      </c>
      <c r="M28" s="318"/>
      <c r="N28" s="318"/>
      <c r="O28" s="318"/>
      <c r="P28" s="318"/>
      <c r="Q28" s="35"/>
      <c r="R28" s="35"/>
      <c r="S28" s="35"/>
      <c r="T28" s="35"/>
      <c r="U28" s="35"/>
      <c r="V28" s="35"/>
      <c r="W28" s="318" t="s">
        <v>39</v>
      </c>
      <c r="X28" s="318"/>
      <c r="Y28" s="318"/>
      <c r="Z28" s="318"/>
      <c r="AA28" s="318"/>
      <c r="AB28" s="318"/>
      <c r="AC28" s="318"/>
      <c r="AD28" s="318"/>
      <c r="AE28" s="318"/>
      <c r="AF28" s="35"/>
      <c r="AG28" s="35"/>
      <c r="AH28" s="35"/>
      <c r="AI28" s="35"/>
      <c r="AJ28" s="35"/>
      <c r="AK28" s="318" t="s">
        <v>40</v>
      </c>
      <c r="AL28" s="318"/>
      <c r="AM28" s="318"/>
      <c r="AN28" s="318"/>
      <c r="AO28" s="318"/>
      <c r="AP28" s="35"/>
      <c r="AQ28" s="35"/>
      <c r="AR28" s="38"/>
      <c r="BE28" s="308"/>
    </row>
    <row r="29" spans="2:57" s="3" customFormat="1" ht="14.4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21">
        <v>0.21</v>
      </c>
      <c r="M29" s="320"/>
      <c r="N29" s="320"/>
      <c r="O29" s="320"/>
      <c r="P29" s="320"/>
      <c r="Q29" s="40"/>
      <c r="R29" s="40"/>
      <c r="S29" s="40"/>
      <c r="T29" s="40"/>
      <c r="U29" s="40"/>
      <c r="V29" s="40"/>
      <c r="W29" s="319">
        <f>ROUND(AZ54,2)</f>
        <v>0</v>
      </c>
      <c r="X29" s="320"/>
      <c r="Y29" s="320"/>
      <c r="Z29" s="320"/>
      <c r="AA29" s="320"/>
      <c r="AB29" s="320"/>
      <c r="AC29" s="320"/>
      <c r="AD29" s="320"/>
      <c r="AE29" s="320"/>
      <c r="AF29" s="40"/>
      <c r="AG29" s="40"/>
      <c r="AH29" s="40"/>
      <c r="AI29" s="40"/>
      <c r="AJ29" s="40"/>
      <c r="AK29" s="319">
        <f>ROUND(AV54,2)</f>
        <v>0</v>
      </c>
      <c r="AL29" s="320"/>
      <c r="AM29" s="320"/>
      <c r="AN29" s="320"/>
      <c r="AO29" s="320"/>
      <c r="AP29" s="40"/>
      <c r="AQ29" s="40"/>
      <c r="AR29" s="41"/>
      <c r="BE29" s="309"/>
    </row>
    <row r="30" spans="2:57" s="3" customFormat="1" ht="14.4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21">
        <v>0.15</v>
      </c>
      <c r="M30" s="320"/>
      <c r="N30" s="320"/>
      <c r="O30" s="320"/>
      <c r="P30" s="320"/>
      <c r="Q30" s="40"/>
      <c r="R30" s="40"/>
      <c r="S30" s="40"/>
      <c r="T30" s="40"/>
      <c r="U30" s="40"/>
      <c r="V30" s="40"/>
      <c r="W30" s="319">
        <f>ROUND(BA54,2)</f>
        <v>0</v>
      </c>
      <c r="X30" s="320"/>
      <c r="Y30" s="320"/>
      <c r="Z30" s="320"/>
      <c r="AA30" s="320"/>
      <c r="AB30" s="320"/>
      <c r="AC30" s="320"/>
      <c r="AD30" s="320"/>
      <c r="AE30" s="320"/>
      <c r="AF30" s="40"/>
      <c r="AG30" s="40"/>
      <c r="AH30" s="40"/>
      <c r="AI30" s="40"/>
      <c r="AJ30" s="40"/>
      <c r="AK30" s="319">
        <f>ROUND(AW54,2)</f>
        <v>0</v>
      </c>
      <c r="AL30" s="320"/>
      <c r="AM30" s="320"/>
      <c r="AN30" s="320"/>
      <c r="AO30" s="320"/>
      <c r="AP30" s="40"/>
      <c r="AQ30" s="40"/>
      <c r="AR30" s="41"/>
      <c r="BE30" s="309"/>
    </row>
    <row r="31" spans="2:57" s="3" customFormat="1" ht="14.4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21">
        <v>0.21</v>
      </c>
      <c r="M31" s="320"/>
      <c r="N31" s="320"/>
      <c r="O31" s="320"/>
      <c r="P31" s="320"/>
      <c r="Q31" s="40"/>
      <c r="R31" s="40"/>
      <c r="S31" s="40"/>
      <c r="T31" s="40"/>
      <c r="U31" s="40"/>
      <c r="V31" s="40"/>
      <c r="W31" s="319">
        <f>ROUND(BB54,2)</f>
        <v>0</v>
      </c>
      <c r="X31" s="320"/>
      <c r="Y31" s="320"/>
      <c r="Z31" s="320"/>
      <c r="AA31" s="320"/>
      <c r="AB31" s="320"/>
      <c r="AC31" s="320"/>
      <c r="AD31" s="320"/>
      <c r="AE31" s="320"/>
      <c r="AF31" s="40"/>
      <c r="AG31" s="40"/>
      <c r="AH31" s="40"/>
      <c r="AI31" s="40"/>
      <c r="AJ31" s="40"/>
      <c r="AK31" s="319">
        <v>0</v>
      </c>
      <c r="AL31" s="320"/>
      <c r="AM31" s="320"/>
      <c r="AN31" s="320"/>
      <c r="AO31" s="320"/>
      <c r="AP31" s="40"/>
      <c r="AQ31" s="40"/>
      <c r="AR31" s="41"/>
      <c r="BE31" s="309"/>
    </row>
    <row r="32" spans="2:57" s="3" customFormat="1" ht="14.4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21">
        <v>0.15</v>
      </c>
      <c r="M32" s="320"/>
      <c r="N32" s="320"/>
      <c r="O32" s="320"/>
      <c r="P32" s="320"/>
      <c r="Q32" s="40"/>
      <c r="R32" s="40"/>
      <c r="S32" s="40"/>
      <c r="T32" s="40"/>
      <c r="U32" s="40"/>
      <c r="V32" s="40"/>
      <c r="W32" s="319">
        <f>ROUND(BC54,2)</f>
        <v>0</v>
      </c>
      <c r="X32" s="320"/>
      <c r="Y32" s="320"/>
      <c r="Z32" s="320"/>
      <c r="AA32" s="320"/>
      <c r="AB32" s="320"/>
      <c r="AC32" s="320"/>
      <c r="AD32" s="320"/>
      <c r="AE32" s="320"/>
      <c r="AF32" s="40"/>
      <c r="AG32" s="40"/>
      <c r="AH32" s="40"/>
      <c r="AI32" s="40"/>
      <c r="AJ32" s="40"/>
      <c r="AK32" s="319">
        <v>0</v>
      </c>
      <c r="AL32" s="320"/>
      <c r="AM32" s="320"/>
      <c r="AN32" s="320"/>
      <c r="AO32" s="320"/>
      <c r="AP32" s="40"/>
      <c r="AQ32" s="40"/>
      <c r="AR32" s="41"/>
      <c r="BE32" s="309"/>
    </row>
    <row r="33" spans="2:44" s="3" customFormat="1" ht="14.4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21">
        <v>0</v>
      </c>
      <c r="M33" s="320"/>
      <c r="N33" s="320"/>
      <c r="O33" s="320"/>
      <c r="P33" s="320"/>
      <c r="Q33" s="40"/>
      <c r="R33" s="40"/>
      <c r="S33" s="40"/>
      <c r="T33" s="40"/>
      <c r="U33" s="40"/>
      <c r="V33" s="40"/>
      <c r="W33" s="319">
        <f>ROUND(BD54,2)</f>
        <v>0</v>
      </c>
      <c r="X33" s="320"/>
      <c r="Y33" s="320"/>
      <c r="Z33" s="320"/>
      <c r="AA33" s="320"/>
      <c r="AB33" s="320"/>
      <c r="AC33" s="320"/>
      <c r="AD33" s="320"/>
      <c r="AE33" s="320"/>
      <c r="AF33" s="40"/>
      <c r="AG33" s="40"/>
      <c r="AH33" s="40"/>
      <c r="AI33" s="40"/>
      <c r="AJ33" s="40"/>
      <c r="AK33" s="319">
        <v>0</v>
      </c>
      <c r="AL33" s="320"/>
      <c r="AM33" s="320"/>
      <c r="AN33" s="320"/>
      <c r="AO33" s="320"/>
      <c r="AP33" s="40"/>
      <c r="AQ33" s="40"/>
      <c r="AR33" s="41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5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22" t="s">
        <v>49</v>
      </c>
      <c r="Y35" s="323"/>
      <c r="Z35" s="323"/>
      <c r="AA35" s="323"/>
      <c r="AB35" s="323"/>
      <c r="AC35" s="44"/>
      <c r="AD35" s="44"/>
      <c r="AE35" s="44"/>
      <c r="AF35" s="44"/>
      <c r="AG35" s="44"/>
      <c r="AH35" s="44"/>
      <c r="AI35" s="44"/>
      <c r="AJ35" s="44"/>
      <c r="AK35" s="324">
        <f>SUM(AK26:AK33)</f>
        <v>0</v>
      </c>
      <c r="AL35" s="323"/>
      <c r="AM35" s="323"/>
      <c r="AN35" s="323"/>
      <c r="AO35" s="325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G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26" t="str">
        <f>K6</f>
        <v>Polní cesta P2 v k.ú. Svojšice u Kouřimi</v>
      </c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55"/>
      <c r="AQ45" s="55"/>
      <c r="AR45" s="56"/>
    </row>
    <row r="46" spans="1:57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28" t="str">
        <f>IF(AN8="","",AN8)</f>
        <v>1. 6. 2020</v>
      </c>
      <c r="AN47" s="328"/>
      <c r="AO47" s="35"/>
      <c r="AP47" s="35"/>
      <c r="AQ47" s="35"/>
      <c r="AR47" s="38"/>
      <c r="BE47" s="33"/>
    </row>
    <row r="48" spans="1:57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26.4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ČR-SPÚ, Pobočka Kolín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29" t="str">
        <f>IF(E17="","",E17)</f>
        <v>AGRO-AQUA, s.r.o. Pardubice</v>
      </c>
      <c r="AN49" s="330"/>
      <c r="AO49" s="330"/>
      <c r="AP49" s="330"/>
      <c r="AQ49" s="35"/>
      <c r="AR49" s="38"/>
      <c r="AS49" s="331" t="s">
        <v>51</v>
      </c>
      <c r="AT49" s="332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29" t="str">
        <f>IF(E20="","",E20)</f>
        <v xml:space="preserve"> </v>
      </c>
      <c r="AN50" s="330"/>
      <c r="AO50" s="330"/>
      <c r="AP50" s="330"/>
      <c r="AQ50" s="35"/>
      <c r="AR50" s="38"/>
      <c r="AS50" s="333"/>
      <c r="AT50" s="334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8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35"/>
      <c r="AT51" s="336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37" t="s">
        <v>52</v>
      </c>
      <c r="D52" s="338"/>
      <c r="E52" s="338"/>
      <c r="F52" s="338"/>
      <c r="G52" s="338"/>
      <c r="H52" s="65"/>
      <c r="I52" s="339" t="s">
        <v>53</v>
      </c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40" t="s">
        <v>54</v>
      </c>
      <c r="AH52" s="338"/>
      <c r="AI52" s="338"/>
      <c r="AJ52" s="338"/>
      <c r="AK52" s="338"/>
      <c r="AL52" s="338"/>
      <c r="AM52" s="338"/>
      <c r="AN52" s="339" t="s">
        <v>55</v>
      </c>
      <c r="AO52" s="338"/>
      <c r="AP52" s="338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8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44">
        <f>ROUND(SUM(AG55:AG57),2)</f>
        <v>0</v>
      </c>
      <c r="AH54" s="344"/>
      <c r="AI54" s="344"/>
      <c r="AJ54" s="344"/>
      <c r="AK54" s="344"/>
      <c r="AL54" s="344"/>
      <c r="AM54" s="344"/>
      <c r="AN54" s="345">
        <f>SUM(AG54,AT54)</f>
        <v>0</v>
      </c>
      <c r="AO54" s="345"/>
      <c r="AP54" s="345"/>
      <c r="AQ54" s="77" t="s">
        <v>19</v>
      </c>
      <c r="AR54" s="78"/>
      <c r="AS54" s="79">
        <f>ROUND(SUM(AS55:AS57),2)</f>
        <v>0</v>
      </c>
      <c r="AT54" s="80">
        <f>ROUND(SUM(AV54:AW54),2)</f>
        <v>0</v>
      </c>
      <c r="AU54" s="81">
        <f>ROUND(SUM(AU55:AU57),5)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ROUND(SUM(AZ55:AZ57),2)</f>
        <v>0</v>
      </c>
      <c r="BA54" s="80">
        <f>ROUND(SUM(BA55:BA57),2)</f>
        <v>0</v>
      </c>
      <c r="BB54" s="80">
        <f>ROUND(SUM(BB55:BB57),2)</f>
        <v>0</v>
      </c>
      <c r="BC54" s="80">
        <f>ROUND(SUM(BC55:BC57),2)</f>
        <v>0</v>
      </c>
      <c r="BD54" s="82">
        <f>ROUND(SUM(BD55:BD57),2)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24.6" customHeight="1">
      <c r="A55" s="85" t="s">
        <v>75</v>
      </c>
      <c r="B55" s="86"/>
      <c r="C55" s="87"/>
      <c r="D55" s="343" t="s">
        <v>76</v>
      </c>
      <c r="E55" s="343"/>
      <c r="F55" s="343"/>
      <c r="G55" s="343"/>
      <c r="H55" s="343"/>
      <c r="I55" s="88"/>
      <c r="J55" s="343" t="s">
        <v>77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1">
        <f>'SO-101 - Polní cesta P2 -...'!J30</f>
        <v>0</v>
      </c>
      <c r="AH55" s="342"/>
      <c r="AI55" s="342"/>
      <c r="AJ55" s="342"/>
      <c r="AK55" s="342"/>
      <c r="AL55" s="342"/>
      <c r="AM55" s="342"/>
      <c r="AN55" s="341">
        <f>SUM(AG55,AT55)</f>
        <v>0</v>
      </c>
      <c r="AO55" s="342"/>
      <c r="AP55" s="342"/>
      <c r="AQ55" s="89" t="s">
        <v>78</v>
      </c>
      <c r="AR55" s="90"/>
      <c r="AS55" s="91">
        <v>0</v>
      </c>
      <c r="AT55" s="92">
        <f>ROUND(SUM(AV55:AW55),2)</f>
        <v>0</v>
      </c>
      <c r="AU55" s="93">
        <f>'SO-101 - Polní cesta P2 -...'!P86</f>
        <v>0</v>
      </c>
      <c r="AV55" s="92">
        <f>'SO-101 - Polní cesta P2 -...'!J33</f>
        <v>0</v>
      </c>
      <c r="AW55" s="92">
        <f>'SO-101 - Polní cesta P2 -...'!J34</f>
        <v>0</v>
      </c>
      <c r="AX55" s="92">
        <f>'SO-101 - Polní cesta P2 -...'!J35</f>
        <v>0</v>
      </c>
      <c r="AY55" s="92">
        <f>'SO-101 - Polní cesta P2 -...'!J36</f>
        <v>0</v>
      </c>
      <c r="AZ55" s="92">
        <f>'SO-101 - Polní cesta P2 -...'!F33</f>
        <v>0</v>
      </c>
      <c r="BA55" s="92">
        <f>'SO-101 - Polní cesta P2 -...'!F34</f>
        <v>0</v>
      </c>
      <c r="BB55" s="92">
        <f>'SO-101 - Polní cesta P2 -...'!F35</f>
        <v>0</v>
      </c>
      <c r="BC55" s="92">
        <f>'SO-101 - Polní cesta P2 -...'!F36</f>
        <v>0</v>
      </c>
      <c r="BD55" s="94">
        <f>'SO-101 - Polní cesta P2 -...'!F37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81</v>
      </c>
      <c r="CM55" s="95" t="s">
        <v>82</v>
      </c>
    </row>
    <row r="56" spans="1:91" s="7" customFormat="1" ht="24.6" customHeight="1">
      <c r="A56" s="85" t="s">
        <v>75</v>
      </c>
      <c r="B56" s="86"/>
      <c r="C56" s="87"/>
      <c r="D56" s="343" t="s">
        <v>83</v>
      </c>
      <c r="E56" s="343"/>
      <c r="F56" s="343"/>
      <c r="G56" s="343"/>
      <c r="H56" s="343"/>
      <c r="I56" s="88"/>
      <c r="J56" s="343" t="s">
        <v>84</v>
      </c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1">
        <f>'SO-102 - Polní cesta P2 '!J30</f>
        <v>0</v>
      </c>
      <c r="AH56" s="342"/>
      <c r="AI56" s="342"/>
      <c r="AJ56" s="342"/>
      <c r="AK56" s="342"/>
      <c r="AL56" s="342"/>
      <c r="AM56" s="342"/>
      <c r="AN56" s="341">
        <f>SUM(AG56,AT56)</f>
        <v>0</v>
      </c>
      <c r="AO56" s="342"/>
      <c r="AP56" s="342"/>
      <c r="AQ56" s="89" t="s">
        <v>78</v>
      </c>
      <c r="AR56" s="90"/>
      <c r="AS56" s="91">
        <v>0</v>
      </c>
      <c r="AT56" s="92">
        <f>ROUND(SUM(AV56:AW56),2)</f>
        <v>0</v>
      </c>
      <c r="AU56" s="93">
        <f>'SO-102 - Polní cesta P2 '!P86</f>
        <v>0</v>
      </c>
      <c r="AV56" s="92">
        <f>'SO-102 - Polní cesta P2 '!J33</f>
        <v>0</v>
      </c>
      <c r="AW56" s="92">
        <f>'SO-102 - Polní cesta P2 '!J34</f>
        <v>0</v>
      </c>
      <c r="AX56" s="92">
        <f>'SO-102 - Polní cesta P2 '!J35</f>
        <v>0</v>
      </c>
      <c r="AY56" s="92">
        <f>'SO-102 - Polní cesta P2 '!J36</f>
        <v>0</v>
      </c>
      <c r="AZ56" s="92">
        <f>'SO-102 - Polní cesta P2 '!F33</f>
        <v>0</v>
      </c>
      <c r="BA56" s="92">
        <f>'SO-102 - Polní cesta P2 '!F34</f>
        <v>0</v>
      </c>
      <c r="BB56" s="92">
        <f>'SO-102 - Polní cesta P2 '!F35</f>
        <v>0</v>
      </c>
      <c r="BC56" s="92">
        <f>'SO-102 - Polní cesta P2 '!F36</f>
        <v>0</v>
      </c>
      <c r="BD56" s="94">
        <f>'SO-102 - Polní cesta P2 '!F37</f>
        <v>0</v>
      </c>
      <c r="BT56" s="95" t="s">
        <v>79</v>
      </c>
      <c r="BV56" s="95" t="s">
        <v>73</v>
      </c>
      <c r="BW56" s="95" t="s">
        <v>85</v>
      </c>
      <c r="BX56" s="95" t="s">
        <v>5</v>
      </c>
      <c r="CL56" s="95" t="s">
        <v>81</v>
      </c>
      <c r="CM56" s="95" t="s">
        <v>82</v>
      </c>
    </row>
    <row r="57" spans="1:91" s="7" customFormat="1" ht="14.4" customHeight="1">
      <c r="A57" s="85" t="s">
        <v>75</v>
      </c>
      <c r="B57" s="86"/>
      <c r="C57" s="87"/>
      <c r="D57" s="343" t="s">
        <v>86</v>
      </c>
      <c r="E57" s="343"/>
      <c r="F57" s="343"/>
      <c r="G57" s="343"/>
      <c r="H57" s="343"/>
      <c r="I57" s="88"/>
      <c r="J57" s="343" t="s">
        <v>87</v>
      </c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1">
        <f>'VON - Vedlejší a ostatní ...'!J30</f>
        <v>0</v>
      </c>
      <c r="AH57" s="342"/>
      <c r="AI57" s="342"/>
      <c r="AJ57" s="342"/>
      <c r="AK57" s="342"/>
      <c r="AL57" s="342"/>
      <c r="AM57" s="342"/>
      <c r="AN57" s="341">
        <f>SUM(AG57,AT57)</f>
        <v>0</v>
      </c>
      <c r="AO57" s="342"/>
      <c r="AP57" s="342"/>
      <c r="AQ57" s="89" t="s">
        <v>86</v>
      </c>
      <c r="AR57" s="90"/>
      <c r="AS57" s="96">
        <v>0</v>
      </c>
      <c r="AT57" s="97">
        <f>ROUND(SUM(AV57:AW57),2)</f>
        <v>0</v>
      </c>
      <c r="AU57" s="98">
        <f>'VON - Vedlejší a ostatní ...'!P82</f>
        <v>0</v>
      </c>
      <c r="AV57" s="97">
        <f>'VON - Vedlejší a ostatní ...'!J33</f>
        <v>0</v>
      </c>
      <c r="AW57" s="97">
        <f>'VON - Vedlejší a ostatní ...'!J34</f>
        <v>0</v>
      </c>
      <c r="AX57" s="97">
        <f>'VON - Vedlejší a ostatní ...'!J35</f>
        <v>0</v>
      </c>
      <c r="AY57" s="97">
        <f>'VON - Vedlejší a ostatní ...'!J36</f>
        <v>0</v>
      </c>
      <c r="AZ57" s="97">
        <f>'VON - Vedlejší a ostatní ...'!F33</f>
        <v>0</v>
      </c>
      <c r="BA57" s="97">
        <f>'VON - Vedlejší a ostatní ...'!F34</f>
        <v>0</v>
      </c>
      <c r="BB57" s="97">
        <f>'VON - Vedlejší a ostatní ...'!F35</f>
        <v>0</v>
      </c>
      <c r="BC57" s="97">
        <f>'VON - Vedlejší a ostatní ...'!F36</f>
        <v>0</v>
      </c>
      <c r="BD57" s="99">
        <f>'VON - Vedlejší a ostatní ...'!F37</f>
        <v>0</v>
      </c>
      <c r="BT57" s="95" t="s">
        <v>79</v>
      </c>
      <c r="BV57" s="95" t="s">
        <v>73</v>
      </c>
      <c r="BW57" s="95" t="s">
        <v>88</v>
      </c>
      <c r="BX57" s="95" t="s">
        <v>5</v>
      </c>
      <c r="CL57" s="95" t="s">
        <v>19</v>
      </c>
      <c r="CM57" s="95" t="s">
        <v>82</v>
      </c>
    </row>
    <row r="58" spans="1:57" s="2" customFormat="1" ht="30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s="2" customFormat="1" ht="6.9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38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</sheetData>
  <sheetProtection algorithmName="SHA-512" hashValue="aGW2X1k1suqZIjz9GLho3LmfnrJlH/4WX09wieWzyVLbLs37Ibxdm1qk5w6up1HQS5yVjY0keZ/wIE1cdm+GMQ==" saltValue="GZyANSHBV+Gya/gSJSm5WQzJoxF7xTgHpJkZ6yqHL4LAI9ggM9G3TPiIJb2076PQC1GT/isPZOUdzpTzXjJs3Q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-101 - Polní cesta P2 -...'!C2" display="/"/>
    <hyperlink ref="A56" location="'SO-102 - Polní cesta P2 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0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0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6" t="s">
        <v>80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9"/>
      <c r="AT3" s="16" t="s">
        <v>82</v>
      </c>
    </row>
    <row r="4" spans="2:46" s="1" customFormat="1" ht="24.9" customHeight="1">
      <c r="B4" s="19"/>
      <c r="D4" s="104" t="s">
        <v>89</v>
      </c>
      <c r="I4" s="100"/>
      <c r="L4" s="19"/>
      <c r="M4" s="105" t="s">
        <v>10</v>
      </c>
      <c r="AT4" s="16" t="s">
        <v>4</v>
      </c>
    </row>
    <row r="5" spans="2:12" s="1" customFormat="1" ht="6.9" customHeight="1">
      <c r="B5" s="19"/>
      <c r="I5" s="100"/>
      <c r="L5" s="19"/>
    </row>
    <row r="6" spans="2:12" s="1" customFormat="1" ht="12" customHeight="1">
      <c r="B6" s="19"/>
      <c r="D6" s="106" t="s">
        <v>16</v>
      </c>
      <c r="I6" s="100"/>
      <c r="L6" s="19"/>
    </row>
    <row r="7" spans="2:12" s="1" customFormat="1" ht="14.4" customHeight="1">
      <c r="B7" s="19"/>
      <c r="E7" s="347" t="str">
        <f>'Rekapitulace stavby'!K6</f>
        <v>Polní cesta P2 v k.ú. Svojšice u Kouřimi</v>
      </c>
      <c r="F7" s="348"/>
      <c r="G7" s="348"/>
      <c r="H7" s="348"/>
      <c r="I7" s="100"/>
      <c r="L7" s="19"/>
    </row>
    <row r="8" spans="1:31" s="2" customFormat="1" ht="12" customHeight="1">
      <c r="A8" s="33"/>
      <c r="B8" s="38"/>
      <c r="C8" s="33"/>
      <c r="D8" s="106" t="s">
        <v>90</v>
      </c>
      <c r="E8" s="33"/>
      <c r="F8" s="33"/>
      <c r="G8" s="33"/>
      <c r="H8" s="33"/>
      <c r="I8" s="107"/>
      <c r="J8" s="33"/>
      <c r="K8" s="33"/>
      <c r="L8" s="108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49" t="s">
        <v>91</v>
      </c>
      <c r="F9" s="350"/>
      <c r="G9" s="350"/>
      <c r="H9" s="350"/>
      <c r="I9" s="107"/>
      <c r="J9" s="33"/>
      <c r="K9" s="33"/>
      <c r="L9" s="108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07"/>
      <c r="J10" s="33"/>
      <c r="K10" s="33"/>
      <c r="L10" s="108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6" t="s">
        <v>18</v>
      </c>
      <c r="E11" s="33"/>
      <c r="F11" s="109" t="s">
        <v>81</v>
      </c>
      <c r="G11" s="33"/>
      <c r="H11" s="33"/>
      <c r="I11" s="110" t="s">
        <v>20</v>
      </c>
      <c r="J11" s="109" t="s">
        <v>19</v>
      </c>
      <c r="K11" s="33"/>
      <c r="L11" s="10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21</v>
      </c>
      <c r="E12" s="33"/>
      <c r="F12" s="109" t="s">
        <v>22</v>
      </c>
      <c r="G12" s="33"/>
      <c r="H12" s="33"/>
      <c r="I12" s="110" t="s">
        <v>23</v>
      </c>
      <c r="J12" s="111" t="str">
        <f>'Rekapitulace stavby'!AN8</f>
        <v>1. 6. 2020</v>
      </c>
      <c r="K12" s="33"/>
      <c r="L12" s="10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07"/>
      <c r="J13" s="33"/>
      <c r="K13" s="33"/>
      <c r="L13" s="10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6" t="s">
        <v>25</v>
      </c>
      <c r="E14" s="33"/>
      <c r="F14" s="33"/>
      <c r="G14" s="33"/>
      <c r="H14" s="33"/>
      <c r="I14" s="110" t="s">
        <v>26</v>
      </c>
      <c r="J14" s="109" t="s">
        <v>19</v>
      </c>
      <c r="K14" s="33"/>
      <c r="L14" s="108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">
        <v>27</v>
      </c>
      <c r="F15" s="33"/>
      <c r="G15" s="33"/>
      <c r="H15" s="33"/>
      <c r="I15" s="110" t="s">
        <v>28</v>
      </c>
      <c r="J15" s="109" t="s">
        <v>19</v>
      </c>
      <c r="K15" s="33"/>
      <c r="L15" s="108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07"/>
      <c r="J16" s="33"/>
      <c r="K16" s="33"/>
      <c r="L16" s="108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6" t="s">
        <v>29</v>
      </c>
      <c r="E17" s="33"/>
      <c r="F17" s="33"/>
      <c r="G17" s="33"/>
      <c r="H17" s="33"/>
      <c r="I17" s="110" t="s">
        <v>26</v>
      </c>
      <c r="J17" s="29" t="str">
        <f>'Rekapitulace stavby'!AN13</f>
        <v>Vyplň údaj</v>
      </c>
      <c r="K17" s="33"/>
      <c r="L17" s="10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51" t="str">
        <f>'Rekapitulace stavby'!E14</f>
        <v>Vyplň údaj</v>
      </c>
      <c r="F18" s="352"/>
      <c r="G18" s="352"/>
      <c r="H18" s="352"/>
      <c r="I18" s="110" t="s">
        <v>28</v>
      </c>
      <c r="J18" s="29" t="str">
        <f>'Rekapitulace stavby'!AN14</f>
        <v>Vyplň údaj</v>
      </c>
      <c r="K18" s="33"/>
      <c r="L18" s="108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07"/>
      <c r="J19" s="33"/>
      <c r="K19" s="33"/>
      <c r="L19" s="108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6" t="s">
        <v>31</v>
      </c>
      <c r="E20" s="33"/>
      <c r="F20" s="33"/>
      <c r="G20" s="33"/>
      <c r="H20" s="33"/>
      <c r="I20" s="110" t="s">
        <v>26</v>
      </c>
      <c r="J20" s="109" t="s">
        <v>19</v>
      </c>
      <c r="K20" s="33"/>
      <c r="L20" s="10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32</v>
      </c>
      <c r="F21" s="33"/>
      <c r="G21" s="33"/>
      <c r="H21" s="33"/>
      <c r="I21" s="110" t="s">
        <v>28</v>
      </c>
      <c r="J21" s="109" t="s">
        <v>19</v>
      </c>
      <c r="K21" s="33"/>
      <c r="L21" s="10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07"/>
      <c r="J22" s="33"/>
      <c r="K22" s="33"/>
      <c r="L22" s="10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6" t="s">
        <v>34</v>
      </c>
      <c r="E23" s="33"/>
      <c r="F23" s="33"/>
      <c r="G23" s="33"/>
      <c r="H23" s="33"/>
      <c r="I23" s="110" t="s">
        <v>26</v>
      </c>
      <c r="J23" s="109" t="str">
        <f>IF('Rekapitulace stavby'!AN19="","",'Rekapitulace stavby'!AN19)</f>
        <v/>
      </c>
      <c r="K23" s="33"/>
      <c r="L23" s="108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10" t="s">
        <v>28</v>
      </c>
      <c r="J24" s="109" t="str">
        <f>IF('Rekapitulace stavby'!AN20="","",'Rekapitulace stavby'!AN20)</f>
        <v/>
      </c>
      <c r="K24" s="33"/>
      <c r="L24" s="10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07"/>
      <c r="J25" s="33"/>
      <c r="K25" s="33"/>
      <c r="L25" s="108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6" t="s">
        <v>35</v>
      </c>
      <c r="E26" s="33"/>
      <c r="F26" s="33"/>
      <c r="G26" s="33"/>
      <c r="H26" s="33"/>
      <c r="I26" s="107"/>
      <c r="J26" s="33"/>
      <c r="K26" s="33"/>
      <c r="L26" s="10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2"/>
      <c r="B27" s="113"/>
      <c r="C27" s="112"/>
      <c r="D27" s="112"/>
      <c r="E27" s="353" t="s">
        <v>19</v>
      </c>
      <c r="F27" s="353"/>
      <c r="G27" s="353"/>
      <c r="H27" s="353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07"/>
      <c r="J28" s="33"/>
      <c r="K28" s="33"/>
      <c r="L28" s="10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6"/>
      <c r="E29" s="116"/>
      <c r="F29" s="116"/>
      <c r="G29" s="116"/>
      <c r="H29" s="116"/>
      <c r="I29" s="117"/>
      <c r="J29" s="116"/>
      <c r="K29" s="116"/>
      <c r="L29" s="108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37</v>
      </c>
      <c r="E30" s="33"/>
      <c r="F30" s="33"/>
      <c r="G30" s="33"/>
      <c r="H30" s="33"/>
      <c r="I30" s="107"/>
      <c r="J30" s="119">
        <f>ROUND(J86,2)</f>
        <v>0</v>
      </c>
      <c r="K30" s="33"/>
      <c r="L30" s="10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6"/>
      <c r="E31" s="116"/>
      <c r="F31" s="116"/>
      <c r="G31" s="116"/>
      <c r="H31" s="116"/>
      <c r="I31" s="117"/>
      <c r="J31" s="116"/>
      <c r="K31" s="116"/>
      <c r="L31" s="108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39</v>
      </c>
      <c r="G32" s="33"/>
      <c r="H32" s="33"/>
      <c r="I32" s="121" t="s">
        <v>38</v>
      </c>
      <c r="J32" s="120" t="s">
        <v>40</v>
      </c>
      <c r="K32" s="33"/>
      <c r="L32" s="10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2" t="s">
        <v>41</v>
      </c>
      <c r="E33" s="106" t="s">
        <v>42</v>
      </c>
      <c r="F33" s="123">
        <f>ROUND((SUM(BE86:BE179)),2)</f>
        <v>0</v>
      </c>
      <c r="G33" s="33"/>
      <c r="H33" s="33"/>
      <c r="I33" s="124">
        <v>0.21</v>
      </c>
      <c r="J33" s="123">
        <f>ROUND(((SUM(BE86:BE179))*I33),2)</f>
        <v>0</v>
      </c>
      <c r="K33" s="33"/>
      <c r="L33" s="108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6" t="s">
        <v>43</v>
      </c>
      <c r="F34" s="123">
        <f>ROUND((SUM(BF86:BF179)),2)</f>
        <v>0</v>
      </c>
      <c r="G34" s="33"/>
      <c r="H34" s="33"/>
      <c r="I34" s="124">
        <v>0.15</v>
      </c>
      <c r="J34" s="123">
        <f>ROUND(((SUM(BF86:BF179))*I34),2)</f>
        <v>0</v>
      </c>
      <c r="K34" s="33"/>
      <c r="L34" s="108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6" t="s">
        <v>44</v>
      </c>
      <c r="F35" s="123">
        <f>ROUND((SUM(BG86:BG179)),2)</f>
        <v>0</v>
      </c>
      <c r="G35" s="33"/>
      <c r="H35" s="33"/>
      <c r="I35" s="124">
        <v>0.21</v>
      </c>
      <c r="J35" s="123">
        <f>0</f>
        <v>0</v>
      </c>
      <c r="K35" s="33"/>
      <c r="L35" s="108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6" t="s">
        <v>45</v>
      </c>
      <c r="F36" s="123">
        <f>ROUND((SUM(BH86:BH179)),2)</f>
        <v>0</v>
      </c>
      <c r="G36" s="33"/>
      <c r="H36" s="33"/>
      <c r="I36" s="124">
        <v>0.15</v>
      </c>
      <c r="J36" s="123">
        <f>0</f>
        <v>0</v>
      </c>
      <c r="K36" s="33"/>
      <c r="L36" s="10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6" t="s">
        <v>46</v>
      </c>
      <c r="F37" s="123">
        <f>ROUND((SUM(BI86:BI179)),2)</f>
        <v>0</v>
      </c>
      <c r="G37" s="33"/>
      <c r="H37" s="33"/>
      <c r="I37" s="124">
        <v>0</v>
      </c>
      <c r="J37" s="123">
        <f>0</f>
        <v>0</v>
      </c>
      <c r="K37" s="33"/>
      <c r="L37" s="108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07"/>
      <c r="J38" s="33"/>
      <c r="K38" s="33"/>
      <c r="L38" s="108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30"/>
      <c r="J39" s="131">
        <f>SUM(J30:J37)</f>
        <v>0</v>
      </c>
      <c r="K39" s="132"/>
      <c r="L39" s="108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108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108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92</v>
      </c>
      <c r="D45" s="35"/>
      <c r="E45" s="35"/>
      <c r="F45" s="35"/>
      <c r="G45" s="35"/>
      <c r="H45" s="35"/>
      <c r="I45" s="107"/>
      <c r="J45" s="35"/>
      <c r="K45" s="35"/>
      <c r="L45" s="108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07"/>
      <c r="J46" s="35"/>
      <c r="K46" s="35"/>
      <c r="L46" s="108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07"/>
      <c r="J47" s="35"/>
      <c r="K47" s="35"/>
      <c r="L47" s="108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54" t="str">
        <f>E7</f>
        <v>Polní cesta P2 v k.ú. Svojšice u Kouřimi</v>
      </c>
      <c r="F48" s="355"/>
      <c r="G48" s="355"/>
      <c r="H48" s="355"/>
      <c r="I48" s="107"/>
      <c r="J48" s="35"/>
      <c r="K48" s="35"/>
      <c r="L48" s="108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90</v>
      </c>
      <c r="D49" s="35"/>
      <c r="E49" s="35"/>
      <c r="F49" s="35"/>
      <c r="G49" s="35"/>
      <c r="H49" s="35"/>
      <c r="I49" s="107"/>
      <c r="J49" s="35"/>
      <c r="K49" s="35"/>
      <c r="L49" s="108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26" t="str">
        <f>E9</f>
        <v>SO-101 - Polní cesta P2 - napojení v k.ú. Krychnov</v>
      </c>
      <c r="F50" s="356"/>
      <c r="G50" s="356"/>
      <c r="H50" s="356"/>
      <c r="I50" s="107"/>
      <c r="J50" s="35"/>
      <c r="K50" s="35"/>
      <c r="L50" s="108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07"/>
      <c r="J51" s="35"/>
      <c r="K51" s="35"/>
      <c r="L51" s="108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0" t="s">
        <v>23</v>
      </c>
      <c r="J52" s="58" t="str">
        <f>IF(J12="","",J12)</f>
        <v>1. 6. 2020</v>
      </c>
      <c r="K52" s="35"/>
      <c r="L52" s="108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07"/>
      <c r="J53" s="35"/>
      <c r="K53" s="35"/>
      <c r="L53" s="108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ČR-SPÚ, Pobočka Kolín</v>
      </c>
      <c r="G54" s="35"/>
      <c r="H54" s="35"/>
      <c r="I54" s="110" t="s">
        <v>31</v>
      </c>
      <c r="J54" s="31" t="str">
        <f>E21</f>
        <v>AGRO-AQUA, s.r.o. Pardubice</v>
      </c>
      <c r="K54" s="35"/>
      <c r="L54" s="108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0" t="s">
        <v>34</v>
      </c>
      <c r="J55" s="31" t="str">
        <f>E24</f>
        <v xml:space="preserve"> </v>
      </c>
      <c r="K55" s="35"/>
      <c r="L55" s="108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07"/>
      <c r="J56" s="35"/>
      <c r="K56" s="35"/>
      <c r="L56" s="108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39" t="s">
        <v>93</v>
      </c>
      <c r="D57" s="140"/>
      <c r="E57" s="140"/>
      <c r="F57" s="140"/>
      <c r="G57" s="140"/>
      <c r="H57" s="140"/>
      <c r="I57" s="141"/>
      <c r="J57" s="142" t="s">
        <v>94</v>
      </c>
      <c r="K57" s="140"/>
      <c r="L57" s="108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07"/>
      <c r="J58" s="35"/>
      <c r="K58" s="35"/>
      <c r="L58" s="108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3" t="s">
        <v>69</v>
      </c>
      <c r="D59" s="35"/>
      <c r="E59" s="35"/>
      <c r="F59" s="35"/>
      <c r="G59" s="35"/>
      <c r="H59" s="35"/>
      <c r="I59" s="107"/>
      <c r="J59" s="76">
        <f>J86</f>
        <v>0</v>
      </c>
      <c r="K59" s="35"/>
      <c r="L59" s="108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95</v>
      </c>
    </row>
    <row r="60" spans="2:12" s="9" customFormat="1" ht="24.9" customHeight="1">
      <c r="B60" s="144"/>
      <c r="C60" s="145"/>
      <c r="D60" s="146" t="s">
        <v>96</v>
      </c>
      <c r="E60" s="147"/>
      <c r="F60" s="147"/>
      <c r="G60" s="147"/>
      <c r="H60" s="147"/>
      <c r="I60" s="148"/>
      <c r="J60" s="149">
        <f>J87</f>
        <v>0</v>
      </c>
      <c r="K60" s="145"/>
      <c r="L60" s="150"/>
    </row>
    <row r="61" spans="2:12" s="10" customFormat="1" ht="19.95" customHeight="1">
      <c r="B61" s="151"/>
      <c r="C61" s="152"/>
      <c r="D61" s="153" t="s">
        <v>97</v>
      </c>
      <c r="E61" s="154"/>
      <c r="F61" s="154"/>
      <c r="G61" s="154"/>
      <c r="H61" s="154"/>
      <c r="I61" s="155"/>
      <c r="J61" s="156">
        <f>J88</f>
        <v>0</v>
      </c>
      <c r="K61" s="152"/>
      <c r="L61" s="157"/>
    </row>
    <row r="62" spans="2:12" s="10" customFormat="1" ht="19.95" customHeight="1">
      <c r="B62" s="151"/>
      <c r="C62" s="152"/>
      <c r="D62" s="153" t="s">
        <v>98</v>
      </c>
      <c r="E62" s="154"/>
      <c r="F62" s="154"/>
      <c r="G62" s="154"/>
      <c r="H62" s="154"/>
      <c r="I62" s="155"/>
      <c r="J62" s="156">
        <f>J112</f>
        <v>0</v>
      </c>
      <c r="K62" s="152"/>
      <c r="L62" s="157"/>
    </row>
    <row r="63" spans="2:12" s="10" customFormat="1" ht="19.95" customHeight="1">
      <c r="B63" s="151"/>
      <c r="C63" s="152"/>
      <c r="D63" s="153" t="s">
        <v>99</v>
      </c>
      <c r="E63" s="154"/>
      <c r="F63" s="154"/>
      <c r="G63" s="154"/>
      <c r="H63" s="154"/>
      <c r="I63" s="155"/>
      <c r="J63" s="156">
        <f>J139</f>
        <v>0</v>
      </c>
      <c r="K63" s="152"/>
      <c r="L63" s="157"/>
    </row>
    <row r="64" spans="2:12" s="10" customFormat="1" ht="19.95" customHeight="1">
      <c r="B64" s="151"/>
      <c r="C64" s="152"/>
      <c r="D64" s="153" t="s">
        <v>100</v>
      </c>
      <c r="E64" s="154"/>
      <c r="F64" s="154"/>
      <c r="G64" s="154"/>
      <c r="H64" s="154"/>
      <c r="I64" s="155"/>
      <c r="J64" s="156">
        <f>J144</f>
        <v>0</v>
      </c>
      <c r="K64" s="152"/>
      <c r="L64" s="157"/>
    </row>
    <row r="65" spans="2:12" s="10" customFormat="1" ht="19.95" customHeight="1">
      <c r="B65" s="151"/>
      <c r="C65" s="152"/>
      <c r="D65" s="153" t="s">
        <v>101</v>
      </c>
      <c r="E65" s="154"/>
      <c r="F65" s="154"/>
      <c r="G65" s="154"/>
      <c r="H65" s="154"/>
      <c r="I65" s="155"/>
      <c r="J65" s="156">
        <f>J163</f>
        <v>0</v>
      </c>
      <c r="K65" s="152"/>
      <c r="L65" s="157"/>
    </row>
    <row r="66" spans="2:12" s="10" customFormat="1" ht="19.95" customHeight="1">
      <c r="B66" s="151"/>
      <c r="C66" s="152"/>
      <c r="D66" s="153" t="s">
        <v>102</v>
      </c>
      <c r="E66" s="154"/>
      <c r="F66" s="154"/>
      <c r="G66" s="154"/>
      <c r="H66" s="154"/>
      <c r="I66" s="155"/>
      <c r="J66" s="156">
        <f>J177</f>
        <v>0</v>
      </c>
      <c r="K66" s="152"/>
      <c r="L66" s="157"/>
    </row>
    <row r="67" spans="1:31" s="2" customFormat="1" ht="21.75" customHeight="1">
      <c r="A67" s="33"/>
      <c r="B67" s="34"/>
      <c r="C67" s="35"/>
      <c r="D67" s="35"/>
      <c r="E67" s="35"/>
      <c r="F67" s="35"/>
      <c r="G67" s="35"/>
      <c r="H67" s="35"/>
      <c r="I67" s="107"/>
      <c r="J67" s="35"/>
      <c r="K67" s="35"/>
      <c r="L67" s="108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6"/>
      <c r="C68" s="47"/>
      <c r="D68" s="47"/>
      <c r="E68" s="47"/>
      <c r="F68" s="47"/>
      <c r="G68" s="47"/>
      <c r="H68" s="47"/>
      <c r="I68" s="135"/>
      <c r="J68" s="47"/>
      <c r="K68" s="47"/>
      <c r="L68" s="108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8"/>
      <c r="C72" s="49"/>
      <c r="D72" s="49"/>
      <c r="E72" s="49"/>
      <c r="F72" s="49"/>
      <c r="G72" s="49"/>
      <c r="H72" s="49"/>
      <c r="I72" s="138"/>
      <c r="J72" s="49"/>
      <c r="K72" s="49"/>
      <c r="L72" s="108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103</v>
      </c>
      <c r="D73" s="35"/>
      <c r="E73" s="35"/>
      <c r="F73" s="35"/>
      <c r="G73" s="35"/>
      <c r="H73" s="35"/>
      <c r="I73" s="107"/>
      <c r="J73" s="35"/>
      <c r="K73" s="35"/>
      <c r="L73" s="108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107"/>
      <c r="J74" s="35"/>
      <c r="K74" s="35"/>
      <c r="L74" s="108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16</v>
      </c>
      <c r="D75" s="35"/>
      <c r="E75" s="35"/>
      <c r="F75" s="35"/>
      <c r="G75" s="35"/>
      <c r="H75" s="35"/>
      <c r="I75" s="107"/>
      <c r="J75" s="35"/>
      <c r="K75" s="35"/>
      <c r="L75" s="108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4.4" customHeight="1">
      <c r="A76" s="33"/>
      <c r="B76" s="34"/>
      <c r="C76" s="35"/>
      <c r="D76" s="35"/>
      <c r="E76" s="354" t="str">
        <f>E7</f>
        <v>Polní cesta P2 v k.ú. Svojšice u Kouřimi</v>
      </c>
      <c r="F76" s="355"/>
      <c r="G76" s="355"/>
      <c r="H76" s="355"/>
      <c r="I76" s="107"/>
      <c r="J76" s="35"/>
      <c r="K76" s="35"/>
      <c r="L76" s="108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90</v>
      </c>
      <c r="D77" s="35"/>
      <c r="E77" s="35"/>
      <c r="F77" s="35"/>
      <c r="G77" s="35"/>
      <c r="H77" s="35"/>
      <c r="I77" s="107"/>
      <c r="J77" s="35"/>
      <c r="K77" s="35"/>
      <c r="L77" s="108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4.4" customHeight="1">
      <c r="A78" s="33"/>
      <c r="B78" s="34"/>
      <c r="C78" s="35"/>
      <c r="D78" s="35"/>
      <c r="E78" s="326" t="str">
        <f>E9</f>
        <v>SO-101 - Polní cesta P2 - napojení v k.ú. Krychnov</v>
      </c>
      <c r="F78" s="356"/>
      <c r="G78" s="356"/>
      <c r="H78" s="356"/>
      <c r="I78" s="107"/>
      <c r="J78" s="35"/>
      <c r="K78" s="35"/>
      <c r="L78" s="108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5"/>
      <c r="D79" s="35"/>
      <c r="E79" s="35"/>
      <c r="F79" s="35"/>
      <c r="G79" s="35"/>
      <c r="H79" s="35"/>
      <c r="I79" s="107"/>
      <c r="J79" s="35"/>
      <c r="K79" s="35"/>
      <c r="L79" s="108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21</v>
      </c>
      <c r="D80" s="35"/>
      <c r="E80" s="35"/>
      <c r="F80" s="26" t="str">
        <f>F12</f>
        <v xml:space="preserve"> </v>
      </c>
      <c r="G80" s="35"/>
      <c r="H80" s="35"/>
      <c r="I80" s="110" t="s">
        <v>23</v>
      </c>
      <c r="J80" s="58" t="str">
        <f>IF(J12="","",J12)</f>
        <v>1. 6. 2020</v>
      </c>
      <c r="K80" s="35"/>
      <c r="L80" s="108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5"/>
      <c r="D81" s="35"/>
      <c r="E81" s="35"/>
      <c r="F81" s="35"/>
      <c r="G81" s="35"/>
      <c r="H81" s="35"/>
      <c r="I81" s="107"/>
      <c r="J81" s="35"/>
      <c r="K81" s="35"/>
      <c r="L81" s="108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8" customHeight="1">
      <c r="A82" s="33"/>
      <c r="B82" s="34"/>
      <c r="C82" s="28" t="s">
        <v>25</v>
      </c>
      <c r="D82" s="35"/>
      <c r="E82" s="35"/>
      <c r="F82" s="26" t="str">
        <f>E15</f>
        <v>ČR-SPÚ, Pobočka Kolín</v>
      </c>
      <c r="G82" s="35"/>
      <c r="H82" s="35"/>
      <c r="I82" s="110" t="s">
        <v>31</v>
      </c>
      <c r="J82" s="31" t="str">
        <f>E21</f>
        <v>AGRO-AQUA, s.r.o. Pardubice</v>
      </c>
      <c r="K82" s="35"/>
      <c r="L82" s="108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6" customHeight="1">
      <c r="A83" s="33"/>
      <c r="B83" s="34"/>
      <c r="C83" s="28" t="s">
        <v>29</v>
      </c>
      <c r="D83" s="35"/>
      <c r="E83" s="35"/>
      <c r="F83" s="26" t="str">
        <f>IF(E18="","",E18)</f>
        <v>Vyplň údaj</v>
      </c>
      <c r="G83" s="35"/>
      <c r="H83" s="35"/>
      <c r="I83" s="110" t="s">
        <v>34</v>
      </c>
      <c r="J83" s="31" t="str">
        <f>E24</f>
        <v xml:space="preserve"> </v>
      </c>
      <c r="K83" s="35"/>
      <c r="L83" s="108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5"/>
      <c r="D84" s="35"/>
      <c r="E84" s="35"/>
      <c r="F84" s="35"/>
      <c r="G84" s="35"/>
      <c r="H84" s="35"/>
      <c r="I84" s="107"/>
      <c r="J84" s="35"/>
      <c r="K84" s="35"/>
      <c r="L84" s="108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58"/>
      <c r="B85" s="159"/>
      <c r="C85" s="160" t="s">
        <v>104</v>
      </c>
      <c r="D85" s="161" t="s">
        <v>56</v>
      </c>
      <c r="E85" s="161" t="s">
        <v>52</v>
      </c>
      <c r="F85" s="161" t="s">
        <v>53</v>
      </c>
      <c r="G85" s="161" t="s">
        <v>105</v>
      </c>
      <c r="H85" s="161" t="s">
        <v>106</v>
      </c>
      <c r="I85" s="162" t="s">
        <v>107</v>
      </c>
      <c r="J85" s="161" t="s">
        <v>94</v>
      </c>
      <c r="K85" s="163" t="s">
        <v>108</v>
      </c>
      <c r="L85" s="164"/>
      <c r="M85" s="67" t="s">
        <v>19</v>
      </c>
      <c r="N85" s="68" t="s">
        <v>41</v>
      </c>
      <c r="O85" s="68" t="s">
        <v>109</v>
      </c>
      <c r="P85" s="68" t="s">
        <v>110</v>
      </c>
      <c r="Q85" s="68" t="s">
        <v>111</v>
      </c>
      <c r="R85" s="68" t="s">
        <v>112</v>
      </c>
      <c r="S85" s="68" t="s">
        <v>113</v>
      </c>
      <c r="T85" s="69" t="s">
        <v>114</v>
      </c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</row>
    <row r="86" spans="1:63" s="2" customFormat="1" ht="22.8" customHeight="1">
      <c r="A86" s="33"/>
      <c r="B86" s="34"/>
      <c r="C86" s="74" t="s">
        <v>115</v>
      </c>
      <c r="D86" s="35"/>
      <c r="E86" s="35"/>
      <c r="F86" s="35"/>
      <c r="G86" s="35"/>
      <c r="H86" s="35"/>
      <c r="I86" s="107"/>
      <c r="J86" s="165">
        <f>BK86</f>
        <v>0</v>
      </c>
      <c r="K86" s="35"/>
      <c r="L86" s="38"/>
      <c r="M86" s="70"/>
      <c r="N86" s="166"/>
      <c r="O86" s="71"/>
      <c r="P86" s="167">
        <f>P87</f>
        <v>0</v>
      </c>
      <c r="Q86" s="71"/>
      <c r="R86" s="167">
        <f>R87</f>
        <v>9.043222420000001</v>
      </c>
      <c r="S86" s="71"/>
      <c r="T86" s="168">
        <f>T87</f>
        <v>10.24325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70</v>
      </c>
      <c r="AU86" s="16" t="s">
        <v>95</v>
      </c>
      <c r="BK86" s="169">
        <f>BK87</f>
        <v>0</v>
      </c>
    </row>
    <row r="87" spans="2:63" s="12" customFormat="1" ht="25.95" customHeight="1">
      <c r="B87" s="170"/>
      <c r="C87" s="171"/>
      <c r="D87" s="172" t="s">
        <v>70</v>
      </c>
      <c r="E87" s="173" t="s">
        <v>116</v>
      </c>
      <c r="F87" s="173" t="s">
        <v>117</v>
      </c>
      <c r="G87" s="171"/>
      <c r="H87" s="171"/>
      <c r="I87" s="174"/>
      <c r="J87" s="175">
        <f>BK87</f>
        <v>0</v>
      </c>
      <c r="K87" s="171"/>
      <c r="L87" s="176"/>
      <c r="M87" s="177"/>
      <c r="N87" s="178"/>
      <c r="O87" s="178"/>
      <c r="P87" s="179">
        <f>P88+P112+P139+P144+P163+P177</f>
        <v>0</v>
      </c>
      <c r="Q87" s="178"/>
      <c r="R87" s="179">
        <f>R88+R112+R139+R144+R163+R177</f>
        <v>9.043222420000001</v>
      </c>
      <c r="S87" s="178"/>
      <c r="T87" s="180">
        <f>T88+T112+T139+T144+T163+T177</f>
        <v>10.24325</v>
      </c>
      <c r="AR87" s="181" t="s">
        <v>79</v>
      </c>
      <c r="AT87" s="182" t="s">
        <v>70</v>
      </c>
      <c r="AU87" s="182" t="s">
        <v>71</v>
      </c>
      <c r="AY87" s="181" t="s">
        <v>118</v>
      </c>
      <c r="BK87" s="183">
        <f>BK88+BK112+BK139+BK144+BK163+BK177</f>
        <v>0</v>
      </c>
    </row>
    <row r="88" spans="2:63" s="12" customFormat="1" ht="22.8" customHeight="1">
      <c r="B88" s="170"/>
      <c r="C88" s="171"/>
      <c r="D88" s="172" t="s">
        <v>70</v>
      </c>
      <c r="E88" s="184" t="s">
        <v>79</v>
      </c>
      <c r="F88" s="184" t="s">
        <v>119</v>
      </c>
      <c r="G88" s="171"/>
      <c r="H88" s="171"/>
      <c r="I88" s="174"/>
      <c r="J88" s="185">
        <f>BK88</f>
        <v>0</v>
      </c>
      <c r="K88" s="171"/>
      <c r="L88" s="176"/>
      <c r="M88" s="177"/>
      <c r="N88" s="178"/>
      <c r="O88" s="178"/>
      <c r="P88" s="179">
        <f>SUM(P89:P111)</f>
        <v>0</v>
      </c>
      <c r="Q88" s="178"/>
      <c r="R88" s="179">
        <f>SUM(R89:R111)</f>
        <v>8.25E-05</v>
      </c>
      <c r="S88" s="178"/>
      <c r="T88" s="180">
        <f>SUM(T89:T111)</f>
        <v>2.48325</v>
      </c>
      <c r="AR88" s="181" t="s">
        <v>79</v>
      </c>
      <c r="AT88" s="182" t="s">
        <v>70</v>
      </c>
      <c r="AU88" s="182" t="s">
        <v>79</v>
      </c>
      <c r="AY88" s="181" t="s">
        <v>118</v>
      </c>
      <c r="BK88" s="183">
        <f>SUM(BK89:BK111)</f>
        <v>0</v>
      </c>
    </row>
    <row r="89" spans="1:65" s="2" customFormat="1" ht="14.4" customHeight="1">
      <c r="A89" s="33"/>
      <c r="B89" s="34"/>
      <c r="C89" s="186" t="s">
        <v>79</v>
      </c>
      <c r="D89" s="186" t="s">
        <v>120</v>
      </c>
      <c r="E89" s="187" t="s">
        <v>121</v>
      </c>
      <c r="F89" s="188" t="s">
        <v>122</v>
      </c>
      <c r="G89" s="189" t="s">
        <v>123</v>
      </c>
      <c r="H89" s="190">
        <v>2.75</v>
      </c>
      <c r="I89" s="191"/>
      <c r="J89" s="192">
        <f>ROUND(I89*H89,2)</f>
        <v>0</v>
      </c>
      <c r="K89" s="188" t="s">
        <v>124</v>
      </c>
      <c r="L89" s="38"/>
      <c r="M89" s="193" t="s">
        <v>19</v>
      </c>
      <c r="N89" s="194" t="s">
        <v>42</v>
      </c>
      <c r="O89" s="63"/>
      <c r="P89" s="195">
        <f>O89*H89</f>
        <v>0</v>
      </c>
      <c r="Q89" s="195">
        <v>0</v>
      </c>
      <c r="R89" s="195">
        <f>Q89*H89</f>
        <v>0</v>
      </c>
      <c r="S89" s="195">
        <v>0.58</v>
      </c>
      <c r="T89" s="196">
        <f>S89*H89</f>
        <v>1.595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97" t="s">
        <v>125</v>
      </c>
      <c r="AT89" s="197" t="s">
        <v>120</v>
      </c>
      <c r="AU89" s="197" t="s">
        <v>82</v>
      </c>
      <c r="AY89" s="16" t="s">
        <v>118</v>
      </c>
      <c r="BE89" s="198">
        <f>IF(N89="základní",J89,0)</f>
        <v>0</v>
      </c>
      <c r="BF89" s="198">
        <f>IF(N89="snížená",J89,0)</f>
        <v>0</v>
      </c>
      <c r="BG89" s="198">
        <f>IF(N89="zákl. přenesená",J89,0)</f>
        <v>0</v>
      </c>
      <c r="BH89" s="198">
        <f>IF(N89="sníž. přenesená",J89,0)</f>
        <v>0</v>
      </c>
      <c r="BI89" s="198">
        <f>IF(N89="nulová",J89,0)</f>
        <v>0</v>
      </c>
      <c r="BJ89" s="16" t="s">
        <v>79</v>
      </c>
      <c r="BK89" s="198">
        <f>ROUND(I89*H89,2)</f>
        <v>0</v>
      </c>
      <c r="BL89" s="16" t="s">
        <v>125</v>
      </c>
      <c r="BM89" s="197" t="s">
        <v>126</v>
      </c>
    </row>
    <row r="90" spans="1:47" s="2" customFormat="1" ht="28.8">
      <c r="A90" s="33"/>
      <c r="B90" s="34"/>
      <c r="C90" s="35"/>
      <c r="D90" s="199" t="s">
        <v>127</v>
      </c>
      <c r="E90" s="35"/>
      <c r="F90" s="200" t="s">
        <v>128</v>
      </c>
      <c r="G90" s="35"/>
      <c r="H90" s="35"/>
      <c r="I90" s="107"/>
      <c r="J90" s="35"/>
      <c r="K90" s="35"/>
      <c r="L90" s="38"/>
      <c r="M90" s="201"/>
      <c r="N90" s="202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127</v>
      </c>
      <c r="AU90" s="16" t="s">
        <v>82</v>
      </c>
    </row>
    <row r="91" spans="2:51" s="13" customFormat="1" ht="10.2">
      <c r="B91" s="203"/>
      <c r="C91" s="204"/>
      <c r="D91" s="199" t="s">
        <v>129</v>
      </c>
      <c r="E91" s="205" t="s">
        <v>19</v>
      </c>
      <c r="F91" s="206" t="s">
        <v>130</v>
      </c>
      <c r="G91" s="204"/>
      <c r="H91" s="207">
        <v>2.75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129</v>
      </c>
      <c r="AU91" s="213" t="s">
        <v>82</v>
      </c>
      <c r="AV91" s="13" t="s">
        <v>82</v>
      </c>
      <c r="AW91" s="13" t="s">
        <v>33</v>
      </c>
      <c r="AX91" s="13" t="s">
        <v>79</v>
      </c>
      <c r="AY91" s="213" t="s">
        <v>118</v>
      </c>
    </row>
    <row r="92" spans="1:65" s="2" customFormat="1" ht="14.4" customHeight="1">
      <c r="A92" s="33"/>
      <c r="B92" s="34"/>
      <c r="C92" s="186" t="s">
        <v>82</v>
      </c>
      <c r="D92" s="186" t="s">
        <v>120</v>
      </c>
      <c r="E92" s="187" t="s">
        <v>131</v>
      </c>
      <c r="F92" s="188" t="s">
        <v>132</v>
      </c>
      <c r="G92" s="189" t="s">
        <v>123</v>
      </c>
      <c r="H92" s="190">
        <v>2.75</v>
      </c>
      <c r="I92" s="191"/>
      <c r="J92" s="192">
        <f>ROUND(I92*H92,2)</f>
        <v>0</v>
      </c>
      <c r="K92" s="188" t="s">
        <v>124</v>
      </c>
      <c r="L92" s="38"/>
      <c r="M92" s="193" t="s">
        <v>19</v>
      </c>
      <c r="N92" s="194" t="s">
        <v>42</v>
      </c>
      <c r="O92" s="63"/>
      <c r="P92" s="195">
        <f>O92*H92</f>
        <v>0</v>
      </c>
      <c r="Q92" s="195">
        <v>0</v>
      </c>
      <c r="R92" s="195">
        <f>Q92*H92</f>
        <v>0</v>
      </c>
      <c r="S92" s="195">
        <v>0.22</v>
      </c>
      <c r="T92" s="196">
        <f>S92*H92</f>
        <v>0.605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97" t="s">
        <v>125</v>
      </c>
      <c r="AT92" s="197" t="s">
        <v>120</v>
      </c>
      <c r="AU92" s="197" t="s">
        <v>82</v>
      </c>
      <c r="AY92" s="16" t="s">
        <v>118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16" t="s">
        <v>79</v>
      </c>
      <c r="BK92" s="198">
        <f>ROUND(I92*H92,2)</f>
        <v>0</v>
      </c>
      <c r="BL92" s="16" t="s">
        <v>125</v>
      </c>
      <c r="BM92" s="197" t="s">
        <v>133</v>
      </c>
    </row>
    <row r="93" spans="1:47" s="2" customFormat="1" ht="19.2">
      <c r="A93" s="33"/>
      <c r="B93" s="34"/>
      <c r="C93" s="35"/>
      <c r="D93" s="199" t="s">
        <v>127</v>
      </c>
      <c r="E93" s="35"/>
      <c r="F93" s="200" t="s">
        <v>134</v>
      </c>
      <c r="G93" s="35"/>
      <c r="H93" s="35"/>
      <c r="I93" s="107"/>
      <c r="J93" s="35"/>
      <c r="K93" s="35"/>
      <c r="L93" s="38"/>
      <c r="M93" s="201"/>
      <c r="N93" s="202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127</v>
      </c>
      <c r="AU93" s="16" t="s">
        <v>82</v>
      </c>
    </row>
    <row r="94" spans="1:65" s="2" customFormat="1" ht="14.4" customHeight="1">
      <c r="A94" s="33"/>
      <c r="B94" s="34"/>
      <c r="C94" s="186" t="s">
        <v>135</v>
      </c>
      <c r="D94" s="186" t="s">
        <v>120</v>
      </c>
      <c r="E94" s="187" t="s">
        <v>136</v>
      </c>
      <c r="F94" s="188" t="s">
        <v>137</v>
      </c>
      <c r="G94" s="189" t="s">
        <v>123</v>
      </c>
      <c r="H94" s="190">
        <v>2.75</v>
      </c>
      <c r="I94" s="191"/>
      <c r="J94" s="192">
        <f>ROUND(I94*H94,2)</f>
        <v>0</v>
      </c>
      <c r="K94" s="188" t="s">
        <v>124</v>
      </c>
      <c r="L94" s="38"/>
      <c r="M94" s="193" t="s">
        <v>19</v>
      </c>
      <c r="N94" s="194" t="s">
        <v>42</v>
      </c>
      <c r="O94" s="63"/>
      <c r="P94" s="195">
        <f>O94*H94</f>
        <v>0</v>
      </c>
      <c r="Q94" s="195">
        <v>3E-05</v>
      </c>
      <c r="R94" s="195">
        <f>Q94*H94</f>
        <v>8.25E-05</v>
      </c>
      <c r="S94" s="195">
        <v>0.103</v>
      </c>
      <c r="T94" s="196">
        <f>S94*H94</f>
        <v>0.28325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97" t="s">
        <v>125</v>
      </c>
      <c r="AT94" s="197" t="s">
        <v>120</v>
      </c>
      <c r="AU94" s="197" t="s">
        <v>82</v>
      </c>
      <c r="AY94" s="16" t="s">
        <v>118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6" t="s">
        <v>79</v>
      </c>
      <c r="BK94" s="198">
        <f>ROUND(I94*H94,2)</f>
        <v>0</v>
      </c>
      <c r="BL94" s="16" t="s">
        <v>125</v>
      </c>
      <c r="BM94" s="197" t="s">
        <v>138</v>
      </c>
    </row>
    <row r="95" spans="1:47" s="2" customFormat="1" ht="19.2">
      <c r="A95" s="33"/>
      <c r="B95" s="34"/>
      <c r="C95" s="35"/>
      <c r="D95" s="199" t="s">
        <v>127</v>
      </c>
      <c r="E95" s="35"/>
      <c r="F95" s="200" t="s">
        <v>139</v>
      </c>
      <c r="G95" s="35"/>
      <c r="H95" s="35"/>
      <c r="I95" s="107"/>
      <c r="J95" s="35"/>
      <c r="K95" s="35"/>
      <c r="L95" s="38"/>
      <c r="M95" s="201"/>
      <c r="N95" s="202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127</v>
      </c>
      <c r="AU95" s="16" t="s">
        <v>82</v>
      </c>
    </row>
    <row r="96" spans="1:65" s="2" customFormat="1" ht="22.8">
      <c r="A96" s="33"/>
      <c r="B96" s="34"/>
      <c r="C96" s="186" t="s">
        <v>125</v>
      </c>
      <c r="D96" s="186" t="s">
        <v>120</v>
      </c>
      <c r="E96" s="187" t="s">
        <v>140</v>
      </c>
      <c r="F96" s="188" t="s">
        <v>141</v>
      </c>
      <c r="G96" s="189" t="s">
        <v>142</v>
      </c>
      <c r="H96" s="190">
        <v>2.8</v>
      </c>
      <c r="I96" s="191"/>
      <c r="J96" s="192">
        <f>ROUND(I96*H96,2)</f>
        <v>0</v>
      </c>
      <c r="K96" s="188" t="s">
        <v>124</v>
      </c>
      <c r="L96" s="38"/>
      <c r="M96" s="193" t="s">
        <v>19</v>
      </c>
      <c r="N96" s="194" t="s">
        <v>42</v>
      </c>
      <c r="O96" s="63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97" t="s">
        <v>125</v>
      </c>
      <c r="AT96" s="197" t="s">
        <v>120</v>
      </c>
      <c r="AU96" s="197" t="s">
        <v>82</v>
      </c>
      <c r="AY96" s="16" t="s">
        <v>118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16" t="s">
        <v>79</v>
      </c>
      <c r="BK96" s="198">
        <f>ROUND(I96*H96,2)</f>
        <v>0</v>
      </c>
      <c r="BL96" s="16" t="s">
        <v>125</v>
      </c>
      <c r="BM96" s="197" t="s">
        <v>143</v>
      </c>
    </row>
    <row r="97" spans="1:47" s="2" customFormat="1" ht="19.2">
      <c r="A97" s="33"/>
      <c r="B97" s="34"/>
      <c r="C97" s="35"/>
      <c r="D97" s="199" t="s">
        <v>127</v>
      </c>
      <c r="E97" s="35"/>
      <c r="F97" s="200" t="s">
        <v>144</v>
      </c>
      <c r="G97" s="35"/>
      <c r="H97" s="35"/>
      <c r="I97" s="107"/>
      <c r="J97" s="35"/>
      <c r="K97" s="35"/>
      <c r="L97" s="38"/>
      <c r="M97" s="201"/>
      <c r="N97" s="202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127</v>
      </c>
      <c r="AU97" s="16" t="s">
        <v>82</v>
      </c>
    </row>
    <row r="98" spans="2:51" s="13" customFormat="1" ht="10.2">
      <c r="B98" s="203"/>
      <c r="C98" s="204"/>
      <c r="D98" s="199" t="s">
        <v>129</v>
      </c>
      <c r="E98" s="205" t="s">
        <v>19</v>
      </c>
      <c r="F98" s="206" t="s">
        <v>145</v>
      </c>
      <c r="G98" s="204"/>
      <c r="H98" s="207">
        <v>2.8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129</v>
      </c>
      <c r="AU98" s="213" t="s">
        <v>82</v>
      </c>
      <c r="AV98" s="13" t="s">
        <v>82</v>
      </c>
      <c r="AW98" s="13" t="s">
        <v>33</v>
      </c>
      <c r="AX98" s="13" t="s">
        <v>71</v>
      </c>
      <c r="AY98" s="213" t="s">
        <v>118</v>
      </c>
    </row>
    <row r="99" spans="1:65" s="2" customFormat="1" ht="22.8">
      <c r="A99" s="33"/>
      <c r="B99" s="34"/>
      <c r="C99" s="186" t="s">
        <v>146</v>
      </c>
      <c r="D99" s="186" t="s">
        <v>120</v>
      </c>
      <c r="E99" s="187" t="s">
        <v>147</v>
      </c>
      <c r="F99" s="188" t="s">
        <v>148</v>
      </c>
      <c r="G99" s="189" t="s">
        <v>142</v>
      </c>
      <c r="H99" s="190">
        <v>2.8</v>
      </c>
      <c r="I99" s="191"/>
      <c r="J99" s="192">
        <f>ROUND(I99*H99,2)</f>
        <v>0</v>
      </c>
      <c r="K99" s="188" t="s">
        <v>124</v>
      </c>
      <c r="L99" s="38"/>
      <c r="M99" s="193" t="s">
        <v>19</v>
      </c>
      <c r="N99" s="194" t="s">
        <v>42</v>
      </c>
      <c r="O99" s="63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97" t="s">
        <v>125</v>
      </c>
      <c r="AT99" s="197" t="s">
        <v>120</v>
      </c>
      <c r="AU99" s="197" t="s">
        <v>82</v>
      </c>
      <c r="AY99" s="16" t="s">
        <v>118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16" t="s">
        <v>79</v>
      </c>
      <c r="BK99" s="198">
        <f>ROUND(I99*H99,2)</f>
        <v>0</v>
      </c>
      <c r="BL99" s="16" t="s">
        <v>125</v>
      </c>
      <c r="BM99" s="197" t="s">
        <v>149</v>
      </c>
    </row>
    <row r="100" spans="1:47" s="2" customFormat="1" ht="28.8">
      <c r="A100" s="33"/>
      <c r="B100" s="34"/>
      <c r="C100" s="35"/>
      <c r="D100" s="199" t="s">
        <v>127</v>
      </c>
      <c r="E100" s="35"/>
      <c r="F100" s="200" t="s">
        <v>150</v>
      </c>
      <c r="G100" s="35"/>
      <c r="H100" s="35"/>
      <c r="I100" s="107"/>
      <c r="J100" s="35"/>
      <c r="K100" s="35"/>
      <c r="L100" s="38"/>
      <c r="M100" s="201"/>
      <c r="N100" s="202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127</v>
      </c>
      <c r="AU100" s="16" t="s">
        <v>82</v>
      </c>
    </row>
    <row r="101" spans="2:51" s="13" customFormat="1" ht="10.2">
      <c r="B101" s="203"/>
      <c r="C101" s="204"/>
      <c r="D101" s="199" t="s">
        <v>129</v>
      </c>
      <c r="E101" s="205" t="s">
        <v>19</v>
      </c>
      <c r="F101" s="206" t="s">
        <v>151</v>
      </c>
      <c r="G101" s="204"/>
      <c r="H101" s="207">
        <v>2.8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129</v>
      </c>
      <c r="AU101" s="213" t="s">
        <v>82</v>
      </c>
      <c r="AV101" s="13" t="s">
        <v>82</v>
      </c>
      <c r="AW101" s="13" t="s">
        <v>33</v>
      </c>
      <c r="AX101" s="13" t="s">
        <v>79</v>
      </c>
      <c r="AY101" s="213" t="s">
        <v>118</v>
      </c>
    </row>
    <row r="102" spans="1:65" s="2" customFormat="1" ht="14.4" customHeight="1">
      <c r="A102" s="33"/>
      <c r="B102" s="34"/>
      <c r="C102" s="186" t="s">
        <v>152</v>
      </c>
      <c r="D102" s="186" t="s">
        <v>120</v>
      </c>
      <c r="E102" s="187" t="s">
        <v>153</v>
      </c>
      <c r="F102" s="188" t="s">
        <v>154</v>
      </c>
      <c r="G102" s="189" t="s">
        <v>155</v>
      </c>
      <c r="H102" s="190">
        <v>12.8</v>
      </c>
      <c r="I102" s="191"/>
      <c r="J102" s="192">
        <f>ROUND(I102*H102,2)</f>
        <v>0</v>
      </c>
      <c r="K102" s="188" t="s">
        <v>124</v>
      </c>
      <c r="L102" s="38"/>
      <c r="M102" s="193" t="s">
        <v>19</v>
      </c>
      <c r="N102" s="194" t="s">
        <v>42</v>
      </c>
      <c r="O102" s="63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97" t="s">
        <v>125</v>
      </c>
      <c r="AT102" s="197" t="s">
        <v>120</v>
      </c>
      <c r="AU102" s="197" t="s">
        <v>82</v>
      </c>
      <c r="AY102" s="16" t="s">
        <v>118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16" t="s">
        <v>79</v>
      </c>
      <c r="BK102" s="198">
        <f>ROUND(I102*H102,2)</f>
        <v>0</v>
      </c>
      <c r="BL102" s="16" t="s">
        <v>125</v>
      </c>
      <c r="BM102" s="197" t="s">
        <v>156</v>
      </c>
    </row>
    <row r="103" spans="1:47" s="2" customFormat="1" ht="19.2">
      <c r="A103" s="33"/>
      <c r="B103" s="34"/>
      <c r="C103" s="35"/>
      <c r="D103" s="199" t="s">
        <v>127</v>
      </c>
      <c r="E103" s="35"/>
      <c r="F103" s="200" t="s">
        <v>157</v>
      </c>
      <c r="G103" s="35"/>
      <c r="H103" s="35"/>
      <c r="I103" s="107"/>
      <c r="J103" s="35"/>
      <c r="K103" s="35"/>
      <c r="L103" s="38"/>
      <c r="M103" s="201"/>
      <c r="N103" s="202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127</v>
      </c>
      <c r="AU103" s="16" t="s">
        <v>82</v>
      </c>
    </row>
    <row r="104" spans="2:51" s="13" customFormat="1" ht="10.2">
      <c r="B104" s="203"/>
      <c r="C104" s="204"/>
      <c r="D104" s="199" t="s">
        <v>129</v>
      </c>
      <c r="E104" s="205" t="s">
        <v>19</v>
      </c>
      <c r="F104" s="206" t="s">
        <v>158</v>
      </c>
      <c r="G104" s="204"/>
      <c r="H104" s="207">
        <v>5.04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129</v>
      </c>
      <c r="AU104" s="213" t="s">
        <v>82</v>
      </c>
      <c r="AV104" s="13" t="s">
        <v>82</v>
      </c>
      <c r="AW104" s="13" t="s">
        <v>33</v>
      </c>
      <c r="AX104" s="13" t="s">
        <v>71</v>
      </c>
      <c r="AY104" s="213" t="s">
        <v>118</v>
      </c>
    </row>
    <row r="105" spans="2:51" s="13" customFormat="1" ht="10.2">
      <c r="B105" s="203"/>
      <c r="C105" s="204"/>
      <c r="D105" s="199" t="s">
        <v>129</v>
      </c>
      <c r="E105" s="205" t="s">
        <v>19</v>
      </c>
      <c r="F105" s="206" t="s">
        <v>159</v>
      </c>
      <c r="G105" s="204"/>
      <c r="H105" s="207">
        <v>7.76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129</v>
      </c>
      <c r="AU105" s="213" t="s">
        <v>82</v>
      </c>
      <c r="AV105" s="13" t="s">
        <v>82</v>
      </c>
      <c r="AW105" s="13" t="s">
        <v>33</v>
      </c>
      <c r="AX105" s="13" t="s">
        <v>71</v>
      </c>
      <c r="AY105" s="213" t="s">
        <v>118</v>
      </c>
    </row>
    <row r="106" spans="1:65" s="2" customFormat="1" ht="14.4" customHeight="1">
      <c r="A106" s="33"/>
      <c r="B106" s="34"/>
      <c r="C106" s="186" t="s">
        <v>160</v>
      </c>
      <c r="D106" s="186" t="s">
        <v>120</v>
      </c>
      <c r="E106" s="187" t="s">
        <v>161</v>
      </c>
      <c r="F106" s="188" t="s">
        <v>162</v>
      </c>
      <c r="G106" s="189" t="s">
        <v>142</v>
      </c>
      <c r="H106" s="190">
        <v>2.8</v>
      </c>
      <c r="I106" s="191"/>
      <c r="J106" s="192">
        <f>ROUND(I106*H106,2)</f>
        <v>0</v>
      </c>
      <c r="K106" s="188" t="s">
        <v>124</v>
      </c>
      <c r="L106" s="38"/>
      <c r="M106" s="193" t="s">
        <v>19</v>
      </c>
      <c r="N106" s="194" t="s">
        <v>42</v>
      </c>
      <c r="O106" s="63"/>
      <c r="P106" s="195">
        <f>O106*H106</f>
        <v>0</v>
      </c>
      <c r="Q106" s="195">
        <v>0</v>
      </c>
      <c r="R106" s="195">
        <f>Q106*H106</f>
        <v>0</v>
      </c>
      <c r="S106" s="195">
        <v>0</v>
      </c>
      <c r="T106" s="196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97" t="s">
        <v>125</v>
      </c>
      <c r="AT106" s="197" t="s">
        <v>120</v>
      </c>
      <c r="AU106" s="197" t="s">
        <v>82</v>
      </c>
      <c r="AY106" s="16" t="s">
        <v>118</v>
      </c>
      <c r="BE106" s="198">
        <f>IF(N106="základní",J106,0)</f>
        <v>0</v>
      </c>
      <c r="BF106" s="198">
        <f>IF(N106="snížená",J106,0)</f>
        <v>0</v>
      </c>
      <c r="BG106" s="198">
        <f>IF(N106="zákl. přenesená",J106,0)</f>
        <v>0</v>
      </c>
      <c r="BH106" s="198">
        <f>IF(N106="sníž. přenesená",J106,0)</f>
        <v>0</v>
      </c>
      <c r="BI106" s="198">
        <f>IF(N106="nulová",J106,0)</f>
        <v>0</v>
      </c>
      <c r="BJ106" s="16" t="s">
        <v>79</v>
      </c>
      <c r="BK106" s="198">
        <f>ROUND(I106*H106,2)</f>
        <v>0</v>
      </c>
      <c r="BL106" s="16" t="s">
        <v>125</v>
      </c>
      <c r="BM106" s="197" t="s">
        <v>163</v>
      </c>
    </row>
    <row r="107" spans="1:47" s="2" customFormat="1" ht="19.2">
      <c r="A107" s="33"/>
      <c r="B107" s="34"/>
      <c r="C107" s="35"/>
      <c r="D107" s="199" t="s">
        <v>127</v>
      </c>
      <c r="E107" s="35"/>
      <c r="F107" s="200" t="s">
        <v>164</v>
      </c>
      <c r="G107" s="35"/>
      <c r="H107" s="35"/>
      <c r="I107" s="107"/>
      <c r="J107" s="35"/>
      <c r="K107" s="35"/>
      <c r="L107" s="38"/>
      <c r="M107" s="201"/>
      <c r="N107" s="202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127</v>
      </c>
      <c r="AU107" s="16" t="s">
        <v>82</v>
      </c>
    </row>
    <row r="108" spans="2:51" s="13" customFormat="1" ht="10.2">
      <c r="B108" s="203"/>
      <c r="C108" s="204"/>
      <c r="D108" s="199" t="s">
        <v>129</v>
      </c>
      <c r="E108" s="205" t="s">
        <v>19</v>
      </c>
      <c r="F108" s="206" t="s">
        <v>151</v>
      </c>
      <c r="G108" s="204"/>
      <c r="H108" s="207">
        <v>2.8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129</v>
      </c>
      <c r="AU108" s="213" t="s">
        <v>82</v>
      </c>
      <c r="AV108" s="13" t="s">
        <v>82</v>
      </c>
      <c r="AW108" s="13" t="s">
        <v>33</v>
      </c>
      <c r="AX108" s="13" t="s">
        <v>79</v>
      </c>
      <c r="AY108" s="213" t="s">
        <v>118</v>
      </c>
    </row>
    <row r="109" spans="1:65" s="2" customFormat="1" ht="14.4" customHeight="1">
      <c r="A109" s="33"/>
      <c r="B109" s="34"/>
      <c r="C109" s="186" t="s">
        <v>165</v>
      </c>
      <c r="D109" s="186" t="s">
        <v>120</v>
      </c>
      <c r="E109" s="187" t="s">
        <v>166</v>
      </c>
      <c r="F109" s="188" t="s">
        <v>167</v>
      </c>
      <c r="G109" s="189" t="s">
        <v>123</v>
      </c>
      <c r="H109" s="190">
        <v>6.5</v>
      </c>
      <c r="I109" s="191"/>
      <c r="J109" s="192">
        <f>ROUND(I109*H109,2)</f>
        <v>0</v>
      </c>
      <c r="K109" s="188" t="s">
        <v>124</v>
      </c>
      <c r="L109" s="38"/>
      <c r="M109" s="193" t="s">
        <v>19</v>
      </c>
      <c r="N109" s="194" t="s">
        <v>42</v>
      </c>
      <c r="O109" s="63"/>
      <c r="P109" s="195">
        <f>O109*H109</f>
        <v>0</v>
      </c>
      <c r="Q109" s="195">
        <v>0</v>
      </c>
      <c r="R109" s="195">
        <f>Q109*H109</f>
        <v>0</v>
      </c>
      <c r="S109" s="195">
        <v>0</v>
      </c>
      <c r="T109" s="196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97" t="s">
        <v>125</v>
      </c>
      <c r="AT109" s="197" t="s">
        <v>120</v>
      </c>
      <c r="AU109" s="197" t="s">
        <v>82</v>
      </c>
      <c r="AY109" s="16" t="s">
        <v>118</v>
      </c>
      <c r="BE109" s="198">
        <f>IF(N109="základní",J109,0)</f>
        <v>0</v>
      </c>
      <c r="BF109" s="198">
        <f>IF(N109="snížená",J109,0)</f>
        <v>0</v>
      </c>
      <c r="BG109" s="198">
        <f>IF(N109="zákl. přenesená",J109,0)</f>
        <v>0</v>
      </c>
      <c r="BH109" s="198">
        <f>IF(N109="sníž. přenesená",J109,0)</f>
        <v>0</v>
      </c>
      <c r="BI109" s="198">
        <f>IF(N109="nulová",J109,0)</f>
        <v>0</v>
      </c>
      <c r="BJ109" s="16" t="s">
        <v>79</v>
      </c>
      <c r="BK109" s="198">
        <f>ROUND(I109*H109,2)</f>
        <v>0</v>
      </c>
      <c r="BL109" s="16" t="s">
        <v>125</v>
      </c>
      <c r="BM109" s="197" t="s">
        <v>168</v>
      </c>
    </row>
    <row r="110" spans="1:47" s="2" customFormat="1" ht="10.2">
      <c r="A110" s="33"/>
      <c r="B110" s="34"/>
      <c r="C110" s="35"/>
      <c r="D110" s="199" t="s">
        <v>127</v>
      </c>
      <c r="E110" s="35"/>
      <c r="F110" s="200" t="s">
        <v>169</v>
      </c>
      <c r="G110" s="35"/>
      <c r="H110" s="35"/>
      <c r="I110" s="107"/>
      <c r="J110" s="35"/>
      <c r="K110" s="35"/>
      <c r="L110" s="38"/>
      <c r="M110" s="201"/>
      <c r="N110" s="202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127</v>
      </c>
      <c r="AU110" s="16" t="s">
        <v>82</v>
      </c>
    </row>
    <row r="111" spans="2:51" s="13" customFormat="1" ht="10.2">
      <c r="B111" s="203"/>
      <c r="C111" s="204"/>
      <c r="D111" s="199" t="s">
        <v>129</v>
      </c>
      <c r="E111" s="205" t="s">
        <v>19</v>
      </c>
      <c r="F111" s="206" t="s">
        <v>170</v>
      </c>
      <c r="G111" s="204"/>
      <c r="H111" s="207">
        <v>6.5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129</v>
      </c>
      <c r="AU111" s="213" t="s">
        <v>82</v>
      </c>
      <c r="AV111" s="13" t="s">
        <v>82</v>
      </c>
      <c r="AW111" s="13" t="s">
        <v>33</v>
      </c>
      <c r="AX111" s="13" t="s">
        <v>79</v>
      </c>
      <c r="AY111" s="213" t="s">
        <v>118</v>
      </c>
    </row>
    <row r="112" spans="2:63" s="12" customFormat="1" ht="22.8" customHeight="1">
      <c r="B112" s="170"/>
      <c r="C112" s="171"/>
      <c r="D112" s="172" t="s">
        <v>70</v>
      </c>
      <c r="E112" s="184" t="s">
        <v>146</v>
      </c>
      <c r="F112" s="184" t="s">
        <v>171</v>
      </c>
      <c r="G112" s="171"/>
      <c r="H112" s="171"/>
      <c r="I112" s="174"/>
      <c r="J112" s="185">
        <f>BK112</f>
        <v>0</v>
      </c>
      <c r="K112" s="171"/>
      <c r="L112" s="176"/>
      <c r="M112" s="177"/>
      <c r="N112" s="178"/>
      <c r="O112" s="178"/>
      <c r="P112" s="179">
        <f>SUM(P113:P138)</f>
        <v>0</v>
      </c>
      <c r="Q112" s="178"/>
      <c r="R112" s="179">
        <f>SUM(R113:R138)</f>
        <v>7.487324920000001</v>
      </c>
      <c r="S112" s="178"/>
      <c r="T112" s="180">
        <f>SUM(T113:T138)</f>
        <v>0</v>
      </c>
      <c r="AR112" s="181" t="s">
        <v>79</v>
      </c>
      <c r="AT112" s="182" t="s">
        <v>70</v>
      </c>
      <c r="AU112" s="182" t="s">
        <v>79</v>
      </c>
      <c r="AY112" s="181" t="s">
        <v>118</v>
      </c>
      <c r="BK112" s="183">
        <f>SUM(BK113:BK138)</f>
        <v>0</v>
      </c>
    </row>
    <row r="113" spans="1:65" s="2" customFormat="1" ht="22.8">
      <c r="A113" s="33"/>
      <c r="B113" s="34"/>
      <c r="C113" s="186" t="s">
        <v>172</v>
      </c>
      <c r="D113" s="186" t="s">
        <v>120</v>
      </c>
      <c r="E113" s="187" t="s">
        <v>173</v>
      </c>
      <c r="F113" s="188" t="s">
        <v>174</v>
      </c>
      <c r="G113" s="189" t="s">
        <v>123</v>
      </c>
      <c r="H113" s="190">
        <v>6.5</v>
      </c>
      <c r="I113" s="191"/>
      <c r="J113" s="192">
        <f>ROUND(I113*H113,2)</f>
        <v>0</v>
      </c>
      <c r="K113" s="188" t="s">
        <v>124</v>
      </c>
      <c r="L113" s="38"/>
      <c r="M113" s="193" t="s">
        <v>19</v>
      </c>
      <c r="N113" s="194" t="s">
        <v>42</v>
      </c>
      <c r="O113" s="63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97" t="s">
        <v>125</v>
      </c>
      <c r="AT113" s="197" t="s">
        <v>120</v>
      </c>
      <c r="AU113" s="197" t="s">
        <v>82</v>
      </c>
      <c r="AY113" s="16" t="s">
        <v>118</v>
      </c>
      <c r="BE113" s="198">
        <f>IF(N113="základní",J113,0)</f>
        <v>0</v>
      </c>
      <c r="BF113" s="198">
        <f>IF(N113="snížená",J113,0)</f>
        <v>0</v>
      </c>
      <c r="BG113" s="198">
        <f>IF(N113="zákl. přenesená",J113,0)</f>
        <v>0</v>
      </c>
      <c r="BH113" s="198">
        <f>IF(N113="sníž. přenesená",J113,0)</f>
        <v>0</v>
      </c>
      <c r="BI113" s="198">
        <f>IF(N113="nulová",J113,0)</f>
        <v>0</v>
      </c>
      <c r="BJ113" s="16" t="s">
        <v>79</v>
      </c>
      <c r="BK113" s="198">
        <f>ROUND(I113*H113,2)</f>
        <v>0</v>
      </c>
      <c r="BL113" s="16" t="s">
        <v>125</v>
      </c>
      <c r="BM113" s="197" t="s">
        <v>175</v>
      </c>
    </row>
    <row r="114" spans="1:47" s="2" customFormat="1" ht="28.8">
      <c r="A114" s="33"/>
      <c r="B114" s="34"/>
      <c r="C114" s="35"/>
      <c r="D114" s="199" t="s">
        <v>127</v>
      </c>
      <c r="E114" s="35"/>
      <c r="F114" s="200" t="s">
        <v>176</v>
      </c>
      <c r="G114" s="35"/>
      <c r="H114" s="35"/>
      <c r="I114" s="107"/>
      <c r="J114" s="35"/>
      <c r="K114" s="35"/>
      <c r="L114" s="38"/>
      <c r="M114" s="201"/>
      <c r="N114" s="202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127</v>
      </c>
      <c r="AU114" s="16" t="s">
        <v>82</v>
      </c>
    </row>
    <row r="115" spans="2:51" s="13" customFormat="1" ht="10.2">
      <c r="B115" s="203"/>
      <c r="C115" s="204"/>
      <c r="D115" s="199" t="s">
        <v>129</v>
      </c>
      <c r="E115" s="205" t="s">
        <v>19</v>
      </c>
      <c r="F115" s="206" t="s">
        <v>170</v>
      </c>
      <c r="G115" s="204"/>
      <c r="H115" s="207">
        <v>6.5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129</v>
      </c>
      <c r="AU115" s="213" t="s">
        <v>82</v>
      </c>
      <c r="AV115" s="13" t="s">
        <v>82</v>
      </c>
      <c r="AW115" s="13" t="s">
        <v>33</v>
      </c>
      <c r="AX115" s="13" t="s">
        <v>79</v>
      </c>
      <c r="AY115" s="213" t="s">
        <v>118</v>
      </c>
    </row>
    <row r="116" spans="1:65" s="2" customFormat="1" ht="14.4" customHeight="1">
      <c r="A116" s="33"/>
      <c r="B116" s="34"/>
      <c r="C116" s="214" t="s">
        <v>177</v>
      </c>
      <c r="D116" s="214" t="s">
        <v>178</v>
      </c>
      <c r="E116" s="215" t="s">
        <v>179</v>
      </c>
      <c r="F116" s="216" t="s">
        <v>180</v>
      </c>
      <c r="G116" s="217" t="s">
        <v>155</v>
      </c>
      <c r="H116" s="218">
        <v>0.103</v>
      </c>
      <c r="I116" s="219"/>
      <c r="J116" s="220">
        <f>ROUND(I116*H116,2)</f>
        <v>0</v>
      </c>
      <c r="K116" s="216" t="s">
        <v>124</v>
      </c>
      <c r="L116" s="221"/>
      <c r="M116" s="222" t="s">
        <v>19</v>
      </c>
      <c r="N116" s="223" t="s">
        <v>42</v>
      </c>
      <c r="O116" s="63"/>
      <c r="P116" s="195">
        <f>O116*H116</f>
        <v>0</v>
      </c>
      <c r="Q116" s="195">
        <v>1</v>
      </c>
      <c r="R116" s="195">
        <f>Q116*H116</f>
        <v>0.103</v>
      </c>
      <c r="S116" s="195">
        <v>0</v>
      </c>
      <c r="T116" s="196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97" t="s">
        <v>165</v>
      </c>
      <c r="AT116" s="197" t="s">
        <v>178</v>
      </c>
      <c r="AU116" s="197" t="s">
        <v>82</v>
      </c>
      <c r="AY116" s="16" t="s">
        <v>118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16" t="s">
        <v>79</v>
      </c>
      <c r="BK116" s="198">
        <f>ROUND(I116*H116,2)</f>
        <v>0</v>
      </c>
      <c r="BL116" s="16" t="s">
        <v>125</v>
      </c>
      <c r="BM116" s="197" t="s">
        <v>181</v>
      </c>
    </row>
    <row r="117" spans="1:47" s="2" customFormat="1" ht="10.2">
      <c r="A117" s="33"/>
      <c r="B117" s="34"/>
      <c r="C117" s="35"/>
      <c r="D117" s="199" t="s">
        <v>127</v>
      </c>
      <c r="E117" s="35"/>
      <c r="F117" s="200" t="s">
        <v>180</v>
      </c>
      <c r="G117" s="35"/>
      <c r="H117" s="35"/>
      <c r="I117" s="107"/>
      <c r="J117" s="35"/>
      <c r="K117" s="35"/>
      <c r="L117" s="38"/>
      <c r="M117" s="201"/>
      <c r="N117" s="202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127</v>
      </c>
      <c r="AU117" s="16" t="s">
        <v>82</v>
      </c>
    </row>
    <row r="118" spans="2:51" s="13" customFormat="1" ht="10.2">
      <c r="B118" s="203"/>
      <c r="C118" s="204"/>
      <c r="D118" s="199" t="s">
        <v>129</v>
      </c>
      <c r="E118" s="205" t="s">
        <v>19</v>
      </c>
      <c r="F118" s="206" t="s">
        <v>182</v>
      </c>
      <c r="G118" s="204"/>
      <c r="H118" s="207">
        <v>0.103</v>
      </c>
      <c r="I118" s="208"/>
      <c r="J118" s="204"/>
      <c r="K118" s="204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129</v>
      </c>
      <c r="AU118" s="213" t="s">
        <v>82</v>
      </c>
      <c r="AV118" s="13" t="s">
        <v>82</v>
      </c>
      <c r="AW118" s="13" t="s">
        <v>33</v>
      </c>
      <c r="AX118" s="13" t="s">
        <v>79</v>
      </c>
      <c r="AY118" s="213" t="s">
        <v>118</v>
      </c>
    </row>
    <row r="119" spans="1:65" s="2" customFormat="1" ht="14.4" customHeight="1">
      <c r="A119" s="33"/>
      <c r="B119" s="34"/>
      <c r="C119" s="186" t="s">
        <v>183</v>
      </c>
      <c r="D119" s="186" t="s">
        <v>120</v>
      </c>
      <c r="E119" s="187" t="s">
        <v>184</v>
      </c>
      <c r="F119" s="188" t="s">
        <v>185</v>
      </c>
      <c r="G119" s="189" t="s">
        <v>123</v>
      </c>
      <c r="H119" s="190">
        <v>6.2</v>
      </c>
      <c r="I119" s="191"/>
      <c r="J119" s="192">
        <f>ROUND(I119*H119,2)</f>
        <v>0</v>
      </c>
      <c r="K119" s="188" t="s">
        <v>124</v>
      </c>
      <c r="L119" s="38"/>
      <c r="M119" s="193" t="s">
        <v>19</v>
      </c>
      <c r="N119" s="194" t="s">
        <v>42</v>
      </c>
      <c r="O119" s="63"/>
      <c r="P119" s="195">
        <f>O119*H119</f>
        <v>0</v>
      </c>
      <c r="Q119" s="195">
        <v>0.36834</v>
      </c>
      <c r="R119" s="195">
        <f>Q119*H119</f>
        <v>2.283708</v>
      </c>
      <c r="S119" s="195">
        <v>0</v>
      </c>
      <c r="T119" s="196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97" t="s">
        <v>125</v>
      </c>
      <c r="AT119" s="197" t="s">
        <v>120</v>
      </c>
      <c r="AU119" s="197" t="s">
        <v>82</v>
      </c>
      <c r="AY119" s="16" t="s">
        <v>118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16" t="s">
        <v>79</v>
      </c>
      <c r="BK119" s="198">
        <f>ROUND(I119*H119,2)</f>
        <v>0</v>
      </c>
      <c r="BL119" s="16" t="s">
        <v>125</v>
      </c>
      <c r="BM119" s="197" t="s">
        <v>186</v>
      </c>
    </row>
    <row r="120" spans="1:47" s="2" customFormat="1" ht="10.2">
      <c r="A120" s="33"/>
      <c r="B120" s="34"/>
      <c r="C120" s="35"/>
      <c r="D120" s="199" t="s">
        <v>127</v>
      </c>
      <c r="E120" s="35"/>
      <c r="F120" s="200" t="s">
        <v>187</v>
      </c>
      <c r="G120" s="35"/>
      <c r="H120" s="35"/>
      <c r="I120" s="107"/>
      <c r="J120" s="35"/>
      <c r="K120" s="35"/>
      <c r="L120" s="38"/>
      <c r="M120" s="201"/>
      <c r="N120" s="202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127</v>
      </c>
      <c r="AU120" s="16" t="s">
        <v>82</v>
      </c>
    </row>
    <row r="121" spans="2:51" s="13" customFormat="1" ht="10.2">
      <c r="B121" s="203"/>
      <c r="C121" s="204"/>
      <c r="D121" s="199" t="s">
        <v>129</v>
      </c>
      <c r="E121" s="205" t="s">
        <v>19</v>
      </c>
      <c r="F121" s="206" t="s">
        <v>188</v>
      </c>
      <c r="G121" s="204"/>
      <c r="H121" s="207">
        <v>6.2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129</v>
      </c>
      <c r="AU121" s="213" t="s">
        <v>82</v>
      </c>
      <c r="AV121" s="13" t="s">
        <v>82</v>
      </c>
      <c r="AW121" s="13" t="s">
        <v>33</v>
      </c>
      <c r="AX121" s="13" t="s">
        <v>79</v>
      </c>
      <c r="AY121" s="213" t="s">
        <v>118</v>
      </c>
    </row>
    <row r="122" spans="1:65" s="2" customFormat="1" ht="14.4" customHeight="1">
      <c r="A122" s="33"/>
      <c r="B122" s="34"/>
      <c r="C122" s="186" t="s">
        <v>189</v>
      </c>
      <c r="D122" s="186" t="s">
        <v>120</v>
      </c>
      <c r="E122" s="187" t="s">
        <v>190</v>
      </c>
      <c r="F122" s="188" t="s">
        <v>191</v>
      </c>
      <c r="G122" s="189" t="s">
        <v>123</v>
      </c>
      <c r="H122" s="190">
        <v>6.2</v>
      </c>
      <c r="I122" s="191"/>
      <c r="J122" s="192">
        <f>ROUND(I122*H122,2)</f>
        <v>0</v>
      </c>
      <c r="K122" s="188" t="s">
        <v>124</v>
      </c>
      <c r="L122" s="38"/>
      <c r="M122" s="193" t="s">
        <v>19</v>
      </c>
      <c r="N122" s="194" t="s">
        <v>42</v>
      </c>
      <c r="O122" s="63"/>
      <c r="P122" s="195">
        <f>O122*H122</f>
        <v>0</v>
      </c>
      <c r="Q122" s="195">
        <v>0.46</v>
      </c>
      <c r="R122" s="195">
        <f>Q122*H122</f>
        <v>2.8520000000000003</v>
      </c>
      <c r="S122" s="195">
        <v>0</v>
      </c>
      <c r="T122" s="196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97" t="s">
        <v>125</v>
      </c>
      <c r="AT122" s="197" t="s">
        <v>120</v>
      </c>
      <c r="AU122" s="197" t="s">
        <v>82</v>
      </c>
      <c r="AY122" s="16" t="s">
        <v>118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6" t="s">
        <v>79</v>
      </c>
      <c r="BK122" s="198">
        <f>ROUND(I122*H122,2)</f>
        <v>0</v>
      </c>
      <c r="BL122" s="16" t="s">
        <v>125</v>
      </c>
      <c r="BM122" s="197" t="s">
        <v>192</v>
      </c>
    </row>
    <row r="123" spans="1:47" s="2" customFormat="1" ht="10.2">
      <c r="A123" s="33"/>
      <c r="B123" s="34"/>
      <c r="C123" s="35"/>
      <c r="D123" s="199" t="s">
        <v>127</v>
      </c>
      <c r="E123" s="35"/>
      <c r="F123" s="200" t="s">
        <v>193</v>
      </c>
      <c r="G123" s="35"/>
      <c r="H123" s="35"/>
      <c r="I123" s="107"/>
      <c r="J123" s="35"/>
      <c r="K123" s="35"/>
      <c r="L123" s="38"/>
      <c r="M123" s="201"/>
      <c r="N123" s="202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127</v>
      </c>
      <c r="AU123" s="16" t="s">
        <v>82</v>
      </c>
    </row>
    <row r="124" spans="2:51" s="13" customFormat="1" ht="10.2">
      <c r="B124" s="203"/>
      <c r="C124" s="204"/>
      <c r="D124" s="199" t="s">
        <v>129</v>
      </c>
      <c r="E124" s="205" t="s">
        <v>19</v>
      </c>
      <c r="F124" s="206" t="s">
        <v>194</v>
      </c>
      <c r="G124" s="204"/>
      <c r="H124" s="207">
        <v>6.2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129</v>
      </c>
      <c r="AU124" s="213" t="s">
        <v>82</v>
      </c>
      <c r="AV124" s="13" t="s">
        <v>82</v>
      </c>
      <c r="AW124" s="13" t="s">
        <v>33</v>
      </c>
      <c r="AX124" s="13" t="s">
        <v>79</v>
      </c>
      <c r="AY124" s="213" t="s">
        <v>118</v>
      </c>
    </row>
    <row r="125" spans="1:65" s="2" customFormat="1" ht="14.4" customHeight="1">
      <c r="A125" s="33"/>
      <c r="B125" s="34"/>
      <c r="C125" s="186" t="s">
        <v>195</v>
      </c>
      <c r="D125" s="186" t="s">
        <v>120</v>
      </c>
      <c r="E125" s="187" t="s">
        <v>196</v>
      </c>
      <c r="F125" s="188" t="s">
        <v>197</v>
      </c>
      <c r="G125" s="189" t="s">
        <v>123</v>
      </c>
      <c r="H125" s="190">
        <v>6.167</v>
      </c>
      <c r="I125" s="191"/>
      <c r="J125" s="192">
        <f>ROUND(I125*H125,2)</f>
        <v>0</v>
      </c>
      <c r="K125" s="188" t="s">
        <v>124</v>
      </c>
      <c r="L125" s="38"/>
      <c r="M125" s="193" t="s">
        <v>19</v>
      </c>
      <c r="N125" s="194" t="s">
        <v>42</v>
      </c>
      <c r="O125" s="63"/>
      <c r="P125" s="195">
        <f>O125*H125</f>
        <v>0</v>
      </c>
      <c r="Q125" s="195">
        <v>0.15826</v>
      </c>
      <c r="R125" s="195">
        <f>Q125*H125</f>
        <v>0.97598942</v>
      </c>
      <c r="S125" s="195">
        <v>0</v>
      </c>
      <c r="T125" s="196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7" t="s">
        <v>125</v>
      </c>
      <c r="AT125" s="197" t="s">
        <v>120</v>
      </c>
      <c r="AU125" s="197" t="s">
        <v>82</v>
      </c>
      <c r="AY125" s="16" t="s">
        <v>118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6" t="s">
        <v>79</v>
      </c>
      <c r="BK125" s="198">
        <f>ROUND(I125*H125,2)</f>
        <v>0</v>
      </c>
      <c r="BL125" s="16" t="s">
        <v>125</v>
      </c>
      <c r="BM125" s="197" t="s">
        <v>198</v>
      </c>
    </row>
    <row r="126" spans="1:47" s="2" customFormat="1" ht="19.2">
      <c r="A126" s="33"/>
      <c r="B126" s="34"/>
      <c r="C126" s="35"/>
      <c r="D126" s="199" t="s">
        <v>127</v>
      </c>
      <c r="E126" s="35"/>
      <c r="F126" s="200" t="s">
        <v>199</v>
      </c>
      <c r="G126" s="35"/>
      <c r="H126" s="35"/>
      <c r="I126" s="107"/>
      <c r="J126" s="35"/>
      <c r="K126" s="35"/>
      <c r="L126" s="38"/>
      <c r="M126" s="201"/>
      <c r="N126" s="202"/>
      <c r="O126" s="63"/>
      <c r="P126" s="63"/>
      <c r="Q126" s="63"/>
      <c r="R126" s="63"/>
      <c r="S126" s="63"/>
      <c r="T126" s="64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127</v>
      </c>
      <c r="AU126" s="16" t="s">
        <v>82</v>
      </c>
    </row>
    <row r="127" spans="2:51" s="13" customFormat="1" ht="10.2">
      <c r="B127" s="203"/>
      <c r="C127" s="204"/>
      <c r="D127" s="199" t="s">
        <v>129</v>
      </c>
      <c r="E127" s="205" t="s">
        <v>19</v>
      </c>
      <c r="F127" s="206" t="s">
        <v>200</v>
      </c>
      <c r="G127" s="204"/>
      <c r="H127" s="207">
        <v>6.167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129</v>
      </c>
      <c r="AU127" s="213" t="s">
        <v>82</v>
      </c>
      <c r="AV127" s="13" t="s">
        <v>82</v>
      </c>
      <c r="AW127" s="13" t="s">
        <v>33</v>
      </c>
      <c r="AX127" s="13" t="s">
        <v>79</v>
      </c>
      <c r="AY127" s="213" t="s">
        <v>118</v>
      </c>
    </row>
    <row r="128" spans="1:65" s="2" customFormat="1" ht="14.4" customHeight="1">
      <c r="A128" s="33"/>
      <c r="B128" s="34"/>
      <c r="C128" s="186" t="s">
        <v>201</v>
      </c>
      <c r="D128" s="186" t="s">
        <v>120</v>
      </c>
      <c r="E128" s="187" t="s">
        <v>202</v>
      </c>
      <c r="F128" s="188" t="s">
        <v>203</v>
      </c>
      <c r="G128" s="189" t="s">
        <v>123</v>
      </c>
      <c r="H128" s="190">
        <v>2.154</v>
      </c>
      <c r="I128" s="191"/>
      <c r="J128" s="192">
        <f>ROUND(I128*H128,2)</f>
        <v>0</v>
      </c>
      <c r="K128" s="188" t="s">
        <v>124</v>
      </c>
      <c r="L128" s="38"/>
      <c r="M128" s="193" t="s">
        <v>19</v>
      </c>
      <c r="N128" s="194" t="s">
        <v>42</v>
      </c>
      <c r="O128" s="63"/>
      <c r="P128" s="195">
        <f>O128*H128</f>
        <v>0</v>
      </c>
      <c r="Q128" s="195">
        <v>0.28</v>
      </c>
      <c r="R128" s="195">
        <f>Q128*H128</f>
        <v>0.60312</v>
      </c>
      <c r="S128" s="195">
        <v>0</v>
      </c>
      <c r="T128" s="196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7" t="s">
        <v>125</v>
      </c>
      <c r="AT128" s="197" t="s">
        <v>120</v>
      </c>
      <c r="AU128" s="197" t="s">
        <v>82</v>
      </c>
      <c r="AY128" s="16" t="s">
        <v>118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6" t="s">
        <v>79</v>
      </c>
      <c r="BK128" s="198">
        <f>ROUND(I128*H128,2)</f>
        <v>0</v>
      </c>
      <c r="BL128" s="16" t="s">
        <v>125</v>
      </c>
      <c r="BM128" s="197" t="s">
        <v>204</v>
      </c>
    </row>
    <row r="129" spans="1:47" s="2" customFormat="1" ht="19.2">
      <c r="A129" s="33"/>
      <c r="B129" s="34"/>
      <c r="C129" s="35"/>
      <c r="D129" s="199" t="s">
        <v>127</v>
      </c>
      <c r="E129" s="35"/>
      <c r="F129" s="200" t="s">
        <v>205</v>
      </c>
      <c r="G129" s="35"/>
      <c r="H129" s="35"/>
      <c r="I129" s="107"/>
      <c r="J129" s="35"/>
      <c r="K129" s="35"/>
      <c r="L129" s="38"/>
      <c r="M129" s="201"/>
      <c r="N129" s="202"/>
      <c r="O129" s="63"/>
      <c r="P129" s="63"/>
      <c r="Q129" s="63"/>
      <c r="R129" s="63"/>
      <c r="S129" s="63"/>
      <c r="T129" s="64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127</v>
      </c>
      <c r="AU129" s="16" t="s">
        <v>82</v>
      </c>
    </row>
    <row r="130" spans="2:51" s="13" customFormat="1" ht="10.2">
      <c r="B130" s="203"/>
      <c r="C130" s="204"/>
      <c r="D130" s="199" t="s">
        <v>129</v>
      </c>
      <c r="E130" s="205" t="s">
        <v>19</v>
      </c>
      <c r="F130" s="206" t="s">
        <v>206</v>
      </c>
      <c r="G130" s="204"/>
      <c r="H130" s="207">
        <v>2.154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129</v>
      </c>
      <c r="AU130" s="213" t="s">
        <v>82</v>
      </c>
      <c r="AV130" s="13" t="s">
        <v>82</v>
      </c>
      <c r="AW130" s="13" t="s">
        <v>33</v>
      </c>
      <c r="AX130" s="13" t="s">
        <v>79</v>
      </c>
      <c r="AY130" s="213" t="s">
        <v>118</v>
      </c>
    </row>
    <row r="131" spans="1:65" s="2" customFormat="1" ht="14.4" customHeight="1">
      <c r="A131" s="33"/>
      <c r="B131" s="34"/>
      <c r="C131" s="186" t="s">
        <v>8</v>
      </c>
      <c r="D131" s="186" t="s">
        <v>120</v>
      </c>
      <c r="E131" s="187" t="s">
        <v>207</v>
      </c>
      <c r="F131" s="188" t="s">
        <v>208</v>
      </c>
      <c r="G131" s="189" t="s">
        <v>123</v>
      </c>
      <c r="H131" s="190">
        <v>12.5</v>
      </c>
      <c r="I131" s="191"/>
      <c r="J131" s="192">
        <f>ROUND(I131*H131,2)</f>
        <v>0</v>
      </c>
      <c r="K131" s="188" t="s">
        <v>124</v>
      </c>
      <c r="L131" s="38"/>
      <c r="M131" s="193" t="s">
        <v>19</v>
      </c>
      <c r="N131" s="194" t="s">
        <v>42</v>
      </c>
      <c r="O131" s="63"/>
      <c r="P131" s="195">
        <f>O131*H131</f>
        <v>0</v>
      </c>
      <c r="Q131" s="195">
        <v>0.00071</v>
      </c>
      <c r="R131" s="195">
        <f>Q131*H131</f>
        <v>0.008875000000000001</v>
      </c>
      <c r="S131" s="195">
        <v>0</v>
      </c>
      <c r="T131" s="19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7" t="s">
        <v>125</v>
      </c>
      <c r="AT131" s="197" t="s">
        <v>120</v>
      </c>
      <c r="AU131" s="197" t="s">
        <v>82</v>
      </c>
      <c r="AY131" s="16" t="s">
        <v>118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6" t="s">
        <v>79</v>
      </c>
      <c r="BK131" s="198">
        <f>ROUND(I131*H131,2)</f>
        <v>0</v>
      </c>
      <c r="BL131" s="16" t="s">
        <v>125</v>
      </c>
      <c r="BM131" s="197" t="s">
        <v>209</v>
      </c>
    </row>
    <row r="132" spans="1:47" s="2" customFormat="1" ht="10.2">
      <c r="A132" s="33"/>
      <c r="B132" s="34"/>
      <c r="C132" s="35"/>
      <c r="D132" s="199" t="s">
        <v>127</v>
      </c>
      <c r="E132" s="35"/>
      <c r="F132" s="200" t="s">
        <v>210</v>
      </c>
      <c r="G132" s="35"/>
      <c r="H132" s="35"/>
      <c r="I132" s="107"/>
      <c r="J132" s="35"/>
      <c r="K132" s="35"/>
      <c r="L132" s="38"/>
      <c r="M132" s="201"/>
      <c r="N132" s="202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127</v>
      </c>
      <c r="AU132" s="16" t="s">
        <v>82</v>
      </c>
    </row>
    <row r="133" spans="2:51" s="13" customFormat="1" ht="10.2">
      <c r="B133" s="203"/>
      <c r="C133" s="204"/>
      <c r="D133" s="199" t="s">
        <v>129</v>
      </c>
      <c r="E133" s="205" t="s">
        <v>19</v>
      </c>
      <c r="F133" s="206" t="s">
        <v>211</v>
      </c>
      <c r="G133" s="204"/>
      <c r="H133" s="207">
        <v>12.5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129</v>
      </c>
      <c r="AU133" s="213" t="s">
        <v>82</v>
      </c>
      <c r="AV133" s="13" t="s">
        <v>82</v>
      </c>
      <c r="AW133" s="13" t="s">
        <v>33</v>
      </c>
      <c r="AX133" s="13" t="s">
        <v>79</v>
      </c>
      <c r="AY133" s="213" t="s">
        <v>118</v>
      </c>
    </row>
    <row r="134" spans="1:65" s="2" customFormat="1" ht="22.8">
      <c r="A134" s="33"/>
      <c r="B134" s="34"/>
      <c r="C134" s="186" t="s">
        <v>212</v>
      </c>
      <c r="D134" s="186" t="s">
        <v>120</v>
      </c>
      <c r="E134" s="187" t="s">
        <v>213</v>
      </c>
      <c r="F134" s="188" t="s">
        <v>214</v>
      </c>
      <c r="G134" s="189" t="s">
        <v>123</v>
      </c>
      <c r="H134" s="190">
        <v>6.25</v>
      </c>
      <c r="I134" s="191"/>
      <c r="J134" s="192">
        <f>ROUND(I134*H134,2)</f>
        <v>0</v>
      </c>
      <c r="K134" s="188" t="s">
        <v>124</v>
      </c>
      <c r="L134" s="38"/>
      <c r="M134" s="193" t="s">
        <v>19</v>
      </c>
      <c r="N134" s="194" t="s">
        <v>42</v>
      </c>
      <c r="O134" s="63"/>
      <c r="P134" s="195">
        <f>O134*H134</f>
        <v>0</v>
      </c>
      <c r="Q134" s="195">
        <v>0.10373</v>
      </c>
      <c r="R134" s="195">
        <f>Q134*H134</f>
        <v>0.6483125000000001</v>
      </c>
      <c r="S134" s="195">
        <v>0</v>
      </c>
      <c r="T134" s="19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7" t="s">
        <v>125</v>
      </c>
      <c r="AT134" s="197" t="s">
        <v>120</v>
      </c>
      <c r="AU134" s="197" t="s">
        <v>82</v>
      </c>
      <c r="AY134" s="16" t="s">
        <v>118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6" t="s">
        <v>79</v>
      </c>
      <c r="BK134" s="198">
        <f>ROUND(I134*H134,2)</f>
        <v>0</v>
      </c>
      <c r="BL134" s="16" t="s">
        <v>125</v>
      </c>
      <c r="BM134" s="197" t="s">
        <v>215</v>
      </c>
    </row>
    <row r="135" spans="1:47" s="2" customFormat="1" ht="19.2">
      <c r="A135" s="33"/>
      <c r="B135" s="34"/>
      <c r="C135" s="35"/>
      <c r="D135" s="199" t="s">
        <v>127</v>
      </c>
      <c r="E135" s="35"/>
      <c r="F135" s="200" t="s">
        <v>216</v>
      </c>
      <c r="G135" s="35"/>
      <c r="H135" s="35"/>
      <c r="I135" s="107"/>
      <c r="J135" s="35"/>
      <c r="K135" s="35"/>
      <c r="L135" s="38"/>
      <c r="M135" s="201"/>
      <c r="N135" s="202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127</v>
      </c>
      <c r="AU135" s="16" t="s">
        <v>82</v>
      </c>
    </row>
    <row r="136" spans="2:51" s="13" customFormat="1" ht="10.2">
      <c r="B136" s="203"/>
      <c r="C136" s="204"/>
      <c r="D136" s="199" t="s">
        <v>129</v>
      </c>
      <c r="E136" s="205" t="s">
        <v>19</v>
      </c>
      <c r="F136" s="206" t="s">
        <v>217</v>
      </c>
      <c r="G136" s="204"/>
      <c r="H136" s="207">
        <v>6.25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129</v>
      </c>
      <c r="AU136" s="213" t="s">
        <v>82</v>
      </c>
      <c r="AV136" s="13" t="s">
        <v>82</v>
      </c>
      <c r="AW136" s="13" t="s">
        <v>33</v>
      </c>
      <c r="AX136" s="13" t="s">
        <v>79</v>
      </c>
      <c r="AY136" s="213" t="s">
        <v>118</v>
      </c>
    </row>
    <row r="137" spans="1:65" s="2" customFormat="1" ht="22.8">
      <c r="A137" s="33"/>
      <c r="B137" s="34"/>
      <c r="C137" s="186" t="s">
        <v>218</v>
      </c>
      <c r="D137" s="186" t="s">
        <v>120</v>
      </c>
      <c r="E137" s="187" t="s">
        <v>219</v>
      </c>
      <c r="F137" s="188" t="s">
        <v>220</v>
      </c>
      <c r="G137" s="189" t="s">
        <v>221</v>
      </c>
      <c r="H137" s="190">
        <v>5.5</v>
      </c>
      <c r="I137" s="191"/>
      <c r="J137" s="192">
        <f>ROUND(I137*H137,2)</f>
        <v>0</v>
      </c>
      <c r="K137" s="188" t="s">
        <v>124</v>
      </c>
      <c r="L137" s="38"/>
      <c r="M137" s="193" t="s">
        <v>19</v>
      </c>
      <c r="N137" s="194" t="s">
        <v>42</v>
      </c>
      <c r="O137" s="63"/>
      <c r="P137" s="195">
        <f>O137*H137</f>
        <v>0</v>
      </c>
      <c r="Q137" s="195">
        <v>0.00224</v>
      </c>
      <c r="R137" s="195">
        <f>Q137*H137</f>
        <v>0.01232</v>
      </c>
      <c r="S137" s="195">
        <v>0</v>
      </c>
      <c r="T137" s="19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7" t="s">
        <v>125</v>
      </c>
      <c r="AT137" s="197" t="s">
        <v>120</v>
      </c>
      <c r="AU137" s="197" t="s">
        <v>82</v>
      </c>
      <c r="AY137" s="16" t="s">
        <v>118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6" t="s">
        <v>79</v>
      </c>
      <c r="BK137" s="198">
        <f>ROUND(I137*H137,2)</f>
        <v>0</v>
      </c>
      <c r="BL137" s="16" t="s">
        <v>125</v>
      </c>
      <c r="BM137" s="197" t="s">
        <v>222</v>
      </c>
    </row>
    <row r="138" spans="1:47" s="2" customFormat="1" ht="19.2">
      <c r="A138" s="33"/>
      <c r="B138" s="34"/>
      <c r="C138" s="35"/>
      <c r="D138" s="199" t="s">
        <v>127</v>
      </c>
      <c r="E138" s="35"/>
      <c r="F138" s="200" t="s">
        <v>223</v>
      </c>
      <c r="G138" s="35"/>
      <c r="H138" s="35"/>
      <c r="I138" s="107"/>
      <c r="J138" s="35"/>
      <c r="K138" s="35"/>
      <c r="L138" s="38"/>
      <c r="M138" s="201"/>
      <c r="N138" s="202"/>
      <c r="O138" s="63"/>
      <c r="P138" s="63"/>
      <c r="Q138" s="63"/>
      <c r="R138" s="63"/>
      <c r="S138" s="63"/>
      <c r="T138" s="6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127</v>
      </c>
      <c r="AU138" s="16" t="s">
        <v>82</v>
      </c>
    </row>
    <row r="139" spans="2:63" s="12" customFormat="1" ht="22.8" customHeight="1">
      <c r="B139" s="170"/>
      <c r="C139" s="171"/>
      <c r="D139" s="172" t="s">
        <v>70</v>
      </c>
      <c r="E139" s="184" t="s">
        <v>165</v>
      </c>
      <c r="F139" s="184" t="s">
        <v>224</v>
      </c>
      <c r="G139" s="171"/>
      <c r="H139" s="171"/>
      <c r="I139" s="174"/>
      <c r="J139" s="185">
        <f>BK139</f>
        <v>0</v>
      </c>
      <c r="K139" s="171"/>
      <c r="L139" s="176"/>
      <c r="M139" s="177"/>
      <c r="N139" s="178"/>
      <c r="O139" s="178"/>
      <c r="P139" s="179">
        <f>SUM(P140:P143)</f>
        <v>0</v>
      </c>
      <c r="Q139" s="178"/>
      <c r="R139" s="179">
        <f>SUM(R140:R143)</f>
        <v>0.2526</v>
      </c>
      <c r="S139" s="178"/>
      <c r="T139" s="180">
        <f>SUM(T140:T143)</f>
        <v>0</v>
      </c>
      <c r="AR139" s="181" t="s">
        <v>79</v>
      </c>
      <c r="AT139" s="182" t="s">
        <v>70</v>
      </c>
      <c r="AU139" s="182" t="s">
        <v>79</v>
      </c>
      <c r="AY139" s="181" t="s">
        <v>118</v>
      </c>
      <c r="BK139" s="183">
        <f>SUM(BK140:BK143)</f>
        <v>0</v>
      </c>
    </row>
    <row r="140" spans="1:65" s="2" customFormat="1" ht="14.4" customHeight="1">
      <c r="A140" s="33"/>
      <c r="B140" s="34"/>
      <c r="C140" s="186" t="s">
        <v>225</v>
      </c>
      <c r="D140" s="186" t="s">
        <v>120</v>
      </c>
      <c r="E140" s="187" t="s">
        <v>226</v>
      </c>
      <c r="F140" s="188" t="s">
        <v>227</v>
      </c>
      <c r="G140" s="189" t="s">
        <v>228</v>
      </c>
      <c r="H140" s="190">
        <v>1</v>
      </c>
      <c r="I140" s="191"/>
      <c r="J140" s="192">
        <f>ROUND(I140*H140,2)</f>
        <v>0</v>
      </c>
      <c r="K140" s="188" t="s">
        <v>124</v>
      </c>
      <c r="L140" s="38"/>
      <c r="M140" s="193" t="s">
        <v>19</v>
      </c>
      <c r="N140" s="194" t="s">
        <v>42</v>
      </c>
      <c r="O140" s="63"/>
      <c r="P140" s="195">
        <f>O140*H140</f>
        <v>0</v>
      </c>
      <c r="Q140" s="195">
        <v>0.1326</v>
      </c>
      <c r="R140" s="195">
        <f>Q140*H140</f>
        <v>0.1326</v>
      </c>
      <c r="S140" s="195">
        <v>0</v>
      </c>
      <c r="T140" s="19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7" t="s">
        <v>125</v>
      </c>
      <c r="AT140" s="197" t="s">
        <v>120</v>
      </c>
      <c r="AU140" s="197" t="s">
        <v>82</v>
      </c>
      <c r="AY140" s="16" t="s">
        <v>118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6" t="s">
        <v>79</v>
      </c>
      <c r="BK140" s="198">
        <f>ROUND(I140*H140,2)</f>
        <v>0</v>
      </c>
      <c r="BL140" s="16" t="s">
        <v>125</v>
      </c>
      <c r="BM140" s="197" t="s">
        <v>229</v>
      </c>
    </row>
    <row r="141" spans="1:47" s="2" customFormat="1" ht="10.2">
      <c r="A141" s="33"/>
      <c r="B141" s="34"/>
      <c r="C141" s="35"/>
      <c r="D141" s="199" t="s">
        <v>127</v>
      </c>
      <c r="E141" s="35"/>
      <c r="F141" s="200" t="s">
        <v>230</v>
      </c>
      <c r="G141" s="35"/>
      <c r="H141" s="35"/>
      <c r="I141" s="107"/>
      <c r="J141" s="35"/>
      <c r="K141" s="35"/>
      <c r="L141" s="38"/>
      <c r="M141" s="201"/>
      <c r="N141" s="202"/>
      <c r="O141" s="63"/>
      <c r="P141" s="63"/>
      <c r="Q141" s="63"/>
      <c r="R141" s="63"/>
      <c r="S141" s="63"/>
      <c r="T141" s="64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127</v>
      </c>
      <c r="AU141" s="16" t="s">
        <v>82</v>
      </c>
    </row>
    <row r="142" spans="1:65" s="2" customFormat="1" ht="14.4" customHeight="1">
      <c r="A142" s="33"/>
      <c r="B142" s="34"/>
      <c r="C142" s="214" t="s">
        <v>231</v>
      </c>
      <c r="D142" s="214" t="s">
        <v>178</v>
      </c>
      <c r="E142" s="215" t="s">
        <v>232</v>
      </c>
      <c r="F142" s="216" t="s">
        <v>233</v>
      </c>
      <c r="G142" s="217" t="s">
        <v>234</v>
      </c>
      <c r="H142" s="218">
        <v>1</v>
      </c>
      <c r="I142" s="219"/>
      <c r="J142" s="220">
        <f>ROUND(I142*H142,2)</f>
        <v>0</v>
      </c>
      <c r="K142" s="216" t="s">
        <v>19</v>
      </c>
      <c r="L142" s="221"/>
      <c r="M142" s="222" t="s">
        <v>19</v>
      </c>
      <c r="N142" s="223" t="s">
        <v>42</v>
      </c>
      <c r="O142" s="63"/>
      <c r="P142" s="195">
        <f>O142*H142</f>
        <v>0</v>
      </c>
      <c r="Q142" s="195">
        <v>0.12</v>
      </c>
      <c r="R142" s="195">
        <f>Q142*H142</f>
        <v>0.12</v>
      </c>
      <c r="S142" s="195">
        <v>0</v>
      </c>
      <c r="T142" s="19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7" t="s">
        <v>165</v>
      </c>
      <c r="AT142" s="197" t="s">
        <v>178</v>
      </c>
      <c r="AU142" s="197" t="s">
        <v>82</v>
      </c>
      <c r="AY142" s="16" t="s">
        <v>118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6" t="s">
        <v>79</v>
      </c>
      <c r="BK142" s="198">
        <f>ROUND(I142*H142,2)</f>
        <v>0</v>
      </c>
      <c r="BL142" s="16" t="s">
        <v>125</v>
      </c>
      <c r="BM142" s="197" t="s">
        <v>235</v>
      </c>
    </row>
    <row r="143" spans="1:47" s="2" customFormat="1" ht="10.2">
      <c r="A143" s="33"/>
      <c r="B143" s="34"/>
      <c r="C143" s="35"/>
      <c r="D143" s="199" t="s">
        <v>127</v>
      </c>
      <c r="E143" s="35"/>
      <c r="F143" s="200" t="s">
        <v>233</v>
      </c>
      <c r="G143" s="35"/>
      <c r="H143" s="35"/>
      <c r="I143" s="107"/>
      <c r="J143" s="35"/>
      <c r="K143" s="35"/>
      <c r="L143" s="38"/>
      <c r="M143" s="201"/>
      <c r="N143" s="202"/>
      <c r="O143" s="63"/>
      <c r="P143" s="63"/>
      <c r="Q143" s="63"/>
      <c r="R143" s="63"/>
      <c r="S143" s="63"/>
      <c r="T143" s="64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127</v>
      </c>
      <c r="AU143" s="16" t="s">
        <v>82</v>
      </c>
    </row>
    <row r="144" spans="2:63" s="12" customFormat="1" ht="22.8" customHeight="1">
      <c r="B144" s="170"/>
      <c r="C144" s="171"/>
      <c r="D144" s="172" t="s">
        <v>70</v>
      </c>
      <c r="E144" s="184" t="s">
        <v>172</v>
      </c>
      <c r="F144" s="184" t="s">
        <v>236</v>
      </c>
      <c r="G144" s="171"/>
      <c r="H144" s="171"/>
      <c r="I144" s="174"/>
      <c r="J144" s="185">
        <f>BK144</f>
        <v>0</v>
      </c>
      <c r="K144" s="171"/>
      <c r="L144" s="176"/>
      <c r="M144" s="177"/>
      <c r="N144" s="178"/>
      <c r="O144" s="178"/>
      <c r="P144" s="179">
        <f>SUM(P145:P162)</f>
        <v>0</v>
      </c>
      <c r="Q144" s="178"/>
      <c r="R144" s="179">
        <f>SUM(R145:R162)</f>
        <v>1.303215</v>
      </c>
      <c r="S144" s="178"/>
      <c r="T144" s="180">
        <f>SUM(T145:T162)</f>
        <v>7.76</v>
      </c>
      <c r="AR144" s="181" t="s">
        <v>79</v>
      </c>
      <c r="AT144" s="182" t="s">
        <v>70</v>
      </c>
      <c r="AU144" s="182" t="s">
        <v>79</v>
      </c>
      <c r="AY144" s="181" t="s">
        <v>118</v>
      </c>
      <c r="BK144" s="183">
        <f>SUM(BK145:BK162)</f>
        <v>0</v>
      </c>
    </row>
    <row r="145" spans="1:65" s="2" customFormat="1" ht="14.4" customHeight="1">
      <c r="A145" s="33"/>
      <c r="B145" s="34"/>
      <c r="C145" s="186" t="s">
        <v>237</v>
      </c>
      <c r="D145" s="186" t="s">
        <v>120</v>
      </c>
      <c r="E145" s="187" t="s">
        <v>238</v>
      </c>
      <c r="F145" s="188" t="s">
        <v>239</v>
      </c>
      <c r="G145" s="189" t="s">
        <v>228</v>
      </c>
      <c r="H145" s="190">
        <v>1</v>
      </c>
      <c r="I145" s="191"/>
      <c r="J145" s="192">
        <f>ROUND(I145*H145,2)</f>
        <v>0</v>
      </c>
      <c r="K145" s="188" t="s">
        <v>124</v>
      </c>
      <c r="L145" s="38"/>
      <c r="M145" s="193" t="s">
        <v>19</v>
      </c>
      <c r="N145" s="194" t="s">
        <v>42</v>
      </c>
      <c r="O145" s="63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7" t="s">
        <v>125</v>
      </c>
      <c r="AT145" s="197" t="s">
        <v>120</v>
      </c>
      <c r="AU145" s="197" t="s">
        <v>82</v>
      </c>
      <c r="AY145" s="16" t="s">
        <v>118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6" t="s">
        <v>79</v>
      </c>
      <c r="BK145" s="198">
        <f>ROUND(I145*H145,2)</f>
        <v>0</v>
      </c>
      <c r="BL145" s="16" t="s">
        <v>125</v>
      </c>
      <c r="BM145" s="197" t="s">
        <v>240</v>
      </c>
    </row>
    <row r="146" spans="1:47" s="2" customFormat="1" ht="10.2">
      <c r="A146" s="33"/>
      <c r="B146" s="34"/>
      <c r="C146" s="35"/>
      <c r="D146" s="199" t="s">
        <v>127</v>
      </c>
      <c r="E146" s="35"/>
      <c r="F146" s="200" t="s">
        <v>241</v>
      </c>
      <c r="G146" s="35"/>
      <c r="H146" s="35"/>
      <c r="I146" s="107"/>
      <c r="J146" s="35"/>
      <c r="K146" s="35"/>
      <c r="L146" s="38"/>
      <c r="M146" s="201"/>
      <c r="N146" s="202"/>
      <c r="O146" s="63"/>
      <c r="P146" s="63"/>
      <c r="Q146" s="63"/>
      <c r="R146" s="63"/>
      <c r="S146" s="63"/>
      <c r="T146" s="64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127</v>
      </c>
      <c r="AU146" s="16" t="s">
        <v>82</v>
      </c>
    </row>
    <row r="147" spans="2:51" s="13" customFormat="1" ht="10.2">
      <c r="B147" s="203"/>
      <c r="C147" s="204"/>
      <c r="D147" s="199" t="s">
        <v>129</v>
      </c>
      <c r="E147" s="205" t="s">
        <v>19</v>
      </c>
      <c r="F147" s="206" t="s">
        <v>242</v>
      </c>
      <c r="G147" s="204"/>
      <c r="H147" s="207">
        <v>1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129</v>
      </c>
      <c r="AU147" s="213" t="s">
        <v>82</v>
      </c>
      <c r="AV147" s="13" t="s">
        <v>82</v>
      </c>
      <c r="AW147" s="13" t="s">
        <v>33</v>
      </c>
      <c r="AX147" s="13" t="s">
        <v>79</v>
      </c>
      <c r="AY147" s="213" t="s">
        <v>118</v>
      </c>
    </row>
    <row r="148" spans="1:65" s="2" customFormat="1" ht="14.4" customHeight="1">
      <c r="A148" s="33"/>
      <c r="B148" s="34"/>
      <c r="C148" s="214" t="s">
        <v>7</v>
      </c>
      <c r="D148" s="214" t="s">
        <v>178</v>
      </c>
      <c r="E148" s="215" t="s">
        <v>243</v>
      </c>
      <c r="F148" s="216" t="s">
        <v>244</v>
      </c>
      <c r="G148" s="217" t="s">
        <v>228</v>
      </c>
      <c r="H148" s="218">
        <v>1</v>
      </c>
      <c r="I148" s="219"/>
      <c r="J148" s="220">
        <f>ROUND(I148*H148,2)</f>
        <v>0</v>
      </c>
      <c r="K148" s="216" t="s">
        <v>124</v>
      </c>
      <c r="L148" s="221"/>
      <c r="M148" s="222" t="s">
        <v>19</v>
      </c>
      <c r="N148" s="223" t="s">
        <v>42</v>
      </c>
      <c r="O148" s="63"/>
      <c r="P148" s="195">
        <f>O148*H148</f>
        <v>0</v>
      </c>
      <c r="Q148" s="195">
        <v>0.0021</v>
      </c>
      <c r="R148" s="195">
        <f>Q148*H148</f>
        <v>0.0021</v>
      </c>
      <c r="S148" s="195">
        <v>0</v>
      </c>
      <c r="T148" s="196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7" t="s">
        <v>165</v>
      </c>
      <c r="AT148" s="197" t="s">
        <v>178</v>
      </c>
      <c r="AU148" s="197" t="s">
        <v>82</v>
      </c>
      <c r="AY148" s="16" t="s">
        <v>118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6" t="s">
        <v>79</v>
      </c>
      <c r="BK148" s="198">
        <f>ROUND(I148*H148,2)</f>
        <v>0</v>
      </c>
      <c r="BL148" s="16" t="s">
        <v>125</v>
      </c>
      <c r="BM148" s="197" t="s">
        <v>245</v>
      </c>
    </row>
    <row r="149" spans="1:47" s="2" customFormat="1" ht="10.2">
      <c r="A149" s="33"/>
      <c r="B149" s="34"/>
      <c r="C149" s="35"/>
      <c r="D149" s="199" t="s">
        <v>127</v>
      </c>
      <c r="E149" s="35"/>
      <c r="F149" s="200" t="s">
        <v>244</v>
      </c>
      <c r="G149" s="35"/>
      <c r="H149" s="35"/>
      <c r="I149" s="107"/>
      <c r="J149" s="35"/>
      <c r="K149" s="35"/>
      <c r="L149" s="38"/>
      <c r="M149" s="201"/>
      <c r="N149" s="202"/>
      <c r="O149" s="63"/>
      <c r="P149" s="63"/>
      <c r="Q149" s="63"/>
      <c r="R149" s="63"/>
      <c r="S149" s="63"/>
      <c r="T149" s="64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127</v>
      </c>
      <c r="AU149" s="16" t="s">
        <v>82</v>
      </c>
    </row>
    <row r="150" spans="1:65" s="2" customFormat="1" ht="14.4" customHeight="1">
      <c r="A150" s="33"/>
      <c r="B150" s="34"/>
      <c r="C150" s="186" t="s">
        <v>246</v>
      </c>
      <c r="D150" s="186" t="s">
        <v>120</v>
      </c>
      <c r="E150" s="187" t="s">
        <v>247</v>
      </c>
      <c r="F150" s="188" t="s">
        <v>248</v>
      </c>
      <c r="G150" s="189" t="s">
        <v>123</v>
      </c>
      <c r="H150" s="190">
        <v>6.5</v>
      </c>
      <c r="I150" s="191"/>
      <c r="J150" s="192">
        <f>ROUND(I150*H150,2)</f>
        <v>0</v>
      </c>
      <c r="K150" s="188" t="s">
        <v>124</v>
      </c>
      <c r="L150" s="38"/>
      <c r="M150" s="193" t="s">
        <v>19</v>
      </c>
      <c r="N150" s="194" t="s">
        <v>42</v>
      </c>
      <c r="O150" s="63"/>
      <c r="P150" s="195">
        <f>O150*H150</f>
        <v>0</v>
      </c>
      <c r="Q150" s="195">
        <v>0.00069</v>
      </c>
      <c r="R150" s="195">
        <f>Q150*H150</f>
        <v>0.004484999999999999</v>
      </c>
      <c r="S150" s="195">
        <v>0</v>
      </c>
      <c r="T150" s="196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7" t="s">
        <v>125</v>
      </c>
      <c r="AT150" s="197" t="s">
        <v>120</v>
      </c>
      <c r="AU150" s="197" t="s">
        <v>82</v>
      </c>
      <c r="AY150" s="16" t="s">
        <v>118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6" t="s">
        <v>79</v>
      </c>
      <c r="BK150" s="198">
        <f>ROUND(I150*H150,2)</f>
        <v>0</v>
      </c>
      <c r="BL150" s="16" t="s">
        <v>125</v>
      </c>
      <c r="BM150" s="197" t="s">
        <v>249</v>
      </c>
    </row>
    <row r="151" spans="1:47" s="2" customFormat="1" ht="10.2">
      <c r="A151" s="33"/>
      <c r="B151" s="34"/>
      <c r="C151" s="35"/>
      <c r="D151" s="199" t="s">
        <v>127</v>
      </c>
      <c r="E151" s="35"/>
      <c r="F151" s="200" t="s">
        <v>250</v>
      </c>
      <c r="G151" s="35"/>
      <c r="H151" s="35"/>
      <c r="I151" s="107"/>
      <c r="J151" s="35"/>
      <c r="K151" s="35"/>
      <c r="L151" s="38"/>
      <c r="M151" s="201"/>
      <c r="N151" s="202"/>
      <c r="O151" s="63"/>
      <c r="P151" s="63"/>
      <c r="Q151" s="63"/>
      <c r="R151" s="63"/>
      <c r="S151" s="63"/>
      <c r="T151" s="64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127</v>
      </c>
      <c r="AU151" s="16" t="s">
        <v>82</v>
      </c>
    </row>
    <row r="152" spans="2:51" s="13" customFormat="1" ht="10.2">
      <c r="B152" s="203"/>
      <c r="C152" s="204"/>
      <c r="D152" s="199" t="s">
        <v>129</v>
      </c>
      <c r="E152" s="205" t="s">
        <v>19</v>
      </c>
      <c r="F152" s="206" t="s">
        <v>251</v>
      </c>
      <c r="G152" s="204"/>
      <c r="H152" s="207">
        <v>6.5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129</v>
      </c>
      <c r="AU152" s="213" t="s">
        <v>82</v>
      </c>
      <c r="AV152" s="13" t="s">
        <v>82</v>
      </c>
      <c r="AW152" s="13" t="s">
        <v>33</v>
      </c>
      <c r="AX152" s="13" t="s">
        <v>79</v>
      </c>
      <c r="AY152" s="213" t="s">
        <v>118</v>
      </c>
    </row>
    <row r="153" spans="1:65" s="2" customFormat="1" ht="14.4" customHeight="1">
      <c r="A153" s="33"/>
      <c r="B153" s="34"/>
      <c r="C153" s="186" t="s">
        <v>252</v>
      </c>
      <c r="D153" s="186" t="s">
        <v>120</v>
      </c>
      <c r="E153" s="187" t="s">
        <v>253</v>
      </c>
      <c r="F153" s="188" t="s">
        <v>254</v>
      </c>
      <c r="G153" s="189" t="s">
        <v>221</v>
      </c>
      <c r="H153" s="190">
        <v>5.5</v>
      </c>
      <c r="I153" s="191"/>
      <c r="J153" s="192">
        <f>ROUND(I153*H153,2)</f>
        <v>0</v>
      </c>
      <c r="K153" s="188" t="s">
        <v>124</v>
      </c>
      <c r="L153" s="38"/>
      <c r="M153" s="193" t="s">
        <v>19</v>
      </c>
      <c r="N153" s="194" t="s">
        <v>42</v>
      </c>
      <c r="O153" s="63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7" t="s">
        <v>125</v>
      </c>
      <c r="AT153" s="197" t="s">
        <v>120</v>
      </c>
      <c r="AU153" s="197" t="s">
        <v>82</v>
      </c>
      <c r="AY153" s="16" t="s">
        <v>118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6" t="s">
        <v>79</v>
      </c>
      <c r="BK153" s="198">
        <f>ROUND(I153*H153,2)</f>
        <v>0</v>
      </c>
      <c r="BL153" s="16" t="s">
        <v>125</v>
      </c>
      <c r="BM153" s="197" t="s">
        <v>255</v>
      </c>
    </row>
    <row r="154" spans="1:47" s="2" customFormat="1" ht="10.2">
      <c r="A154" s="33"/>
      <c r="B154" s="34"/>
      <c r="C154" s="35"/>
      <c r="D154" s="199" t="s">
        <v>127</v>
      </c>
      <c r="E154" s="35"/>
      <c r="F154" s="200" t="s">
        <v>256</v>
      </c>
      <c r="G154" s="35"/>
      <c r="H154" s="35"/>
      <c r="I154" s="107"/>
      <c r="J154" s="35"/>
      <c r="K154" s="35"/>
      <c r="L154" s="38"/>
      <c r="M154" s="201"/>
      <c r="N154" s="202"/>
      <c r="O154" s="63"/>
      <c r="P154" s="63"/>
      <c r="Q154" s="63"/>
      <c r="R154" s="63"/>
      <c r="S154" s="63"/>
      <c r="T154" s="64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127</v>
      </c>
      <c r="AU154" s="16" t="s">
        <v>82</v>
      </c>
    </row>
    <row r="155" spans="1:65" s="2" customFormat="1" ht="14.4" customHeight="1">
      <c r="A155" s="33"/>
      <c r="B155" s="34"/>
      <c r="C155" s="186" t="s">
        <v>257</v>
      </c>
      <c r="D155" s="186" t="s">
        <v>120</v>
      </c>
      <c r="E155" s="187" t="s">
        <v>258</v>
      </c>
      <c r="F155" s="188" t="s">
        <v>259</v>
      </c>
      <c r="G155" s="189" t="s">
        <v>221</v>
      </c>
      <c r="H155" s="190">
        <v>3</v>
      </c>
      <c r="I155" s="191"/>
      <c r="J155" s="192">
        <f>ROUND(I155*H155,2)</f>
        <v>0</v>
      </c>
      <c r="K155" s="188" t="s">
        <v>124</v>
      </c>
      <c r="L155" s="38"/>
      <c r="M155" s="193" t="s">
        <v>19</v>
      </c>
      <c r="N155" s="194" t="s">
        <v>42</v>
      </c>
      <c r="O155" s="63"/>
      <c r="P155" s="195">
        <f>O155*H155</f>
        <v>0</v>
      </c>
      <c r="Q155" s="195">
        <v>0.29221</v>
      </c>
      <c r="R155" s="195">
        <f>Q155*H155</f>
        <v>0.87663</v>
      </c>
      <c r="S155" s="195">
        <v>0</v>
      </c>
      <c r="T155" s="19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7" t="s">
        <v>125</v>
      </c>
      <c r="AT155" s="197" t="s">
        <v>120</v>
      </c>
      <c r="AU155" s="197" t="s">
        <v>82</v>
      </c>
      <c r="AY155" s="16" t="s">
        <v>118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6" t="s">
        <v>79</v>
      </c>
      <c r="BK155" s="198">
        <f>ROUND(I155*H155,2)</f>
        <v>0</v>
      </c>
      <c r="BL155" s="16" t="s">
        <v>125</v>
      </c>
      <c r="BM155" s="197" t="s">
        <v>260</v>
      </c>
    </row>
    <row r="156" spans="1:47" s="2" customFormat="1" ht="10.2">
      <c r="A156" s="33"/>
      <c r="B156" s="34"/>
      <c r="C156" s="35"/>
      <c r="D156" s="199" t="s">
        <v>127</v>
      </c>
      <c r="E156" s="35"/>
      <c r="F156" s="200" t="s">
        <v>261</v>
      </c>
      <c r="G156" s="35"/>
      <c r="H156" s="35"/>
      <c r="I156" s="107"/>
      <c r="J156" s="35"/>
      <c r="K156" s="35"/>
      <c r="L156" s="38"/>
      <c r="M156" s="201"/>
      <c r="N156" s="202"/>
      <c r="O156" s="63"/>
      <c r="P156" s="63"/>
      <c r="Q156" s="63"/>
      <c r="R156" s="63"/>
      <c r="S156" s="63"/>
      <c r="T156" s="64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127</v>
      </c>
      <c r="AU156" s="16" t="s">
        <v>82</v>
      </c>
    </row>
    <row r="157" spans="1:65" s="2" customFormat="1" ht="14.4" customHeight="1">
      <c r="A157" s="33"/>
      <c r="B157" s="34"/>
      <c r="C157" s="214" t="s">
        <v>262</v>
      </c>
      <c r="D157" s="214" t="s">
        <v>178</v>
      </c>
      <c r="E157" s="215" t="s">
        <v>263</v>
      </c>
      <c r="F157" s="216" t="s">
        <v>264</v>
      </c>
      <c r="G157" s="217" t="s">
        <v>228</v>
      </c>
      <c r="H157" s="218">
        <v>3</v>
      </c>
      <c r="I157" s="219"/>
      <c r="J157" s="220">
        <f>ROUND(I157*H157,2)</f>
        <v>0</v>
      </c>
      <c r="K157" s="216" t="s">
        <v>19</v>
      </c>
      <c r="L157" s="221"/>
      <c r="M157" s="222" t="s">
        <v>19</v>
      </c>
      <c r="N157" s="223" t="s">
        <v>42</v>
      </c>
      <c r="O157" s="63"/>
      <c r="P157" s="195">
        <f>O157*H157</f>
        <v>0</v>
      </c>
      <c r="Q157" s="195">
        <v>0.124</v>
      </c>
      <c r="R157" s="195">
        <f>Q157*H157</f>
        <v>0.372</v>
      </c>
      <c r="S157" s="195">
        <v>0</v>
      </c>
      <c r="T157" s="19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7" t="s">
        <v>165</v>
      </c>
      <c r="AT157" s="197" t="s">
        <v>178</v>
      </c>
      <c r="AU157" s="197" t="s">
        <v>82</v>
      </c>
      <c r="AY157" s="16" t="s">
        <v>118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6" t="s">
        <v>79</v>
      </c>
      <c r="BK157" s="198">
        <f>ROUND(I157*H157,2)</f>
        <v>0</v>
      </c>
      <c r="BL157" s="16" t="s">
        <v>125</v>
      </c>
      <c r="BM157" s="197" t="s">
        <v>265</v>
      </c>
    </row>
    <row r="158" spans="1:47" s="2" customFormat="1" ht="10.2">
      <c r="A158" s="33"/>
      <c r="B158" s="34"/>
      <c r="C158" s="35"/>
      <c r="D158" s="199" t="s">
        <v>127</v>
      </c>
      <c r="E158" s="35"/>
      <c r="F158" s="200" t="s">
        <v>264</v>
      </c>
      <c r="G158" s="35"/>
      <c r="H158" s="35"/>
      <c r="I158" s="107"/>
      <c r="J158" s="35"/>
      <c r="K158" s="35"/>
      <c r="L158" s="38"/>
      <c r="M158" s="201"/>
      <c r="N158" s="202"/>
      <c r="O158" s="63"/>
      <c r="P158" s="63"/>
      <c r="Q158" s="63"/>
      <c r="R158" s="63"/>
      <c r="S158" s="63"/>
      <c r="T158" s="64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127</v>
      </c>
      <c r="AU158" s="16" t="s">
        <v>82</v>
      </c>
    </row>
    <row r="159" spans="1:65" s="2" customFormat="1" ht="14.4" customHeight="1">
      <c r="A159" s="33"/>
      <c r="B159" s="34"/>
      <c r="C159" s="214" t="s">
        <v>266</v>
      </c>
      <c r="D159" s="214" t="s">
        <v>178</v>
      </c>
      <c r="E159" s="215" t="s">
        <v>267</v>
      </c>
      <c r="F159" s="216" t="s">
        <v>268</v>
      </c>
      <c r="G159" s="217" t="s">
        <v>228</v>
      </c>
      <c r="H159" s="218">
        <v>6</v>
      </c>
      <c r="I159" s="219"/>
      <c r="J159" s="220">
        <f>ROUND(I159*H159,2)</f>
        <v>0</v>
      </c>
      <c r="K159" s="216" t="s">
        <v>19</v>
      </c>
      <c r="L159" s="221"/>
      <c r="M159" s="222" t="s">
        <v>19</v>
      </c>
      <c r="N159" s="223" t="s">
        <v>42</v>
      </c>
      <c r="O159" s="63"/>
      <c r="P159" s="195">
        <f>O159*H159</f>
        <v>0</v>
      </c>
      <c r="Q159" s="195">
        <v>0.008</v>
      </c>
      <c r="R159" s="195">
        <f>Q159*H159</f>
        <v>0.048</v>
      </c>
      <c r="S159" s="195">
        <v>0</v>
      </c>
      <c r="T159" s="19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7" t="s">
        <v>165</v>
      </c>
      <c r="AT159" s="197" t="s">
        <v>178</v>
      </c>
      <c r="AU159" s="197" t="s">
        <v>82</v>
      </c>
      <c r="AY159" s="16" t="s">
        <v>118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6" t="s">
        <v>79</v>
      </c>
      <c r="BK159" s="198">
        <f>ROUND(I159*H159,2)</f>
        <v>0</v>
      </c>
      <c r="BL159" s="16" t="s">
        <v>125</v>
      </c>
      <c r="BM159" s="197" t="s">
        <v>269</v>
      </c>
    </row>
    <row r="160" spans="1:47" s="2" customFormat="1" ht="10.2">
      <c r="A160" s="33"/>
      <c r="B160" s="34"/>
      <c r="C160" s="35"/>
      <c r="D160" s="199" t="s">
        <v>127</v>
      </c>
      <c r="E160" s="35"/>
      <c r="F160" s="200" t="s">
        <v>268</v>
      </c>
      <c r="G160" s="35"/>
      <c r="H160" s="35"/>
      <c r="I160" s="107"/>
      <c r="J160" s="35"/>
      <c r="K160" s="35"/>
      <c r="L160" s="38"/>
      <c r="M160" s="201"/>
      <c r="N160" s="202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127</v>
      </c>
      <c r="AU160" s="16" t="s">
        <v>82</v>
      </c>
    </row>
    <row r="161" spans="1:65" s="2" customFormat="1" ht="14.4" customHeight="1">
      <c r="A161" s="33"/>
      <c r="B161" s="34"/>
      <c r="C161" s="186" t="s">
        <v>270</v>
      </c>
      <c r="D161" s="186" t="s">
        <v>120</v>
      </c>
      <c r="E161" s="187" t="s">
        <v>271</v>
      </c>
      <c r="F161" s="188" t="s">
        <v>272</v>
      </c>
      <c r="G161" s="189" t="s">
        <v>221</v>
      </c>
      <c r="H161" s="190">
        <v>40</v>
      </c>
      <c r="I161" s="191"/>
      <c r="J161" s="192">
        <f>ROUND(I161*H161,2)</f>
        <v>0</v>
      </c>
      <c r="K161" s="188" t="s">
        <v>124</v>
      </c>
      <c r="L161" s="38"/>
      <c r="M161" s="193" t="s">
        <v>19</v>
      </c>
      <c r="N161" s="194" t="s">
        <v>42</v>
      </c>
      <c r="O161" s="63"/>
      <c r="P161" s="195">
        <f>O161*H161</f>
        <v>0</v>
      </c>
      <c r="Q161" s="195">
        <v>0</v>
      </c>
      <c r="R161" s="195">
        <f>Q161*H161</f>
        <v>0</v>
      </c>
      <c r="S161" s="195">
        <v>0.194</v>
      </c>
      <c r="T161" s="196">
        <f>S161*H161</f>
        <v>7.76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7" t="s">
        <v>125</v>
      </c>
      <c r="AT161" s="197" t="s">
        <v>120</v>
      </c>
      <c r="AU161" s="197" t="s">
        <v>82</v>
      </c>
      <c r="AY161" s="16" t="s">
        <v>118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6" t="s">
        <v>79</v>
      </c>
      <c r="BK161" s="198">
        <f>ROUND(I161*H161,2)</f>
        <v>0</v>
      </c>
      <c r="BL161" s="16" t="s">
        <v>125</v>
      </c>
      <c r="BM161" s="197" t="s">
        <v>273</v>
      </c>
    </row>
    <row r="162" spans="1:47" s="2" customFormat="1" ht="38.4">
      <c r="A162" s="33"/>
      <c r="B162" s="34"/>
      <c r="C162" s="35"/>
      <c r="D162" s="199" t="s">
        <v>127</v>
      </c>
      <c r="E162" s="35"/>
      <c r="F162" s="200" t="s">
        <v>274</v>
      </c>
      <c r="G162" s="35"/>
      <c r="H162" s="35"/>
      <c r="I162" s="107"/>
      <c r="J162" s="35"/>
      <c r="K162" s="35"/>
      <c r="L162" s="38"/>
      <c r="M162" s="201"/>
      <c r="N162" s="202"/>
      <c r="O162" s="63"/>
      <c r="P162" s="63"/>
      <c r="Q162" s="63"/>
      <c r="R162" s="63"/>
      <c r="S162" s="63"/>
      <c r="T162" s="64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127</v>
      </c>
      <c r="AU162" s="16" t="s">
        <v>82</v>
      </c>
    </row>
    <row r="163" spans="2:63" s="12" customFormat="1" ht="22.8" customHeight="1">
      <c r="B163" s="170"/>
      <c r="C163" s="171"/>
      <c r="D163" s="172" t="s">
        <v>70</v>
      </c>
      <c r="E163" s="184" t="s">
        <v>275</v>
      </c>
      <c r="F163" s="184" t="s">
        <v>276</v>
      </c>
      <c r="G163" s="171"/>
      <c r="H163" s="171"/>
      <c r="I163" s="174"/>
      <c r="J163" s="185">
        <f>BK163</f>
        <v>0</v>
      </c>
      <c r="K163" s="171"/>
      <c r="L163" s="176"/>
      <c r="M163" s="177"/>
      <c r="N163" s="178"/>
      <c r="O163" s="178"/>
      <c r="P163" s="179">
        <f>SUM(P164:P176)</f>
        <v>0</v>
      </c>
      <c r="Q163" s="178"/>
      <c r="R163" s="179">
        <f>SUM(R164:R176)</f>
        <v>0</v>
      </c>
      <c r="S163" s="178"/>
      <c r="T163" s="180">
        <f>SUM(T164:T176)</f>
        <v>0</v>
      </c>
      <c r="AR163" s="181" t="s">
        <v>79</v>
      </c>
      <c r="AT163" s="182" t="s">
        <v>70</v>
      </c>
      <c r="AU163" s="182" t="s">
        <v>79</v>
      </c>
      <c r="AY163" s="181" t="s">
        <v>118</v>
      </c>
      <c r="BK163" s="183">
        <f>SUM(BK164:BK176)</f>
        <v>0</v>
      </c>
    </row>
    <row r="164" spans="1:65" s="2" customFormat="1" ht="14.4" customHeight="1">
      <c r="A164" s="33"/>
      <c r="B164" s="34"/>
      <c r="C164" s="186" t="s">
        <v>277</v>
      </c>
      <c r="D164" s="186" t="s">
        <v>120</v>
      </c>
      <c r="E164" s="187" t="s">
        <v>278</v>
      </c>
      <c r="F164" s="188" t="s">
        <v>279</v>
      </c>
      <c r="G164" s="189" t="s">
        <v>155</v>
      </c>
      <c r="H164" s="190">
        <v>10.243</v>
      </c>
      <c r="I164" s="191"/>
      <c r="J164" s="192">
        <f>ROUND(I164*H164,2)</f>
        <v>0</v>
      </c>
      <c r="K164" s="188" t="s">
        <v>124</v>
      </c>
      <c r="L164" s="38"/>
      <c r="M164" s="193" t="s">
        <v>19</v>
      </c>
      <c r="N164" s="194" t="s">
        <v>42</v>
      </c>
      <c r="O164" s="63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7" t="s">
        <v>125</v>
      </c>
      <c r="AT164" s="197" t="s">
        <v>120</v>
      </c>
      <c r="AU164" s="197" t="s">
        <v>82</v>
      </c>
      <c r="AY164" s="16" t="s">
        <v>118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6" t="s">
        <v>79</v>
      </c>
      <c r="BK164" s="198">
        <f>ROUND(I164*H164,2)</f>
        <v>0</v>
      </c>
      <c r="BL164" s="16" t="s">
        <v>125</v>
      </c>
      <c r="BM164" s="197" t="s">
        <v>280</v>
      </c>
    </row>
    <row r="165" spans="1:47" s="2" customFormat="1" ht="19.2">
      <c r="A165" s="33"/>
      <c r="B165" s="34"/>
      <c r="C165" s="35"/>
      <c r="D165" s="199" t="s">
        <v>127</v>
      </c>
      <c r="E165" s="35"/>
      <c r="F165" s="200" t="s">
        <v>281</v>
      </c>
      <c r="G165" s="35"/>
      <c r="H165" s="35"/>
      <c r="I165" s="107"/>
      <c r="J165" s="35"/>
      <c r="K165" s="35"/>
      <c r="L165" s="38"/>
      <c r="M165" s="201"/>
      <c r="N165" s="202"/>
      <c r="O165" s="63"/>
      <c r="P165" s="63"/>
      <c r="Q165" s="63"/>
      <c r="R165" s="63"/>
      <c r="S165" s="63"/>
      <c r="T165" s="64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127</v>
      </c>
      <c r="AU165" s="16" t="s">
        <v>82</v>
      </c>
    </row>
    <row r="166" spans="2:51" s="13" customFormat="1" ht="10.2">
      <c r="B166" s="203"/>
      <c r="C166" s="204"/>
      <c r="D166" s="199" t="s">
        <v>129</v>
      </c>
      <c r="E166" s="205" t="s">
        <v>19</v>
      </c>
      <c r="F166" s="206" t="s">
        <v>159</v>
      </c>
      <c r="G166" s="204"/>
      <c r="H166" s="207">
        <v>7.76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129</v>
      </c>
      <c r="AU166" s="213" t="s">
        <v>82</v>
      </c>
      <c r="AV166" s="13" t="s">
        <v>82</v>
      </c>
      <c r="AW166" s="13" t="s">
        <v>33</v>
      </c>
      <c r="AX166" s="13" t="s">
        <v>71</v>
      </c>
      <c r="AY166" s="213" t="s">
        <v>118</v>
      </c>
    </row>
    <row r="167" spans="2:51" s="13" customFormat="1" ht="10.2">
      <c r="B167" s="203"/>
      <c r="C167" s="204"/>
      <c r="D167" s="199" t="s">
        <v>129</v>
      </c>
      <c r="E167" s="205" t="s">
        <v>19</v>
      </c>
      <c r="F167" s="206" t="s">
        <v>282</v>
      </c>
      <c r="G167" s="204"/>
      <c r="H167" s="207">
        <v>2.483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129</v>
      </c>
      <c r="AU167" s="213" t="s">
        <v>82</v>
      </c>
      <c r="AV167" s="13" t="s">
        <v>82</v>
      </c>
      <c r="AW167" s="13" t="s">
        <v>33</v>
      </c>
      <c r="AX167" s="13" t="s">
        <v>71</v>
      </c>
      <c r="AY167" s="213" t="s">
        <v>118</v>
      </c>
    </row>
    <row r="168" spans="1:65" s="2" customFormat="1" ht="14.4" customHeight="1">
      <c r="A168" s="33"/>
      <c r="B168" s="34"/>
      <c r="C168" s="186" t="s">
        <v>283</v>
      </c>
      <c r="D168" s="186" t="s">
        <v>120</v>
      </c>
      <c r="E168" s="187" t="s">
        <v>284</v>
      </c>
      <c r="F168" s="188" t="s">
        <v>285</v>
      </c>
      <c r="G168" s="189" t="s">
        <v>155</v>
      </c>
      <c r="H168" s="190">
        <v>92.187</v>
      </c>
      <c r="I168" s="191"/>
      <c r="J168" s="192">
        <f>ROUND(I168*H168,2)</f>
        <v>0</v>
      </c>
      <c r="K168" s="188" t="s">
        <v>124</v>
      </c>
      <c r="L168" s="38"/>
      <c r="M168" s="193" t="s">
        <v>19</v>
      </c>
      <c r="N168" s="194" t="s">
        <v>42</v>
      </c>
      <c r="O168" s="63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7" t="s">
        <v>125</v>
      </c>
      <c r="AT168" s="197" t="s">
        <v>120</v>
      </c>
      <c r="AU168" s="197" t="s">
        <v>82</v>
      </c>
      <c r="AY168" s="16" t="s">
        <v>118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6" t="s">
        <v>79</v>
      </c>
      <c r="BK168" s="198">
        <f>ROUND(I168*H168,2)</f>
        <v>0</v>
      </c>
      <c r="BL168" s="16" t="s">
        <v>125</v>
      </c>
      <c r="BM168" s="197" t="s">
        <v>286</v>
      </c>
    </row>
    <row r="169" spans="1:47" s="2" customFormat="1" ht="19.2">
      <c r="A169" s="33"/>
      <c r="B169" s="34"/>
      <c r="C169" s="35"/>
      <c r="D169" s="199" t="s">
        <v>127</v>
      </c>
      <c r="E169" s="35"/>
      <c r="F169" s="200" t="s">
        <v>287</v>
      </c>
      <c r="G169" s="35"/>
      <c r="H169" s="35"/>
      <c r="I169" s="107"/>
      <c r="J169" s="35"/>
      <c r="K169" s="35"/>
      <c r="L169" s="38"/>
      <c r="M169" s="201"/>
      <c r="N169" s="202"/>
      <c r="O169" s="63"/>
      <c r="P169" s="63"/>
      <c r="Q169" s="63"/>
      <c r="R169" s="63"/>
      <c r="S169" s="63"/>
      <c r="T169" s="64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127</v>
      </c>
      <c r="AU169" s="16" t="s">
        <v>82</v>
      </c>
    </row>
    <row r="170" spans="2:51" s="13" customFormat="1" ht="10.2">
      <c r="B170" s="203"/>
      <c r="C170" s="204"/>
      <c r="D170" s="199" t="s">
        <v>129</v>
      </c>
      <c r="E170" s="205" t="s">
        <v>19</v>
      </c>
      <c r="F170" s="206" t="s">
        <v>288</v>
      </c>
      <c r="G170" s="204"/>
      <c r="H170" s="207">
        <v>92.187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129</v>
      </c>
      <c r="AU170" s="213" t="s">
        <v>82</v>
      </c>
      <c r="AV170" s="13" t="s">
        <v>82</v>
      </c>
      <c r="AW170" s="13" t="s">
        <v>33</v>
      </c>
      <c r="AX170" s="13" t="s">
        <v>79</v>
      </c>
      <c r="AY170" s="213" t="s">
        <v>118</v>
      </c>
    </row>
    <row r="171" spans="1:65" s="2" customFormat="1" ht="22.8">
      <c r="A171" s="33"/>
      <c r="B171" s="34"/>
      <c r="C171" s="186" t="s">
        <v>289</v>
      </c>
      <c r="D171" s="186" t="s">
        <v>120</v>
      </c>
      <c r="E171" s="187" t="s">
        <v>290</v>
      </c>
      <c r="F171" s="188" t="s">
        <v>291</v>
      </c>
      <c r="G171" s="189" t="s">
        <v>155</v>
      </c>
      <c r="H171" s="190">
        <v>0.888</v>
      </c>
      <c r="I171" s="191"/>
      <c r="J171" s="192">
        <f>ROUND(I171*H171,2)</f>
        <v>0</v>
      </c>
      <c r="K171" s="188" t="s">
        <v>124</v>
      </c>
      <c r="L171" s="38"/>
      <c r="M171" s="193" t="s">
        <v>19</v>
      </c>
      <c r="N171" s="194" t="s">
        <v>42</v>
      </c>
      <c r="O171" s="63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7" t="s">
        <v>125</v>
      </c>
      <c r="AT171" s="197" t="s">
        <v>120</v>
      </c>
      <c r="AU171" s="197" t="s">
        <v>82</v>
      </c>
      <c r="AY171" s="16" t="s">
        <v>118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6" t="s">
        <v>79</v>
      </c>
      <c r="BK171" s="198">
        <f>ROUND(I171*H171,2)</f>
        <v>0</v>
      </c>
      <c r="BL171" s="16" t="s">
        <v>125</v>
      </c>
      <c r="BM171" s="197" t="s">
        <v>292</v>
      </c>
    </row>
    <row r="172" spans="1:47" s="2" customFormat="1" ht="19.2">
      <c r="A172" s="33"/>
      <c r="B172" s="34"/>
      <c r="C172" s="35"/>
      <c r="D172" s="199" t="s">
        <v>127</v>
      </c>
      <c r="E172" s="35"/>
      <c r="F172" s="200" t="s">
        <v>293</v>
      </c>
      <c r="G172" s="35"/>
      <c r="H172" s="35"/>
      <c r="I172" s="107"/>
      <c r="J172" s="35"/>
      <c r="K172" s="35"/>
      <c r="L172" s="38"/>
      <c r="M172" s="201"/>
      <c r="N172" s="202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127</v>
      </c>
      <c r="AU172" s="16" t="s">
        <v>82</v>
      </c>
    </row>
    <row r="173" spans="2:51" s="13" customFormat="1" ht="10.2">
      <c r="B173" s="203"/>
      <c r="C173" s="204"/>
      <c r="D173" s="199" t="s">
        <v>129</v>
      </c>
      <c r="E173" s="205" t="s">
        <v>19</v>
      </c>
      <c r="F173" s="206" t="s">
        <v>294</v>
      </c>
      <c r="G173" s="204"/>
      <c r="H173" s="207">
        <v>0.888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129</v>
      </c>
      <c r="AU173" s="213" t="s">
        <v>82</v>
      </c>
      <c r="AV173" s="13" t="s">
        <v>82</v>
      </c>
      <c r="AW173" s="13" t="s">
        <v>33</v>
      </c>
      <c r="AX173" s="13" t="s">
        <v>71</v>
      </c>
      <c r="AY173" s="213" t="s">
        <v>118</v>
      </c>
    </row>
    <row r="174" spans="1:65" s="2" customFormat="1" ht="14.4" customHeight="1">
      <c r="A174" s="33"/>
      <c r="B174" s="34"/>
      <c r="C174" s="186" t="s">
        <v>295</v>
      </c>
      <c r="D174" s="186" t="s">
        <v>120</v>
      </c>
      <c r="E174" s="187" t="s">
        <v>296</v>
      </c>
      <c r="F174" s="188" t="s">
        <v>154</v>
      </c>
      <c r="G174" s="189" t="s">
        <v>155</v>
      </c>
      <c r="H174" s="190">
        <v>1.595</v>
      </c>
      <c r="I174" s="191"/>
      <c r="J174" s="192">
        <f>ROUND(I174*H174,2)</f>
        <v>0</v>
      </c>
      <c r="K174" s="188" t="s">
        <v>124</v>
      </c>
      <c r="L174" s="38"/>
      <c r="M174" s="193" t="s">
        <v>19</v>
      </c>
      <c r="N174" s="194" t="s">
        <v>42</v>
      </c>
      <c r="O174" s="63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7" t="s">
        <v>125</v>
      </c>
      <c r="AT174" s="197" t="s">
        <v>120</v>
      </c>
      <c r="AU174" s="197" t="s">
        <v>82</v>
      </c>
      <c r="AY174" s="16" t="s">
        <v>118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6" t="s">
        <v>79</v>
      </c>
      <c r="BK174" s="198">
        <f>ROUND(I174*H174,2)</f>
        <v>0</v>
      </c>
      <c r="BL174" s="16" t="s">
        <v>125</v>
      </c>
      <c r="BM174" s="197" t="s">
        <v>297</v>
      </c>
    </row>
    <row r="175" spans="1:47" s="2" customFormat="1" ht="19.2">
      <c r="A175" s="33"/>
      <c r="B175" s="34"/>
      <c r="C175" s="35"/>
      <c r="D175" s="199" t="s">
        <v>127</v>
      </c>
      <c r="E175" s="35"/>
      <c r="F175" s="200" t="s">
        <v>157</v>
      </c>
      <c r="G175" s="35"/>
      <c r="H175" s="35"/>
      <c r="I175" s="107"/>
      <c r="J175" s="35"/>
      <c r="K175" s="35"/>
      <c r="L175" s="38"/>
      <c r="M175" s="201"/>
      <c r="N175" s="202"/>
      <c r="O175" s="63"/>
      <c r="P175" s="63"/>
      <c r="Q175" s="63"/>
      <c r="R175" s="63"/>
      <c r="S175" s="63"/>
      <c r="T175" s="64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127</v>
      </c>
      <c r="AU175" s="16" t="s">
        <v>82</v>
      </c>
    </row>
    <row r="176" spans="2:51" s="13" customFormat="1" ht="10.2">
      <c r="B176" s="203"/>
      <c r="C176" s="204"/>
      <c r="D176" s="199" t="s">
        <v>129</v>
      </c>
      <c r="E176" s="205" t="s">
        <v>19</v>
      </c>
      <c r="F176" s="206" t="s">
        <v>298</v>
      </c>
      <c r="G176" s="204"/>
      <c r="H176" s="207">
        <v>1.595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129</v>
      </c>
      <c r="AU176" s="213" t="s">
        <v>82</v>
      </c>
      <c r="AV176" s="13" t="s">
        <v>82</v>
      </c>
      <c r="AW176" s="13" t="s">
        <v>33</v>
      </c>
      <c r="AX176" s="13" t="s">
        <v>79</v>
      </c>
      <c r="AY176" s="213" t="s">
        <v>118</v>
      </c>
    </row>
    <row r="177" spans="2:63" s="12" customFormat="1" ht="22.8" customHeight="1">
      <c r="B177" s="170"/>
      <c r="C177" s="171"/>
      <c r="D177" s="172" t="s">
        <v>70</v>
      </c>
      <c r="E177" s="184" t="s">
        <v>299</v>
      </c>
      <c r="F177" s="184" t="s">
        <v>300</v>
      </c>
      <c r="G177" s="171"/>
      <c r="H177" s="171"/>
      <c r="I177" s="174"/>
      <c r="J177" s="185">
        <f>BK177</f>
        <v>0</v>
      </c>
      <c r="K177" s="171"/>
      <c r="L177" s="176"/>
      <c r="M177" s="177"/>
      <c r="N177" s="178"/>
      <c r="O177" s="178"/>
      <c r="P177" s="179">
        <f>SUM(P178:P179)</f>
        <v>0</v>
      </c>
      <c r="Q177" s="178"/>
      <c r="R177" s="179">
        <f>SUM(R178:R179)</f>
        <v>0</v>
      </c>
      <c r="S177" s="178"/>
      <c r="T177" s="180">
        <f>SUM(T178:T179)</f>
        <v>0</v>
      </c>
      <c r="AR177" s="181" t="s">
        <v>79</v>
      </c>
      <c r="AT177" s="182" t="s">
        <v>70</v>
      </c>
      <c r="AU177" s="182" t="s">
        <v>79</v>
      </c>
      <c r="AY177" s="181" t="s">
        <v>118</v>
      </c>
      <c r="BK177" s="183">
        <f>SUM(BK178:BK179)</f>
        <v>0</v>
      </c>
    </row>
    <row r="178" spans="1:65" s="2" customFormat="1" ht="22.8">
      <c r="A178" s="33"/>
      <c r="B178" s="34"/>
      <c r="C178" s="186" t="s">
        <v>301</v>
      </c>
      <c r="D178" s="186" t="s">
        <v>120</v>
      </c>
      <c r="E178" s="187" t="s">
        <v>302</v>
      </c>
      <c r="F178" s="188" t="s">
        <v>303</v>
      </c>
      <c r="G178" s="189" t="s">
        <v>155</v>
      </c>
      <c r="H178" s="190">
        <v>9.043</v>
      </c>
      <c r="I178" s="191"/>
      <c r="J178" s="192">
        <f>ROUND(I178*H178,2)</f>
        <v>0</v>
      </c>
      <c r="K178" s="188" t="s">
        <v>124</v>
      </c>
      <c r="L178" s="38"/>
      <c r="M178" s="193" t="s">
        <v>19</v>
      </c>
      <c r="N178" s="194" t="s">
        <v>42</v>
      </c>
      <c r="O178" s="63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7" t="s">
        <v>125</v>
      </c>
      <c r="AT178" s="197" t="s">
        <v>120</v>
      </c>
      <c r="AU178" s="197" t="s">
        <v>82</v>
      </c>
      <c r="AY178" s="16" t="s">
        <v>118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6" t="s">
        <v>79</v>
      </c>
      <c r="BK178" s="198">
        <f>ROUND(I178*H178,2)</f>
        <v>0</v>
      </c>
      <c r="BL178" s="16" t="s">
        <v>125</v>
      </c>
      <c r="BM178" s="197" t="s">
        <v>304</v>
      </c>
    </row>
    <row r="179" spans="1:47" s="2" customFormat="1" ht="19.2">
      <c r="A179" s="33"/>
      <c r="B179" s="34"/>
      <c r="C179" s="35"/>
      <c r="D179" s="199" t="s">
        <v>127</v>
      </c>
      <c r="E179" s="35"/>
      <c r="F179" s="200" t="s">
        <v>305</v>
      </c>
      <c r="G179" s="35"/>
      <c r="H179" s="35"/>
      <c r="I179" s="107"/>
      <c r="J179" s="35"/>
      <c r="K179" s="35"/>
      <c r="L179" s="38"/>
      <c r="M179" s="224"/>
      <c r="N179" s="225"/>
      <c r="O179" s="226"/>
      <c r="P179" s="226"/>
      <c r="Q179" s="226"/>
      <c r="R179" s="226"/>
      <c r="S179" s="226"/>
      <c r="T179" s="227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127</v>
      </c>
      <c r="AU179" s="16" t="s">
        <v>82</v>
      </c>
    </row>
    <row r="180" spans="1:31" s="2" customFormat="1" ht="6.9" customHeight="1">
      <c r="A180" s="33"/>
      <c r="B180" s="46"/>
      <c r="C180" s="47"/>
      <c r="D180" s="47"/>
      <c r="E180" s="47"/>
      <c r="F180" s="47"/>
      <c r="G180" s="47"/>
      <c r="H180" s="47"/>
      <c r="I180" s="135"/>
      <c r="J180" s="47"/>
      <c r="K180" s="47"/>
      <c r="L180" s="38"/>
      <c r="M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</sheetData>
  <sheetProtection algorithmName="SHA-512" hashValue="2XAr/EoK522Nd7RiHJfM/pmED6p0h3/58mddz5fO3nkdBocJUibyDkTRrccKYffdDPUZBMgsf0JP5UspjZNqWw==" saltValue="a3NZqjO0pcpIlhftKU/qAzFn5SfNVdB0aQyqC046wVV9tHFz4RYoLHcYG7mnDGh0obSet7KV0cpRTdI2VRw0iQ==" spinCount="100000" sheet="1" objects="1" scenarios="1" formatColumns="0" formatRows="0" autoFilter="0"/>
  <autoFilter ref="C85:K17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0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0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6" t="s">
        <v>85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9"/>
      <c r="AT3" s="16" t="s">
        <v>82</v>
      </c>
    </row>
    <row r="4" spans="2:46" s="1" customFormat="1" ht="24.9" customHeight="1">
      <c r="B4" s="19"/>
      <c r="D4" s="104" t="s">
        <v>89</v>
      </c>
      <c r="I4" s="100"/>
      <c r="L4" s="19"/>
      <c r="M4" s="105" t="s">
        <v>10</v>
      </c>
      <c r="AT4" s="16" t="s">
        <v>4</v>
      </c>
    </row>
    <row r="5" spans="2:12" s="1" customFormat="1" ht="6.9" customHeight="1">
      <c r="B5" s="19"/>
      <c r="I5" s="100"/>
      <c r="L5" s="19"/>
    </row>
    <row r="6" spans="2:12" s="1" customFormat="1" ht="12" customHeight="1">
      <c r="B6" s="19"/>
      <c r="D6" s="106" t="s">
        <v>16</v>
      </c>
      <c r="I6" s="100"/>
      <c r="L6" s="19"/>
    </row>
    <row r="7" spans="2:12" s="1" customFormat="1" ht="14.4" customHeight="1">
      <c r="B7" s="19"/>
      <c r="E7" s="347" t="str">
        <f>'Rekapitulace stavby'!K6</f>
        <v>Polní cesta P2 v k.ú. Svojšice u Kouřimi</v>
      </c>
      <c r="F7" s="348"/>
      <c r="G7" s="348"/>
      <c r="H7" s="348"/>
      <c r="I7" s="100"/>
      <c r="L7" s="19"/>
    </row>
    <row r="8" spans="1:31" s="2" customFormat="1" ht="12" customHeight="1">
      <c r="A8" s="33"/>
      <c r="B8" s="38"/>
      <c r="C8" s="33"/>
      <c r="D8" s="106" t="s">
        <v>90</v>
      </c>
      <c r="E8" s="33"/>
      <c r="F8" s="33"/>
      <c r="G8" s="33"/>
      <c r="H8" s="33"/>
      <c r="I8" s="107"/>
      <c r="J8" s="33"/>
      <c r="K8" s="33"/>
      <c r="L8" s="108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49" t="s">
        <v>306</v>
      </c>
      <c r="F9" s="350"/>
      <c r="G9" s="350"/>
      <c r="H9" s="350"/>
      <c r="I9" s="107"/>
      <c r="J9" s="33"/>
      <c r="K9" s="33"/>
      <c r="L9" s="108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07"/>
      <c r="J10" s="33"/>
      <c r="K10" s="33"/>
      <c r="L10" s="108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6" t="s">
        <v>18</v>
      </c>
      <c r="E11" s="33"/>
      <c r="F11" s="109" t="s">
        <v>81</v>
      </c>
      <c r="G11" s="33"/>
      <c r="H11" s="33"/>
      <c r="I11" s="110" t="s">
        <v>20</v>
      </c>
      <c r="J11" s="109" t="s">
        <v>19</v>
      </c>
      <c r="K11" s="33"/>
      <c r="L11" s="10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21</v>
      </c>
      <c r="E12" s="33"/>
      <c r="F12" s="109" t="s">
        <v>22</v>
      </c>
      <c r="G12" s="33"/>
      <c r="H12" s="33"/>
      <c r="I12" s="110" t="s">
        <v>23</v>
      </c>
      <c r="J12" s="111" t="str">
        <f>'Rekapitulace stavby'!AN8</f>
        <v>1. 6. 2020</v>
      </c>
      <c r="K12" s="33"/>
      <c r="L12" s="10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07"/>
      <c r="J13" s="33"/>
      <c r="K13" s="33"/>
      <c r="L13" s="10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6" t="s">
        <v>25</v>
      </c>
      <c r="E14" s="33"/>
      <c r="F14" s="33"/>
      <c r="G14" s="33"/>
      <c r="H14" s="33"/>
      <c r="I14" s="110" t="s">
        <v>26</v>
      </c>
      <c r="J14" s="109" t="s">
        <v>19</v>
      </c>
      <c r="K14" s="33"/>
      <c r="L14" s="108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">
        <v>27</v>
      </c>
      <c r="F15" s="33"/>
      <c r="G15" s="33"/>
      <c r="H15" s="33"/>
      <c r="I15" s="110" t="s">
        <v>28</v>
      </c>
      <c r="J15" s="109" t="s">
        <v>19</v>
      </c>
      <c r="K15" s="33"/>
      <c r="L15" s="108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07"/>
      <c r="J16" s="33"/>
      <c r="K16" s="33"/>
      <c r="L16" s="108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6" t="s">
        <v>29</v>
      </c>
      <c r="E17" s="33"/>
      <c r="F17" s="33"/>
      <c r="G17" s="33"/>
      <c r="H17" s="33"/>
      <c r="I17" s="110" t="s">
        <v>26</v>
      </c>
      <c r="J17" s="29" t="str">
        <f>'Rekapitulace stavby'!AN13</f>
        <v>Vyplň údaj</v>
      </c>
      <c r="K17" s="33"/>
      <c r="L17" s="10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51" t="str">
        <f>'Rekapitulace stavby'!E14</f>
        <v>Vyplň údaj</v>
      </c>
      <c r="F18" s="352"/>
      <c r="G18" s="352"/>
      <c r="H18" s="352"/>
      <c r="I18" s="110" t="s">
        <v>28</v>
      </c>
      <c r="J18" s="29" t="str">
        <f>'Rekapitulace stavby'!AN14</f>
        <v>Vyplň údaj</v>
      </c>
      <c r="K18" s="33"/>
      <c r="L18" s="108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07"/>
      <c r="J19" s="33"/>
      <c r="K19" s="33"/>
      <c r="L19" s="108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6" t="s">
        <v>31</v>
      </c>
      <c r="E20" s="33"/>
      <c r="F20" s="33"/>
      <c r="G20" s="33"/>
      <c r="H20" s="33"/>
      <c r="I20" s="110" t="s">
        <v>26</v>
      </c>
      <c r="J20" s="109" t="s">
        <v>19</v>
      </c>
      <c r="K20" s="33"/>
      <c r="L20" s="10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32</v>
      </c>
      <c r="F21" s="33"/>
      <c r="G21" s="33"/>
      <c r="H21" s="33"/>
      <c r="I21" s="110" t="s">
        <v>28</v>
      </c>
      <c r="J21" s="109" t="s">
        <v>19</v>
      </c>
      <c r="K21" s="33"/>
      <c r="L21" s="10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07"/>
      <c r="J22" s="33"/>
      <c r="K22" s="33"/>
      <c r="L22" s="10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6" t="s">
        <v>34</v>
      </c>
      <c r="E23" s="33"/>
      <c r="F23" s="33"/>
      <c r="G23" s="33"/>
      <c r="H23" s="33"/>
      <c r="I23" s="110" t="s">
        <v>26</v>
      </c>
      <c r="J23" s="109" t="str">
        <f>IF('Rekapitulace stavby'!AN19="","",'Rekapitulace stavby'!AN19)</f>
        <v/>
      </c>
      <c r="K23" s="33"/>
      <c r="L23" s="108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10" t="s">
        <v>28</v>
      </c>
      <c r="J24" s="109" t="str">
        <f>IF('Rekapitulace stavby'!AN20="","",'Rekapitulace stavby'!AN20)</f>
        <v/>
      </c>
      <c r="K24" s="33"/>
      <c r="L24" s="10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07"/>
      <c r="J25" s="33"/>
      <c r="K25" s="33"/>
      <c r="L25" s="108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6" t="s">
        <v>35</v>
      </c>
      <c r="E26" s="33"/>
      <c r="F26" s="33"/>
      <c r="G26" s="33"/>
      <c r="H26" s="33"/>
      <c r="I26" s="107"/>
      <c r="J26" s="33"/>
      <c r="K26" s="33"/>
      <c r="L26" s="10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2"/>
      <c r="B27" s="113"/>
      <c r="C27" s="112"/>
      <c r="D27" s="112"/>
      <c r="E27" s="353" t="s">
        <v>19</v>
      </c>
      <c r="F27" s="353"/>
      <c r="G27" s="353"/>
      <c r="H27" s="353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07"/>
      <c r="J28" s="33"/>
      <c r="K28" s="33"/>
      <c r="L28" s="10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6"/>
      <c r="E29" s="116"/>
      <c r="F29" s="116"/>
      <c r="G29" s="116"/>
      <c r="H29" s="116"/>
      <c r="I29" s="117"/>
      <c r="J29" s="116"/>
      <c r="K29" s="116"/>
      <c r="L29" s="108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37</v>
      </c>
      <c r="E30" s="33"/>
      <c r="F30" s="33"/>
      <c r="G30" s="33"/>
      <c r="H30" s="33"/>
      <c r="I30" s="107"/>
      <c r="J30" s="119">
        <f>ROUND(J86,2)</f>
        <v>0</v>
      </c>
      <c r="K30" s="33"/>
      <c r="L30" s="10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6"/>
      <c r="E31" s="116"/>
      <c r="F31" s="116"/>
      <c r="G31" s="116"/>
      <c r="H31" s="116"/>
      <c r="I31" s="117"/>
      <c r="J31" s="116"/>
      <c r="K31" s="116"/>
      <c r="L31" s="108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39</v>
      </c>
      <c r="G32" s="33"/>
      <c r="H32" s="33"/>
      <c r="I32" s="121" t="s">
        <v>38</v>
      </c>
      <c r="J32" s="120" t="s">
        <v>40</v>
      </c>
      <c r="K32" s="33"/>
      <c r="L32" s="10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2" t="s">
        <v>41</v>
      </c>
      <c r="E33" s="106" t="s">
        <v>42</v>
      </c>
      <c r="F33" s="123">
        <f>ROUND((SUM(BE86:BE222)),2)</f>
        <v>0</v>
      </c>
      <c r="G33" s="33"/>
      <c r="H33" s="33"/>
      <c r="I33" s="124">
        <v>0.21</v>
      </c>
      <c r="J33" s="123">
        <f>ROUND(((SUM(BE86:BE222))*I33),2)</f>
        <v>0</v>
      </c>
      <c r="K33" s="33"/>
      <c r="L33" s="108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6" t="s">
        <v>43</v>
      </c>
      <c r="F34" s="123">
        <f>ROUND((SUM(BF86:BF222)),2)</f>
        <v>0</v>
      </c>
      <c r="G34" s="33"/>
      <c r="H34" s="33"/>
      <c r="I34" s="124">
        <v>0.15</v>
      </c>
      <c r="J34" s="123">
        <f>ROUND(((SUM(BF86:BF222))*I34),2)</f>
        <v>0</v>
      </c>
      <c r="K34" s="33"/>
      <c r="L34" s="108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6" t="s">
        <v>44</v>
      </c>
      <c r="F35" s="123">
        <f>ROUND((SUM(BG86:BG222)),2)</f>
        <v>0</v>
      </c>
      <c r="G35" s="33"/>
      <c r="H35" s="33"/>
      <c r="I35" s="124">
        <v>0.21</v>
      </c>
      <c r="J35" s="123">
        <f>0</f>
        <v>0</v>
      </c>
      <c r="K35" s="33"/>
      <c r="L35" s="108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6" t="s">
        <v>45</v>
      </c>
      <c r="F36" s="123">
        <f>ROUND((SUM(BH86:BH222)),2)</f>
        <v>0</v>
      </c>
      <c r="G36" s="33"/>
      <c r="H36" s="33"/>
      <c r="I36" s="124">
        <v>0.15</v>
      </c>
      <c r="J36" s="123">
        <f>0</f>
        <v>0</v>
      </c>
      <c r="K36" s="33"/>
      <c r="L36" s="10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6" t="s">
        <v>46</v>
      </c>
      <c r="F37" s="123">
        <f>ROUND((SUM(BI86:BI222)),2)</f>
        <v>0</v>
      </c>
      <c r="G37" s="33"/>
      <c r="H37" s="33"/>
      <c r="I37" s="124">
        <v>0</v>
      </c>
      <c r="J37" s="123">
        <f>0</f>
        <v>0</v>
      </c>
      <c r="K37" s="33"/>
      <c r="L37" s="108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07"/>
      <c r="J38" s="33"/>
      <c r="K38" s="33"/>
      <c r="L38" s="108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30"/>
      <c r="J39" s="131">
        <f>SUM(J30:J37)</f>
        <v>0</v>
      </c>
      <c r="K39" s="132"/>
      <c r="L39" s="108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108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108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92</v>
      </c>
      <c r="D45" s="35"/>
      <c r="E45" s="35"/>
      <c r="F45" s="35"/>
      <c r="G45" s="35"/>
      <c r="H45" s="35"/>
      <c r="I45" s="107"/>
      <c r="J45" s="35"/>
      <c r="K45" s="35"/>
      <c r="L45" s="108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07"/>
      <c r="J46" s="35"/>
      <c r="K46" s="35"/>
      <c r="L46" s="108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07"/>
      <c r="J47" s="35"/>
      <c r="K47" s="35"/>
      <c r="L47" s="108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54" t="str">
        <f>E7</f>
        <v>Polní cesta P2 v k.ú. Svojšice u Kouřimi</v>
      </c>
      <c r="F48" s="355"/>
      <c r="G48" s="355"/>
      <c r="H48" s="355"/>
      <c r="I48" s="107"/>
      <c r="J48" s="35"/>
      <c r="K48" s="35"/>
      <c r="L48" s="108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90</v>
      </c>
      <c r="D49" s="35"/>
      <c r="E49" s="35"/>
      <c r="F49" s="35"/>
      <c r="G49" s="35"/>
      <c r="H49" s="35"/>
      <c r="I49" s="107"/>
      <c r="J49" s="35"/>
      <c r="K49" s="35"/>
      <c r="L49" s="108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26" t="str">
        <f>E9</f>
        <v xml:space="preserve">SO-102 - Polní cesta P2 </v>
      </c>
      <c r="F50" s="356"/>
      <c r="G50" s="356"/>
      <c r="H50" s="356"/>
      <c r="I50" s="107"/>
      <c r="J50" s="35"/>
      <c r="K50" s="35"/>
      <c r="L50" s="108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07"/>
      <c r="J51" s="35"/>
      <c r="K51" s="35"/>
      <c r="L51" s="108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0" t="s">
        <v>23</v>
      </c>
      <c r="J52" s="58" t="str">
        <f>IF(J12="","",J12)</f>
        <v>1. 6. 2020</v>
      </c>
      <c r="K52" s="35"/>
      <c r="L52" s="108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07"/>
      <c r="J53" s="35"/>
      <c r="K53" s="35"/>
      <c r="L53" s="108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ČR-SPÚ, Pobočka Kolín</v>
      </c>
      <c r="G54" s="35"/>
      <c r="H54" s="35"/>
      <c r="I54" s="110" t="s">
        <v>31</v>
      </c>
      <c r="J54" s="31" t="str">
        <f>E21</f>
        <v>AGRO-AQUA, s.r.o. Pardubice</v>
      </c>
      <c r="K54" s="35"/>
      <c r="L54" s="108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0" t="s">
        <v>34</v>
      </c>
      <c r="J55" s="31" t="str">
        <f>E24</f>
        <v xml:space="preserve"> </v>
      </c>
      <c r="K55" s="35"/>
      <c r="L55" s="108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07"/>
      <c r="J56" s="35"/>
      <c r="K56" s="35"/>
      <c r="L56" s="108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39" t="s">
        <v>93</v>
      </c>
      <c r="D57" s="140"/>
      <c r="E57" s="140"/>
      <c r="F57" s="140"/>
      <c r="G57" s="140"/>
      <c r="H57" s="140"/>
      <c r="I57" s="141"/>
      <c r="J57" s="142" t="s">
        <v>94</v>
      </c>
      <c r="K57" s="140"/>
      <c r="L57" s="108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07"/>
      <c r="J58" s="35"/>
      <c r="K58" s="35"/>
      <c r="L58" s="108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3" t="s">
        <v>69</v>
      </c>
      <c r="D59" s="35"/>
      <c r="E59" s="35"/>
      <c r="F59" s="35"/>
      <c r="G59" s="35"/>
      <c r="H59" s="35"/>
      <c r="I59" s="107"/>
      <c r="J59" s="76">
        <f>J86</f>
        <v>0</v>
      </c>
      <c r="K59" s="35"/>
      <c r="L59" s="108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95</v>
      </c>
    </row>
    <row r="60" spans="2:12" s="9" customFormat="1" ht="24.9" customHeight="1">
      <c r="B60" s="144"/>
      <c r="C60" s="145"/>
      <c r="D60" s="146" t="s">
        <v>96</v>
      </c>
      <c r="E60" s="147"/>
      <c r="F60" s="147"/>
      <c r="G60" s="147"/>
      <c r="H60" s="147"/>
      <c r="I60" s="148"/>
      <c r="J60" s="149">
        <f>J87</f>
        <v>0</v>
      </c>
      <c r="K60" s="145"/>
      <c r="L60" s="150"/>
    </row>
    <row r="61" spans="2:12" s="10" customFormat="1" ht="19.95" customHeight="1">
      <c r="B61" s="151"/>
      <c r="C61" s="152"/>
      <c r="D61" s="153" t="s">
        <v>97</v>
      </c>
      <c r="E61" s="154"/>
      <c r="F61" s="154"/>
      <c r="G61" s="154"/>
      <c r="H61" s="154"/>
      <c r="I61" s="155"/>
      <c r="J61" s="156">
        <f>J88</f>
        <v>0</v>
      </c>
      <c r="K61" s="152"/>
      <c r="L61" s="157"/>
    </row>
    <row r="62" spans="2:12" s="10" customFormat="1" ht="19.95" customHeight="1">
      <c r="B62" s="151"/>
      <c r="C62" s="152"/>
      <c r="D62" s="153" t="s">
        <v>307</v>
      </c>
      <c r="E62" s="154"/>
      <c r="F62" s="154"/>
      <c r="G62" s="154"/>
      <c r="H62" s="154"/>
      <c r="I62" s="155"/>
      <c r="J62" s="156">
        <f>J132</f>
        <v>0</v>
      </c>
      <c r="K62" s="152"/>
      <c r="L62" s="157"/>
    </row>
    <row r="63" spans="2:12" s="10" customFormat="1" ht="19.95" customHeight="1">
      <c r="B63" s="151"/>
      <c r="C63" s="152"/>
      <c r="D63" s="153" t="s">
        <v>98</v>
      </c>
      <c r="E63" s="154"/>
      <c r="F63" s="154"/>
      <c r="G63" s="154"/>
      <c r="H63" s="154"/>
      <c r="I63" s="155"/>
      <c r="J63" s="156">
        <f>J142</f>
        <v>0</v>
      </c>
      <c r="K63" s="152"/>
      <c r="L63" s="157"/>
    </row>
    <row r="64" spans="2:12" s="10" customFormat="1" ht="19.95" customHeight="1">
      <c r="B64" s="151"/>
      <c r="C64" s="152"/>
      <c r="D64" s="153" t="s">
        <v>100</v>
      </c>
      <c r="E64" s="154"/>
      <c r="F64" s="154"/>
      <c r="G64" s="154"/>
      <c r="H64" s="154"/>
      <c r="I64" s="155"/>
      <c r="J64" s="156">
        <f>J169</f>
        <v>0</v>
      </c>
      <c r="K64" s="152"/>
      <c r="L64" s="157"/>
    </row>
    <row r="65" spans="2:12" s="10" customFormat="1" ht="19.95" customHeight="1">
      <c r="B65" s="151"/>
      <c r="C65" s="152"/>
      <c r="D65" s="153" t="s">
        <v>101</v>
      </c>
      <c r="E65" s="154"/>
      <c r="F65" s="154"/>
      <c r="G65" s="154"/>
      <c r="H65" s="154"/>
      <c r="I65" s="155"/>
      <c r="J65" s="156">
        <f>J206</f>
        <v>0</v>
      </c>
      <c r="K65" s="152"/>
      <c r="L65" s="157"/>
    </row>
    <row r="66" spans="2:12" s="10" customFormat="1" ht="19.95" customHeight="1">
      <c r="B66" s="151"/>
      <c r="C66" s="152"/>
      <c r="D66" s="153" t="s">
        <v>102</v>
      </c>
      <c r="E66" s="154"/>
      <c r="F66" s="154"/>
      <c r="G66" s="154"/>
      <c r="H66" s="154"/>
      <c r="I66" s="155"/>
      <c r="J66" s="156">
        <f>J220</f>
        <v>0</v>
      </c>
      <c r="K66" s="152"/>
      <c r="L66" s="157"/>
    </row>
    <row r="67" spans="1:31" s="2" customFormat="1" ht="21.75" customHeight="1">
      <c r="A67" s="33"/>
      <c r="B67" s="34"/>
      <c r="C67" s="35"/>
      <c r="D67" s="35"/>
      <c r="E67" s="35"/>
      <c r="F67" s="35"/>
      <c r="G67" s="35"/>
      <c r="H67" s="35"/>
      <c r="I67" s="107"/>
      <c r="J67" s="35"/>
      <c r="K67" s="35"/>
      <c r="L67" s="108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6"/>
      <c r="C68" s="47"/>
      <c r="D68" s="47"/>
      <c r="E68" s="47"/>
      <c r="F68" s="47"/>
      <c r="G68" s="47"/>
      <c r="H68" s="47"/>
      <c r="I68" s="135"/>
      <c r="J68" s="47"/>
      <c r="K68" s="47"/>
      <c r="L68" s="108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8"/>
      <c r="C72" s="49"/>
      <c r="D72" s="49"/>
      <c r="E72" s="49"/>
      <c r="F72" s="49"/>
      <c r="G72" s="49"/>
      <c r="H72" s="49"/>
      <c r="I72" s="138"/>
      <c r="J72" s="49"/>
      <c r="K72" s="49"/>
      <c r="L72" s="108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103</v>
      </c>
      <c r="D73" s="35"/>
      <c r="E73" s="35"/>
      <c r="F73" s="35"/>
      <c r="G73" s="35"/>
      <c r="H73" s="35"/>
      <c r="I73" s="107"/>
      <c r="J73" s="35"/>
      <c r="K73" s="35"/>
      <c r="L73" s="108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107"/>
      <c r="J74" s="35"/>
      <c r="K74" s="35"/>
      <c r="L74" s="108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16</v>
      </c>
      <c r="D75" s="35"/>
      <c r="E75" s="35"/>
      <c r="F75" s="35"/>
      <c r="G75" s="35"/>
      <c r="H75" s="35"/>
      <c r="I75" s="107"/>
      <c r="J75" s="35"/>
      <c r="K75" s="35"/>
      <c r="L75" s="108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4.4" customHeight="1">
      <c r="A76" s="33"/>
      <c r="B76" s="34"/>
      <c r="C76" s="35"/>
      <c r="D76" s="35"/>
      <c r="E76" s="354" t="str">
        <f>E7</f>
        <v>Polní cesta P2 v k.ú. Svojšice u Kouřimi</v>
      </c>
      <c r="F76" s="355"/>
      <c r="G76" s="355"/>
      <c r="H76" s="355"/>
      <c r="I76" s="107"/>
      <c r="J76" s="35"/>
      <c r="K76" s="35"/>
      <c r="L76" s="108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90</v>
      </c>
      <c r="D77" s="35"/>
      <c r="E77" s="35"/>
      <c r="F77" s="35"/>
      <c r="G77" s="35"/>
      <c r="H77" s="35"/>
      <c r="I77" s="107"/>
      <c r="J77" s="35"/>
      <c r="K77" s="35"/>
      <c r="L77" s="108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4.4" customHeight="1">
      <c r="A78" s="33"/>
      <c r="B78" s="34"/>
      <c r="C78" s="35"/>
      <c r="D78" s="35"/>
      <c r="E78" s="326" t="str">
        <f>E9</f>
        <v xml:space="preserve">SO-102 - Polní cesta P2 </v>
      </c>
      <c r="F78" s="356"/>
      <c r="G78" s="356"/>
      <c r="H78" s="356"/>
      <c r="I78" s="107"/>
      <c r="J78" s="35"/>
      <c r="K78" s="35"/>
      <c r="L78" s="108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5"/>
      <c r="D79" s="35"/>
      <c r="E79" s="35"/>
      <c r="F79" s="35"/>
      <c r="G79" s="35"/>
      <c r="H79" s="35"/>
      <c r="I79" s="107"/>
      <c r="J79" s="35"/>
      <c r="K79" s="35"/>
      <c r="L79" s="108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21</v>
      </c>
      <c r="D80" s="35"/>
      <c r="E80" s="35"/>
      <c r="F80" s="26" t="str">
        <f>F12</f>
        <v xml:space="preserve"> </v>
      </c>
      <c r="G80" s="35"/>
      <c r="H80" s="35"/>
      <c r="I80" s="110" t="s">
        <v>23</v>
      </c>
      <c r="J80" s="58" t="str">
        <f>IF(J12="","",J12)</f>
        <v>1. 6. 2020</v>
      </c>
      <c r="K80" s="35"/>
      <c r="L80" s="108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5"/>
      <c r="D81" s="35"/>
      <c r="E81" s="35"/>
      <c r="F81" s="35"/>
      <c r="G81" s="35"/>
      <c r="H81" s="35"/>
      <c r="I81" s="107"/>
      <c r="J81" s="35"/>
      <c r="K81" s="35"/>
      <c r="L81" s="108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8" customHeight="1">
      <c r="A82" s="33"/>
      <c r="B82" s="34"/>
      <c r="C82" s="28" t="s">
        <v>25</v>
      </c>
      <c r="D82" s="35"/>
      <c r="E82" s="35"/>
      <c r="F82" s="26" t="str">
        <f>E15</f>
        <v>ČR-SPÚ, Pobočka Kolín</v>
      </c>
      <c r="G82" s="35"/>
      <c r="H82" s="35"/>
      <c r="I82" s="110" t="s">
        <v>31</v>
      </c>
      <c r="J82" s="31" t="str">
        <f>E21</f>
        <v>AGRO-AQUA, s.r.o. Pardubice</v>
      </c>
      <c r="K82" s="35"/>
      <c r="L82" s="108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6" customHeight="1">
      <c r="A83" s="33"/>
      <c r="B83" s="34"/>
      <c r="C83" s="28" t="s">
        <v>29</v>
      </c>
      <c r="D83" s="35"/>
      <c r="E83" s="35"/>
      <c r="F83" s="26" t="str">
        <f>IF(E18="","",E18)</f>
        <v>Vyplň údaj</v>
      </c>
      <c r="G83" s="35"/>
      <c r="H83" s="35"/>
      <c r="I83" s="110" t="s">
        <v>34</v>
      </c>
      <c r="J83" s="31" t="str">
        <f>E24</f>
        <v xml:space="preserve"> </v>
      </c>
      <c r="K83" s="35"/>
      <c r="L83" s="108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5"/>
      <c r="D84" s="35"/>
      <c r="E84" s="35"/>
      <c r="F84" s="35"/>
      <c r="G84" s="35"/>
      <c r="H84" s="35"/>
      <c r="I84" s="107"/>
      <c r="J84" s="35"/>
      <c r="K84" s="35"/>
      <c r="L84" s="108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58"/>
      <c r="B85" s="159"/>
      <c r="C85" s="160" t="s">
        <v>104</v>
      </c>
      <c r="D85" s="161" t="s">
        <v>56</v>
      </c>
      <c r="E85" s="161" t="s">
        <v>52</v>
      </c>
      <c r="F85" s="161" t="s">
        <v>53</v>
      </c>
      <c r="G85" s="161" t="s">
        <v>105</v>
      </c>
      <c r="H85" s="161" t="s">
        <v>106</v>
      </c>
      <c r="I85" s="162" t="s">
        <v>107</v>
      </c>
      <c r="J85" s="161" t="s">
        <v>94</v>
      </c>
      <c r="K85" s="163" t="s">
        <v>108</v>
      </c>
      <c r="L85" s="164"/>
      <c r="M85" s="67" t="s">
        <v>19</v>
      </c>
      <c r="N85" s="68" t="s">
        <v>41</v>
      </c>
      <c r="O85" s="68" t="s">
        <v>109</v>
      </c>
      <c r="P85" s="68" t="s">
        <v>110</v>
      </c>
      <c r="Q85" s="68" t="s">
        <v>111</v>
      </c>
      <c r="R85" s="68" t="s">
        <v>112</v>
      </c>
      <c r="S85" s="68" t="s">
        <v>113</v>
      </c>
      <c r="T85" s="69" t="s">
        <v>114</v>
      </c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</row>
    <row r="86" spans="1:63" s="2" customFormat="1" ht="22.8" customHeight="1">
      <c r="A86" s="33"/>
      <c r="B86" s="34"/>
      <c r="C86" s="74" t="s">
        <v>115</v>
      </c>
      <c r="D86" s="35"/>
      <c r="E86" s="35"/>
      <c r="F86" s="35"/>
      <c r="G86" s="35"/>
      <c r="H86" s="35"/>
      <c r="I86" s="107"/>
      <c r="J86" s="165">
        <f>BK86</f>
        <v>0</v>
      </c>
      <c r="K86" s="35"/>
      <c r="L86" s="38"/>
      <c r="M86" s="70"/>
      <c r="N86" s="166"/>
      <c r="O86" s="71"/>
      <c r="P86" s="167">
        <f>P87</f>
        <v>0</v>
      </c>
      <c r="Q86" s="71"/>
      <c r="R86" s="167">
        <f>R87</f>
        <v>1528.4536870000002</v>
      </c>
      <c r="S86" s="71"/>
      <c r="T86" s="168">
        <f>T87</f>
        <v>14.30675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70</v>
      </c>
      <c r="AU86" s="16" t="s">
        <v>95</v>
      </c>
      <c r="BK86" s="169">
        <f>BK87</f>
        <v>0</v>
      </c>
    </row>
    <row r="87" spans="2:63" s="12" customFormat="1" ht="25.95" customHeight="1">
      <c r="B87" s="170"/>
      <c r="C87" s="171"/>
      <c r="D87" s="172" t="s">
        <v>70</v>
      </c>
      <c r="E87" s="173" t="s">
        <v>116</v>
      </c>
      <c r="F87" s="173" t="s">
        <v>117</v>
      </c>
      <c r="G87" s="171"/>
      <c r="H87" s="171"/>
      <c r="I87" s="174"/>
      <c r="J87" s="175">
        <f>BK87</f>
        <v>0</v>
      </c>
      <c r="K87" s="171"/>
      <c r="L87" s="176"/>
      <c r="M87" s="177"/>
      <c r="N87" s="178"/>
      <c r="O87" s="178"/>
      <c r="P87" s="179">
        <f>P88+P132+P142+P169+P206+P220</f>
        <v>0</v>
      </c>
      <c r="Q87" s="178"/>
      <c r="R87" s="179">
        <f>R88+R132+R142+R169+R206+R220</f>
        <v>1528.4536870000002</v>
      </c>
      <c r="S87" s="178"/>
      <c r="T87" s="180">
        <f>T88+T132+T142+T169+T206+T220</f>
        <v>14.30675</v>
      </c>
      <c r="AR87" s="181" t="s">
        <v>79</v>
      </c>
      <c r="AT87" s="182" t="s">
        <v>70</v>
      </c>
      <c r="AU87" s="182" t="s">
        <v>71</v>
      </c>
      <c r="AY87" s="181" t="s">
        <v>118</v>
      </c>
      <c r="BK87" s="183">
        <f>BK88+BK132+BK142+BK169+BK206+BK220</f>
        <v>0</v>
      </c>
    </row>
    <row r="88" spans="2:63" s="12" customFormat="1" ht="22.8" customHeight="1">
      <c r="B88" s="170"/>
      <c r="C88" s="171"/>
      <c r="D88" s="172" t="s">
        <v>70</v>
      </c>
      <c r="E88" s="184" t="s">
        <v>79</v>
      </c>
      <c r="F88" s="184" t="s">
        <v>119</v>
      </c>
      <c r="G88" s="171"/>
      <c r="H88" s="171"/>
      <c r="I88" s="174"/>
      <c r="J88" s="185">
        <f>BK88</f>
        <v>0</v>
      </c>
      <c r="K88" s="171"/>
      <c r="L88" s="176"/>
      <c r="M88" s="177"/>
      <c r="N88" s="178"/>
      <c r="O88" s="178"/>
      <c r="P88" s="179">
        <f>SUM(P89:P131)</f>
        <v>0</v>
      </c>
      <c r="Q88" s="178"/>
      <c r="R88" s="179">
        <f>SUM(R89:R131)</f>
        <v>0.0013855</v>
      </c>
      <c r="S88" s="178"/>
      <c r="T88" s="180">
        <f>SUM(T89:T131)</f>
        <v>6.546749999999999</v>
      </c>
      <c r="AR88" s="181" t="s">
        <v>79</v>
      </c>
      <c r="AT88" s="182" t="s">
        <v>70</v>
      </c>
      <c r="AU88" s="182" t="s">
        <v>79</v>
      </c>
      <c r="AY88" s="181" t="s">
        <v>118</v>
      </c>
      <c r="BK88" s="183">
        <f>SUM(BK89:BK131)</f>
        <v>0</v>
      </c>
    </row>
    <row r="89" spans="1:65" s="2" customFormat="1" ht="14.4" customHeight="1">
      <c r="A89" s="33"/>
      <c r="B89" s="34"/>
      <c r="C89" s="186" t="s">
        <v>79</v>
      </c>
      <c r="D89" s="186" t="s">
        <v>120</v>
      </c>
      <c r="E89" s="187" t="s">
        <v>121</v>
      </c>
      <c r="F89" s="188" t="s">
        <v>122</v>
      </c>
      <c r="G89" s="189" t="s">
        <v>123</v>
      </c>
      <c r="H89" s="190">
        <v>7.25</v>
      </c>
      <c r="I89" s="191"/>
      <c r="J89" s="192">
        <f>ROUND(I89*H89,2)</f>
        <v>0</v>
      </c>
      <c r="K89" s="188" t="s">
        <v>124</v>
      </c>
      <c r="L89" s="38"/>
      <c r="M89" s="193" t="s">
        <v>19</v>
      </c>
      <c r="N89" s="194" t="s">
        <v>42</v>
      </c>
      <c r="O89" s="63"/>
      <c r="P89" s="195">
        <f>O89*H89</f>
        <v>0</v>
      </c>
      <c r="Q89" s="195">
        <v>0</v>
      </c>
      <c r="R89" s="195">
        <f>Q89*H89</f>
        <v>0</v>
      </c>
      <c r="S89" s="195">
        <v>0.58</v>
      </c>
      <c r="T89" s="196">
        <f>S89*H89</f>
        <v>4.205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97" t="s">
        <v>125</v>
      </c>
      <c r="AT89" s="197" t="s">
        <v>120</v>
      </c>
      <c r="AU89" s="197" t="s">
        <v>82</v>
      </c>
      <c r="AY89" s="16" t="s">
        <v>118</v>
      </c>
      <c r="BE89" s="198">
        <f>IF(N89="základní",J89,0)</f>
        <v>0</v>
      </c>
      <c r="BF89" s="198">
        <f>IF(N89="snížená",J89,0)</f>
        <v>0</v>
      </c>
      <c r="BG89" s="198">
        <f>IF(N89="zákl. přenesená",J89,0)</f>
        <v>0</v>
      </c>
      <c r="BH89" s="198">
        <f>IF(N89="sníž. přenesená",J89,0)</f>
        <v>0</v>
      </c>
      <c r="BI89" s="198">
        <f>IF(N89="nulová",J89,0)</f>
        <v>0</v>
      </c>
      <c r="BJ89" s="16" t="s">
        <v>79</v>
      </c>
      <c r="BK89" s="198">
        <f>ROUND(I89*H89,2)</f>
        <v>0</v>
      </c>
      <c r="BL89" s="16" t="s">
        <v>125</v>
      </c>
      <c r="BM89" s="197" t="s">
        <v>308</v>
      </c>
    </row>
    <row r="90" spans="1:47" s="2" customFormat="1" ht="28.8">
      <c r="A90" s="33"/>
      <c r="B90" s="34"/>
      <c r="C90" s="35"/>
      <c r="D90" s="199" t="s">
        <v>127</v>
      </c>
      <c r="E90" s="35"/>
      <c r="F90" s="200" t="s">
        <v>128</v>
      </c>
      <c r="G90" s="35"/>
      <c r="H90" s="35"/>
      <c r="I90" s="107"/>
      <c r="J90" s="35"/>
      <c r="K90" s="35"/>
      <c r="L90" s="38"/>
      <c r="M90" s="201"/>
      <c r="N90" s="202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127</v>
      </c>
      <c r="AU90" s="16" t="s">
        <v>82</v>
      </c>
    </row>
    <row r="91" spans="2:51" s="13" customFormat="1" ht="10.2">
      <c r="B91" s="203"/>
      <c r="C91" s="204"/>
      <c r="D91" s="199" t="s">
        <v>129</v>
      </c>
      <c r="E91" s="205" t="s">
        <v>19</v>
      </c>
      <c r="F91" s="206" t="s">
        <v>309</v>
      </c>
      <c r="G91" s="204"/>
      <c r="H91" s="207">
        <v>7.25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129</v>
      </c>
      <c r="AU91" s="213" t="s">
        <v>82</v>
      </c>
      <c r="AV91" s="13" t="s">
        <v>82</v>
      </c>
      <c r="AW91" s="13" t="s">
        <v>33</v>
      </c>
      <c r="AX91" s="13" t="s">
        <v>79</v>
      </c>
      <c r="AY91" s="213" t="s">
        <v>118</v>
      </c>
    </row>
    <row r="92" spans="1:65" s="2" customFormat="1" ht="14.4" customHeight="1">
      <c r="A92" s="33"/>
      <c r="B92" s="34"/>
      <c r="C92" s="186" t="s">
        <v>82</v>
      </c>
      <c r="D92" s="186" t="s">
        <v>120</v>
      </c>
      <c r="E92" s="187" t="s">
        <v>131</v>
      </c>
      <c r="F92" s="188" t="s">
        <v>132</v>
      </c>
      <c r="G92" s="189" t="s">
        <v>123</v>
      </c>
      <c r="H92" s="190">
        <v>7.25</v>
      </c>
      <c r="I92" s="191"/>
      <c r="J92" s="192">
        <f>ROUND(I92*H92,2)</f>
        <v>0</v>
      </c>
      <c r="K92" s="188" t="s">
        <v>124</v>
      </c>
      <c r="L92" s="38"/>
      <c r="M92" s="193" t="s">
        <v>19</v>
      </c>
      <c r="N92" s="194" t="s">
        <v>42</v>
      </c>
      <c r="O92" s="63"/>
      <c r="P92" s="195">
        <f>O92*H92</f>
        <v>0</v>
      </c>
      <c r="Q92" s="195">
        <v>0</v>
      </c>
      <c r="R92" s="195">
        <f>Q92*H92</f>
        <v>0</v>
      </c>
      <c r="S92" s="195">
        <v>0.22</v>
      </c>
      <c r="T92" s="196">
        <f>S92*H92</f>
        <v>1.595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97" t="s">
        <v>125</v>
      </c>
      <c r="AT92" s="197" t="s">
        <v>120</v>
      </c>
      <c r="AU92" s="197" t="s">
        <v>82</v>
      </c>
      <c r="AY92" s="16" t="s">
        <v>118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16" t="s">
        <v>79</v>
      </c>
      <c r="BK92" s="198">
        <f>ROUND(I92*H92,2)</f>
        <v>0</v>
      </c>
      <c r="BL92" s="16" t="s">
        <v>125</v>
      </c>
      <c r="BM92" s="197" t="s">
        <v>310</v>
      </c>
    </row>
    <row r="93" spans="1:47" s="2" customFormat="1" ht="19.2">
      <c r="A93" s="33"/>
      <c r="B93" s="34"/>
      <c r="C93" s="35"/>
      <c r="D93" s="199" t="s">
        <v>127</v>
      </c>
      <c r="E93" s="35"/>
      <c r="F93" s="200" t="s">
        <v>134</v>
      </c>
      <c r="G93" s="35"/>
      <c r="H93" s="35"/>
      <c r="I93" s="107"/>
      <c r="J93" s="35"/>
      <c r="K93" s="35"/>
      <c r="L93" s="38"/>
      <c r="M93" s="201"/>
      <c r="N93" s="202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127</v>
      </c>
      <c r="AU93" s="16" t="s">
        <v>82</v>
      </c>
    </row>
    <row r="94" spans="1:65" s="2" customFormat="1" ht="14.4" customHeight="1">
      <c r="A94" s="33"/>
      <c r="B94" s="34"/>
      <c r="C94" s="186" t="s">
        <v>135</v>
      </c>
      <c r="D94" s="186" t="s">
        <v>120</v>
      </c>
      <c r="E94" s="187" t="s">
        <v>136</v>
      </c>
      <c r="F94" s="188" t="s">
        <v>137</v>
      </c>
      <c r="G94" s="189" t="s">
        <v>123</v>
      </c>
      <c r="H94" s="190">
        <v>7.25</v>
      </c>
      <c r="I94" s="191"/>
      <c r="J94" s="192">
        <f>ROUND(I94*H94,2)</f>
        <v>0</v>
      </c>
      <c r="K94" s="188" t="s">
        <v>124</v>
      </c>
      <c r="L94" s="38"/>
      <c r="M94" s="193" t="s">
        <v>19</v>
      </c>
      <c r="N94" s="194" t="s">
        <v>42</v>
      </c>
      <c r="O94" s="63"/>
      <c r="P94" s="195">
        <f>O94*H94</f>
        <v>0</v>
      </c>
      <c r="Q94" s="195">
        <v>3E-05</v>
      </c>
      <c r="R94" s="195">
        <f>Q94*H94</f>
        <v>0.0002175</v>
      </c>
      <c r="S94" s="195">
        <v>0.103</v>
      </c>
      <c r="T94" s="196">
        <f>S94*H94</f>
        <v>0.7467499999999999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97" t="s">
        <v>125</v>
      </c>
      <c r="AT94" s="197" t="s">
        <v>120</v>
      </c>
      <c r="AU94" s="197" t="s">
        <v>82</v>
      </c>
      <c r="AY94" s="16" t="s">
        <v>118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6" t="s">
        <v>79</v>
      </c>
      <c r="BK94" s="198">
        <f>ROUND(I94*H94,2)</f>
        <v>0</v>
      </c>
      <c r="BL94" s="16" t="s">
        <v>125</v>
      </c>
      <c r="BM94" s="197" t="s">
        <v>311</v>
      </c>
    </row>
    <row r="95" spans="1:47" s="2" customFormat="1" ht="19.2">
      <c r="A95" s="33"/>
      <c r="B95" s="34"/>
      <c r="C95" s="35"/>
      <c r="D95" s="199" t="s">
        <v>127</v>
      </c>
      <c r="E95" s="35"/>
      <c r="F95" s="200" t="s">
        <v>139</v>
      </c>
      <c r="G95" s="35"/>
      <c r="H95" s="35"/>
      <c r="I95" s="107"/>
      <c r="J95" s="35"/>
      <c r="K95" s="35"/>
      <c r="L95" s="38"/>
      <c r="M95" s="201"/>
      <c r="N95" s="202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127</v>
      </c>
      <c r="AU95" s="16" t="s">
        <v>82</v>
      </c>
    </row>
    <row r="96" spans="1:65" s="2" customFormat="1" ht="14.4" customHeight="1">
      <c r="A96" s="33"/>
      <c r="B96" s="34"/>
      <c r="C96" s="186" t="s">
        <v>125</v>
      </c>
      <c r="D96" s="186" t="s">
        <v>120</v>
      </c>
      <c r="E96" s="187" t="s">
        <v>312</v>
      </c>
      <c r="F96" s="188" t="s">
        <v>313</v>
      </c>
      <c r="G96" s="189" t="s">
        <v>123</v>
      </c>
      <c r="H96" s="190">
        <v>861</v>
      </c>
      <c r="I96" s="191"/>
      <c r="J96" s="192">
        <f>ROUND(I96*H96,2)</f>
        <v>0</v>
      </c>
      <c r="K96" s="188" t="s">
        <v>124</v>
      </c>
      <c r="L96" s="38"/>
      <c r="M96" s="193" t="s">
        <v>19</v>
      </c>
      <c r="N96" s="194" t="s">
        <v>42</v>
      </c>
      <c r="O96" s="63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97" t="s">
        <v>125</v>
      </c>
      <c r="AT96" s="197" t="s">
        <v>120</v>
      </c>
      <c r="AU96" s="197" t="s">
        <v>82</v>
      </c>
      <c r="AY96" s="16" t="s">
        <v>118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16" t="s">
        <v>79</v>
      </c>
      <c r="BK96" s="198">
        <f>ROUND(I96*H96,2)</f>
        <v>0</v>
      </c>
      <c r="BL96" s="16" t="s">
        <v>125</v>
      </c>
      <c r="BM96" s="197" t="s">
        <v>314</v>
      </c>
    </row>
    <row r="97" spans="1:47" s="2" customFormat="1" ht="10.2">
      <c r="A97" s="33"/>
      <c r="B97" s="34"/>
      <c r="C97" s="35"/>
      <c r="D97" s="199" t="s">
        <v>127</v>
      </c>
      <c r="E97" s="35"/>
      <c r="F97" s="200" t="s">
        <v>315</v>
      </c>
      <c r="G97" s="35"/>
      <c r="H97" s="35"/>
      <c r="I97" s="107"/>
      <c r="J97" s="35"/>
      <c r="K97" s="35"/>
      <c r="L97" s="38"/>
      <c r="M97" s="201"/>
      <c r="N97" s="202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127</v>
      </c>
      <c r="AU97" s="16" t="s">
        <v>82</v>
      </c>
    </row>
    <row r="98" spans="2:51" s="13" customFormat="1" ht="10.2">
      <c r="B98" s="203"/>
      <c r="C98" s="204"/>
      <c r="D98" s="199" t="s">
        <v>129</v>
      </c>
      <c r="E98" s="205" t="s">
        <v>19</v>
      </c>
      <c r="F98" s="206" t="s">
        <v>316</v>
      </c>
      <c r="G98" s="204"/>
      <c r="H98" s="207">
        <v>861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129</v>
      </c>
      <c r="AU98" s="213" t="s">
        <v>82</v>
      </c>
      <c r="AV98" s="13" t="s">
        <v>82</v>
      </c>
      <c r="AW98" s="13" t="s">
        <v>33</v>
      </c>
      <c r="AX98" s="13" t="s">
        <v>79</v>
      </c>
      <c r="AY98" s="213" t="s">
        <v>118</v>
      </c>
    </row>
    <row r="99" spans="1:65" s="2" customFormat="1" ht="22.8">
      <c r="A99" s="33"/>
      <c r="B99" s="34"/>
      <c r="C99" s="186" t="s">
        <v>146</v>
      </c>
      <c r="D99" s="186" t="s">
        <v>120</v>
      </c>
      <c r="E99" s="187" t="s">
        <v>140</v>
      </c>
      <c r="F99" s="188" t="s">
        <v>141</v>
      </c>
      <c r="G99" s="189" t="s">
        <v>142</v>
      </c>
      <c r="H99" s="190">
        <v>390.3</v>
      </c>
      <c r="I99" s="191"/>
      <c r="J99" s="192">
        <f>ROUND(I99*H99,2)</f>
        <v>0</v>
      </c>
      <c r="K99" s="188" t="s">
        <v>124</v>
      </c>
      <c r="L99" s="38"/>
      <c r="M99" s="193" t="s">
        <v>19</v>
      </c>
      <c r="N99" s="194" t="s">
        <v>42</v>
      </c>
      <c r="O99" s="63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97" t="s">
        <v>125</v>
      </c>
      <c r="AT99" s="197" t="s">
        <v>120</v>
      </c>
      <c r="AU99" s="197" t="s">
        <v>82</v>
      </c>
      <c r="AY99" s="16" t="s">
        <v>118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16" t="s">
        <v>79</v>
      </c>
      <c r="BK99" s="198">
        <f>ROUND(I99*H99,2)</f>
        <v>0</v>
      </c>
      <c r="BL99" s="16" t="s">
        <v>125</v>
      </c>
      <c r="BM99" s="197" t="s">
        <v>317</v>
      </c>
    </row>
    <row r="100" spans="1:47" s="2" customFormat="1" ht="19.2">
      <c r="A100" s="33"/>
      <c r="B100" s="34"/>
      <c r="C100" s="35"/>
      <c r="D100" s="199" t="s">
        <v>127</v>
      </c>
      <c r="E100" s="35"/>
      <c r="F100" s="200" t="s">
        <v>144</v>
      </c>
      <c r="G100" s="35"/>
      <c r="H100" s="35"/>
      <c r="I100" s="107"/>
      <c r="J100" s="35"/>
      <c r="K100" s="35"/>
      <c r="L100" s="38"/>
      <c r="M100" s="201"/>
      <c r="N100" s="202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127</v>
      </c>
      <c r="AU100" s="16" t="s">
        <v>82</v>
      </c>
    </row>
    <row r="101" spans="2:51" s="13" customFormat="1" ht="10.2">
      <c r="B101" s="203"/>
      <c r="C101" s="204"/>
      <c r="D101" s="199" t="s">
        <v>129</v>
      </c>
      <c r="E101" s="205" t="s">
        <v>19</v>
      </c>
      <c r="F101" s="206" t="s">
        <v>318</v>
      </c>
      <c r="G101" s="204"/>
      <c r="H101" s="207">
        <v>390.3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129</v>
      </c>
      <c r="AU101" s="213" t="s">
        <v>82</v>
      </c>
      <c r="AV101" s="13" t="s">
        <v>82</v>
      </c>
      <c r="AW101" s="13" t="s">
        <v>33</v>
      </c>
      <c r="AX101" s="13" t="s">
        <v>79</v>
      </c>
      <c r="AY101" s="213" t="s">
        <v>118</v>
      </c>
    </row>
    <row r="102" spans="1:65" s="2" customFormat="1" ht="22.8">
      <c r="A102" s="33"/>
      <c r="B102" s="34"/>
      <c r="C102" s="186" t="s">
        <v>152</v>
      </c>
      <c r="D102" s="186" t="s">
        <v>120</v>
      </c>
      <c r="E102" s="187" t="s">
        <v>319</v>
      </c>
      <c r="F102" s="188" t="s">
        <v>320</v>
      </c>
      <c r="G102" s="189" t="s">
        <v>142</v>
      </c>
      <c r="H102" s="190">
        <v>38.9</v>
      </c>
      <c r="I102" s="191"/>
      <c r="J102" s="192">
        <f>ROUND(I102*H102,2)</f>
        <v>0</v>
      </c>
      <c r="K102" s="188" t="s">
        <v>124</v>
      </c>
      <c r="L102" s="38"/>
      <c r="M102" s="193" t="s">
        <v>19</v>
      </c>
      <c r="N102" s="194" t="s">
        <v>42</v>
      </c>
      <c r="O102" s="63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97" t="s">
        <v>125</v>
      </c>
      <c r="AT102" s="197" t="s">
        <v>120</v>
      </c>
      <c r="AU102" s="197" t="s">
        <v>82</v>
      </c>
      <c r="AY102" s="16" t="s">
        <v>118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16" t="s">
        <v>79</v>
      </c>
      <c r="BK102" s="198">
        <f>ROUND(I102*H102,2)</f>
        <v>0</v>
      </c>
      <c r="BL102" s="16" t="s">
        <v>125</v>
      </c>
      <c r="BM102" s="197" t="s">
        <v>321</v>
      </c>
    </row>
    <row r="103" spans="1:47" s="2" customFormat="1" ht="19.2">
      <c r="A103" s="33"/>
      <c r="B103" s="34"/>
      <c r="C103" s="35"/>
      <c r="D103" s="199" t="s">
        <v>127</v>
      </c>
      <c r="E103" s="35"/>
      <c r="F103" s="200" t="s">
        <v>322</v>
      </c>
      <c r="G103" s="35"/>
      <c r="H103" s="35"/>
      <c r="I103" s="107"/>
      <c r="J103" s="35"/>
      <c r="K103" s="35"/>
      <c r="L103" s="38"/>
      <c r="M103" s="201"/>
      <c r="N103" s="202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127</v>
      </c>
      <c r="AU103" s="16" t="s">
        <v>82</v>
      </c>
    </row>
    <row r="104" spans="2:51" s="13" customFormat="1" ht="10.2">
      <c r="B104" s="203"/>
      <c r="C104" s="204"/>
      <c r="D104" s="199" t="s">
        <v>129</v>
      </c>
      <c r="E104" s="205" t="s">
        <v>19</v>
      </c>
      <c r="F104" s="206" t="s">
        <v>323</v>
      </c>
      <c r="G104" s="204"/>
      <c r="H104" s="207">
        <v>38.9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129</v>
      </c>
      <c r="AU104" s="213" t="s">
        <v>82</v>
      </c>
      <c r="AV104" s="13" t="s">
        <v>82</v>
      </c>
      <c r="AW104" s="13" t="s">
        <v>33</v>
      </c>
      <c r="AX104" s="13" t="s">
        <v>79</v>
      </c>
      <c r="AY104" s="213" t="s">
        <v>118</v>
      </c>
    </row>
    <row r="105" spans="1:65" s="2" customFormat="1" ht="22.8">
      <c r="A105" s="33"/>
      <c r="B105" s="34"/>
      <c r="C105" s="186" t="s">
        <v>160</v>
      </c>
      <c r="D105" s="186" t="s">
        <v>120</v>
      </c>
      <c r="E105" s="187" t="s">
        <v>147</v>
      </c>
      <c r="F105" s="188" t="s">
        <v>148</v>
      </c>
      <c r="G105" s="189" t="s">
        <v>142</v>
      </c>
      <c r="H105" s="190">
        <v>429.2</v>
      </c>
      <c r="I105" s="191"/>
      <c r="J105" s="192">
        <f>ROUND(I105*H105,2)</f>
        <v>0</v>
      </c>
      <c r="K105" s="188" t="s">
        <v>124</v>
      </c>
      <c r="L105" s="38"/>
      <c r="M105" s="193" t="s">
        <v>19</v>
      </c>
      <c r="N105" s="194" t="s">
        <v>42</v>
      </c>
      <c r="O105" s="63"/>
      <c r="P105" s="195">
        <f>O105*H105</f>
        <v>0</v>
      </c>
      <c r="Q105" s="195">
        <v>0</v>
      </c>
      <c r="R105" s="195">
        <f>Q105*H105</f>
        <v>0</v>
      </c>
      <c r="S105" s="195">
        <v>0</v>
      </c>
      <c r="T105" s="196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97" t="s">
        <v>125</v>
      </c>
      <c r="AT105" s="197" t="s">
        <v>120</v>
      </c>
      <c r="AU105" s="197" t="s">
        <v>82</v>
      </c>
      <c r="AY105" s="16" t="s">
        <v>118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16" t="s">
        <v>79</v>
      </c>
      <c r="BK105" s="198">
        <f>ROUND(I105*H105,2)</f>
        <v>0</v>
      </c>
      <c r="BL105" s="16" t="s">
        <v>125</v>
      </c>
      <c r="BM105" s="197" t="s">
        <v>324</v>
      </c>
    </row>
    <row r="106" spans="1:47" s="2" customFormat="1" ht="28.8">
      <c r="A106" s="33"/>
      <c r="B106" s="34"/>
      <c r="C106" s="35"/>
      <c r="D106" s="199" t="s">
        <v>127</v>
      </c>
      <c r="E106" s="35"/>
      <c r="F106" s="200" t="s">
        <v>150</v>
      </c>
      <c r="G106" s="35"/>
      <c r="H106" s="35"/>
      <c r="I106" s="107"/>
      <c r="J106" s="35"/>
      <c r="K106" s="35"/>
      <c r="L106" s="38"/>
      <c r="M106" s="201"/>
      <c r="N106" s="202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127</v>
      </c>
      <c r="AU106" s="16" t="s">
        <v>82</v>
      </c>
    </row>
    <row r="107" spans="2:51" s="13" customFormat="1" ht="10.2">
      <c r="B107" s="203"/>
      <c r="C107" s="204"/>
      <c r="D107" s="199" t="s">
        <v>129</v>
      </c>
      <c r="E107" s="205" t="s">
        <v>19</v>
      </c>
      <c r="F107" s="206" t="s">
        <v>325</v>
      </c>
      <c r="G107" s="204"/>
      <c r="H107" s="207">
        <v>429.2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129</v>
      </c>
      <c r="AU107" s="213" t="s">
        <v>82</v>
      </c>
      <c r="AV107" s="13" t="s">
        <v>82</v>
      </c>
      <c r="AW107" s="13" t="s">
        <v>33</v>
      </c>
      <c r="AX107" s="13" t="s">
        <v>79</v>
      </c>
      <c r="AY107" s="213" t="s">
        <v>118</v>
      </c>
    </row>
    <row r="108" spans="1:65" s="2" customFormat="1" ht="14.4" customHeight="1">
      <c r="A108" s="33"/>
      <c r="B108" s="34"/>
      <c r="C108" s="186" t="s">
        <v>165</v>
      </c>
      <c r="D108" s="186" t="s">
        <v>120</v>
      </c>
      <c r="E108" s="187" t="s">
        <v>153</v>
      </c>
      <c r="F108" s="188" t="s">
        <v>154</v>
      </c>
      <c r="G108" s="189" t="s">
        <v>155</v>
      </c>
      <c r="H108" s="190">
        <v>780.32</v>
      </c>
      <c r="I108" s="191"/>
      <c r="J108" s="192">
        <f>ROUND(I108*H108,2)</f>
        <v>0</v>
      </c>
      <c r="K108" s="188" t="s">
        <v>124</v>
      </c>
      <c r="L108" s="38"/>
      <c r="M108" s="193" t="s">
        <v>19</v>
      </c>
      <c r="N108" s="194" t="s">
        <v>42</v>
      </c>
      <c r="O108" s="63"/>
      <c r="P108" s="195">
        <f>O108*H108</f>
        <v>0</v>
      </c>
      <c r="Q108" s="195">
        <v>0</v>
      </c>
      <c r="R108" s="195">
        <f>Q108*H108</f>
        <v>0</v>
      </c>
      <c r="S108" s="195">
        <v>0</v>
      </c>
      <c r="T108" s="196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97" t="s">
        <v>125</v>
      </c>
      <c r="AT108" s="197" t="s">
        <v>120</v>
      </c>
      <c r="AU108" s="197" t="s">
        <v>82</v>
      </c>
      <c r="AY108" s="16" t="s">
        <v>118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16" t="s">
        <v>79</v>
      </c>
      <c r="BK108" s="198">
        <f>ROUND(I108*H108,2)</f>
        <v>0</v>
      </c>
      <c r="BL108" s="16" t="s">
        <v>125</v>
      </c>
      <c r="BM108" s="197" t="s">
        <v>326</v>
      </c>
    </row>
    <row r="109" spans="1:47" s="2" customFormat="1" ht="19.2">
      <c r="A109" s="33"/>
      <c r="B109" s="34"/>
      <c r="C109" s="35"/>
      <c r="D109" s="199" t="s">
        <v>127</v>
      </c>
      <c r="E109" s="35"/>
      <c r="F109" s="200" t="s">
        <v>157</v>
      </c>
      <c r="G109" s="35"/>
      <c r="H109" s="35"/>
      <c r="I109" s="107"/>
      <c r="J109" s="35"/>
      <c r="K109" s="35"/>
      <c r="L109" s="38"/>
      <c r="M109" s="201"/>
      <c r="N109" s="202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127</v>
      </c>
      <c r="AU109" s="16" t="s">
        <v>82</v>
      </c>
    </row>
    <row r="110" spans="2:51" s="13" customFormat="1" ht="10.2">
      <c r="B110" s="203"/>
      <c r="C110" s="204"/>
      <c r="D110" s="199" t="s">
        <v>129</v>
      </c>
      <c r="E110" s="205" t="s">
        <v>19</v>
      </c>
      <c r="F110" s="206" t="s">
        <v>327</v>
      </c>
      <c r="G110" s="204"/>
      <c r="H110" s="207">
        <v>772.56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129</v>
      </c>
      <c r="AU110" s="213" t="s">
        <v>82</v>
      </c>
      <c r="AV110" s="13" t="s">
        <v>82</v>
      </c>
      <c r="AW110" s="13" t="s">
        <v>33</v>
      </c>
      <c r="AX110" s="13" t="s">
        <v>71</v>
      </c>
      <c r="AY110" s="213" t="s">
        <v>118</v>
      </c>
    </row>
    <row r="111" spans="2:51" s="13" customFormat="1" ht="10.2">
      <c r="B111" s="203"/>
      <c r="C111" s="204"/>
      <c r="D111" s="199" t="s">
        <v>129</v>
      </c>
      <c r="E111" s="205" t="s">
        <v>19</v>
      </c>
      <c r="F111" s="206" t="s">
        <v>159</v>
      </c>
      <c r="G111" s="204"/>
      <c r="H111" s="207">
        <v>7.76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129</v>
      </c>
      <c r="AU111" s="213" t="s">
        <v>82</v>
      </c>
      <c r="AV111" s="13" t="s">
        <v>82</v>
      </c>
      <c r="AW111" s="13" t="s">
        <v>33</v>
      </c>
      <c r="AX111" s="13" t="s">
        <v>71</v>
      </c>
      <c r="AY111" s="213" t="s">
        <v>118</v>
      </c>
    </row>
    <row r="112" spans="1:65" s="2" customFormat="1" ht="14.4" customHeight="1">
      <c r="A112" s="33"/>
      <c r="B112" s="34"/>
      <c r="C112" s="186" t="s">
        <v>172</v>
      </c>
      <c r="D112" s="186" t="s">
        <v>120</v>
      </c>
      <c r="E112" s="187" t="s">
        <v>161</v>
      </c>
      <c r="F112" s="188" t="s">
        <v>162</v>
      </c>
      <c r="G112" s="189" t="s">
        <v>142</v>
      </c>
      <c r="H112" s="190">
        <v>429.2</v>
      </c>
      <c r="I112" s="191"/>
      <c r="J112" s="192">
        <f>ROUND(I112*H112,2)</f>
        <v>0</v>
      </c>
      <c r="K112" s="188" t="s">
        <v>124</v>
      </c>
      <c r="L112" s="38"/>
      <c r="M112" s="193" t="s">
        <v>19</v>
      </c>
      <c r="N112" s="194" t="s">
        <v>42</v>
      </c>
      <c r="O112" s="63"/>
      <c r="P112" s="195">
        <f>O112*H112</f>
        <v>0</v>
      </c>
      <c r="Q112" s="195">
        <v>0</v>
      </c>
      <c r="R112" s="195">
        <f>Q112*H112</f>
        <v>0</v>
      </c>
      <c r="S112" s="195">
        <v>0</v>
      </c>
      <c r="T112" s="196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97" t="s">
        <v>125</v>
      </c>
      <c r="AT112" s="197" t="s">
        <v>120</v>
      </c>
      <c r="AU112" s="197" t="s">
        <v>82</v>
      </c>
      <c r="AY112" s="16" t="s">
        <v>118</v>
      </c>
      <c r="BE112" s="198">
        <f>IF(N112="základní",J112,0)</f>
        <v>0</v>
      </c>
      <c r="BF112" s="198">
        <f>IF(N112="snížená",J112,0)</f>
        <v>0</v>
      </c>
      <c r="BG112" s="198">
        <f>IF(N112="zákl. přenesená",J112,0)</f>
        <v>0</v>
      </c>
      <c r="BH112" s="198">
        <f>IF(N112="sníž. přenesená",J112,0)</f>
        <v>0</v>
      </c>
      <c r="BI112" s="198">
        <f>IF(N112="nulová",J112,0)</f>
        <v>0</v>
      </c>
      <c r="BJ112" s="16" t="s">
        <v>79</v>
      </c>
      <c r="BK112" s="198">
        <f>ROUND(I112*H112,2)</f>
        <v>0</v>
      </c>
      <c r="BL112" s="16" t="s">
        <v>125</v>
      </c>
      <c r="BM112" s="197" t="s">
        <v>328</v>
      </c>
    </row>
    <row r="113" spans="1:47" s="2" customFormat="1" ht="19.2">
      <c r="A113" s="33"/>
      <c r="B113" s="34"/>
      <c r="C113" s="35"/>
      <c r="D113" s="199" t="s">
        <v>127</v>
      </c>
      <c r="E113" s="35"/>
      <c r="F113" s="200" t="s">
        <v>164</v>
      </c>
      <c r="G113" s="35"/>
      <c r="H113" s="35"/>
      <c r="I113" s="107"/>
      <c r="J113" s="35"/>
      <c r="K113" s="35"/>
      <c r="L113" s="38"/>
      <c r="M113" s="201"/>
      <c r="N113" s="202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127</v>
      </c>
      <c r="AU113" s="16" t="s">
        <v>82</v>
      </c>
    </row>
    <row r="114" spans="2:51" s="13" customFormat="1" ht="10.2">
      <c r="B114" s="203"/>
      <c r="C114" s="204"/>
      <c r="D114" s="199" t="s">
        <v>129</v>
      </c>
      <c r="E114" s="205" t="s">
        <v>19</v>
      </c>
      <c r="F114" s="206" t="s">
        <v>329</v>
      </c>
      <c r="G114" s="204"/>
      <c r="H114" s="207">
        <v>429.2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129</v>
      </c>
      <c r="AU114" s="213" t="s">
        <v>82</v>
      </c>
      <c r="AV114" s="13" t="s">
        <v>82</v>
      </c>
      <c r="AW114" s="13" t="s">
        <v>33</v>
      </c>
      <c r="AX114" s="13" t="s">
        <v>79</v>
      </c>
      <c r="AY114" s="213" t="s">
        <v>118</v>
      </c>
    </row>
    <row r="115" spans="1:65" s="2" customFormat="1" ht="19.8" customHeight="1">
      <c r="A115" s="33"/>
      <c r="B115" s="34"/>
      <c r="C115" s="186" t="s">
        <v>177</v>
      </c>
      <c r="D115" s="186" t="s">
        <v>120</v>
      </c>
      <c r="E115" s="187" t="s">
        <v>330</v>
      </c>
      <c r="F115" s="188" t="s">
        <v>331</v>
      </c>
      <c r="G115" s="189" t="s">
        <v>123</v>
      </c>
      <c r="H115" s="190">
        <v>832.65</v>
      </c>
      <c r="I115" s="191"/>
      <c r="J115" s="192">
        <f>ROUND(I115*H115,2)</f>
        <v>0</v>
      </c>
      <c r="K115" s="188" t="s">
        <v>124</v>
      </c>
      <c r="L115" s="38"/>
      <c r="M115" s="193" t="s">
        <v>19</v>
      </c>
      <c r="N115" s="194" t="s">
        <v>42</v>
      </c>
      <c r="O115" s="63"/>
      <c r="P115" s="195">
        <f>O115*H115</f>
        <v>0</v>
      </c>
      <c r="Q115" s="195">
        <v>0</v>
      </c>
      <c r="R115" s="195">
        <f>Q115*H115</f>
        <v>0</v>
      </c>
      <c r="S115" s="195">
        <v>0</v>
      </c>
      <c r="T115" s="196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97" t="s">
        <v>125</v>
      </c>
      <c r="AT115" s="197" t="s">
        <v>120</v>
      </c>
      <c r="AU115" s="197" t="s">
        <v>82</v>
      </c>
      <c r="AY115" s="16" t="s">
        <v>118</v>
      </c>
      <c r="BE115" s="198">
        <f>IF(N115="základní",J115,0)</f>
        <v>0</v>
      </c>
      <c r="BF115" s="198">
        <f>IF(N115="snížená",J115,0)</f>
        <v>0</v>
      </c>
      <c r="BG115" s="198">
        <f>IF(N115="zákl. přenesená",J115,0)</f>
        <v>0</v>
      </c>
      <c r="BH115" s="198">
        <f>IF(N115="sníž. přenesená",J115,0)</f>
        <v>0</v>
      </c>
      <c r="BI115" s="198">
        <f>IF(N115="nulová",J115,0)</f>
        <v>0</v>
      </c>
      <c r="BJ115" s="16" t="s">
        <v>79</v>
      </c>
      <c r="BK115" s="198">
        <f>ROUND(I115*H115,2)</f>
        <v>0</v>
      </c>
      <c r="BL115" s="16" t="s">
        <v>125</v>
      </c>
      <c r="BM115" s="197" t="s">
        <v>332</v>
      </c>
    </row>
    <row r="116" spans="1:47" s="2" customFormat="1" ht="19.2">
      <c r="A116" s="33"/>
      <c r="B116" s="34"/>
      <c r="C116" s="35"/>
      <c r="D116" s="199" t="s">
        <v>127</v>
      </c>
      <c r="E116" s="35"/>
      <c r="F116" s="200" t="s">
        <v>333</v>
      </c>
      <c r="G116" s="35"/>
      <c r="H116" s="35"/>
      <c r="I116" s="107"/>
      <c r="J116" s="35"/>
      <c r="K116" s="35"/>
      <c r="L116" s="38"/>
      <c r="M116" s="201"/>
      <c r="N116" s="202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127</v>
      </c>
      <c r="AU116" s="16" t="s">
        <v>82</v>
      </c>
    </row>
    <row r="117" spans="2:51" s="13" customFormat="1" ht="10.2">
      <c r="B117" s="203"/>
      <c r="C117" s="204"/>
      <c r="D117" s="199" t="s">
        <v>129</v>
      </c>
      <c r="E117" s="205" t="s">
        <v>19</v>
      </c>
      <c r="F117" s="206" t="s">
        <v>334</v>
      </c>
      <c r="G117" s="204"/>
      <c r="H117" s="207">
        <v>832.65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129</v>
      </c>
      <c r="AU117" s="213" t="s">
        <v>82</v>
      </c>
      <c r="AV117" s="13" t="s">
        <v>82</v>
      </c>
      <c r="AW117" s="13" t="s">
        <v>33</v>
      </c>
      <c r="AX117" s="13" t="s">
        <v>79</v>
      </c>
      <c r="AY117" s="213" t="s">
        <v>118</v>
      </c>
    </row>
    <row r="118" spans="1:65" s="2" customFormat="1" ht="14.4" customHeight="1">
      <c r="A118" s="33"/>
      <c r="B118" s="34"/>
      <c r="C118" s="186" t="s">
        <v>183</v>
      </c>
      <c r="D118" s="186" t="s">
        <v>120</v>
      </c>
      <c r="E118" s="187" t="s">
        <v>335</v>
      </c>
      <c r="F118" s="188" t="s">
        <v>336</v>
      </c>
      <c r="G118" s="189" t="s">
        <v>123</v>
      </c>
      <c r="H118" s="190">
        <v>56.7</v>
      </c>
      <c r="I118" s="191"/>
      <c r="J118" s="192">
        <f>ROUND(I118*H118,2)</f>
        <v>0</v>
      </c>
      <c r="K118" s="188" t="s">
        <v>124</v>
      </c>
      <c r="L118" s="38"/>
      <c r="M118" s="193" t="s">
        <v>19</v>
      </c>
      <c r="N118" s="194" t="s">
        <v>42</v>
      </c>
      <c r="O118" s="63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97" t="s">
        <v>125</v>
      </c>
      <c r="AT118" s="197" t="s">
        <v>120</v>
      </c>
      <c r="AU118" s="197" t="s">
        <v>82</v>
      </c>
      <c r="AY118" s="16" t="s">
        <v>118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16" t="s">
        <v>79</v>
      </c>
      <c r="BK118" s="198">
        <f>ROUND(I118*H118,2)</f>
        <v>0</v>
      </c>
      <c r="BL118" s="16" t="s">
        <v>125</v>
      </c>
      <c r="BM118" s="197" t="s">
        <v>337</v>
      </c>
    </row>
    <row r="119" spans="1:47" s="2" customFormat="1" ht="19.2">
      <c r="A119" s="33"/>
      <c r="B119" s="34"/>
      <c r="C119" s="35"/>
      <c r="D119" s="199" t="s">
        <v>127</v>
      </c>
      <c r="E119" s="35"/>
      <c r="F119" s="200" t="s">
        <v>338</v>
      </c>
      <c r="G119" s="35"/>
      <c r="H119" s="35"/>
      <c r="I119" s="107"/>
      <c r="J119" s="35"/>
      <c r="K119" s="35"/>
      <c r="L119" s="38"/>
      <c r="M119" s="201"/>
      <c r="N119" s="202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127</v>
      </c>
      <c r="AU119" s="16" t="s">
        <v>82</v>
      </c>
    </row>
    <row r="120" spans="1:65" s="2" customFormat="1" ht="14.4" customHeight="1">
      <c r="A120" s="33"/>
      <c r="B120" s="34"/>
      <c r="C120" s="214" t="s">
        <v>189</v>
      </c>
      <c r="D120" s="214" t="s">
        <v>178</v>
      </c>
      <c r="E120" s="215" t="s">
        <v>339</v>
      </c>
      <c r="F120" s="216" t="s">
        <v>340</v>
      </c>
      <c r="G120" s="217" t="s">
        <v>341</v>
      </c>
      <c r="H120" s="218">
        <v>1.168</v>
      </c>
      <c r="I120" s="219"/>
      <c r="J120" s="220">
        <f>ROUND(I120*H120,2)</f>
        <v>0</v>
      </c>
      <c r="K120" s="216" t="s">
        <v>124</v>
      </c>
      <c r="L120" s="221"/>
      <c r="M120" s="222" t="s">
        <v>19</v>
      </c>
      <c r="N120" s="223" t="s">
        <v>42</v>
      </c>
      <c r="O120" s="63"/>
      <c r="P120" s="195">
        <f>O120*H120</f>
        <v>0</v>
      </c>
      <c r="Q120" s="195">
        <v>0.001</v>
      </c>
      <c r="R120" s="195">
        <f>Q120*H120</f>
        <v>0.001168</v>
      </c>
      <c r="S120" s="195">
        <v>0</v>
      </c>
      <c r="T120" s="196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97" t="s">
        <v>165</v>
      </c>
      <c r="AT120" s="197" t="s">
        <v>178</v>
      </c>
      <c r="AU120" s="197" t="s">
        <v>82</v>
      </c>
      <c r="AY120" s="16" t="s">
        <v>118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16" t="s">
        <v>79</v>
      </c>
      <c r="BK120" s="198">
        <f>ROUND(I120*H120,2)</f>
        <v>0</v>
      </c>
      <c r="BL120" s="16" t="s">
        <v>125</v>
      </c>
      <c r="BM120" s="197" t="s">
        <v>342</v>
      </c>
    </row>
    <row r="121" spans="1:47" s="2" customFormat="1" ht="10.2">
      <c r="A121" s="33"/>
      <c r="B121" s="34"/>
      <c r="C121" s="35"/>
      <c r="D121" s="199" t="s">
        <v>127</v>
      </c>
      <c r="E121" s="35"/>
      <c r="F121" s="200" t="s">
        <v>340</v>
      </c>
      <c r="G121" s="35"/>
      <c r="H121" s="35"/>
      <c r="I121" s="107"/>
      <c r="J121" s="35"/>
      <c r="K121" s="35"/>
      <c r="L121" s="38"/>
      <c r="M121" s="201"/>
      <c r="N121" s="202"/>
      <c r="O121" s="63"/>
      <c r="P121" s="63"/>
      <c r="Q121" s="63"/>
      <c r="R121" s="63"/>
      <c r="S121" s="63"/>
      <c r="T121" s="64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127</v>
      </c>
      <c r="AU121" s="16" t="s">
        <v>82</v>
      </c>
    </row>
    <row r="122" spans="2:51" s="13" customFormat="1" ht="10.2">
      <c r="B122" s="203"/>
      <c r="C122" s="204"/>
      <c r="D122" s="199" t="s">
        <v>129</v>
      </c>
      <c r="E122" s="205" t="s">
        <v>19</v>
      </c>
      <c r="F122" s="206" t="s">
        <v>343</v>
      </c>
      <c r="G122" s="204"/>
      <c r="H122" s="207">
        <v>1.168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129</v>
      </c>
      <c r="AU122" s="213" t="s">
        <v>82</v>
      </c>
      <c r="AV122" s="13" t="s">
        <v>82</v>
      </c>
      <c r="AW122" s="13" t="s">
        <v>33</v>
      </c>
      <c r="AX122" s="13" t="s">
        <v>71</v>
      </c>
      <c r="AY122" s="213" t="s">
        <v>118</v>
      </c>
    </row>
    <row r="123" spans="1:65" s="2" customFormat="1" ht="14.4" customHeight="1">
      <c r="A123" s="33"/>
      <c r="B123" s="34"/>
      <c r="C123" s="186" t="s">
        <v>195</v>
      </c>
      <c r="D123" s="186" t="s">
        <v>120</v>
      </c>
      <c r="E123" s="187" t="s">
        <v>166</v>
      </c>
      <c r="F123" s="188" t="s">
        <v>167</v>
      </c>
      <c r="G123" s="189" t="s">
        <v>123</v>
      </c>
      <c r="H123" s="190">
        <v>1420</v>
      </c>
      <c r="I123" s="191"/>
      <c r="J123" s="192">
        <f>ROUND(I123*H123,2)</f>
        <v>0</v>
      </c>
      <c r="K123" s="188" t="s">
        <v>124</v>
      </c>
      <c r="L123" s="38"/>
      <c r="M123" s="193" t="s">
        <v>19</v>
      </c>
      <c r="N123" s="194" t="s">
        <v>42</v>
      </c>
      <c r="O123" s="63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7" t="s">
        <v>125</v>
      </c>
      <c r="AT123" s="197" t="s">
        <v>120</v>
      </c>
      <c r="AU123" s="197" t="s">
        <v>82</v>
      </c>
      <c r="AY123" s="16" t="s">
        <v>118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6" t="s">
        <v>79</v>
      </c>
      <c r="BK123" s="198">
        <f>ROUND(I123*H123,2)</f>
        <v>0</v>
      </c>
      <c r="BL123" s="16" t="s">
        <v>125</v>
      </c>
      <c r="BM123" s="197" t="s">
        <v>344</v>
      </c>
    </row>
    <row r="124" spans="1:47" s="2" customFormat="1" ht="10.2">
      <c r="A124" s="33"/>
      <c r="B124" s="34"/>
      <c r="C124" s="35"/>
      <c r="D124" s="199" t="s">
        <v>127</v>
      </c>
      <c r="E124" s="35"/>
      <c r="F124" s="200" t="s">
        <v>169</v>
      </c>
      <c r="G124" s="35"/>
      <c r="H124" s="35"/>
      <c r="I124" s="107"/>
      <c r="J124" s="35"/>
      <c r="K124" s="35"/>
      <c r="L124" s="38"/>
      <c r="M124" s="201"/>
      <c r="N124" s="202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127</v>
      </c>
      <c r="AU124" s="16" t="s">
        <v>82</v>
      </c>
    </row>
    <row r="125" spans="2:51" s="13" customFormat="1" ht="10.2">
      <c r="B125" s="203"/>
      <c r="C125" s="204"/>
      <c r="D125" s="199" t="s">
        <v>129</v>
      </c>
      <c r="E125" s="205" t="s">
        <v>19</v>
      </c>
      <c r="F125" s="206" t="s">
        <v>345</v>
      </c>
      <c r="G125" s="204"/>
      <c r="H125" s="207">
        <v>1420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129</v>
      </c>
      <c r="AU125" s="213" t="s">
        <v>82</v>
      </c>
      <c r="AV125" s="13" t="s">
        <v>82</v>
      </c>
      <c r="AW125" s="13" t="s">
        <v>33</v>
      </c>
      <c r="AX125" s="13" t="s">
        <v>71</v>
      </c>
      <c r="AY125" s="213" t="s">
        <v>118</v>
      </c>
    </row>
    <row r="126" spans="1:65" s="2" customFormat="1" ht="14.4" customHeight="1">
      <c r="A126" s="33"/>
      <c r="B126" s="34"/>
      <c r="C126" s="186" t="s">
        <v>201</v>
      </c>
      <c r="D126" s="186" t="s">
        <v>120</v>
      </c>
      <c r="E126" s="187" t="s">
        <v>346</v>
      </c>
      <c r="F126" s="188" t="s">
        <v>347</v>
      </c>
      <c r="G126" s="189" t="s">
        <v>123</v>
      </c>
      <c r="H126" s="190">
        <v>56.7</v>
      </c>
      <c r="I126" s="191"/>
      <c r="J126" s="192">
        <f>ROUND(I126*H126,2)</f>
        <v>0</v>
      </c>
      <c r="K126" s="188" t="s">
        <v>124</v>
      </c>
      <c r="L126" s="38"/>
      <c r="M126" s="193" t="s">
        <v>19</v>
      </c>
      <c r="N126" s="194" t="s">
        <v>42</v>
      </c>
      <c r="O126" s="63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7" t="s">
        <v>125</v>
      </c>
      <c r="AT126" s="197" t="s">
        <v>120</v>
      </c>
      <c r="AU126" s="197" t="s">
        <v>82</v>
      </c>
      <c r="AY126" s="16" t="s">
        <v>118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6" t="s">
        <v>79</v>
      </c>
      <c r="BK126" s="198">
        <f>ROUND(I126*H126,2)</f>
        <v>0</v>
      </c>
      <c r="BL126" s="16" t="s">
        <v>125</v>
      </c>
      <c r="BM126" s="197" t="s">
        <v>348</v>
      </c>
    </row>
    <row r="127" spans="1:47" s="2" customFormat="1" ht="19.2">
      <c r="A127" s="33"/>
      <c r="B127" s="34"/>
      <c r="C127" s="35"/>
      <c r="D127" s="199" t="s">
        <v>127</v>
      </c>
      <c r="E127" s="35"/>
      <c r="F127" s="200" t="s">
        <v>349</v>
      </c>
      <c r="G127" s="35"/>
      <c r="H127" s="35"/>
      <c r="I127" s="107"/>
      <c r="J127" s="35"/>
      <c r="K127" s="35"/>
      <c r="L127" s="38"/>
      <c r="M127" s="201"/>
      <c r="N127" s="202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127</v>
      </c>
      <c r="AU127" s="16" t="s">
        <v>82</v>
      </c>
    </row>
    <row r="128" spans="2:51" s="13" customFormat="1" ht="10.2">
      <c r="B128" s="203"/>
      <c r="C128" s="204"/>
      <c r="D128" s="199" t="s">
        <v>129</v>
      </c>
      <c r="E128" s="205" t="s">
        <v>19</v>
      </c>
      <c r="F128" s="206" t="s">
        <v>350</v>
      </c>
      <c r="G128" s="204"/>
      <c r="H128" s="207">
        <v>56.7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129</v>
      </c>
      <c r="AU128" s="213" t="s">
        <v>82</v>
      </c>
      <c r="AV128" s="13" t="s">
        <v>82</v>
      </c>
      <c r="AW128" s="13" t="s">
        <v>33</v>
      </c>
      <c r="AX128" s="13" t="s">
        <v>71</v>
      </c>
      <c r="AY128" s="213" t="s">
        <v>118</v>
      </c>
    </row>
    <row r="129" spans="1:65" s="2" customFormat="1" ht="14.4" customHeight="1">
      <c r="A129" s="33"/>
      <c r="B129" s="34"/>
      <c r="C129" s="186" t="s">
        <v>8</v>
      </c>
      <c r="D129" s="186" t="s">
        <v>120</v>
      </c>
      <c r="E129" s="187" t="s">
        <v>351</v>
      </c>
      <c r="F129" s="188" t="s">
        <v>352</v>
      </c>
      <c r="G129" s="189" t="s">
        <v>123</v>
      </c>
      <c r="H129" s="190">
        <v>56.7</v>
      </c>
      <c r="I129" s="191"/>
      <c r="J129" s="192">
        <f>ROUND(I129*H129,2)</f>
        <v>0</v>
      </c>
      <c r="K129" s="188" t="s">
        <v>124</v>
      </c>
      <c r="L129" s="38"/>
      <c r="M129" s="193" t="s">
        <v>19</v>
      </c>
      <c r="N129" s="194" t="s">
        <v>42</v>
      </c>
      <c r="O129" s="63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7" t="s">
        <v>125</v>
      </c>
      <c r="AT129" s="197" t="s">
        <v>120</v>
      </c>
      <c r="AU129" s="197" t="s">
        <v>82</v>
      </c>
      <c r="AY129" s="16" t="s">
        <v>118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6" t="s">
        <v>79</v>
      </c>
      <c r="BK129" s="198">
        <f>ROUND(I129*H129,2)</f>
        <v>0</v>
      </c>
      <c r="BL129" s="16" t="s">
        <v>125</v>
      </c>
      <c r="BM129" s="197" t="s">
        <v>353</v>
      </c>
    </row>
    <row r="130" spans="1:47" s="2" customFormat="1" ht="19.2">
      <c r="A130" s="33"/>
      <c r="B130" s="34"/>
      <c r="C130" s="35"/>
      <c r="D130" s="199" t="s">
        <v>127</v>
      </c>
      <c r="E130" s="35"/>
      <c r="F130" s="200" t="s">
        <v>354</v>
      </c>
      <c r="G130" s="35"/>
      <c r="H130" s="35"/>
      <c r="I130" s="107"/>
      <c r="J130" s="35"/>
      <c r="K130" s="35"/>
      <c r="L130" s="38"/>
      <c r="M130" s="201"/>
      <c r="N130" s="202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127</v>
      </c>
      <c r="AU130" s="16" t="s">
        <v>82</v>
      </c>
    </row>
    <row r="131" spans="2:51" s="13" customFormat="1" ht="10.2">
      <c r="B131" s="203"/>
      <c r="C131" s="204"/>
      <c r="D131" s="199" t="s">
        <v>129</v>
      </c>
      <c r="E131" s="205" t="s">
        <v>19</v>
      </c>
      <c r="F131" s="206" t="s">
        <v>350</v>
      </c>
      <c r="G131" s="204"/>
      <c r="H131" s="207">
        <v>56.7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129</v>
      </c>
      <c r="AU131" s="213" t="s">
        <v>82</v>
      </c>
      <c r="AV131" s="13" t="s">
        <v>82</v>
      </c>
      <c r="AW131" s="13" t="s">
        <v>33</v>
      </c>
      <c r="AX131" s="13" t="s">
        <v>71</v>
      </c>
      <c r="AY131" s="213" t="s">
        <v>118</v>
      </c>
    </row>
    <row r="132" spans="2:63" s="12" customFormat="1" ht="22.8" customHeight="1">
      <c r="B132" s="170"/>
      <c r="C132" s="171"/>
      <c r="D132" s="172" t="s">
        <v>70</v>
      </c>
      <c r="E132" s="184" t="s">
        <v>82</v>
      </c>
      <c r="F132" s="184" t="s">
        <v>355</v>
      </c>
      <c r="G132" s="171"/>
      <c r="H132" s="171"/>
      <c r="I132" s="174"/>
      <c r="J132" s="185">
        <f>BK132</f>
        <v>0</v>
      </c>
      <c r="K132" s="171"/>
      <c r="L132" s="176"/>
      <c r="M132" s="177"/>
      <c r="N132" s="178"/>
      <c r="O132" s="178"/>
      <c r="P132" s="179">
        <f>SUM(P133:P141)</f>
        <v>0</v>
      </c>
      <c r="Q132" s="178"/>
      <c r="R132" s="179">
        <f>SUM(R133:R141)</f>
        <v>56.05821</v>
      </c>
      <c r="S132" s="178"/>
      <c r="T132" s="180">
        <f>SUM(T133:T141)</f>
        <v>0</v>
      </c>
      <c r="AR132" s="181" t="s">
        <v>79</v>
      </c>
      <c r="AT132" s="182" t="s">
        <v>70</v>
      </c>
      <c r="AU132" s="182" t="s">
        <v>79</v>
      </c>
      <c r="AY132" s="181" t="s">
        <v>118</v>
      </c>
      <c r="BK132" s="183">
        <f>SUM(BK133:BK141)</f>
        <v>0</v>
      </c>
    </row>
    <row r="133" spans="1:65" s="2" customFormat="1" ht="22.8">
      <c r="A133" s="33"/>
      <c r="B133" s="34"/>
      <c r="C133" s="186" t="s">
        <v>212</v>
      </c>
      <c r="D133" s="186" t="s">
        <v>120</v>
      </c>
      <c r="E133" s="187" t="s">
        <v>356</v>
      </c>
      <c r="F133" s="188" t="s">
        <v>357</v>
      </c>
      <c r="G133" s="189" t="s">
        <v>123</v>
      </c>
      <c r="H133" s="190">
        <v>378</v>
      </c>
      <c r="I133" s="191"/>
      <c r="J133" s="192">
        <f>ROUND(I133*H133,2)</f>
        <v>0</v>
      </c>
      <c r="K133" s="188" t="s">
        <v>124</v>
      </c>
      <c r="L133" s="38"/>
      <c r="M133" s="193" t="s">
        <v>19</v>
      </c>
      <c r="N133" s="194" t="s">
        <v>42</v>
      </c>
      <c r="O133" s="63"/>
      <c r="P133" s="195">
        <f>O133*H133</f>
        <v>0</v>
      </c>
      <c r="Q133" s="195">
        <v>0.00031</v>
      </c>
      <c r="R133" s="195">
        <f>Q133*H133</f>
        <v>0.11718</v>
      </c>
      <c r="S133" s="195">
        <v>0</v>
      </c>
      <c r="T133" s="196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7" t="s">
        <v>125</v>
      </c>
      <c r="AT133" s="197" t="s">
        <v>120</v>
      </c>
      <c r="AU133" s="197" t="s">
        <v>82</v>
      </c>
      <c r="AY133" s="16" t="s">
        <v>118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6" t="s">
        <v>79</v>
      </c>
      <c r="BK133" s="198">
        <f>ROUND(I133*H133,2)</f>
        <v>0</v>
      </c>
      <c r="BL133" s="16" t="s">
        <v>125</v>
      </c>
      <c r="BM133" s="197" t="s">
        <v>358</v>
      </c>
    </row>
    <row r="134" spans="1:47" s="2" customFormat="1" ht="19.2">
      <c r="A134" s="33"/>
      <c r="B134" s="34"/>
      <c r="C134" s="35"/>
      <c r="D134" s="199" t="s">
        <v>127</v>
      </c>
      <c r="E134" s="35"/>
      <c r="F134" s="200" t="s">
        <v>359</v>
      </c>
      <c r="G134" s="35"/>
      <c r="H134" s="35"/>
      <c r="I134" s="107"/>
      <c r="J134" s="35"/>
      <c r="K134" s="35"/>
      <c r="L134" s="38"/>
      <c r="M134" s="201"/>
      <c r="N134" s="202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127</v>
      </c>
      <c r="AU134" s="16" t="s">
        <v>82</v>
      </c>
    </row>
    <row r="135" spans="2:51" s="13" customFormat="1" ht="10.2">
      <c r="B135" s="203"/>
      <c r="C135" s="204"/>
      <c r="D135" s="199" t="s">
        <v>129</v>
      </c>
      <c r="E135" s="205" t="s">
        <v>19</v>
      </c>
      <c r="F135" s="206" t="s">
        <v>360</v>
      </c>
      <c r="G135" s="204"/>
      <c r="H135" s="207">
        <v>378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129</v>
      </c>
      <c r="AU135" s="213" t="s">
        <v>82</v>
      </c>
      <c r="AV135" s="13" t="s">
        <v>82</v>
      </c>
      <c r="AW135" s="13" t="s">
        <v>33</v>
      </c>
      <c r="AX135" s="13" t="s">
        <v>79</v>
      </c>
      <c r="AY135" s="213" t="s">
        <v>118</v>
      </c>
    </row>
    <row r="136" spans="1:65" s="2" customFormat="1" ht="14.4" customHeight="1">
      <c r="A136" s="33"/>
      <c r="B136" s="34"/>
      <c r="C136" s="214" t="s">
        <v>218</v>
      </c>
      <c r="D136" s="214" t="s">
        <v>178</v>
      </c>
      <c r="E136" s="215" t="s">
        <v>361</v>
      </c>
      <c r="F136" s="216" t="s">
        <v>362</v>
      </c>
      <c r="G136" s="217" t="s">
        <v>123</v>
      </c>
      <c r="H136" s="218">
        <v>385.56</v>
      </c>
      <c r="I136" s="219"/>
      <c r="J136" s="220">
        <f>ROUND(I136*H136,2)</f>
        <v>0</v>
      </c>
      <c r="K136" s="216" t="s">
        <v>19</v>
      </c>
      <c r="L136" s="221"/>
      <c r="M136" s="222" t="s">
        <v>19</v>
      </c>
      <c r="N136" s="223" t="s">
        <v>42</v>
      </c>
      <c r="O136" s="63"/>
      <c r="P136" s="195">
        <f>O136*H136</f>
        <v>0</v>
      </c>
      <c r="Q136" s="195">
        <v>0.00175</v>
      </c>
      <c r="R136" s="195">
        <f>Q136*H136</f>
        <v>0.67473</v>
      </c>
      <c r="S136" s="195">
        <v>0</v>
      </c>
      <c r="T136" s="19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7" t="s">
        <v>165</v>
      </c>
      <c r="AT136" s="197" t="s">
        <v>178</v>
      </c>
      <c r="AU136" s="197" t="s">
        <v>82</v>
      </c>
      <c r="AY136" s="16" t="s">
        <v>118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6" t="s">
        <v>79</v>
      </c>
      <c r="BK136" s="198">
        <f>ROUND(I136*H136,2)</f>
        <v>0</v>
      </c>
      <c r="BL136" s="16" t="s">
        <v>125</v>
      </c>
      <c r="BM136" s="197" t="s">
        <v>363</v>
      </c>
    </row>
    <row r="137" spans="1:47" s="2" customFormat="1" ht="10.2">
      <c r="A137" s="33"/>
      <c r="B137" s="34"/>
      <c r="C137" s="35"/>
      <c r="D137" s="199" t="s">
        <v>127</v>
      </c>
      <c r="E137" s="35"/>
      <c r="F137" s="200" t="s">
        <v>362</v>
      </c>
      <c r="G137" s="35"/>
      <c r="H137" s="35"/>
      <c r="I137" s="107"/>
      <c r="J137" s="35"/>
      <c r="K137" s="35"/>
      <c r="L137" s="38"/>
      <c r="M137" s="201"/>
      <c r="N137" s="202"/>
      <c r="O137" s="63"/>
      <c r="P137" s="63"/>
      <c r="Q137" s="63"/>
      <c r="R137" s="63"/>
      <c r="S137" s="63"/>
      <c r="T137" s="64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127</v>
      </c>
      <c r="AU137" s="16" t="s">
        <v>82</v>
      </c>
    </row>
    <row r="138" spans="2:51" s="13" customFormat="1" ht="10.2">
      <c r="B138" s="203"/>
      <c r="C138" s="204"/>
      <c r="D138" s="199" t="s">
        <v>129</v>
      </c>
      <c r="E138" s="205" t="s">
        <v>19</v>
      </c>
      <c r="F138" s="206" t="s">
        <v>364</v>
      </c>
      <c r="G138" s="204"/>
      <c r="H138" s="207">
        <v>385.56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129</v>
      </c>
      <c r="AU138" s="213" t="s">
        <v>82</v>
      </c>
      <c r="AV138" s="13" t="s">
        <v>82</v>
      </c>
      <c r="AW138" s="13" t="s">
        <v>33</v>
      </c>
      <c r="AX138" s="13" t="s">
        <v>79</v>
      </c>
      <c r="AY138" s="213" t="s">
        <v>118</v>
      </c>
    </row>
    <row r="139" spans="1:65" s="2" customFormat="1" ht="22.8">
      <c r="A139" s="33"/>
      <c r="B139" s="34"/>
      <c r="C139" s="186" t="s">
        <v>225</v>
      </c>
      <c r="D139" s="186" t="s">
        <v>120</v>
      </c>
      <c r="E139" s="187" t="s">
        <v>365</v>
      </c>
      <c r="F139" s="188" t="s">
        <v>366</v>
      </c>
      <c r="G139" s="189" t="s">
        <v>221</v>
      </c>
      <c r="H139" s="190">
        <v>270</v>
      </c>
      <c r="I139" s="191"/>
      <c r="J139" s="192">
        <f>ROUND(I139*H139,2)</f>
        <v>0</v>
      </c>
      <c r="K139" s="188" t="s">
        <v>124</v>
      </c>
      <c r="L139" s="38"/>
      <c r="M139" s="193" t="s">
        <v>19</v>
      </c>
      <c r="N139" s="194" t="s">
        <v>42</v>
      </c>
      <c r="O139" s="63"/>
      <c r="P139" s="195">
        <f>O139*H139</f>
        <v>0</v>
      </c>
      <c r="Q139" s="195">
        <v>0.20469</v>
      </c>
      <c r="R139" s="195">
        <f>Q139*H139</f>
        <v>55.2663</v>
      </c>
      <c r="S139" s="195">
        <v>0</v>
      </c>
      <c r="T139" s="19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7" t="s">
        <v>125</v>
      </c>
      <c r="AT139" s="197" t="s">
        <v>120</v>
      </c>
      <c r="AU139" s="197" t="s">
        <v>82</v>
      </c>
      <c r="AY139" s="16" t="s">
        <v>118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6" t="s">
        <v>79</v>
      </c>
      <c r="BK139" s="198">
        <f>ROUND(I139*H139,2)</f>
        <v>0</v>
      </c>
      <c r="BL139" s="16" t="s">
        <v>125</v>
      </c>
      <c r="BM139" s="197" t="s">
        <v>367</v>
      </c>
    </row>
    <row r="140" spans="1:47" s="2" customFormat="1" ht="28.8">
      <c r="A140" s="33"/>
      <c r="B140" s="34"/>
      <c r="C140" s="35"/>
      <c r="D140" s="199" t="s">
        <v>127</v>
      </c>
      <c r="E140" s="35"/>
      <c r="F140" s="200" t="s">
        <v>368</v>
      </c>
      <c r="G140" s="35"/>
      <c r="H140" s="35"/>
      <c r="I140" s="107"/>
      <c r="J140" s="35"/>
      <c r="K140" s="35"/>
      <c r="L140" s="38"/>
      <c r="M140" s="201"/>
      <c r="N140" s="202"/>
      <c r="O140" s="63"/>
      <c r="P140" s="63"/>
      <c r="Q140" s="63"/>
      <c r="R140" s="63"/>
      <c r="S140" s="63"/>
      <c r="T140" s="64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127</v>
      </c>
      <c r="AU140" s="16" t="s">
        <v>82</v>
      </c>
    </row>
    <row r="141" spans="2:51" s="13" customFormat="1" ht="10.2">
      <c r="B141" s="203"/>
      <c r="C141" s="204"/>
      <c r="D141" s="199" t="s">
        <v>129</v>
      </c>
      <c r="E141" s="205" t="s">
        <v>19</v>
      </c>
      <c r="F141" s="206" t="s">
        <v>369</v>
      </c>
      <c r="G141" s="204"/>
      <c r="H141" s="207">
        <v>270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129</v>
      </c>
      <c r="AU141" s="213" t="s">
        <v>82</v>
      </c>
      <c r="AV141" s="13" t="s">
        <v>82</v>
      </c>
      <c r="AW141" s="13" t="s">
        <v>33</v>
      </c>
      <c r="AX141" s="13" t="s">
        <v>79</v>
      </c>
      <c r="AY141" s="213" t="s">
        <v>118</v>
      </c>
    </row>
    <row r="142" spans="2:63" s="12" customFormat="1" ht="22.8" customHeight="1">
      <c r="B142" s="170"/>
      <c r="C142" s="171"/>
      <c r="D142" s="172" t="s">
        <v>70</v>
      </c>
      <c r="E142" s="184" t="s">
        <v>146</v>
      </c>
      <c r="F142" s="184" t="s">
        <v>171</v>
      </c>
      <c r="G142" s="171"/>
      <c r="H142" s="171"/>
      <c r="I142" s="174"/>
      <c r="J142" s="185">
        <f>BK142</f>
        <v>0</v>
      </c>
      <c r="K142" s="171"/>
      <c r="L142" s="176"/>
      <c r="M142" s="177"/>
      <c r="N142" s="178"/>
      <c r="O142" s="178"/>
      <c r="P142" s="179">
        <f>SUM(P143:P168)</f>
        <v>0</v>
      </c>
      <c r="Q142" s="178"/>
      <c r="R142" s="179">
        <f>SUM(R143:R168)</f>
        <v>1467.1546540000002</v>
      </c>
      <c r="S142" s="178"/>
      <c r="T142" s="180">
        <f>SUM(T143:T168)</f>
        <v>0</v>
      </c>
      <c r="AR142" s="181" t="s">
        <v>79</v>
      </c>
      <c r="AT142" s="182" t="s">
        <v>70</v>
      </c>
      <c r="AU142" s="182" t="s">
        <v>79</v>
      </c>
      <c r="AY142" s="181" t="s">
        <v>118</v>
      </c>
      <c r="BK142" s="183">
        <f>SUM(BK143:BK168)</f>
        <v>0</v>
      </c>
    </row>
    <row r="143" spans="1:65" s="2" customFormat="1" ht="22.8">
      <c r="A143" s="33"/>
      <c r="B143" s="34"/>
      <c r="C143" s="186" t="s">
        <v>231</v>
      </c>
      <c r="D143" s="186" t="s">
        <v>120</v>
      </c>
      <c r="E143" s="187" t="s">
        <v>173</v>
      </c>
      <c r="F143" s="188" t="s">
        <v>174</v>
      </c>
      <c r="G143" s="189" t="s">
        <v>123</v>
      </c>
      <c r="H143" s="190">
        <v>1420</v>
      </c>
      <c r="I143" s="191"/>
      <c r="J143" s="192">
        <f>ROUND(I143*H143,2)</f>
        <v>0</v>
      </c>
      <c r="K143" s="188" t="s">
        <v>124</v>
      </c>
      <c r="L143" s="38"/>
      <c r="M143" s="193" t="s">
        <v>19</v>
      </c>
      <c r="N143" s="194" t="s">
        <v>42</v>
      </c>
      <c r="O143" s="63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7" t="s">
        <v>125</v>
      </c>
      <c r="AT143" s="197" t="s">
        <v>120</v>
      </c>
      <c r="AU143" s="197" t="s">
        <v>82</v>
      </c>
      <c r="AY143" s="16" t="s">
        <v>118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6" t="s">
        <v>79</v>
      </c>
      <c r="BK143" s="198">
        <f>ROUND(I143*H143,2)</f>
        <v>0</v>
      </c>
      <c r="BL143" s="16" t="s">
        <v>125</v>
      </c>
      <c r="BM143" s="197" t="s">
        <v>370</v>
      </c>
    </row>
    <row r="144" spans="1:47" s="2" customFormat="1" ht="28.8">
      <c r="A144" s="33"/>
      <c r="B144" s="34"/>
      <c r="C144" s="35"/>
      <c r="D144" s="199" t="s">
        <v>127</v>
      </c>
      <c r="E144" s="35"/>
      <c r="F144" s="200" t="s">
        <v>176</v>
      </c>
      <c r="G144" s="35"/>
      <c r="H144" s="35"/>
      <c r="I144" s="107"/>
      <c r="J144" s="35"/>
      <c r="K144" s="35"/>
      <c r="L144" s="38"/>
      <c r="M144" s="201"/>
      <c r="N144" s="202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127</v>
      </c>
      <c r="AU144" s="16" t="s">
        <v>82</v>
      </c>
    </row>
    <row r="145" spans="2:51" s="13" customFormat="1" ht="10.2">
      <c r="B145" s="203"/>
      <c r="C145" s="204"/>
      <c r="D145" s="199" t="s">
        <v>129</v>
      </c>
      <c r="E145" s="205" t="s">
        <v>19</v>
      </c>
      <c r="F145" s="206" t="s">
        <v>345</v>
      </c>
      <c r="G145" s="204"/>
      <c r="H145" s="207">
        <v>1420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129</v>
      </c>
      <c r="AU145" s="213" t="s">
        <v>82</v>
      </c>
      <c r="AV145" s="13" t="s">
        <v>82</v>
      </c>
      <c r="AW145" s="13" t="s">
        <v>33</v>
      </c>
      <c r="AX145" s="13" t="s">
        <v>79</v>
      </c>
      <c r="AY145" s="213" t="s">
        <v>118</v>
      </c>
    </row>
    <row r="146" spans="1:65" s="2" customFormat="1" ht="14.4" customHeight="1">
      <c r="A146" s="33"/>
      <c r="B146" s="34"/>
      <c r="C146" s="214" t="s">
        <v>237</v>
      </c>
      <c r="D146" s="214" t="s">
        <v>178</v>
      </c>
      <c r="E146" s="215" t="s">
        <v>179</v>
      </c>
      <c r="F146" s="216" t="s">
        <v>180</v>
      </c>
      <c r="G146" s="217" t="s">
        <v>155</v>
      </c>
      <c r="H146" s="218">
        <v>22.578</v>
      </c>
      <c r="I146" s="219"/>
      <c r="J146" s="220">
        <f>ROUND(I146*H146,2)</f>
        <v>0</v>
      </c>
      <c r="K146" s="216" t="s">
        <v>124</v>
      </c>
      <c r="L146" s="221"/>
      <c r="M146" s="222" t="s">
        <v>19</v>
      </c>
      <c r="N146" s="223" t="s">
        <v>42</v>
      </c>
      <c r="O146" s="63"/>
      <c r="P146" s="195">
        <f>O146*H146</f>
        <v>0</v>
      </c>
      <c r="Q146" s="195">
        <v>1</v>
      </c>
      <c r="R146" s="195">
        <f>Q146*H146</f>
        <v>22.578</v>
      </c>
      <c r="S146" s="195">
        <v>0</v>
      </c>
      <c r="T146" s="19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7" t="s">
        <v>165</v>
      </c>
      <c r="AT146" s="197" t="s">
        <v>178</v>
      </c>
      <c r="AU146" s="197" t="s">
        <v>82</v>
      </c>
      <c r="AY146" s="16" t="s">
        <v>118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6" t="s">
        <v>79</v>
      </c>
      <c r="BK146" s="198">
        <f>ROUND(I146*H146,2)</f>
        <v>0</v>
      </c>
      <c r="BL146" s="16" t="s">
        <v>125</v>
      </c>
      <c r="BM146" s="197" t="s">
        <v>371</v>
      </c>
    </row>
    <row r="147" spans="1:47" s="2" customFormat="1" ht="10.2">
      <c r="A147" s="33"/>
      <c r="B147" s="34"/>
      <c r="C147" s="35"/>
      <c r="D147" s="199" t="s">
        <v>127</v>
      </c>
      <c r="E147" s="35"/>
      <c r="F147" s="200" t="s">
        <v>180</v>
      </c>
      <c r="G147" s="35"/>
      <c r="H147" s="35"/>
      <c r="I147" s="107"/>
      <c r="J147" s="35"/>
      <c r="K147" s="35"/>
      <c r="L147" s="38"/>
      <c r="M147" s="201"/>
      <c r="N147" s="202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127</v>
      </c>
      <c r="AU147" s="16" t="s">
        <v>82</v>
      </c>
    </row>
    <row r="148" spans="2:51" s="13" customFormat="1" ht="10.2">
      <c r="B148" s="203"/>
      <c r="C148" s="204"/>
      <c r="D148" s="199" t="s">
        <v>129</v>
      </c>
      <c r="E148" s="205" t="s">
        <v>19</v>
      </c>
      <c r="F148" s="206" t="s">
        <v>372</v>
      </c>
      <c r="G148" s="204"/>
      <c r="H148" s="207">
        <v>22.578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129</v>
      </c>
      <c r="AU148" s="213" t="s">
        <v>82</v>
      </c>
      <c r="AV148" s="13" t="s">
        <v>82</v>
      </c>
      <c r="AW148" s="13" t="s">
        <v>33</v>
      </c>
      <c r="AX148" s="13" t="s">
        <v>79</v>
      </c>
      <c r="AY148" s="213" t="s">
        <v>118</v>
      </c>
    </row>
    <row r="149" spans="1:65" s="2" customFormat="1" ht="14.4" customHeight="1">
      <c r="A149" s="33"/>
      <c r="B149" s="34"/>
      <c r="C149" s="186" t="s">
        <v>7</v>
      </c>
      <c r="D149" s="186" t="s">
        <v>120</v>
      </c>
      <c r="E149" s="187" t="s">
        <v>184</v>
      </c>
      <c r="F149" s="188" t="s">
        <v>185</v>
      </c>
      <c r="G149" s="189" t="s">
        <v>123</v>
      </c>
      <c r="H149" s="190">
        <v>1175.6</v>
      </c>
      <c r="I149" s="191"/>
      <c r="J149" s="192">
        <f>ROUND(I149*H149,2)</f>
        <v>0</v>
      </c>
      <c r="K149" s="188" t="s">
        <v>124</v>
      </c>
      <c r="L149" s="38"/>
      <c r="M149" s="193" t="s">
        <v>19</v>
      </c>
      <c r="N149" s="194" t="s">
        <v>42</v>
      </c>
      <c r="O149" s="63"/>
      <c r="P149" s="195">
        <f>O149*H149</f>
        <v>0</v>
      </c>
      <c r="Q149" s="195">
        <v>0.36834</v>
      </c>
      <c r="R149" s="195">
        <f>Q149*H149</f>
        <v>433.02050399999996</v>
      </c>
      <c r="S149" s="195">
        <v>0</v>
      </c>
      <c r="T149" s="19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7" t="s">
        <v>125</v>
      </c>
      <c r="AT149" s="197" t="s">
        <v>120</v>
      </c>
      <c r="AU149" s="197" t="s">
        <v>82</v>
      </c>
      <c r="AY149" s="16" t="s">
        <v>118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6" t="s">
        <v>79</v>
      </c>
      <c r="BK149" s="198">
        <f>ROUND(I149*H149,2)</f>
        <v>0</v>
      </c>
      <c r="BL149" s="16" t="s">
        <v>125</v>
      </c>
      <c r="BM149" s="197" t="s">
        <v>373</v>
      </c>
    </row>
    <row r="150" spans="1:47" s="2" customFormat="1" ht="10.2">
      <c r="A150" s="33"/>
      <c r="B150" s="34"/>
      <c r="C150" s="35"/>
      <c r="D150" s="199" t="s">
        <v>127</v>
      </c>
      <c r="E150" s="35"/>
      <c r="F150" s="200" t="s">
        <v>187</v>
      </c>
      <c r="G150" s="35"/>
      <c r="H150" s="35"/>
      <c r="I150" s="107"/>
      <c r="J150" s="35"/>
      <c r="K150" s="35"/>
      <c r="L150" s="38"/>
      <c r="M150" s="201"/>
      <c r="N150" s="202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127</v>
      </c>
      <c r="AU150" s="16" t="s">
        <v>82</v>
      </c>
    </row>
    <row r="151" spans="2:51" s="13" customFormat="1" ht="10.2">
      <c r="B151" s="203"/>
      <c r="C151" s="204"/>
      <c r="D151" s="199" t="s">
        <v>129</v>
      </c>
      <c r="E151" s="205" t="s">
        <v>19</v>
      </c>
      <c r="F151" s="206" t="s">
        <v>374</v>
      </c>
      <c r="G151" s="204"/>
      <c r="H151" s="207">
        <v>1175.6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129</v>
      </c>
      <c r="AU151" s="213" t="s">
        <v>82</v>
      </c>
      <c r="AV151" s="13" t="s">
        <v>82</v>
      </c>
      <c r="AW151" s="13" t="s">
        <v>33</v>
      </c>
      <c r="AX151" s="13" t="s">
        <v>79</v>
      </c>
      <c r="AY151" s="213" t="s">
        <v>118</v>
      </c>
    </row>
    <row r="152" spans="1:65" s="2" customFormat="1" ht="14.4" customHeight="1">
      <c r="A152" s="33"/>
      <c r="B152" s="34"/>
      <c r="C152" s="186" t="s">
        <v>246</v>
      </c>
      <c r="D152" s="186" t="s">
        <v>120</v>
      </c>
      <c r="E152" s="187" t="s">
        <v>190</v>
      </c>
      <c r="F152" s="188" t="s">
        <v>191</v>
      </c>
      <c r="G152" s="189" t="s">
        <v>123</v>
      </c>
      <c r="H152" s="190">
        <v>1419.15</v>
      </c>
      <c r="I152" s="191"/>
      <c r="J152" s="192">
        <f>ROUND(I152*H152,2)</f>
        <v>0</v>
      </c>
      <c r="K152" s="188" t="s">
        <v>124</v>
      </c>
      <c r="L152" s="38"/>
      <c r="M152" s="193" t="s">
        <v>19</v>
      </c>
      <c r="N152" s="194" t="s">
        <v>42</v>
      </c>
      <c r="O152" s="63"/>
      <c r="P152" s="195">
        <f>O152*H152</f>
        <v>0</v>
      </c>
      <c r="Q152" s="195">
        <v>0.46</v>
      </c>
      <c r="R152" s="195">
        <f>Q152*H152</f>
        <v>652.8090000000001</v>
      </c>
      <c r="S152" s="195">
        <v>0</v>
      </c>
      <c r="T152" s="19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7" t="s">
        <v>125</v>
      </c>
      <c r="AT152" s="197" t="s">
        <v>120</v>
      </c>
      <c r="AU152" s="197" t="s">
        <v>82</v>
      </c>
      <c r="AY152" s="16" t="s">
        <v>118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6" t="s">
        <v>79</v>
      </c>
      <c r="BK152" s="198">
        <f>ROUND(I152*H152,2)</f>
        <v>0</v>
      </c>
      <c r="BL152" s="16" t="s">
        <v>125</v>
      </c>
      <c r="BM152" s="197" t="s">
        <v>375</v>
      </c>
    </row>
    <row r="153" spans="1:47" s="2" customFormat="1" ht="10.2">
      <c r="A153" s="33"/>
      <c r="B153" s="34"/>
      <c r="C153" s="35"/>
      <c r="D153" s="199" t="s">
        <v>127</v>
      </c>
      <c r="E153" s="35"/>
      <c r="F153" s="200" t="s">
        <v>193</v>
      </c>
      <c r="G153" s="35"/>
      <c r="H153" s="35"/>
      <c r="I153" s="107"/>
      <c r="J153" s="35"/>
      <c r="K153" s="35"/>
      <c r="L153" s="38"/>
      <c r="M153" s="201"/>
      <c r="N153" s="202"/>
      <c r="O153" s="63"/>
      <c r="P153" s="63"/>
      <c r="Q153" s="63"/>
      <c r="R153" s="63"/>
      <c r="S153" s="63"/>
      <c r="T153" s="64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127</v>
      </c>
      <c r="AU153" s="16" t="s">
        <v>82</v>
      </c>
    </row>
    <row r="154" spans="2:51" s="13" customFormat="1" ht="10.2">
      <c r="B154" s="203"/>
      <c r="C154" s="204"/>
      <c r="D154" s="199" t="s">
        <v>129</v>
      </c>
      <c r="E154" s="205" t="s">
        <v>19</v>
      </c>
      <c r="F154" s="206" t="s">
        <v>376</v>
      </c>
      <c r="G154" s="204"/>
      <c r="H154" s="207">
        <v>1419.15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129</v>
      </c>
      <c r="AU154" s="213" t="s">
        <v>82</v>
      </c>
      <c r="AV154" s="13" t="s">
        <v>82</v>
      </c>
      <c r="AW154" s="13" t="s">
        <v>33</v>
      </c>
      <c r="AX154" s="13" t="s">
        <v>79</v>
      </c>
      <c r="AY154" s="213" t="s">
        <v>118</v>
      </c>
    </row>
    <row r="155" spans="1:65" s="2" customFormat="1" ht="14.4" customHeight="1">
      <c r="A155" s="33"/>
      <c r="B155" s="34"/>
      <c r="C155" s="186" t="s">
        <v>252</v>
      </c>
      <c r="D155" s="186" t="s">
        <v>120</v>
      </c>
      <c r="E155" s="187" t="s">
        <v>196</v>
      </c>
      <c r="F155" s="188" t="s">
        <v>197</v>
      </c>
      <c r="G155" s="189" t="s">
        <v>123</v>
      </c>
      <c r="H155" s="190">
        <v>1104.5</v>
      </c>
      <c r="I155" s="191"/>
      <c r="J155" s="192">
        <f>ROUND(I155*H155,2)</f>
        <v>0</v>
      </c>
      <c r="K155" s="188" t="s">
        <v>124</v>
      </c>
      <c r="L155" s="38"/>
      <c r="M155" s="193" t="s">
        <v>19</v>
      </c>
      <c r="N155" s="194" t="s">
        <v>42</v>
      </c>
      <c r="O155" s="63"/>
      <c r="P155" s="195">
        <f>O155*H155</f>
        <v>0</v>
      </c>
      <c r="Q155" s="195">
        <v>0.15826</v>
      </c>
      <c r="R155" s="195">
        <f>Q155*H155</f>
        <v>174.79817</v>
      </c>
      <c r="S155" s="195">
        <v>0</v>
      </c>
      <c r="T155" s="19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7" t="s">
        <v>125</v>
      </c>
      <c r="AT155" s="197" t="s">
        <v>120</v>
      </c>
      <c r="AU155" s="197" t="s">
        <v>82</v>
      </c>
      <c r="AY155" s="16" t="s">
        <v>118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6" t="s">
        <v>79</v>
      </c>
      <c r="BK155" s="198">
        <f>ROUND(I155*H155,2)</f>
        <v>0</v>
      </c>
      <c r="BL155" s="16" t="s">
        <v>125</v>
      </c>
      <c r="BM155" s="197" t="s">
        <v>377</v>
      </c>
    </row>
    <row r="156" spans="1:47" s="2" customFormat="1" ht="19.2">
      <c r="A156" s="33"/>
      <c r="B156" s="34"/>
      <c r="C156" s="35"/>
      <c r="D156" s="199" t="s">
        <v>127</v>
      </c>
      <c r="E156" s="35"/>
      <c r="F156" s="200" t="s">
        <v>199</v>
      </c>
      <c r="G156" s="35"/>
      <c r="H156" s="35"/>
      <c r="I156" s="107"/>
      <c r="J156" s="35"/>
      <c r="K156" s="35"/>
      <c r="L156" s="38"/>
      <c r="M156" s="201"/>
      <c r="N156" s="202"/>
      <c r="O156" s="63"/>
      <c r="P156" s="63"/>
      <c r="Q156" s="63"/>
      <c r="R156" s="63"/>
      <c r="S156" s="63"/>
      <c r="T156" s="64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127</v>
      </c>
      <c r="AU156" s="16" t="s">
        <v>82</v>
      </c>
    </row>
    <row r="157" spans="2:51" s="13" customFormat="1" ht="10.2">
      <c r="B157" s="203"/>
      <c r="C157" s="204"/>
      <c r="D157" s="199" t="s">
        <v>129</v>
      </c>
      <c r="E157" s="205" t="s">
        <v>19</v>
      </c>
      <c r="F157" s="206" t="s">
        <v>378</v>
      </c>
      <c r="G157" s="204"/>
      <c r="H157" s="207">
        <v>1104.5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129</v>
      </c>
      <c r="AU157" s="213" t="s">
        <v>82</v>
      </c>
      <c r="AV157" s="13" t="s">
        <v>82</v>
      </c>
      <c r="AW157" s="13" t="s">
        <v>33</v>
      </c>
      <c r="AX157" s="13" t="s">
        <v>79</v>
      </c>
      <c r="AY157" s="213" t="s">
        <v>118</v>
      </c>
    </row>
    <row r="158" spans="1:65" s="2" customFormat="1" ht="14.4" customHeight="1">
      <c r="A158" s="33"/>
      <c r="B158" s="34"/>
      <c r="C158" s="186" t="s">
        <v>257</v>
      </c>
      <c r="D158" s="186" t="s">
        <v>120</v>
      </c>
      <c r="E158" s="187" t="s">
        <v>202</v>
      </c>
      <c r="F158" s="188" t="s">
        <v>203</v>
      </c>
      <c r="G158" s="189" t="s">
        <v>123</v>
      </c>
      <c r="H158" s="190">
        <v>240</v>
      </c>
      <c r="I158" s="191"/>
      <c r="J158" s="192">
        <f>ROUND(I158*H158,2)</f>
        <v>0</v>
      </c>
      <c r="K158" s="188" t="s">
        <v>124</v>
      </c>
      <c r="L158" s="38"/>
      <c r="M158" s="193" t="s">
        <v>19</v>
      </c>
      <c r="N158" s="194" t="s">
        <v>42</v>
      </c>
      <c r="O158" s="63"/>
      <c r="P158" s="195">
        <f>O158*H158</f>
        <v>0</v>
      </c>
      <c r="Q158" s="195">
        <v>0.28</v>
      </c>
      <c r="R158" s="195">
        <f>Q158*H158</f>
        <v>67.2</v>
      </c>
      <c r="S158" s="195">
        <v>0</v>
      </c>
      <c r="T158" s="19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7" t="s">
        <v>125</v>
      </c>
      <c r="AT158" s="197" t="s">
        <v>120</v>
      </c>
      <c r="AU158" s="197" t="s">
        <v>82</v>
      </c>
      <c r="AY158" s="16" t="s">
        <v>118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6" t="s">
        <v>79</v>
      </c>
      <c r="BK158" s="198">
        <f>ROUND(I158*H158,2)</f>
        <v>0</v>
      </c>
      <c r="BL158" s="16" t="s">
        <v>125</v>
      </c>
      <c r="BM158" s="197" t="s">
        <v>379</v>
      </c>
    </row>
    <row r="159" spans="1:47" s="2" customFormat="1" ht="19.2">
      <c r="A159" s="33"/>
      <c r="B159" s="34"/>
      <c r="C159" s="35"/>
      <c r="D159" s="199" t="s">
        <v>127</v>
      </c>
      <c r="E159" s="35"/>
      <c r="F159" s="200" t="s">
        <v>205</v>
      </c>
      <c r="G159" s="35"/>
      <c r="H159" s="35"/>
      <c r="I159" s="107"/>
      <c r="J159" s="35"/>
      <c r="K159" s="35"/>
      <c r="L159" s="38"/>
      <c r="M159" s="201"/>
      <c r="N159" s="202"/>
      <c r="O159" s="63"/>
      <c r="P159" s="63"/>
      <c r="Q159" s="63"/>
      <c r="R159" s="63"/>
      <c r="S159" s="63"/>
      <c r="T159" s="64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127</v>
      </c>
      <c r="AU159" s="16" t="s">
        <v>82</v>
      </c>
    </row>
    <row r="160" spans="2:51" s="13" customFormat="1" ht="10.2">
      <c r="B160" s="203"/>
      <c r="C160" s="204"/>
      <c r="D160" s="199" t="s">
        <v>129</v>
      </c>
      <c r="E160" s="205" t="s">
        <v>19</v>
      </c>
      <c r="F160" s="206" t="s">
        <v>380</v>
      </c>
      <c r="G160" s="204"/>
      <c r="H160" s="207">
        <v>240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129</v>
      </c>
      <c r="AU160" s="213" t="s">
        <v>82</v>
      </c>
      <c r="AV160" s="13" t="s">
        <v>82</v>
      </c>
      <c r="AW160" s="13" t="s">
        <v>33</v>
      </c>
      <c r="AX160" s="13" t="s">
        <v>79</v>
      </c>
      <c r="AY160" s="213" t="s">
        <v>118</v>
      </c>
    </row>
    <row r="161" spans="1:65" s="2" customFormat="1" ht="14.4" customHeight="1">
      <c r="A161" s="33"/>
      <c r="B161" s="34"/>
      <c r="C161" s="186" t="s">
        <v>262</v>
      </c>
      <c r="D161" s="186" t="s">
        <v>120</v>
      </c>
      <c r="E161" s="187" t="s">
        <v>207</v>
      </c>
      <c r="F161" s="188" t="s">
        <v>208</v>
      </c>
      <c r="G161" s="189" t="s">
        <v>123</v>
      </c>
      <c r="H161" s="190">
        <v>2220</v>
      </c>
      <c r="I161" s="191"/>
      <c r="J161" s="192">
        <f>ROUND(I161*H161,2)</f>
        <v>0</v>
      </c>
      <c r="K161" s="188" t="s">
        <v>124</v>
      </c>
      <c r="L161" s="38"/>
      <c r="M161" s="193" t="s">
        <v>19</v>
      </c>
      <c r="N161" s="194" t="s">
        <v>42</v>
      </c>
      <c r="O161" s="63"/>
      <c r="P161" s="195">
        <f>O161*H161</f>
        <v>0</v>
      </c>
      <c r="Q161" s="195">
        <v>0.00071</v>
      </c>
      <c r="R161" s="195">
        <f>Q161*H161</f>
        <v>1.5762</v>
      </c>
      <c r="S161" s="195">
        <v>0</v>
      </c>
      <c r="T161" s="19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7" t="s">
        <v>125</v>
      </c>
      <c r="AT161" s="197" t="s">
        <v>120</v>
      </c>
      <c r="AU161" s="197" t="s">
        <v>82</v>
      </c>
      <c r="AY161" s="16" t="s">
        <v>118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6" t="s">
        <v>79</v>
      </c>
      <c r="BK161" s="198">
        <f>ROUND(I161*H161,2)</f>
        <v>0</v>
      </c>
      <c r="BL161" s="16" t="s">
        <v>125</v>
      </c>
      <c r="BM161" s="197" t="s">
        <v>381</v>
      </c>
    </row>
    <row r="162" spans="1:47" s="2" customFormat="1" ht="10.2">
      <c r="A162" s="33"/>
      <c r="B162" s="34"/>
      <c r="C162" s="35"/>
      <c r="D162" s="199" t="s">
        <v>127</v>
      </c>
      <c r="E162" s="35"/>
      <c r="F162" s="200" t="s">
        <v>210</v>
      </c>
      <c r="G162" s="35"/>
      <c r="H162" s="35"/>
      <c r="I162" s="107"/>
      <c r="J162" s="35"/>
      <c r="K162" s="35"/>
      <c r="L162" s="38"/>
      <c r="M162" s="201"/>
      <c r="N162" s="202"/>
      <c r="O162" s="63"/>
      <c r="P162" s="63"/>
      <c r="Q162" s="63"/>
      <c r="R162" s="63"/>
      <c r="S162" s="63"/>
      <c r="T162" s="64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127</v>
      </c>
      <c r="AU162" s="16" t="s">
        <v>82</v>
      </c>
    </row>
    <row r="163" spans="2:51" s="13" customFormat="1" ht="10.2">
      <c r="B163" s="203"/>
      <c r="C163" s="204"/>
      <c r="D163" s="199" t="s">
        <v>129</v>
      </c>
      <c r="E163" s="205" t="s">
        <v>19</v>
      </c>
      <c r="F163" s="206" t="s">
        <v>382</v>
      </c>
      <c r="G163" s="204"/>
      <c r="H163" s="207">
        <v>2220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129</v>
      </c>
      <c r="AU163" s="213" t="s">
        <v>82</v>
      </c>
      <c r="AV163" s="13" t="s">
        <v>82</v>
      </c>
      <c r="AW163" s="13" t="s">
        <v>33</v>
      </c>
      <c r="AX163" s="13" t="s">
        <v>79</v>
      </c>
      <c r="AY163" s="213" t="s">
        <v>118</v>
      </c>
    </row>
    <row r="164" spans="1:65" s="2" customFormat="1" ht="22.8">
      <c r="A164" s="33"/>
      <c r="B164" s="34"/>
      <c r="C164" s="186" t="s">
        <v>266</v>
      </c>
      <c r="D164" s="186" t="s">
        <v>120</v>
      </c>
      <c r="E164" s="187" t="s">
        <v>213</v>
      </c>
      <c r="F164" s="188" t="s">
        <v>214</v>
      </c>
      <c r="G164" s="189" t="s">
        <v>123</v>
      </c>
      <c r="H164" s="190">
        <v>1110</v>
      </c>
      <c r="I164" s="191"/>
      <c r="J164" s="192">
        <f>ROUND(I164*H164,2)</f>
        <v>0</v>
      </c>
      <c r="K164" s="188" t="s">
        <v>124</v>
      </c>
      <c r="L164" s="38"/>
      <c r="M164" s="193" t="s">
        <v>19</v>
      </c>
      <c r="N164" s="194" t="s">
        <v>42</v>
      </c>
      <c r="O164" s="63"/>
      <c r="P164" s="195">
        <f>O164*H164</f>
        <v>0</v>
      </c>
      <c r="Q164" s="195">
        <v>0.10373</v>
      </c>
      <c r="R164" s="195">
        <f>Q164*H164</f>
        <v>115.1403</v>
      </c>
      <c r="S164" s="195">
        <v>0</v>
      </c>
      <c r="T164" s="19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7" t="s">
        <v>125</v>
      </c>
      <c r="AT164" s="197" t="s">
        <v>120</v>
      </c>
      <c r="AU164" s="197" t="s">
        <v>82</v>
      </c>
      <c r="AY164" s="16" t="s">
        <v>118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6" t="s">
        <v>79</v>
      </c>
      <c r="BK164" s="198">
        <f>ROUND(I164*H164,2)</f>
        <v>0</v>
      </c>
      <c r="BL164" s="16" t="s">
        <v>125</v>
      </c>
      <c r="BM164" s="197" t="s">
        <v>383</v>
      </c>
    </row>
    <row r="165" spans="1:47" s="2" customFormat="1" ht="19.2">
      <c r="A165" s="33"/>
      <c r="B165" s="34"/>
      <c r="C165" s="35"/>
      <c r="D165" s="199" t="s">
        <v>127</v>
      </c>
      <c r="E165" s="35"/>
      <c r="F165" s="200" t="s">
        <v>216</v>
      </c>
      <c r="G165" s="35"/>
      <c r="H165" s="35"/>
      <c r="I165" s="107"/>
      <c r="J165" s="35"/>
      <c r="K165" s="35"/>
      <c r="L165" s="38"/>
      <c r="M165" s="201"/>
      <c r="N165" s="202"/>
      <c r="O165" s="63"/>
      <c r="P165" s="63"/>
      <c r="Q165" s="63"/>
      <c r="R165" s="63"/>
      <c r="S165" s="63"/>
      <c r="T165" s="64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127</v>
      </c>
      <c r="AU165" s="16" t="s">
        <v>82</v>
      </c>
    </row>
    <row r="166" spans="2:51" s="13" customFormat="1" ht="10.2">
      <c r="B166" s="203"/>
      <c r="C166" s="204"/>
      <c r="D166" s="199" t="s">
        <v>129</v>
      </c>
      <c r="E166" s="205" t="s">
        <v>19</v>
      </c>
      <c r="F166" s="206" t="s">
        <v>384</v>
      </c>
      <c r="G166" s="204"/>
      <c r="H166" s="207">
        <v>1110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129</v>
      </c>
      <c r="AU166" s="213" t="s">
        <v>82</v>
      </c>
      <c r="AV166" s="13" t="s">
        <v>82</v>
      </c>
      <c r="AW166" s="13" t="s">
        <v>33</v>
      </c>
      <c r="AX166" s="13" t="s">
        <v>79</v>
      </c>
      <c r="AY166" s="213" t="s">
        <v>118</v>
      </c>
    </row>
    <row r="167" spans="1:65" s="2" customFormat="1" ht="22.8">
      <c r="A167" s="33"/>
      <c r="B167" s="34"/>
      <c r="C167" s="186" t="s">
        <v>270</v>
      </c>
      <c r="D167" s="186" t="s">
        <v>120</v>
      </c>
      <c r="E167" s="187" t="s">
        <v>219</v>
      </c>
      <c r="F167" s="188" t="s">
        <v>220</v>
      </c>
      <c r="G167" s="189" t="s">
        <v>221</v>
      </c>
      <c r="H167" s="190">
        <v>14.5</v>
      </c>
      <c r="I167" s="191"/>
      <c r="J167" s="192">
        <f>ROUND(I167*H167,2)</f>
        <v>0</v>
      </c>
      <c r="K167" s="188" t="s">
        <v>124</v>
      </c>
      <c r="L167" s="38"/>
      <c r="M167" s="193" t="s">
        <v>19</v>
      </c>
      <c r="N167" s="194" t="s">
        <v>42</v>
      </c>
      <c r="O167" s="63"/>
      <c r="P167" s="195">
        <f>O167*H167</f>
        <v>0</v>
      </c>
      <c r="Q167" s="195">
        <v>0.00224</v>
      </c>
      <c r="R167" s="195">
        <f>Q167*H167</f>
        <v>0.032479999999999995</v>
      </c>
      <c r="S167" s="195">
        <v>0</v>
      </c>
      <c r="T167" s="19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7" t="s">
        <v>125</v>
      </c>
      <c r="AT167" s="197" t="s">
        <v>120</v>
      </c>
      <c r="AU167" s="197" t="s">
        <v>82</v>
      </c>
      <c r="AY167" s="16" t="s">
        <v>118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6" t="s">
        <v>79</v>
      </c>
      <c r="BK167" s="198">
        <f>ROUND(I167*H167,2)</f>
        <v>0</v>
      </c>
      <c r="BL167" s="16" t="s">
        <v>125</v>
      </c>
      <c r="BM167" s="197" t="s">
        <v>385</v>
      </c>
    </row>
    <row r="168" spans="1:47" s="2" customFormat="1" ht="19.2">
      <c r="A168" s="33"/>
      <c r="B168" s="34"/>
      <c r="C168" s="35"/>
      <c r="D168" s="199" t="s">
        <v>127</v>
      </c>
      <c r="E168" s="35"/>
      <c r="F168" s="200" t="s">
        <v>223</v>
      </c>
      <c r="G168" s="35"/>
      <c r="H168" s="35"/>
      <c r="I168" s="107"/>
      <c r="J168" s="35"/>
      <c r="K168" s="35"/>
      <c r="L168" s="38"/>
      <c r="M168" s="201"/>
      <c r="N168" s="202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127</v>
      </c>
      <c r="AU168" s="16" t="s">
        <v>82</v>
      </c>
    </row>
    <row r="169" spans="2:63" s="12" customFormat="1" ht="22.8" customHeight="1">
      <c r="B169" s="170"/>
      <c r="C169" s="171"/>
      <c r="D169" s="172" t="s">
        <v>70</v>
      </c>
      <c r="E169" s="184" t="s">
        <v>172</v>
      </c>
      <c r="F169" s="184" t="s">
        <v>236</v>
      </c>
      <c r="G169" s="171"/>
      <c r="H169" s="171"/>
      <c r="I169" s="174"/>
      <c r="J169" s="185">
        <f>BK169</f>
        <v>0</v>
      </c>
      <c r="K169" s="171"/>
      <c r="L169" s="176"/>
      <c r="M169" s="177"/>
      <c r="N169" s="178"/>
      <c r="O169" s="178"/>
      <c r="P169" s="179">
        <f>SUM(P170:P205)</f>
        <v>0</v>
      </c>
      <c r="Q169" s="178"/>
      <c r="R169" s="179">
        <f>SUM(R170:R205)</f>
        <v>5.2394375</v>
      </c>
      <c r="S169" s="178"/>
      <c r="T169" s="180">
        <f>SUM(T170:T205)</f>
        <v>7.76</v>
      </c>
      <c r="AR169" s="181" t="s">
        <v>79</v>
      </c>
      <c r="AT169" s="182" t="s">
        <v>70</v>
      </c>
      <c r="AU169" s="182" t="s">
        <v>79</v>
      </c>
      <c r="AY169" s="181" t="s">
        <v>118</v>
      </c>
      <c r="BK169" s="183">
        <f>SUM(BK170:BK205)</f>
        <v>0</v>
      </c>
    </row>
    <row r="170" spans="1:65" s="2" customFormat="1" ht="14.4" customHeight="1">
      <c r="A170" s="33"/>
      <c r="B170" s="34"/>
      <c r="C170" s="186" t="s">
        <v>277</v>
      </c>
      <c r="D170" s="186" t="s">
        <v>120</v>
      </c>
      <c r="E170" s="187" t="s">
        <v>238</v>
      </c>
      <c r="F170" s="188" t="s">
        <v>239</v>
      </c>
      <c r="G170" s="189" t="s">
        <v>228</v>
      </c>
      <c r="H170" s="190">
        <v>1</v>
      </c>
      <c r="I170" s="191"/>
      <c r="J170" s="192">
        <f>ROUND(I170*H170,2)</f>
        <v>0</v>
      </c>
      <c r="K170" s="188" t="s">
        <v>124</v>
      </c>
      <c r="L170" s="38"/>
      <c r="M170" s="193" t="s">
        <v>19</v>
      </c>
      <c r="N170" s="194" t="s">
        <v>42</v>
      </c>
      <c r="O170" s="63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7" t="s">
        <v>125</v>
      </c>
      <c r="AT170" s="197" t="s">
        <v>120</v>
      </c>
      <c r="AU170" s="197" t="s">
        <v>82</v>
      </c>
      <c r="AY170" s="16" t="s">
        <v>118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6" t="s">
        <v>79</v>
      </c>
      <c r="BK170" s="198">
        <f>ROUND(I170*H170,2)</f>
        <v>0</v>
      </c>
      <c r="BL170" s="16" t="s">
        <v>125</v>
      </c>
      <c r="BM170" s="197" t="s">
        <v>386</v>
      </c>
    </row>
    <row r="171" spans="1:47" s="2" customFormat="1" ht="10.2">
      <c r="A171" s="33"/>
      <c r="B171" s="34"/>
      <c r="C171" s="35"/>
      <c r="D171" s="199" t="s">
        <v>127</v>
      </c>
      <c r="E171" s="35"/>
      <c r="F171" s="200" t="s">
        <v>241</v>
      </c>
      <c r="G171" s="35"/>
      <c r="H171" s="35"/>
      <c r="I171" s="107"/>
      <c r="J171" s="35"/>
      <c r="K171" s="35"/>
      <c r="L171" s="38"/>
      <c r="M171" s="201"/>
      <c r="N171" s="202"/>
      <c r="O171" s="63"/>
      <c r="P171" s="63"/>
      <c r="Q171" s="63"/>
      <c r="R171" s="63"/>
      <c r="S171" s="63"/>
      <c r="T171" s="64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127</v>
      </c>
      <c r="AU171" s="16" t="s">
        <v>82</v>
      </c>
    </row>
    <row r="172" spans="2:51" s="13" customFormat="1" ht="10.2">
      <c r="B172" s="203"/>
      <c r="C172" s="204"/>
      <c r="D172" s="199" t="s">
        <v>129</v>
      </c>
      <c r="E172" s="205" t="s">
        <v>19</v>
      </c>
      <c r="F172" s="206" t="s">
        <v>242</v>
      </c>
      <c r="G172" s="204"/>
      <c r="H172" s="207">
        <v>1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129</v>
      </c>
      <c r="AU172" s="213" t="s">
        <v>82</v>
      </c>
      <c r="AV172" s="13" t="s">
        <v>82</v>
      </c>
      <c r="AW172" s="13" t="s">
        <v>33</v>
      </c>
      <c r="AX172" s="13" t="s">
        <v>79</v>
      </c>
      <c r="AY172" s="213" t="s">
        <v>118</v>
      </c>
    </row>
    <row r="173" spans="1:65" s="2" customFormat="1" ht="14.4" customHeight="1">
      <c r="A173" s="33"/>
      <c r="B173" s="34"/>
      <c r="C173" s="214" t="s">
        <v>283</v>
      </c>
      <c r="D173" s="214" t="s">
        <v>178</v>
      </c>
      <c r="E173" s="215" t="s">
        <v>243</v>
      </c>
      <c r="F173" s="216" t="s">
        <v>244</v>
      </c>
      <c r="G173" s="217" t="s">
        <v>228</v>
      </c>
      <c r="H173" s="218">
        <v>1</v>
      </c>
      <c r="I173" s="219"/>
      <c r="J173" s="220">
        <f>ROUND(I173*H173,2)</f>
        <v>0</v>
      </c>
      <c r="K173" s="216" t="s">
        <v>124</v>
      </c>
      <c r="L173" s="221"/>
      <c r="M173" s="222" t="s">
        <v>19</v>
      </c>
      <c r="N173" s="223" t="s">
        <v>42</v>
      </c>
      <c r="O173" s="63"/>
      <c r="P173" s="195">
        <f>O173*H173</f>
        <v>0</v>
      </c>
      <c r="Q173" s="195">
        <v>0.0021</v>
      </c>
      <c r="R173" s="195">
        <f>Q173*H173</f>
        <v>0.0021</v>
      </c>
      <c r="S173" s="195">
        <v>0</v>
      </c>
      <c r="T173" s="19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7" t="s">
        <v>165</v>
      </c>
      <c r="AT173" s="197" t="s">
        <v>178</v>
      </c>
      <c r="AU173" s="197" t="s">
        <v>82</v>
      </c>
      <c r="AY173" s="16" t="s">
        <v>118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6" t="s">
        <v>79</v>
      </c>
      <c r="BK173" s="198">
        <f>ROUND(I173*H173,2)</f>
        <v>0</v>
      </c>
      <c r="BL173" s="16" t="s">
        <v>125</v>
      </c>
      <c r="BM173" s="197" t="s">
        <v>387</v>
      </c>
    </row>
    <row r="174" spans="1:47" s="2" customFormat="1" ht="10.2">
      <c r="A174" s="33"/>
      <c r="B174" s="34"/>
      <c r="C174" s="35"/>
      <c r="D174" s="199" t="s">
        <v>127</v>
      </c>
      <c r="E174" s="35"/>
      <c r="F174" s="200" t="s">
        <v>244</v>
      </c>
      <c r="G174" s="35"/>
      <c r="H174" s="35"/>
      <c r="I174" s="107"/>
      <c r="J174" s="35"/>
      <c r="K174" s="35"/>
      <c r="L174" s="38"/>
      <c r="M174" s="201"/>
      <c r="N174" s="202"/>
      <c r="O174" s="63"/>
      <c r="P174" s="63"/>
      <c r="Q174" s="63"/>
      <c r="R174" s="63"/>
      <c r="S174" s="63"/>
      <c r="T174" s="64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127</v>
      </c>
      <c r="AU174" s="16" t="s">
        <v>82</v>
      </c>
    </row>
    <row r="175" spans="1:65" s="2" customFormat="1" ht="14.4" customHeight="1">
      <c r="A175" s="33"/>
      <c r="B175" s="34"/>
      <c r="C175" s="186" t="s">
        <v>289</v>
      </c>
      <c r="D175" s="186" t="s">
        <v>120</v>
      </c>
      <c r="E175" s="187" t="s">
        <v>388</v>
      </c>
      <c r="F175" s="188" t="s">
        <v>389</v>
      </c>
      <c r="G175" s="189" t="s">
        <v>228</v>
      </c>
      <c r="H175" s="190">
        <v>6</v>
      </c>
      <c r="I175" s="191"/>
      <c r="J175" s="192">
        <f>ROUND(I175*H175,2)</f>
        <v>0</v>
      </c>
      <c r="K175" s="188" t="s">
        <v>124</v>
      </c>
      <c r="L175" s="38"/>
      <c r="M175" s="193" t="s">
        <v>19</v>
      </c>
      <c r="N175" s="194" t="s">
        <v>42</v>
      </c>
      <c r="O175" s="63"/>
      <c r="P175" s="195">
        <f>O175*H175</f>
        <v>0</v>
      </c>
      <c r="Q175" s="195">
        <v>0.0007</v>
      </c>
      <c r="R175" s="195">
        <f>Q175*H175</f>
        <v>0.0042</v>
      </c>
      <c r="S175" s="195">
        <v>0</v>
      </c>
      <c r="T175" s="19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7" t="s">
        <v>125</v>
      </c>
      <c r="AT175" s="197" t="s">
        <v>120</v>
      </c>
      <c r="AU175" s="197" t="s">
        <v>82</v>
      </c>
      <c r="AY175" s="16" t="s">
        <v>118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6" t="s">
        <v>79</v>
      </c>
      <c r="BK175" s="198">
        <f>ROUND(I175*H175,2)</f>
        <v>0</v>
      </c>
      <c r="BL175" s="16" t="s">
        <v>125</v>
      </c>
      <c r="BM175" s="197" t="s">
        <v>390</v>
      </c>
    </row>
    <row r="176" spans="1:47" s="2" customFormat="1" ht="10.2">
      <c r="A176" s="33"/>
      <c r="B176" s="34"/>
      <c r="C176" s="35"/>
      <c r="D176" s="199" t="s">
        <v>127</v>
      </c>
      <c r="E176" s="35"/>
      <c r="F176" s="200" t="s">
        <v>391</v>
      </c>
      <c r="G176" s="35"/>
      <c r="H176" s="35"/>
      <c r="I176" s="107"/>
      <c r="J176" s="35"/>
      <c r="K176" s="35"/>
      <c r="L176" s="38"/>
      <c r="M176" s="201"/>
      <c r="N176" s="202"/>
      <c r="O176" s="63"/>
      <c r="P176" s="63"/>
      <c r="Q176" s="63"/>
      <c r="R176" s="63"/>
      <c r="S176" s="63"/>
      <c r="T176" s="64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127</v>
      </c>
      <c r="AU176" s="16" t="s">
        <v>82</v>
      </c>
    </row>
    <row r="177" spans="2:51" s="13" customFormat="1" ht="10.2">
      <c r="B177" s="203"/>
      <c r="C177" s="204"/>
      <c r="D177" s="199" t="s">
        <v>129</v>
      </c>
      <c r="E177" s="205" t="s">
        <v>19</v>
      </c>
      <c r="F177" s="206" t="s">
        <v>392</v>
      </c>
      <c r="G177" s="204"/>
      <c r="H177" s="207">
        <v>6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129</v>
      </c>
      <c r="AU177" s="213" t="s">
        <v>82</v>
      </c>
      <c r="AV177" s="13" t="s">
        <v>82</v>
      </c>
      <c r="AW177" s="13" t="s">
        <v>33</v>
      </c>
      <c r="AX177" s="13" t="s">
        <v>79</v>
      </c>
      <c r="AY177" s="213" t="s">
        <v>118</v>
      </c>
    </row>
    <row r="178" spans="1:65" s="2" customFormat="1" ht="14.4" customHeight="1">
      <c r="A178" s="33"/>
      <c r="B178" s="34"/>
      <c r="C178" s="214" t="s">
        <v>295</v>
      </c>
      <c r="D178" s="214" t="s">
        <v>178</v>
      </c>
      <c r="E178" s="215" t="s">
        <v>393</v>
      </c>
      <c r="F178" s="216" t="s">
        <v>394</v>
      </c>
      <c r="G178" s="217" t="s">
        <v>228</v>
      </c>
      <c r="H178" s="218">
        <v>1</v>
      </c>
      <c r="I178" s="219"/>
      <c r="J178" s="220">
        <f>ROUND(I178*H178,2)</f>
        <v>0</v>
      </c>
      <c r="K178" s="216" t="s">
        <v>124</v>
      </c>
      <c r="L178" s="221"/>
      <c r="M178" s="222" t="s">
        <v>19</v>
      </c>
      <c r="N178" s="223" t="s">
        <v>42</v>
      </c>
      <c r="O178" s="63"/>
      <c r="P178" s="195">
        <f>O178*H178</f>
        <v>0</v>
      </c>
      <c r="Q178" s="195">
        <v>0.005</v>
      </c>
      <c r="R178" s="195">
        <f>Q178*H178</f>
        <v>0.005</v>
      </c>
      <c r="S178" s="195">
        <v>0</v>
      </c>
      <c r="T178" s="19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7" t="s">
        <v>165</v>
      </c>
      <c r="AT178" s="197" t="s">
        <v>178</v>
      </c>
      <c r="AU178" s="197" t="s">
        <v>82</v>
      </c>
      <c r="AY178" s="16" t="s">
        <v>118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6" t="s">
        <v>79</v>
      </c>
      <c r="BK178" s="198">
        <f>ROUND(I178*H178,2)</f>
        <v>0</v>
      </c>
      <c r="BL178" s="16" t="s">
        <v>125</v>
      </c>
      <c r="BM178" s="197" t="s">
        <v>395</v>
      </c>
    </row>
    <row r="179" spans="1:47" s="2" customFormat="1" ht="10.2">
      <c r="A179" s="33"/>
      <c r="B179" s="34"/>
      <c r="C179" s="35"/>
      <c r="D179" s="199" t="s">
        <v>127</v>
      </c>
      <c r="E179" s="35"/>
      <c r="F179" s="200" t="s">
        <v>394</v>
      </c>
      <c r="G179" s="35"/>
      <c r="H179" s="35"/>
      <c r="I179" s="107"/>
      <c r="J179" s="35"/>
      <c r="K179" s="35"/>
      <c r="L179" s="38"/>
      <c r="M179" s="201"/>
      <c r="N179" s="202"/>
      <c r="O179" s="63"/>
      <c r="P179" s="63"/>
      <c r="Q179" s="63"/>
      <c r="R179" s="63"/>
      <c r="S179" s="63"/>
      <c r="T179" s="64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127</v>
      </c>
      <c r="AU179" s="16" t="s">
        <v>82</v>
      </c>
    </row>
    <row r="180" spans="1:65" s="2" customFormat="1" ht="14.4" customHeight="1">
      <c r="A180" s="33"/>
      <c r="B180" s="34"/>
      <c r="C180" s="214" t="s">
        <v>301</v>
      </c>
      <c r="D180" s="214" t="s">
        <v>178</v>
      </c>
      <c r="E180" s="215" t="s">
        <v>396</v>
      </c>
      <c r="F180" s="216" t="s">
        <v>397</v>
      </c>
      <c r="G180" s="217" t="s">
        <v>228</v>
      </c>
      <c r="H180" s="218">
        <v>1</v>
      </c>
      <c r="I180" s="219"/>
      <c r="J180" s="220">
        <f>ROUND(I180*H180,2)</f>
        <v>0</v>
      </c>
      <c r="K180" s="216" t="s">
        <v>124</v>
      </c>
      <c r="L180" s="221"/>
      <c r="M180" s="222" t="s">
        <v>19</v>
      </c>
      <c r="N180" s="223" t="s">
        <v>42</v>
      </c>
      <c r="O180" s="63"/>
      <c r="P180" s="195">
        <f>O180*H180</f>
        <v>0</v>
      </c>
      <c r="Q180" s="195">
        <v>0.0025</v>
      </c>
      <c r="R180" s="195">
        <f>Q180*H180</f>
        <v>0.0025</v>
      </c>
      <c r="S180" s="195">
        <v>0</v>
      </c>
      <c r="T180" s="196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7" t="s">
        <v>165</v>
      </c>
      <c r="AT180" s="197" t="s">
        <v>178</v>
      </c>
      <c r="AU180" s="197" t="s">
        <v>82</v>
      </c>
      <c r="AY180" s="16" t="s">
        <v>118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6" t="s">
        <v>79</v>
      </c>
      <c r="BK180" s="198">
        <f>ROUND(I180*H180,2)</f>
        <v>0</v>
      </c>
      <c r="BL180" s="16" t="s">
        <v>125</v>
      </c>
      <c r="BM180" s="197" t="s">
        <v>398</v>
      </c>
    </row>
    <row r="181" spans="1:47" s="2" customFormat="1" ht="10.2">
      <c r="A181" s="33"/>
      <c r="B181" s="34"/>
      <c r="C181" s="35"/>
      <c r="D181" s="199" t="s">
        <v>127</v>
      </c>
      <c r="E181" s="35"/>
      <c r="F181" s="200" t="s">
        <v>397</v>
      </c>
      <c r="G181" s="35"/>
      <c r="H181" s="35"/>
      <c r="I181" s="107"/>
      <c r="J181" s="35"/>
      <c r="K181" s="35"/>
      <c r="L181" s="38"/>
      <c r="M181" s="201"/>
      <c r="N181" s="202"/>
      <c r="O181" s="63"/>
      <c r="P181" s="63"/>
      <c r="Q181" s="63"/>
      <c r="R181" s="63"/>
      <c r="S181" s="63"/>
      <c r="T181" s="64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127</v>
      </c>
      <c r="AU181" s="16" t="s">
        <v>82</v>
      </c>
    </row>
    <row r="182" spans="2:51" s="13" customFormat="1" ht="10.2">
      <c r="B182" s="203"/>
      <c r="C182" s="204"/>
      <c r="D182" s="199" t="s">
        <v>129</v>
      </c>
      <c r="E182" s="205" t="s">
        <v>19</v>
      </c>
      <c r="F182" s="206" t="s">
        <v>399</v>
      </c>
      <c r="G182" s="204"/>
      <c r="H182" s="207">
        <v>1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129</v>
      </c>
      <c r="AU182" s="213" t="s">
        <v>82</v>
      </c>
      <c r="AV182" s="13" t="s">
        <v>82</v>
      </c>
      <c r="AW182" s="13" t="s">
        <v>33</v>
      </c>
      <c r="AX182" s="13" t="s">
        <v>71</v>
      </c>
      <c r="AY182" s="213" t="s">
        <v>118</v>
      </c>
    </row>
    <row r="183" spans="1:65" s="2" customFormat="1" ht="14.4" customHeight="1">
      <c r="A183" s="33"/>
      <c r="B183" s="34"/>
      <c r="C183" s="214" t="s">
        <v>400</v>
      </c>
      <c r="D183" s="214" t="s">
        <v>178</v>
      </c>
      <c r="E183" s="215" t="s">
        <v>401</v>
      </c>
      <c r="F183" s="216" t="s">
        <v>402</v>
      </c>
      <c r="G183" s="217" t="s">
        <v>228</v>
      </c>
      <c r="H183" s="218">
        <v>2</v>
      </c>
      <c r="I183" s="219"/>
      <c r="J183" s="220">
        <f>ROUND(I183*H183,2)</f>
        <v>0</v>
      </c>
      <c r="K183" s="216" t="s">
        <v>124</v>
      </c>
      <c r="L183" s="221"/>
      <c r="M183" s="222" t="s">
        <v>19</v>
      </c>
      <c r="N183" s="223" t="s">
        <v>42</v>
      </c>
      <c r="O183" s="63"/>
      <c r="P183" s="195">
        <f>O183*H183</f>
        <v>0</v>
      </c>
      <c r="Q183" s="195">
        <v>0.0025</v>
      </c>
      <c r="R183" s="195">
        <f>Q183*H183</f>
        <v>0.005</v>
      </c>
      <c r="S183" s="195">
        <v>0</v>
      </c>
      <c r="T183" s="19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7" t="s">
        <v>165</v>
      </c>
      <c r="AT183" s="197" t="s">
        <v>178</v>
      </c>
      <c r="AU183" s="197" t="s">
        <v>82</v>
      </c>
      <c r="AY183" s="16" t="s">
        <v>118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6" t="s">
        <v>79</v>
      </c>
      <c r="BK183" s="198">
        <f>ROUND(I183*H183,2)</f>
        <v>0</v>
      </c>
      <c r="BL183" s="16" t="s">
        <v>125</v>
      </c>
      <c r="BM183" s="197" t="s">
        <v>403</v>
      </c>
    </row>
    <row r="184" spans="1:47" s="2" customFormat="1" ht="10.2">
      <c r="A184" s="33"/>
      <c r="B184" s="34"/>
      <c r="C184" s="35"/>
      <c r="D184" s="199" t="s">
        <v>127</v>
      </c>
      <c r="E184" s="35"/>
      <c r="F184" s="200" t="s">
        <v>402</v>
      </c>
      <c r="G184" s="35"/>
      <c r="H184" s="35"/>
      <c r="I184" s="107"/>
      <c r="J184" s="35"/>
      <c r="K184" s="35"/>
      <c r="L184" s="38"/>
      <c r="M184" s="201"/>
      <c r="N184" s="202"/>
      <c r="O184" s="63"/>
      <c r="P184" s="63"/>
      <c r="Q184" s="63"/>
      <c r="R184" s="63"/>
      <c r="S184" s="63"/>
      <c r="T184" s="64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127</v>
      </c>
      <c r="AU184" s="16" t="s">
        <v>82</v>
      </c>
    </row>
    <row r="185" spans="2:51" s="13" customFormat="1" ht="10.2">
      <c r="B185" s="203"/>
      <c r="C185" s="204"/>
      <c r="D185" s="199" t="s">
        <v>129</v>
      </c>
      <c r="E185" s="205" t="s">
        <v>19</v>
      </c>
      <c r="F185" s="206" t="s">
        <v>404</v>
      </c>
      <c r="G185" s="204"/>
      <c r="H185" s="207">
        <v>2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129</v>
      </c>
      <c r="AU185" s="213" t="s">
        <v>82</v>
      </c>
      <c r="AV185" s="13" t="s">
        <v>82</v>
      </c>
      <c r="AW185" s="13" t="s">
        <v>33</v>
      </c>
      <c r="AX185" s="13" t="s">
        <v>71</v>
      </c>
      <c r="AY185" s="213" t="s">
        <v>118</v>
      </c>
    </row>
    <row r="186" spans="1:65" s="2" customFormat="1" ht="14.4" customHeight="1">
      <c r="A186" s="33"/>
      <c r="B186" s="34"/>
      <c r="C186" s="214" t="s">
        <v>405</v>
      </c>
      <c r="D186" s="214" t="s">
        <v>178</v>
      </c>
      <c r="E186" s="215" t="s">
        <v>406</v>
      </c>
      <c r="F186" s="216" t="s">
        <v>407</v>
      </c>
      <c r="G186" s="217" t="s">
        <v>228</v>
      </c>
      <c r="H186" s="218">
        <v>2</v>
      </c>
      <c r="I186" s="219"/>
      <c r="J186" s="220">
        <f>ROUND(I186*H186,2)</f>
        <v>0</v>
      </c>
      <c r="K186" s="216" t="s">
        <v>124</v>
      </c>
      <c r="L186" s="221"/>
      <c r="M186" s="222" t="s">
        <v>19</v>
      </c>
      <c r="N186" s="223" t="s">
        <v>42</v>
      </c>
      <c r="O186" s="63"/>
      <c r="P186" s="195">
        <f>O186*H186</f>
        <v>0</v>
      </c>
      <c r="Q186" s="195">
        <v>0.0025</v>
      </c>
      <c r="R186" s="195">
        <f>Q186*H186</f>
        <v>0.005</v>
      </c>
      <c r="S186" s="195">
        <v>0</v>
      </c>
      <c r="T186" s="19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7" t="s">
        <v>165</v>
      </c>
      <c r="AT186" s="197" t="s">
        <v>178</v>
      </c>
      <c r="AU186" s="197" t="s">
        <v>82</v>
      </c>
      <c r="AY186" s="16" t="s">
        <v>118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6" t="s">
        <v>79</v>
      </c>
      <c r="BK186" s="198">
        <f>ROUND(I186*H186,2)</f>
        <v>0</v>
      </c>
      <c r="BL186" s="16" t="s">
        <v>125</v>
      </c>
      <c r="BM186" s="197" t="s">
        <v>408</v>
      </c>
    </row>
    <row r="187" spans="1:47" s="2" customFormat="1" ht="10.2">
      <c r="A187" s="33"/>
      <c r="B187" s="34"/>
      <c r="C187" s="35"/>
      <c r="D187" s="199" t="s">
        <v>127</v>
      </c>
      <c r="E187" s="35"/>
      <c r="F187" s="200" t="s">
        <v>407</v>
      </c>
      <c r="G187" s="35"/>
      <c r="H187" s="35"/>
      <c r="I187" s="107"/>
      <c r="J187" s="35"/>
      <c r="K187" s="35"/>
      <c r="L187" s="38"/>
      <c r="M187" s="201"/>
      <c r="N187" s="202"/>
      <c r="O187" s="63"/>
      <c r="P187" s="63"/>
      <c r="Q187" s="63"/>
      <c r="R187" s="63"/>
      <c r="S187" s="63"/>
      <c r="T187" s="64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127</v>
      </c>
      <c r="AU187" s="16" t="s">
        <v>82</v>
      </c>
    </row>
    <row r="188" spans="2:51" s="13" customFormat="1" ht="10.2">
      <c r="B188" s="203"/>
      <c r="C188" s="204"/>
      <c r="D188" s="199" t="s">
        <v>129</v>
      </c>
      <c r="E188" s="205" t="s">
        <v>19</v>
      </c>
      <c r="F188" s="206" t="s">
        <v>409</v>
      </c>
      <c r="G188" s="204"/>
      <c r="H188" s="207">
        <v>2</v>
      </c>
      <c r="I188" s="208"/>
      <c r="J188" s="204"/>
      <c r="K188" s="204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129</v>
      </c>
      <c r="AU188" s="213" t="s">
        <v>82</v>
      </c>
      <c r="AV188" s="13" t="s">
        <v>82</v>
      </c>
      <c r="AW188" s="13" t="s">
        <v>33</v>
      </c>
      <c r="AX188" s="13" t="s">
        <v>71</v>
      </c>
      <c r="AY188" s="213" t="s">
        <v>118</v>
      </c>
    </row>
    <row r="189" spans="1:65" s="2" customFormat="1" ht="14.4" customHeight="1">
      <c r="A189" s="33"/>
      <c r="B189" s="34"/>
      <c r="C189" s="186" t="s">
        <v>410</v>
      </c>
      <c r="D189" s="186" t="s">
        <v>120</v>
      </c>
      <c r="E189" s="187" t="s">
        <v>411</v>
      </c>
      <c r="F189" s="188" t="s">
        <v>412</v>
      </c>
      <c r="G189" s="189" t="s">
        <v>228</v>
      </c>
      <c r="H189" s="190">
        <v>4</v>
      </c>
      <c r="I189" s="191"/>
      <c r="J189" s="192">
        <f>ROUND(I189*H189,2)</f>
        <v>0</v>
      </c>
      <c r="K189" s="188" t="s">
        <v>124</v>
      </c>
      <c r="L189" s="38"/>
      <c r="M189" s="193" t="s">
        <v>19</v>
      </c>
      <c r="N189" s="194" t="s">
        <v>42</v>
      </c>
      <c r="O189" s="63"/>
      <c r="P189" s="195">
        <f>O189*H189</f>
        <v>0</v>
      </c>
      <c r="Q189" s="195">
        <v>0.10941</v>
      </c>
      <c r="R189" s="195">
        <f>Q189*H189</f>
        <v>0.43764</v>
      </c>
      <c r="S189" s="195">
        <v>0</v>
      </c>
      <c r="T189" s="196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7" t="s">
        <v>125</v>
      </c>
      <c r="AT189" s="197" t="s">
        <v>120</v>
      </c>
      <c r="AU189" s="197" t="s">
        <v>82</v>
      </c>
      <c r="AY189" s="16" t="s">
        <v>118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6" t="s">
        <v>79</v>
      </c>
      <c r="BK189" s="198">
        <f>ROUND(I189*H189,2)</f>
        <v>0</v>
      </c>
      <c r="BL189" s="16" t="s">
        <v>125</v>
      </c>
      <c r="BM189" s="197" t="s">
        <v>413</v>
      </c>
    </row>
    <row r="190" spans="1:47" s="2" customFormat="1" ht="10.2">
      <c r="A190" s="33"/>
      <c r="B190" s="34"/>
      <c r="C190" s="35"/>
      <c r="D190" s="199" t="s">
        <v>127</v>
      </c>
      <c r="E190" s="35"/>
      <c r="F190" s="200" t="s">
        <v>414</v>
      </c>
      <c r="G190" s="35"/>
      <c r="H190" s="35"/>
      <c r="I190" s="107"/>
      <c r="J190" s="35"/>
      <c r="K190" s="35"/>
      <c r="L190" s="38"/>
      <c r="M190" s="201"/>
      <c r="N190" s="202"/>
      <c r="O190" s="63"/>
      <c r="P190" s="63"/>
      <c r="Q190" s="63"/>
      <c r="R190" s="63"/>
      <c r="S190" s="63"/>
      <c r="T190" s="64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127</v>
      </c>
      <c r="AU190" s="16" t="s">
        <v>82</v>
      </c>
    </row>
    <row r="191" spans="1:65" s="2" customFormat="1" ht="14.4" customHeight="1">
      <c r="A191" s="33"/>
      <c r="B191" s="34"/>
      <c r="C191" s="214" t="s">
        <v>415</v>
      </c>
      <c r="D191" s="214" t="s">
        <v>178</v>
      </c>
      <c r="E191" s="215" t="s">
        <v>416</v>
      </c>
      <c r="F191" s="216" t="s">
        <v>417</v>
      </c>
      <c r="G191" s="217" t="s">
        <v>228</v>
      </c>
      <c r="H191" s="218">
        <v>4</v>
      </c>
      <c r="I191" s="219"/>
      <c r="J191" s="220">
        <f>ROUND(I191*H191,2)</f>
        <v>0</v>
      </c>
      <c r="K191" s="216" t="s">
        <v>124</v>
      </c>
      <c r="L191" s="221"/>
      <c r="M191" s="222" t="s">
        <v>19</v>
      </c>
      <c r="N191" s="223" t="s">
        <v>42</v>
      </c>
      <c r="O191" s="63"/>
      <c r="P191" s="195">
        <f>O191*H191</f>
        <v>0</v>
      </c>
      <c r="Q191" s="195">
        <v>0.0061</v>
      </c>
      <c r="R191" s="195">
        <f>Q191*H191</f>
        <v>0.0244</v>
      </c>
      <c r="S191" s="195">
        <v>0</v>
      </c>
      <c r="T191" s="19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7" t="s">
        <v>165</v>
      </c>
      <c r="AT191" s="197" t="s">
        <v>178</v>
      </c>
      <c r="AU191" s="197" t="s">
        <v>82</v>
      </c>
      <c r="AY191" s="16" t="s">
        <v>118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6" t="s">
        <v>79</v>
      </c>
      <c r="BK191" s="198">
        <f>ROUND(I191*H191,2)</f>
        <v>0</v>
      </c>
      <c r="BL191" s="16" t="s">
        <v>125</v>
      </c>
      <c r="BM191" s="197" t="s">
        <v>418</v>
      </c>
    </row>
    <row r="192" spans="1:47" s="2" customFormat="1" ht="10.2">
      <c r="A192" s="33"/>
      <c r="B192" s="34"/>
      <c r="C192" s="35"/>
      <c r="D192" s="199" t="s">
        <v>127</v>
      </c>
      <c r="E192" s="35"/>
      <c r="F192" s="200" t="s">
        <v>417</v>
      </c>
      <c r="G192" s="35"/>
      <c r="H192" s="35"/>
      <c r="I192" s="107"/>
      <c r="J192" s="35"/>
      <c r="K192" s="35"/>
      <c r="L192" s="38"/>
      <c r="M192" s="201"/>
      <c r="N192" s="202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127</v>
      </c>
      <c r="AU192" s="16" t="s">
        <v>82</v>
      </c>
    </row>
    <row r="193" spans="1:65" s="2" customFormat="1" ht="14.4" customHeight="1">
      <c r="A193" s="33"/>
      <c r="B193" s="34"/>
      <c r="C193" s="186" t="s">
        <v>419</v>
      </c>
      <c r="D193" s="186" t="s">
        <v>120</v>
      </c>
      <c r="E193" s="187" t="s">
        <v>247</v>
      </c>
      <c r="F193" s="188" t="s">
        <v>248</v>
      </c>
      <c r="G193" s="189" t="s">
        <v>123</v>
      </c>
      <c r="H193" s="190">
        <v>1251.75</v>
      </c>
      <c r="I193" s="191"/>
      <c r="J193" s="192">
        <f>ROUND(I193*H193,2)</f>
        <v>0</v>
      </c>
      <c r="K193" s="188" t="s">
        <v>124</v>
      </c>
      <c r="L193" s="38"/>
      <c r="M193" s="193" t="s">
        <v>19</v>
      </c>
      <c r="N193" s="194" t="s">
        <v>42</v>
      </c>
      <c r="O193" s="63"/>
      <c r="P193" s="195">
        <f>O193*H193</f>
        <v>0</v>
      </c>
      <c r="Q193" s="195">
        <v>0.00069</v>
      </c>
      <c r="R193" s="195">
        <f>Q193*H193</f>
        <v>0.8637075</v>
      </c>
      <c r="S193" s="195">
        <v>0</v>
      </c>
      <c r="T193" s="196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7" t="s">
        <v>125</v>
      </c>
      <c r="AT193" s="197" t="s">
        <v>120</v>
      </c>
      <c r="AU193" s="197" t="s">
        <v>82</v>
      </c>
      <c r="AY193" s="16" t="s">
        <v>118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6" t="s">
        <v>79</v>
      </c>
      <c r="BK193" s="198">
        <f>ROUND(I193*H193,2)</f>
        <v>0</v>
      </c>
      <c r="BL193" s="16" t="s">
        <v>125</v>
      </c>
      <c r="BM193" s="197" t="s">
        <v>420</v>
      </c>
    </row>
    <row r="194" spans="1:47" s="2" customFormat="1" ht="10.2">
      <c r="A194" s="33"/>
      <c r="B194" s="34"/>
      <c r="C194" s="35"/>
      <c r="D194" s="199" t="s">
        <v>127</v>
      </c>
      <c r="E194" s="35"/>
      <c r="F194" s="200" t="s">
        <v>250</v>
      </c>
      <c r="G194" s="35"/>
      <c r="H194" s="35"/>
      <c r="I194" s="107"/>
      <c r="J194" s="35"/>
      <c r="K194" s="35"/>
      <c r="L194" s="38"/>
      <c r="M194" s="201"/>
      <c r="N194" s="202"/>
      <c r="O194" s="63"/>
      <c r="P194" s="63"/>
      <c r="Q194" s="63"/>
      <c r="R194" s="63"/>
      <c r="S194" s="63"/>
      <c r="T194" s="64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127</v>
      </c>
      <c r="AU194" s="16" t="s">
        <v>82</v>
      </c>
    </row>
    <row r="195" spans="2:51" s="13" customFormat="1" ht="10.2">
      <c r="B195" s="203"/>
      <c r="C195" s="204"/>
      <c r="D195" s="199" t="s">
        <v>129</v>
      </c>
      <c r="E195" s="205" t="s">
        <v>19</v>
      </c>
      <c r="F195" s="206" t="s">
        <v>421</v>
      </c>
      <c r="G195" s="204"/>
      <c r="H195" s="207">
        <v>1251.75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129</v>
      </c>
      <c r="AU195" s="213" t="s">
        <v>82</v>
      </c>
      <c r="AV195" s="13" t="s">
        <v>82</v>
      </c>
      <c r="AW195" s="13" t="s">
        <v>33</v>
      </c>
      <c r="AX195" s="13" t="s">
        <v>79</v>
      </c>
      <c r="AY195" s="213" t="s">
        <v>118</v>
      </c>
    </row>
    <row r="196" spans="1:65" s="2" customFormat="1" ht="14.4" customHeight="1">
      <c r="A196" s="33"/>
      <c r="B196" s="34"/>
      <c r="C196" s="186" t="s">
        <v>422</v>
      </c>
      <c r="D196" s="186" t="s">
        <v>120</v>
      </c>
      <c r="E196" s="187" t="s">
        <v>253</v>
      </c>
      <c r="F196" s="188" t="s">
        <v>254</v>
      </c>
      <c r="G196" s="189" t="s">
        <v>221</v>
      </c>
      <c r="H196" s="190">
        <v>14.5</v>
      </c>
      <c r="I196" s="191"/>
      <c r="J196" s="192">
        <f>ROUND(I196*H196,2)</f>
        <v>0</v>
      </c>
      <c r="K196" s="188" t="s">
        <v>124</v>
      </c>
      <c r="L196" s="38"/>
      <c r="M196" s="193" t="s">
        <v>19</v>
      </c>
      <c r="N196" s="194" t="s">
        <v>42</v>
      </c>
      <c r="O196" s="63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7" t="s">
        <v>125</v>
      </c>
      <c r="AT196" s="197" t="s">
        <v>120</v>
      </c>
      <c r="AU196" s="197" t="s">
        <v>82</v>
      </c>
      <c r="AY196" s="16" t="s">
        <v>118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6" t="s">
        <v>79</v>
      </c>
      <c r="BK196" s="198">
        <f>ROUND(I196*H196,2)</f>
        <v>0</v>
      </c>
      <c r="BL196" s="16" t="s">
        <v>125</v>
      </c>
      <c r="BM196" s="197" t="s">
        <v>423</v>
      </c>
    </row>
    <row r="197" spans="1:47" s="2" customFormat="1" ht="10.2">
      <c r="A197" s="33"/>
      <c r="B197" s="34"/>
      <c r="C197" s="35"/>
      <c r="D197" s="199" t="s">
        <v>127</v>
      </c>
      <c r="E197" s="35"/>
      <c r="F197" s="200" t="s">
        <v>256</v>
      </c>
      <c r="G197" s="35"/>
      <c r="H197" s="35"/>
      <c r="I197" s="107"/>
      <c r="J197" s="35"/>
      <c r="K197" s="35"/>
      <c r="L197" s="38"/>
      <c r="M197" s="201"/>
      <c r="N197" s="202"/>
      <c r="O197" s="63"/>
      <c r="P197" s="63"/>
      <c r="Q197" s="63"/>
      <c r="R197" s="63"/>
      <c r="S197" s="63"/>
      <c r="T197" s="64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127</v>
      </c>
      <c r="AU197" s="16" t="s">
        <v>82</v>
      </c>
    </row>
    <row r="198" spans="1:65" s="2" customFormat="1" ht="14.4" customHeight="1">
      <c r="A198" s="33"/>
      <c r="B198" s="34"/>
      <c r="C198" s="186" t="s">
        <v>424</v>
      </c>
      <c r="D198" s="186" t="s">
        <v>120</v>
      </c>
      <c r="E198" s="187" t="s">
        <v>258</v>
      </c>
      <c r="F198" s="188" t="s">
        <v>259</v>
      </c>
      <c r="G198" s="189" t="s">
        <v>221</v>
      </c>
      <c r="H198" s="190">
        <v>9</v>
      </c>
      <c r="I198" s="191"/>
      <c r="J198" s="192">
        <f>ROUND(I198*H198,2)</f>
        <v>0</v>
      </c>
      <c r="K198" s="188" t="s">
        <v>124</v>
      </c>
      <c r="L198" s="38"/>
      <c r="M198" s="193" t="s">
        <v>19</v>
      </c>
      <c r="N198" s="194" t="s">
        <v>42</v>
      </c>
      <c r="O198" s="63"/>
      <c r="P198" s="195">
        <f>O198*H198</f>
        <v>0</v>
      </c>
      <c r="Q198" s="195">
        <v>0.29221</v>
      </c>
      <c r="R198" s="195">
        <f>Q198*H198</f>
        <v>2.62989</v>
      </c>
      <c r="S198" s="195">
        <v>0</v>
      </c>
      <c r="T198" s="196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7" t="s">
        <v>125</v>
      </c>
      <c r="AT198" s="197" t="s">
        <v>120</v>
      </c>
      <c r="AU198" s="197" t="s">
        <v>82</v>
      </c>
      <c r="AY198" s="16" t="s">
        <v>118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6" t="s">
        <v>79</v>
      </c>
      <c r="BK198" s="198">
        <f>ROUND(I198*H198,2)</f>
        <v>0</v>
      </c>
      <c r="BL198" s="16" t="s">
        <v>125</v>
      </c>
      <c r="BM198" s="197" t="s">
        <v>425</v>
      </c>
    </row>
    <row r="199" spans="1:47" s="2" customFormat="1" ht="10.2">
      <c r="A199" s="33"/>
      <c r="B199" s="34"/>
      <c r="C199" s="35"/>
      <c r="D199" s="199" t="s">
        <v>127</v>
      </c>
      <c r="E199" s="35"/>
      <c r="F199" s="200" t="s">
        <v>261</v>
      </c>
      <c r="G199" s="35"/>
      <c r="H199" s="35"/>
      <c r="I199" s="107"/>
      <c r="J199" s="35"/>
      <c r="K199" s="35"/>
      <c r="L199" s="38"/>
      <c r="M199" s="201"/>
      <c r="N199" s="202"/>
      <c r="O199" s="63"/>
      <c r="P199" s="63"/>
      <c r="Q199" s="63"/>
      <c r="R199" s="63"/>
      <c r="S199" s="63"/>
      <c r="T199" s="64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127</v>
      </c>
      <c r="AU199" s="16" t="s">
        <v>82</v>
      </c>
    </row>
    <row r="200" spans="1:65" s="2" customFormat="1" ht="14.4" customHeight="1">
      <c r="A200" s="33"/>
      <c r="B200" s="34"/>
      <c r="C200" s="214" t="s">
        <v>426</v>
      </c>
      <c r="D200" s="214" t="s">
        <v>178</v>
      </c>
      <c r="E200" s="215" t="s">
        <v>263</v>
      </c>
      <c r="F200" s="216" t="s">
        <v>264</v>
      </c>
      <c r="G200" s="217" t="s">
        <v>228</v>
      </c>
      <c r="H200" s="218">
        <v>9</v>
      </c>
      <c r="I200" s="219"/>
      <c r="J200" s="220">
        <f>ROUND(I200*H200,2)</f>
        <v>0</v>
      </c>
      <c r="K200" s="216" t="s">
        <v>19</v>
      </c>
      <c r="L200" s="221"/>
      <c r="M200" s="222" t="s">
        <v>19</v>
      </c>
      <c r="N200" s="223" t="s">
        <v>42</v>
      </c>
      <c r="O200" s="63"/>
      <c r="P200" s="195">
        <f>O200*H200</f>
        <v>0</v>
      </c>
      <c r="Q200" s="195">
        <v>0.124</v>
      </c>
      <c r="R200" s="195">
        <f>Q200*H200</f>
        <v>1.116</v>
      </c>
      <c r="S200" s="195">
        <v>0</v>
      </c>
      <c r="T200" s="196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7" t="s">
        <v>165</v>
      </c>
      <c r="AT200" s="197" t="s">
        <v>178</v>
      </c>
      <c r="AU200" s="197" t="s">
        <v>82</v>
      </c>
      <c r="AY200" s="16" t="s">
        <v>118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6" t="s">
        <v>79</v>
      </c>
      <c r="BK200" s="198">
        <f>ROUND(I200*H200,2)</f>
        <v>0</v>
      </c>
      <c r="BL200" s="16" t="s">
        <v>125</v>
      </c>
      <c r="BM200" s="197" t="s">
        <v>427</v>
      </c>
    </row>
    <row r="201" spans="1:47" s="2" customFormat="1" ht="10.2">
      <c r="A201" s="33"/>
      <c r="B201" s="34"/>
      <c r="C201" s="35"/>
      <c r="D201" s="199" t="s">
        <v>127</v>
      </c>
      <c r="E201" s="35"/>
      <c r="F201" s="200" t="s">
        <v>264</v>
      </c>
      <c r="G201" s="35"/>
      <c r="H201" s="35"/>
      <c r="I201" s="107"/>
      <c r="J201" s="35"/>
      <c r="K201" s="35"/>
      <c r="L201" s="38"/>
      <c r="M201" s="201"/>
      <c r="N201" s="202"/>
      <c r="O201" s="63"/>
      <c r="P201" s="63"/>
      <c r="Q201" s="63"/>
      <c r="R201" s="63"/>
      <c r="S201" s="63"/>
      <c r="T201" s="64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127</v>
      </c>
      <c r="AU201" s="16" t="s">
        <v>82</v>
      </c>
    </row>
    <row r="202" spans="1:65" s="2" customFormat="1" ht="14.4" customHeight="1">
      <c r="A202" s="33"/>
      <c r="B202" s="34"/>
      <c r="C202" s="214" t="s">
        <v>428</v>
      </c>
      <c r="D202" s="214" t="s">
        <v>178</v>
      </c>
      <c r="E202" s="215" t="s">
        <v>267</v>
      </c>
      <c r="F202" s="216" t="s">
        <v>268</v>
      </c>
      <c r="G202" s="217" t="s">
        <v>228</v>
      </c>
      <c r="H202" s="218">
        <v>18</v>
      </c>
      <c r="I202" s="219"/>
      <c r="J202" s="220">
        <f>ROUND(I202*H202,2)</f>
        <v>0</v>
      </c>
      <c r="K202" s="216" t="s">
        <v>19</v>
      </c>
      <c r="L202" s="221"/>
      <c r="M202" s="222" t="s">
        <v>19</v>
      </c>
      <c r="N202" s="223" t="s">
        <v>42</v>
      </c>
      <c r="O202" s="63"/>
      <c r="P202" s="195">
        <f>O202*H202</f>
        <v>0</v>
      </c>
      <c r="Q202" s="195">
        <v>0.008</v>
      </c>
      <c r="R202" s="195">
        <f>Q202*H202</f>
        <v>0.14400000000000002</v>
      </c>
      <c r="S202" s="195">
        <v>0</v>
      </c>
      <c r="T202" s="196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7" t="s">
        <v>165</v>
      </c>
      <c r="AT202" s="197" t="s">
        <v>178</v>
      </c>
      <c r="AU202" s="197" t="s">
        <v>82</v>
      </c>
      <c r="AY202" s="16" t="s">
        <v>118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6" t="s">
        <v>79</v>
      </c>
      <c r="BK202" s="198">
        <f>ROUND(I202*H202,2)</f>
        <v>0</v>
      </c>
      <c r="BL202" s="16" t="s">
        <v>125</v>
      </c>
      <c r="BM202" s="197" t="s">
        <v>429</v>
      </c>
    </row>
    <row r="203" spans="1:47" s="2" customFormat="1" ht="10.2">
      <c r="A203" s="33"/>
      <c r="B203" s="34"/>
      <c r="C203" s="35"/>
      <c r="D203" s="199" t="s">
        <v>127</v>
      </c>
      <c r="E203" s="35"/>
      <c r="F203" s="200" t="s">
        <v>268</v>
      </c>
      <c r="G203" s="35"/>
      <c r="H203" s="35"/>
      <c r="I203" s="107"/>
      <c r="J203" s="35"/>
      <c r="K203" s="35"/>
      <c r="L203" s="38"/>
      <c r="M203" s="201"/>
      <c r="N203" s="202"/>
      <c r="O203" s="63"/>
      <c r="P203" s="63"/>
      <c r="Q203" s="63"/>
      <c r="R203" s="63"/>
      <c r="S203" s="63"/>
      <c r="T203" s="64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127</v>
      </c>
      <c r="AU203" s="16" t="s">
        <v>82</v>
      </c>
    </row>
    <row r="204" spans="1:65" s="2" customFormat="1" ht="14.4" customHeight="1">
      <c r="A204" s="33"/>
      <c r="B204" s="34"/>
      <c r="C204" s="186" t="s">
        <v>430</v>
      </c>
      <c r="D204" s="186" t="s">
        <v>120</v>
      </c>
      <c r="E204" s="187" t="s">
        <v>271</v>
      </c>
      <c r="F204" s="188" t="s">
        <v>272</v>
      </c>
      <c r="G204" s="189" t="s">
        <v>221</v>
      </c>
      <c r="H204" s="190">
        <v>40</v>
      </c>
      <c r="I204" s="191"/>
      <c r="J204" s="192">
        <f>ROUND(I204*H204,2)</f>
        <v>0</v>
      </c>
      <c r="K204" s="188" t="s">
        <v>124</v>
      </c>
      <c r="L204" s="38"/>
      <c r="M204" s="193" t="s">
        <v>19</v>
      </c>
      <c r="N204" s="194" t="s">
        <v>42</v>
      </c>
      <c r="O204" s="63"/>
      <c r="P204" s="195">
        <f>O204*H204</f>
        <v>0</v>
      </c>
      <c r="Q204" s="195">
        <v>0</v>
      </c>
      <c r="R204" s="195">
        <f>Q204*H204</f>
        <v>0</v>
      </c>
      <c r="S204" s="195">
        <v>0.194</v>
      </c>
      <c r="T204" s="196">
        <f>S204*H204</f>
        <v>7.76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7" t="s">
        <v>125</v>
      </c>
      <c r="AT204" s="197" t="s">
        <v>120</v>
      </c>
      <c r="AU204" s="197" t="s">
        <v>82</v>
      </c>
      <c r="AY204" s="16" t="s">
        <v>118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6" t="s">
        <v>79</v>
      </c>
      <c r="BK204" s="198">
        <f>ROUND(I204*H204,2)</f>
        <v>0</v>
      </c>
      <c r="BL204" s="16" t="s">
        <v>125</v>
      </c>
      <c r="BM204" s="197" t="s">
        <v>431</v>
      </c>
    </row>
    <row r="205" spans="1:47" s="2" customFormat="1" ht="38.4">
      <c r="A205" s="33"/>
      <c r="B205" s="34"/>
      <c r="C205" s="35"/>
      <c r="D205" s="199" t="s">
        <v>127</v>
      </c>
      <c r="E205" s="35"/>
      <c r="F205" s="200" t="s">
        <v>274</v>
      </c>
      <c r="G205" s="35"/>
      <c r="H205" s="35"/>
      <c r="I205" s="107"/>
      <c r="J205" s="35"/>
      <c r="K205" s="35"/>
      <c r="L205" s="38"/>
      <c r="M205" s="201"/>
      <c r="N205" s="202"/>
      <c r="O205" s="63"/>
      <c r="P205" s="63"/>
      <c r="Q205" s="63"/>
      <c r="R205" s="63"/>
      <c r="S205" s="63"/>
      <c r="T205" s="64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127</v>
      </c>
      <c r="AU205" s="16" t="s">
        <v>82</v>
      </c>
    </row>
    <row r="206" spans="2:63" s="12" customFormat="1" ht="22.8" customHeight="1">
      <c r="B206" s="170"/>
      <c r="C206" s="171"/>
      <c r="D206" s="172" t="s">
        <v>70</v>
      </c>
      <c r="E206" s="184" t="s">
        <v>275</v>
      </c>
      <c r="F206" s="184" t="s">
        <v>276</v>
      </c>
      <c r="G206" s="171"/>
      <c r="H206" s="171"/>
      <c r="I206" s="174"/>
      <c r="J206" s="185">
        <f>BK206</f>
        <v>0</v>
      </c>
      <c r="K206" s="171"/>
      <c r="L206" s="176"/>
      <c r="M206" s="177"/>
      <c r="N206" s="178"/>
      <c r="O206" s="178"/>
      <c r="P206" s="179">
        <f>SUM(P207:P219)</f>
        <v>0</v>
      </c>
      <c r="Q206" s="178"/>
      <c r="R206" s="179">
        <f>SUM(R207:R219)</f>
        <v>0</v>
      </c>
      <c r="S206" s="178"/>
      <c r="T206" s="180">
        <f>SUM(T207:T219)</f>
        <v>0</v>
      </c>
      <c r="AR206" s="181" t="s">
        <v>79</v>
      </c>
      <c r="AT206" s="182" t="s">
        <v>70</v>
      </c>
      <c r="AU206" s="182" t="s">
        <v>79</v>
      </c>
      <c r="AY206" s="181" t="s">
        <v>118</v>
      </c>
      <c r="BK206" s="183">
        <f>SUM(BK207:BK219)</f>
        <v>0</v>
      </c>
    </row>
    <row r="207" spans="1:65" s="2" customFormat="1" ht="14.4" customHeight="1">
      <c r="A207" s="33"/>
      <c r="B207" s="34"/>
      <c r="C207" s="186" t="s">
        <v>432</v>
      </c>
      <c r="D207" s="186" t="s">
        <v>120</v>
      </c>
      <c r="E207" s="187" t="s">
        <v>278</v>
      </c>
      <c r="F207" s="188" t="s">
        <v>279</v>
      </c>
      <c r="G207" s="189" t="s">
        <v>155</v>
      </c>
      <c r="H207" s="190">
        <v>14.307</v>
      </c>
      <c r="I207" s="191"/>
      <c r="J207" s="192">
        <f>ROUND(I207*H207,2)</f>
        <v>0</v>
      </c>
      <c r="K207" s="188" t="s">
        <v>124</v>
      </c>
      <c r="L207" s="38"/>
      <c r="M207" s="193" t="s">
        <v>19</v>
      </c>
      <c r="N207" s="194" t="s">
        <v>42</v>
      </c>
      <c r="O207" s="63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7" t="s">
        <v>125</v>
      </c>
      <c r="AT207" s="197" t="s">
        <v>120</v>
      </c>
      <c r="AU207" s="197" t="s">
        <v>82</v>
      </c>
      <c r="AY207" s="16" t="s">
        <v>118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16" t="s">
        <v>79</v>
      </c>
      <c r="BK207" s="198">
        <f>ROUND(I207*H207,2)</f>
        <v>0</v>
      </c>
      <c r="BL207" s="16" t="s">
        <v>125</v>
      </c>
      <c r="BM207" s="197" t="s">
        <v>433</v>
      </c>
    </row>
    <row r="208" spans="1:47" s="2" customFormat="1" ht="19.2">
      <c r="A208" s="33"/>
      <c r="B208" s="34"/>
      <c r="C208" s="35"/>
      <c r="D208" s="199" t="s">
        <v>127</v>
      </c>
      <c r="E208" s="35"/>
      <c r="F208" s="200" t="s">
        <v>281</v>
      </c>
      <c r="G208" s="35"/>
      <c r="H208" s="35"/>
      <c r="I208" s="107"/>
      <c r="J208" s="35"/>
      <c r="K208" s="35"/>
      <c r="L208" s="38"/>
      <c r="M208" s="201"/>
      <c r="N208" s="202"/>
      <c r="O208" s="63"/>
      <c r="P208" s="63"/>
      <c r="Q208" s="63"/>
      <c r="R208" s="63"/>
      <c r="S208" s="63"/>
      <c r="T208" s="64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127</v>
      </c>
      <c r="AU208" s="16" t="s">
        <v>82</v>
      </c>
    </row>
    <row r="209" spans="2:51" s="13" customFormat="1" ht="10.2">
      <c r="B209" s="203"/>
      <c r="C209" s="204"/>
      <c r="D209" s="199" t="s">
        <v>129</v>
      </c>
      <c r="E209" s="205" t="s">
        <v>19</v>
      </c>
      <c r="F209" s="206" t="s">
        <v>159</v>
      </c>
      <c r="G209" s="204"/>
      <c r="H209" s="207">
        <v>7.76</v>
      </c>
      <c r="I209" s="208"/>
      <c r="J209" s="204"/>
      <c r="K209" s="204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129</v>
      </c>
      <c r="AU209" s="213" t="s">
        <v>82</v>
      </c>
      <c r="AV209" s="13" t="s">
        <v>82</v>
      </c>
      <c r="AW209" s="13" t="s">
        <v>33</v>
      </c>
      <c r="AX209" s="13" t="s">
        <v>71</v>
      </c>
      <c r="AY209" s="213" t="s">
        <v>118</v>
      </c>
    </row>
    <row r="210" spans="2:51" s="13" customFormat="1" ht="10.2">
      <c r="B210" s="203"/>
      <c r="C210" s="204"/>
      <c r="D210" s="199" t="s">
        <v>129</v>
      </c>
      <c r="E210" s="205" t="s">
        <v>19</v>
      </c>
      <c r="F210" s="206" t="s">
        <v>434</v>
      </c>
      <c r="G210" s="204"/>
      <c r="H210" s="207">
        <v>6.547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129</v>
      </c>
      <c r="AU210" s="213" t="s">
        <v>82</v>
      </c>
      <c r="AV210" s="13" t="s">
        <v>82</v>
      </c>
      <c r="AW210" s="13" t="s">
        <v>33</v>
      </c>
      <c r="AX210" s="13" t="s">
        <v>71</v>
      </c>
      <c r="AY210" s="213" t="s">
        <v>118</v>
      </c>
    </row>
    <row r="211" spans="1:65" s="2" customFormat="1" ht="14.4" customHeight="1">
      <c r="A211" s="33"/>
      <c r="B211" s="34"/>
      <c r="C211" s="186" t="s">
        <v>435</v>
      </c>
      <c r="D211" s="186" t="s">
        <v>120</v>
      </c>
      <c r="E211" s="187" t="s">
        <v>284</v>
      </c>
      <c r="F211" s="188" t="s">
        <v>285</v>
      </c>
      <c r="G211" s="189" t="s">
        <v>155</v>
      </c>
      <c r="H211" s="190">
        <v>128.763</v>
      </c>
      <c r="I211" s="191"/>
      <c r="J211" s="192">
        <f>ROUND(I211*H211,2)</f>
        <v>0</v>
      </c>
      <c r="K211" s="188" t="s">
        <v>124</v>
      </c>
      <c r="L211" s="38"/>
      <c r="M211" s="193" t="s">
        <v>19</v>
      </c>
      <c r="N211" s="194" t="s">
        <v>42</v>
      </c>
      <c r="O211" s="63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7" t="s">
        <v>125</v>
      </c>
      <c r="AT211" s="197" t="s">
        <v>120</v>
      </c>
      <c r="AU211" s="197" t="s">
        <v>82</v>
      </c>
      <c r="AY211" s="16" t="s">
        <v>118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6" t="s">
        <v>79</v>
      </c>
      <c r="BK211" s="198">
        <f>ROUND(I211*H211,2)</f>
        <v>0</v>
      </c>
      <c r="BL211" s="16" t="s">
        <v>125</v>
      </c>
      <c r="BM211" s="197" t="s">
        <v>436</v>
      </c>
    </row>
    <row r="212" spans="1:47" s="2" customFormat="1" ht="19.2">
      <c r="A212" s="33"/>
      <c r="B212" s="34"/>
      <c r="C212" s="35"/>
      <c r="D212" s="199" t="s">
        <v>127</v>
      </c>
      <c r="E212" s="35"/>
      <c r="F212" s="200" t="s">
        <v>287</v>
      </c>
      <c r="G212" s="35"/>
      <c r="H212" s="35"/>
      <c r="I212" s="107"/>
      <c r="J212" s="35"/>
      <c r="K212" s="35"/>
      <c r="L212" s="38"/>
      <c r="M212" s="201"/>
      <c r="N212" s="202"/>
      <c r="O212" s="63"/>
      <c r="P212" s="63"/>
      <c r="Q212" s="63"/>
      <c r="R212" s="63"/>
      <c r="S212" s="63"/>
      <c r="T212" s="64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127</v>
      </c>
      <c r="AU212" s="16" t="s">
        <v>82</v>
      </c>
    </row>
    <row r="213" spans="2:51" s="13" customFormat="1" ht="10.2">
      <c r="B213" s="203"/>
      <c r="C213" s="204"/>
      <c r="D213" s="199" t="s">
        <v>129</v>
      </c>
      <c r="E213" s="205" t="s">
        <v>19</v>
      </c>
      <c r="F213" s="206" t="s">
        <v>437</v>
      </c>
      <c r="G213" s="204"/>
      <c r="H213" s="207">
        <v>128.763</v>
      </c>
      <c r="I213" s="208"/>
      <c r="J213" s="204"/>
      <c r="K213" s="204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129</v>
      </c>
      <c r="AU213" s="213" t="s">
        <v>82</v>
      </c>
      <c r="AV213" s="13" t="s">
        <v>82</v>
      </c>
      <c r="AW213" s="13" t="s">
        <v>33</v>
      </c>
      <c r="AX213" s="13" t="s">
        <v>79</v>
      </c>
      <c r="AY213" s="213" t="s">
        <v>118</v>
      </c>
    </row>
    <row r="214" spans="1:65" s="2" customFormat="1" ht="22.8">
      <c r="A214" s="33"/>
      <c r="B214" s="34"/>
      <c r="C214" s="186" t="s">
        <v>438</v>
      </c>
      <c r="D214" s="186" t="s">
        <v>120</v>
      </c>
      <c r="E214" s="187" t="s">
        <v>290</v>
      </c>
      <c r="F214" s="188" t="s">
        <v>291</v>
      </c>
      <c r="G214" s="189" t="s">
        <v>155</v>
      </c>
      <c r="H214" s="190">
        <v>2.342</v>
      </c>
      <c r="I214" s="191"/>
      <c r="J214" s="192">
        <f>ROUND(I214*H214,2)</f>
        <v>0</v>
      </c>
      <c r="K214" s="188" t="s">
        <v>124</v>
      </c>
      <c r="L214" s="38"/>
      <c r="M214" s="193" t="s">
        <v>19</v>
      </c>
      <c r="N214" s="194" t="s">
        <v>42</v>
      </c>
      <c r="O214" s="63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7" t="s">
        <v>125</v>
      </c>
      <c r="AT214" s="197" t="s">
        <v>120</v>
      </c>
      <c r="AU214" s="197" t="s">
        <v>82</v>
      </c>
      <c r="AY214" s="16" t="s">
        <v>118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6" t="s">
        <v>79</v>
      </c>
      <c r="BK214" s="198">
        <f>ROUND(I214*H214,2)</f>
        <v>0</v>
      </c>
      <c r="BL214" s="16" t="s">
        <v>125</v>
      </c>
      <c r="BM214" s="197" t="s">
        <v>439</v>
      </c>
    </row>
    <row r="215" spans="1:47" s="2" customFormat="1" ht="19.2">
      <c r="A215" s="33"/>
      <c r="B215" s="34"/>
      <c r="C215" s="35"/>
      <c r="D215" s="199" t="s">
        <v>127</v>
      </c>
      <c r="E215" s="35"/>
      <c r="F215" s="200" t="s">
        <v>293</v>
      </c>
      <c r="G215" s="35"/>
      <c r="H215" s="35"/>
      <c r="I215" s="107"/>
      <c r="J215" s="35"/>
      <c r="K215" s="35"/>
      <c r="L215" s="38"/>
      <c r="M215" s="201"/>
      <c r="N215" s="202"/>
      <c r="O215" s="63"/>
      <c r="P215" s="63"/>
      <c r="Q215" s="63"/>
      <c r="R215" s="63"/>
      <c r="S215" s="63"/>
      <c r="T215" s="64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127</v>
      </c>
      <c r="AU215" s="16" t="s">
        <v>82</v>
      </c>
    </row>
    <row r="216" spans="2:51" s="13" customFormat="1" ht="10.2">
      <c r="B216" s="203"/>
      <c r="C216" s="204"/>
      <c r="D216" s="199" t="s">
        <v>129</v>
      </c>
      <c r="E216" s="205" t="s">
        <v>19</v>
      </c>
      <c r="F216" s="206" t="s">
        <v>440</v>
      </c>
      <c r="G216" s="204"/>
      <c r="H216" s="207">
        <v>2.342</v>
      </c>
      <c r="I216" s="208"/>
      <c r="J216" s="204"/>
      <c r="K216" s="204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129</v>
      </c>
      <c r="AU216" s="213" t="s">
        <v>82</v>
      </c>
      <c r="AV216" s="13" t="s">
        <v>82</v>
      </c>
      <c r="AW216" s="13" t="s">
        <v>33</v>
      </c>
      <c r="AX216" s="13" t="s">
        <v>71</v>
      </c>
      <c r="AY216" s="213" t="s">
        <v>118</v>
      </c>
    </row>
    <row r="217" spans="1:65" s="2" customFormat="1" ht="14.4" customHeight="1">
      <c r="A217" s="33"/>
      <c r="B217" s="34"/>
      <c r="C217" s="186" t="s">
        <v>441</v>
      </c>
      <c r="D217" s="186" t="s">
        <v>120</v>
      </c>
      <c r="E217" s="187" t="s">
        <v>296</v>
      </c>
      <c r="F217" s="188" t="s">
        <v>154</v>
      </c>
      <c r="G217" s="189" t="s">
        <v>155</v>
      </c>
      <c r="H217" s="190">
        <v>4.205</v>
      </c>
      <c r="I217" s="191"/>
      <c r="J217" s="192">
        <f>ROUND(I217*H217,2)</f>
        <v>0</v>
      </c>
      <c r="K217" s="188" t="s">
        <v>124</v>
      </c>
      <c r="L217" s="38"/>
      <c r="M217" s="193" t="s">
        <v>19</v>
      </c>
      <c r="N217" s="194" t="s">
        <v>42</v>
      </c>
      <c r="O217" s="63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7" t="s">
        <v>125</v>
      </c>
      <c r="AT217" s="197" t="s">
        <v>120</v>
      </c>
      <c r="AU217" s="197" t="s">
        <v>82</v>
      </c>
      <c r="AY217" s="16" t="s">
        <v>118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6" t="s">
        <v>79</v>
      </c>
      <c r="BK217" s="198">
        <f>ROUND(I217*H217,2)</f>
        <v>0</v>
      </c>
      <c r="BL217" s="16" t="s">
        <v>125</v>
      </c>
      <c r="BM217" s="197" t="s">
        <v>442</v>
      </c>
    </row>
    <row r="218" spans="1:47" s="2" customFormat="1" ht="19.2">
      <c r="A218" s="33"/>
      <c r="B218" s="34"/>
      <c r="C218" s="35"/>
      <c r="D218" s="199" t="s">
        <v>127</v>
      </c>
      <c r="E218" s="35"/>
      <c r="F218" s="200" t="s">
        <v>157</v>
      </c>
      <c r="G218" s="35"/>
      <c r="H218" s="35"/>
      <c r="I218" s="107"/>
      <c r="J218" s="35"/>
      <c r="K218" s="35"/>
      <c r="L218" s="38"/>
      <c r="M218" s="201"/>
      <c r="N218" s="202"/>
      <c r="O218" s="63"/>
      <c r="P218" s="63"/>
      <c r="Q218" s="63"/>
      <c r="R218" s="63"/>
      <c r="S218" s="63"/>
      <c r="T218" s="64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127</v>
      </c>
      <c r="AU218" s="16" t="s">
        <v>82</v>
      </c>
    </row>
    <row r="219" spans="2:51" s="13" customFormat="1" ht="10.2">
      <c r="B219" s="203"/>
      <c r="C219" s="204"/>
      <c r="D219" s="199" t="s">
        <v>129</v>
      </c>
      <c r="E219" s="205" t="s">
        <v>19</v>
      </c>
      <c r="F219" s="206" t="s">
        <v>443</v>
      </c>
      <c r="G219" s="204"/>
      <c r="H219" s="207">
        <v>4.205</v>
      </c>
      <c r="I219" s="208"/>
      <c r="J219" s="204"/>
      <c r="K219" s="204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129</v>
      </c>
      <c r="AU219" s="213" t="s">
        <v>82</v>
      </c>
      <c r="AV219" s="13" t="s">
        <v>82</v>
      </c>
      <c r="AW219" s="13" t="s">
        <v>33</v>
      </c>
      <c r="AX219" s="13" t="s">
        <v>71</v>
      </c>
      <c r="AY219" s="213" t="s">
        <v>118</v>
      </c>
    </row>
    <row r="220" spans="2:63" s="12" customFormat="1" ht="22.8" customHeight="1">
      <c r="B220" s="170"/>
      <c r="C220" s="171"/>
      <c r="D220" s="172" t="s">
        <v>70</v>
      </c>
      <c r="E220" s="184" t="s">
        <v>299</v>
      </c>
      <c r="F220" s="184" t="s">
        <v>300</v>
      </c>
      <c r="G220" s="171"/>
      <c r="H220" s="171"/>
      <c r="I220" s="174"/>
      <c r="J220" s="185">
        <f>BK220</f>
        <v>0</v>
      </c>
      <c r="K220" s="171"/>
      <c r="L220" s="176"/>
      <c r="M220" s="177"/>
      <c r="N220" s="178"/>
      <c r="O220" s="178"/>
      <c r="P220" s="179">
        <f>SUM(P221:P222)</f>
        <v>0</v>
      </c>
      <c r="Q220" s="178"/>
      <c r="R220" s="179">
        <f>SUM(R221:R222)</f>
        <v>0</v>
      </c>
      <c r="S220" s="178"/>
      <c r="T220" s="180">
        <f>SUM(T221:T222)</f>
        <v>0</v>
      </c>
      <c r="AR220" s="181" t="s">
        <v>79</v>
      </c>
      <c r="AT220" s="182" t="s">
        <v>70</v>
      </c>
      <c r="AU220" s="182" t="s">
        <v>79</v>
      </c>
      <c r="AY220" s="181" t="s">
        <v>118</v>
      </c>
      <c r="BK220" s="183">
        <f>SUM(BK221:BK222)</f>
        <v>0</v>
      </c>
    </row>
    <row r="221" spans="1:65" s="2" customFormat="1" ht="22.8">
      <c r="A221" s="33"/>
      <c r="B221" s="34"/>
      <c r="C221" s="186" t="s">
        <v>444</v>
      </c>
      <c r="D221" s="186" t="s">
        <v>120</v>
      </c>
      <c r="E221" s="187" t="s">
        <v>302</v>
      </c>
      <c r="F221" s="188" t="s">
        <v>303</v>
      </c>
      <c r="G221" s="189" t="s">
        <v>155</v>
      </c>
      <c r="H221" s="190">
        <v>1528.454</v>
      </c>
      <c r="I221" s="191"/>
      <c r="J221" s="192">
        <f>ROUND(I221*H221,2)</f>
        <v>0</v>
      </c>
      <c r="K221" s="188" t="s">
        <v>124</v>
      </c>
      <c r="L221" s="38"/>
      <c r="M221" s="193" t="s">
        <v>19</v>
      </c>
      <c r="N221" s="194" t="s">
        <v>42</v>
      </c>
      <c r="O221" s="63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7" t="s">
        <v>125</v>
      </c>
      <c r="AT221" s="197" t="s">
        <v>120</v>
      </c>
      <c r="AU221" s="197" t="s">
        <v>82</v>
      </c>
      <c r="AY221" s="16" t="s">
        <v>118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6" t="s">
        <v>79</v>
      </c>
      <c r="BK221" s="198">
        <f>ROUND(I221*H221,2)</f>
        <v>0</v>
      </c>
      <c r="BL221" s="16" t="s">
        <v>125</v>
      </c>
      <c r="BM221" s="197" t="s">
        <v>445</v>
      </c>
    </row>
    <row r="222" spans="1:47" s="2" customFormat="1" ht="19.2">
      <c r="A222" s="33"/>
      <c r="B222" s="34"/>
      <c r="C222" s="35"/>
      <c r="D222" s="199" t="s">
        <v>127</v>
      </c>
      <c r="E222" s="35"/>
      <c r="F222" s="200" t="s">
        <v>305</v>
      </c>
      <c r="G222" s="35"/>
      <c r="H222" s="35"/>
      <c r="I222" s="107"/>
      <c r="J222" s="35"/>
      <c r="K222" s="35"/>
      <c r="L222" s="38"/>
      <c r="M222" s="224"/>
      <c r="N222" s="225"/>
      <c r="O222" s="226"/>
      <c r="P222" s="226"/>
      <c r="Q222" s="226"/>
      <c r="R222" s="226"/>
      <c r="S222" s="226"/>
      <c r="T222" s="227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6" t="s">
        <v>127</v>
      </c>
      <c r="AU222" s="16" t="s">
        <v>82</v>
      </c>
    </row>
    <row r="223" spans="1:31" s="2" customFormat="1" ht="6.9" customHeight="1">
      <c r="A223" s="33"/>
      <c r="B223" s="46"/>
      <c r="C223" s="47"/>
      <c r="D223" s="47"/>
      <c r="E223" s="47"/>
      <c r="F223" s="47"/>
      <c r="G223" s="47"/>
      <c r="H223" s="47"/>
      <c r="I223" s="135"/>
      <c r="J223" s="47"/>
      <c r="K223" s="47"/>
      <c r="L223" s="38"/>
      <c r="M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</sheetData>
  <sheetProtection algorithmName="SHA-512" hashValue="am3CLUy4kBv+FjeWse9us1633/LHwNvtL3mCeRw6/072aCFD3DYaLakYfzPr04q7Tov5pPQ+jKNnK7NB7p3fIQ==" saltValue="uKvwcvpwpq2IkJ1Sq0rtprRENJHw298cMmwaB1rDW/cyoxTu9mosYN94KoBtcCMnOctNwWBjxvU4xzWUVtd7XA==" spinCount="100000" sheet="1" objects="1" scenarios="1" formatColumns="0" formatRows="0" autoFilter="0"/>
  <autoFilter ref="C85:K222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7.57421875" style="1" customWidth="1"/>
    <col min="8" max="8" width="9.8515625" style="1" customWidth="1"/>
    <col min="9" max="9" width="17.28125" style="100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0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6" t="s">
        <v>88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9"/>
      <c r="AT3" s="16" t="s">
        <v>82</v>
      </c>
    </row>
    <row r="4" spans="2:46" s="1" customFormat="1" ht="24.9" customHeight="1">
      <c r="B4" s="19"/>
      <c r="D4" s="104" t="s">
        <v>89</v>
      </c>
      <c r="I4" s="100"/>
      <c r="L4" s="19"/>
      <c r="M4" s="105" t="s">
        <v>10</v>
      </c>
      <c r="AT4" s="16" t="s">
        <v>4</v>
      </c>
    </row>
    <row r="5" spans="2:12" s="1" customFormat="1" ht="6.9" customHeight="1">
      <c r="B5" s="19"/>
      <c r="I5" s="100"/>
      <c r="L5" s="19"/>
    </row>
    <row r="6" spans="2:12" s="1" customFormat="1" ht="12" customHeight="1">
      <c r="B6" s="19"/>
      <c r="D6" s="106" t="s">
        <v>16</v>
      </c>
      <c r="I6" s="100"/>
      <c r="L6" s="19"/>
    </row>
    <row r="7" spans="2:12" s="1" customFormat="1" ht="14.4" customHeight="1">
      <c r="B7" s="19"/>
      <c r="E7" s="347" t="str">
        <f>'Rekapitulace stavby'!K6</f>
        <v>Polní cesta P2 v k.ú. Svojšice u Kouřimi</v>
      </c>
      <c r="F7" s="348"/>
      <c r="G7" s="348"/>
      <c r="H7" s="348"/>
      <c r="I7" s="100"/>
      <c r="L7" s="19"/>
    </row>
    <row r="8" spans="1:31" s="2" customFormat="1" ht="12" customHeight="1">
      <c r="A8" s="33"/>
      <c r="B8" s="38"/>
      <c r="C8" s="33"/>
      <c r="D8" s="106" t="s">
        <v>90</v>
      </c>
      <c r="E8" s="33"/>
      <c r="F8" s="33"/>
      <c r="G8" s="33"/>
      <c r="H8" s="33"/>
      <c r="I8" s="107"/>
      <c r="J8" s="33"/>
      <c r="K8" s="33"/>
      <c r="L8" s="108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49" t="s">
        <v>446</v>
      </c>
      <c r="F9" s="350"/>
      <c r="G9" s="350"/>
      <c r="H9" s="350"/>
      <c r="I9" s="107"/>
      <c r="J9" s="33"/>
      <c r="K9" s="33"/>
      <c r="L9" s="108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07"/>
      <c r="J10" s="33"/>
      <c r="K10" s="33"/>
      <c r="L10" s="108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6" t="s">
        <v>18</v>
      </c>
      <c r="E11" s="33"/>
      <c r="F11" s="109" t="s">
        <v>19</v>
      </c>
      <c r="G11" s="33"/>
      <c r="H11" s="33"/>
      <c r="I11" s="110" t="s">
        <v>20</v>
      </c>
      <c r="J11" s="109" t="s">
        <v>19</v>
      </c>
      <c r="K11" s="33"/>
      <c r="L11" s="10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21</v>
      </c>
      <c r="E12" s="33"/>
      <c r="F12" s="109" t="s">
        <v>22</v>
      </c>
      <c r="G12" s="33"/>
      <c r="H12" s="33"/>
      <c r="I12" s="110" t="s">
        <v>23</v>
      </c>
      <c r="J12" s="111" t="str">
        <f>'Rekapitulace stavby'!AN8</f>
        <v>1. 6. 2020</v>
      </c>
      <c r="K12" s="33"/>
      <c r="L12" s="10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07"/>
      <c r="J13" s="33"/>
      <c r="K13" s="33"/>
      <c r="L13" s="10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6" t="s">
        <v>25</v>
      </c>
      <c r="E14" s="33"/>
      <c r="F14" s="33"/>
      <c r="G14" s="33"/>
      <c r="H14" s="33"/>
      <c r="I14" s="110" t="s">
        <v>26</v>
      </c>
      <c r="J14" s="109" t="s">
        <v>19</v>
      </c>
      <c r="K14" s="33"/>
      <c r="L14" s="108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">
        <v>27</v>
      </c>
      <c r="F15" s="33"/>
      <c r="G15" s="33"/>
      <c r="H15" s="33"/>
      <c r="I15" s="110" t="s">
        <v>28</v>
      </c>
      <c r="J15" s="109" t="s">
        <v>19</v>
      </c>
      <c r="K15" s="33"/>
      <c r="L15" s="108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07"/>
      <c r="J16" s="33"/>
      <c r="K16" s="33"/>
      <c r="L16" s="108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6" t="s">
        <v>29</v>
      </c>
      <c r="E17" s="33"/>
      <c r="F17" s="33"/>
      <c r="G17" s="33"/>
      <c r="H17" s="33"/>
      <c r="I17" s="110" t="s">
        <v>26</v>
      </c>
      <c r="J17" s="29" t="str">
        <f>'Rekapitulace stavby'!AN13</f>
        <v>Vyplň údaj</v>
      </c>
      <c r="K17" s="33"/>
      <c r="L17" s="10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51" t="str">
        <f>'Rekapitulace stavby'!E14</f>
        <v>Vyplň údaj</v>
      </c>
      <c r="F18" s="352"/>
      <c r="G18" s="352"/>
      <c r="H18" s="352"/>
      <c r="I18" s="110" t="s">
        <v>28</v>
      </c>
      <c r="J18" s="29" t="str">
        <f>'Rekapitulace stavby'!AN14</f>
        <v>Vyplň údaj</v>
      </c>
      <c r="K18" s="33"/>
      <c r="L18" s="108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07"/>
      <c r="J19" s="33"/>
      <c r="K19" s="33"/>
      <c r="L19" s="108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6" t="s">
        <v>31</v>
      </c>
      <c r="E20" s="33"/>
      <c r="F20" s="33"/>
      <c r="G20" s="33"/>
      <c r="H20" s="33"/>
      <c r="I20" s="110" t="s">
        <v>26</v>
      </c>
      <c r="J20" s="109" t="s">
        <v>19</v>
      </c>
      <c r="K20" s="33"/>
      <c r="L20" s="10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32</v>
      </c>
      <c r="F21" s="33"/>
      <c r="G21" s="33"/>
      <c r="H21" s="33"/>
      <c r="I21" s="110" t="s">
        <v>28</v>
      </c>
      <c r="J21" s="109" t="s">
        <v>19</v>
      </c>
      <c r="K21" s="33"/>
      <c r="L21" s="10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07"/>
      <c r="J22" s="33"/>
      <c r="K22" s="33"/>
      <c r="L22" s="10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6" t="s">
        <v>34</v>
      </c>
      <c r="E23" s="33"/>
      <c r="F23" s="33"/>
      <c r="G23" s="33"/>
      <c r="H23" s="33"/>
      <c r="I23" s="110" t="s">
        <v>26</v>
      </c>
      <c r="J23" s="109" t="str">
        <f>IF('Rekapitulace stavby'!AN19="","",'Rekapitulace stavby'!AN19)</f>
        <v/>
      </c>
      <c r="K23" s="33"/>
      <c r="L23" s="108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10" t="s">
        <v>28</v>
      </c>
      <c r="J24" s="109" t="str">
        <f>IF('Rekapitulace stavby'!AN20="","",'Rekapitulace stavby'!AN20)</f>
        <v/>
      </c>
      <c r="K24" s="33"/>
      <c r="L24" s="10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07"/>
      <c r="J25" s="33"/>
      <c r="K25" s="33"/>
      <c r="L25" s="108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6" t="s">
        <v>35</v>
      </c>
      <c r="E26" s="33"/>
      <c r="F26" s="33"/>
      <c r="G26" s="33"/>
      <c r="H26" s="33"/>
      <c r="I26" s="107"/>
      <c r="J26" s="33"/>
      <c r="K26" s="33"/>
      <c r="L26" s="10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2"/>
      <c r="B27" s="113"/>
      <c r="C27" s="112"/>
      <c r="D27" s="112"/>
      <c r="E27" s="353" t="s">
        <v>19</v>
      </c>
      <c r="F27" s="353"/>
      <c r="G27" s="353"/>
      <c r="H27" s="353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07"/>
      <c r="J28" s="33"/>
      <c r="K28" s="33"/>
      <c r="L28" s="10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6"/>
      <c r="E29" s="116"/>
      <c r="F29" s="116"/>
      <c r="G29" s="116"/>
      <c r="H29" s="116"/>
      <c r="I29" s="117"/>
      <c r="J29" s="116"/>
      <c r="K29" s="116"/>
      <c r="L29" s="108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37</v>
      </c>
      <c r="E30" s="33"/>
      <c r="F30" s="33"/>
      <c r="G30" s="33"/>
      <c r="H30" s="33"/>
      <c r="I30" s="107"/>
      <c r="J30" s="119">
        <f>ROUND(J82,2)</f>
        <v>0</v>
      </c>
      <c r="K30" s="33"/>
      <c r="L30" s="10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6"/>
      <c r="E31" s="116"/>
      <c r="F31" s="116"/>
      <c r="G31" s="116"/>
      <c r="H31" s="116"/>
      <c r="I31" s="117"/>
      <c r="J31" s="116"/>
      <c r="K31" s="116"/>
      <c r="L31" s="108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39</v>
      </c>
      <c r="G32" s="33"/>
      <c r="H32" s="33"/>
      <c r="I32" s="121" t="s">
        <v>38</v>
      </c>
      <c r="J32" s="120" t="s">
        <v>40</v>
      </c>
      <c r="K32" s="33"/>
      <c r="L32" s="10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2" t="s">
        <v>41</v>
      </c>
      <c r="E33" s="106" t="s">
        <v>42</v>
      </c>
      <c r="F33" s="123">
        <f>ROUND((SUM(BE82:BE109)),2)</f>
        <v>0</v>
      </c>
      <c r="G33" s="33"/>
      <c r="H33" s="33"/>
      <c r="I33" s="124">
        <v>0.21</v>
      </c>
      <c r="J33" s="123">
        <f>ROUND(((SUM(BE82:BE109))*I33),2)</f>
        <v>0</v>
      </c>
      <c r="K33" s="33"/>
      <c r="L33" s="108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6" t="s">
        <v>43</v>
      </c>
      <c r="F34" s="123">
        <f>ROUND((SUM(BF82:BF109)),2)</f>
        <v>0</v>
      </c>
      <c r="G34" s="33"/>
      <c r="H34" s="33"/>
      <c r="I34" s="124">
        <v>0.15</v>
      </c>
      <c r="J34" s="123">
        <f>ROUND(((SUM(BF82:BF109))*I34),2)</f>
        <v>0</v>
      </c>
      <c r="K34" s="33"/>
      <c r="L34" s="108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6" t="s">
        <v>44</v>
      </c>
      <c r="F35" s="123">
        <f>ROUND((SUM(BG82:BG109)),2)</f>
        <v>0</v>
      </c>
      <c r="G35" s="33"/>
      <c r="H35" s="33"/>
      <c r="I35" s="124">
        <v>0.21</v>
      </c>
      <c r="J35" s="123">
        <f>0</f>
        <v>0</v>
      </c>
      <c r="K35" s="33"/>
      <c r="L35" s="108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6" t="s">
        <v>45</v>
      </c>
      <c r="F36" s="123">
        <f>ROUND((SUM(BH82:BH109)),2)</f>
        <v>0</v>
      </c>
      <c r="G36" s="33"/>
      <c r="H36" s="33"/>
      <c r="I36" s="124">
        <v>0.15</v>
      </c>
      <c r="J36" s="123">
        <f>0</f>
        <v>0</v>
      </c>
      <c r="K36" s="33"/>
      <c r="L36" s="10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6" t="s">
        <v>46</v>
      </c>
      <c r="F37" s="123">
        <f>ROUND((SUM(BI82:BI109)),2)</f>
        <v>0</v>
      </c>
      <c r="G37" s="33"/>
      <c r="H37" s="33"/>
      <c r="I37" s="124">
        <v>0</v>
      </c>
      <c r="J37" s="123">
        <f>0</f>
        <v>0</v>
      </c>
      <c r="K37" s="33"/>
      <c r="L37" s="108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07"/>
      <c r="J38" s="33"/>
      <c r="K38" s="33"/>
      <c r="L38" s="108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30"/>
      <c r="J39" s="131">
        <f>SUM(J30:J37)</f>
        <v>0</v>
      </c>
      <c r="K39" s="132"/>
      <c r="L39" s="108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108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108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92</v>
      </c>
      <c r="D45" s="35"/>
      <c r="E45" s="35"/>
      <c r="F45" s="35"/>
      <c r="G45" s="35"/>
      <c r="H45" s="35"/>
      <c r="I45" s="107"/>
      <c r="J45" s="35"/>
      <c r="K45" s="35"/>
      <c r="L45" s="108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07"/>
      <c r="J46" s="35"/>
      <c r="K46" s="35"/>
      <c r="L46" s="108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07"/>
      <c r="J47" s="35"/>
      <c r="K47" s="35"/>
      <c r="L47" s="108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54" t="str">
        <f>E7</f>
        <v>Polní cesta P2 v k.ú. Svojšice u Kouřimi</v>
      </c>
      <c r="F48" s="355"/>
      <c r="G48" s="355"/>
      <c r="H48" s="355"/>
      <c r="I48" s="107"/>
      <c r="J48" s="35"/>
      <c r="K48" s="35"/>
      <c r="L48" s="108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90</v>
      </c>
      <c r="D49" s="35"/>
      <c r="E49" s="35"/>
      <c r="F49" s="35"/>
      <c r="G49" s="35"/>
      <c r="H49" s="35"/>
      <c r="I49" s="107"/>
      <c r="J49" s="35"/>
      <c r="K49" s="35"/>
      <c r="L49" s="108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26" t="str">
        <f>E9</f>
        <v>VON - Vedlejší a ostatní náklady</v>
      </c>
      <c r="F50" s="356"/>
      <c r="G50" s="356"/>
      <c r="H50" s="356"/>
      <c r="I50" s="107"/>
      <c r="J50" s="35"/>
      <c r="K50" s="35"/>
      <c r="L50" s="108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07"/>
      <c r="J51" s="35"/>
      <c r="K51" s="35"/>
      <c r="L51" s="108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0" t="s">
        <v>23</v>
      </c>
      <c r="J52" s="58" t="str">
        <f>IF(J12="","",J12)</f>
        <v>1. 6. 2020</v>
      </c>
      <c r="K52" s="35"/>
      <c r="L52" s="108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07"/>
      <c r="J53" s="35"/>
      <c r="K53" s="35"/>
      <c r="L53" s="108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ČR-SPÚ, Pobočka Kolín</v>
      </c>
      <c r="G54" s="35"/>
      <c r="H54" s="35"/>
      <c r="I54" s="110" t="s">
        <v>31</v>
      </c>
      <c r="J54" s="31" t="str">
        <f>E21</f>
        <v>AGRO-AQUA, s.r.o. Pardubice</v>
      </c>
      <c r="K54" s="35"/>
      <c r="L54" s="108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0" t="s">
        <v>34</v>
      </c>
      <c r="J55" s="31" t="str">
        <f>E24</f>
        <v xml:space="preserve"> </v>
      </c>
      <c r="K55" s="35"/>
      <c r="L55" s="108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07"/>
      <c r="J56" s="35"/>
      <c r="K56" s="35"/>
      <c r="L56" s="108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39" t="s">
        <v>93</v>
      </c>
      <c r="D57" s="140"/>
      <c r="E57" s="140"/>
      <c r="F57" s="140"/>
      <c r="G57" s="140"/>
      <c r="H57" s="140"/>
      <c r="I57" s="141"/>
      <c r="J57" s="142" t="s">
        <v>94</v>
      </c>
      <c r="K57" s="140"/>
      <c r="L57" s="108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07"/>
      <c r="J58" s="35"/>
      <c r="K58" s="35"/>
      <c r="L58" s="108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3" t="s">
        <v>69</v>
      </c>
      <c r="D59" s="35"/>
      <c r="E59" s="35"/>
      <c r="F59" s="35"/>
      <c r="G59" s="35"/>
      <c r="H59" s="35"/>
      <c r="I59" s="107"/>
      <c r="J59" s="76">
        <f>J82</f>
        <v>0</v>
      </c>
      <c r="K59" s="35"/>
      <c r="L59" s="108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95</v>
      </c>
    </row>
    <row r="60" spans="2:12" s="9" customFormat="1" ht="24.9" customHeight="1">
      <c r="B60" s="144"/>
      <c r="C60" s="145"/>
      <c r="D60" s="146" t="s">
        <v>447</v>
      </c>
      <c r="E60" s="147"/>
      <c r="F60" s="147"/>
      <c r="G60" s="147"/>
      <c r="H60" s="147"/>
      <c r="I60" s="148"/>
      <c r="J60" s="149">
        <f>J83</f>
        <v>0</v>
      </c>
      <c r="K60" s="145"/>
      <c r="L60" s="150"/>
    </row>
    <row r="61" spans="2:12" s="10" customFormat="1" ht="19.95" customHeight="1">
      <c r="B61" s="151"/>
      <c r="C61" s="152"/>
      <c r="D61" s="153" t="s">
        <v>448</v>
      </c>
      <c r="E61" s="154"/>
      <c r="F61" s="154"/>
      <c r="G61" s="154"/>
      <c r="H61" s="154"/>
      <c r="I61" s="155"/>
      <c r="J61" s="156">
        <f>J84</f>
        <v>0</v>
      </c>
      <c r="K61" s="152"/>
      <c r="L61" s="157"/>
    </row>
    <row r="62" spans="2:12" s="10" customFormat="1" ht="19.95" customHeight="1">
      <c r="B62" s="151"/>
      <c r="C62" s="152"/>
      <c r="D62" s="153" t="s">
        <v>449</v>
      </c>
      <c r="E62" s="154"/>
      <c r="F62" s="154"/>
      <c r="G62" s="154"/>
      <c r="H62" s="154"/>
      <c r="I62" s="155"/>
      <c r="J62" s="156">
        <f>J91</f>
        <v>0</v>
      </c>
      <c r="K62" s="152"/>
      <c r="L62" s="157"/>
    </row>
    <row r="63" spans="1:31" s="2" customFormat="1" ht="21.75" customHeight="1">
      <c r="A63" s="33"/>
      <c r="B63" s="34"/>
      <c r="C63" s="35"/>
      <c r="D63" s="35"/>
      <c r="E63" s="35"/>
      <c r="F63" s="35"/>
      <c r="G63" s="35"/>
      <c r="H63" s="35"/>
      <c r="I63" s="107"/>
      <c r="J63" s="35"/>
      <c r="K63" s="35"/>
      <c r="L63" s="108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" customHeight="1">
      <c r="A64" s="33"/>
      <c r="B64" s="46"/>
      <c r="C64" s="47"/>
      <c r="D64" s="47"/>
      <c r="E64" s="47"/>
      <c r="F64" s="47"/>
      <c r="G64" s="47"/>
      <c r="H64" s="47"/>
      <c r="I64" s="135"/>
      <c r="J64" s="47"/>
      <c r="K64" s="47"/>
      <c r="L64" s="108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" customHeight="1">
      <c r="A68" s="33"/>
      <c r="B68" s="48"/>
      <c r="C68" s="49"/>
      <c r="D68" s="49"/>
      <c r="E68" s="49"/>
      <c r="F68" s="49"/>
      <c r="G68" s="49"/>
      <c r="H68" s="49"/>
      <c r="I68" s="138"/>
      <c r="J68" s="49"/>
      <c r="K68" s="49"/>
      <c r="L68" s="108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" customHeight="1">
      <c r="A69" s="33"/>
      <c r="B69" s="34"/>
      <c r="C69" s="22" t="s">
        <v>103</v>
      </c>
      <c r="D69" s="35"/>
      <c r="E69" s="35"/>
      <c r="F69" s="35"/>
      <c r="G69" s="35"/>
      <c r="H69" s="35"/>
      <c r="I69" s="107"/>
      <c r="J69" s="35"/>
      <c r="K69" s="35"/>
      <c r="L69" s="108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34"/>
      <c r="C70" s="35"/>
      <c r="D70" s="35"/>
      <c r="E70" s="35"/>
      <c r="F70" s="35"/>
      <c r="G70" s="35"/>
      <c r="H70" s="35"/>
      <c r="I70" s="107"/>
      <c r="J70" s="35"/>
      <c r="K70" s="35"/>
      <c r="L70" s="108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16</v>
      </c>
      <c r="D71" s="35"/>
      <c r="E71" s="35"/>
      <c r="F71" s="35"/>
      <c r="G71" s="35"/>
      <c r="H71" s="35"/>
      <c r="I71" s="107"/>
      <c r="J71" s="35"/>
      <c r="K71" s="35"/>
      <c r="L71" s="108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4.4" customHeight="1">
      <c r="A72" s="33"/>
      <c r="B72" s="34"/>
      <c r="C72" s="35"/>
      <c r="D72" s="35"/>
      <c r="E72" s="354" t="str">
        <f>E7</f>
        <v>Polní cesta P2 v k.ú. Svojšice u Kouřimi</v>
      </c>
      <c r="F72" s="355"/>
      <c r="G72" s="355"/>
      <c r="H72" s="355"/>
      <c r="I72" s="107"/>
      <c r="J72" s="35"/>
      <c r="K72" s="35"/>
      <c r="L72" s="108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90</v>
      </c>
      <c r="D73" s="35"/>
      <c r="E73" s="35"/>
      <c r="F73" s="35"/>
      <c r="G73" s="35"/>
      <c r="H73" s="35"/>
      <c r="I73" s="107"/>
      <c r="J73" s="35"/>
      <c r="K73" s="35"/>
      <c r="L73" s="108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4.4" customHeight="1">
      <c r="A74" s="33"/>
      <c r="B74" s="34"/>
      <c r="C74" s="35"/>
      <c r="D74" s="35"/>
      <c r="E74" s="326" t="str">
        <f>E9</f>
        <v>VON - Vedlejší a ostatní náklady</v>
      </c>
      <c r="F74" s="356"/>
      <c r="G74" s="356"/>
      <c r="H74" s="356"/>
      <c r="I74" s="107"/>
      <c r="J74" s="35"/>
      <c r="K74" s="35"/>
      <c r="L74" s="108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5"/>
      <c r="D75" s="35"/>
      <c r="E75" s="35"/>
      <c r="F75" s="35"/>
      <c r="G75" s="35"/>
      <c r="H75" s="35"/>
      <c r="I75" s="107"/>
      <c r="J75" s="35"/>
      <c r="K75" s="35"/>
      <c r="L75" s="108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21</v>
      </c>
      <c r="D76" s="35"/>
      <c r="E76" s="35"/>
      <c r="F76" s="26" t="str">
        <f>F12</f>
        <v xml:space="preserve"> </v>
      </c>
      <c r="G76" s="35"/>
      <c r="H76" s="35"/>
      <c r="I76" s="110" t="s">
        <v>23</v>
      </c>
      <c r="J76" s="58" t="str">
        <f>IF(J12="","",J12)</f>
        <v>1. 6. 2020</v>
      </c>
      <c r="K76" s="35"/>
      <c r="L76" s="108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5"/>
      <c r="D77" s="35"/>
      <c r="E77" s="35"/>
      <c r="F77" s="35"/>
      <c r="G77" s="35"/>
      <c r="H77" s="35"/>
      <c r="I77" s="107"/>
      <c r="J77" s="35"/>
      <c r="K77" s="35"/>
      <c r="L77" s="108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8" customHeight="1">
      <c r="A78" s="33"/>
      <c r="B78" s="34"/>
      <c r="C78" s="28" t="s">
        <v>25</v>
      </c>
      <c r="D78" s="35"/>
      <c r="E78" s="35"/>
      <c r="F78" s="26" t="str">
        <f>E15</f>
        <v>ČR-SPÚ, Pobočka Kolín</v>
      </c>
      <c r="G78" s="35"/>
      <c r="H78" s="35"/>
      <c r="I78" s="110" t="s">
        <v>31</v>
      </c>
      <c r="J78" s="31" t="str">
        <f>E21</f>
        <v>AGRO-AQUA, s.r.o. Pardubice</v>
      </c>
      <c r="K78" s="35"/>
      <c r="L78" s="108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6" customHeight="1">
      <c r="A79" s="33"/>
      <c r="B79" s="34"/>
      <c r="C79" s="28" t="s">
        <v>29</v>
      </c>
      <c r="D79" s="35"/>
      <c r="E79" s="35"/>
      <c r="F79" s="26" t="str">
        <f>IF(E18="","",E18)</f>
        <v>Vyplň údaj</v>
      </c>
      <c r="G79" s="35"/>
      <c r="H79" s="35"/>
      <c r="I79" s="110" t="s">
        <v>34</v>
      </c>
      <c r="J79" s="31" t="str">
        <f>E24</f>
        <v xml:space="preserve"> </v>
      </c>
      <c r="K79" s="35"/>
      <c r="L79" s="108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5"/>
      <c r="D80" s="35"/>
      <c r="E80" s="35"/>
      <c r="F80" s="35"/>
      <c r="G80" s="35"/>
      <c r="H80" s="35"/>
      <c r="I80" s="107"/>
      <c r="J80" s="35"/>
      <c r="K80" s="35"/>
      <c r="L80" s="108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58"/>
      <c r="B81" s="159"/>
      <c r="C81" s="160" t="s">
        <v>104</v>
      </c>
      <c r="D81" s="161" t="s">
        <v>56</v>
      </c>
      <c r="E81" s="161" t="s">
        <v>52</v>
      </c>
      <c r="F81" s="161" t="s">
        <v>53</v>
      </c>
      <c r="G81" s="161" t="s">
        <v>105</v>
      </c>
      <c r="H81" s="161" t="s">
        <v>106</v>
      </c>
      <c r="I81" s="162" t="s">
        <v>107</v>
      </c>
      <c r="J81" s="161" t="s">
        <v>94</v>
      </c>
      <c r="K81" s="163" t="s">
        <v>108</v>
      </c>
      <c r="L81" s="164"/>
      <c r="M81" s="67" t="s">
        <v>19</v>
      </c>
      <c r="N81" s="68" t="s">
        <v>41</v>
      </c>
      <c r="O81" s="68" t="s">
        <v>109</v>
      </c>
      <c r="P81" s="68" t="s">
        <v>110</v>
      </c>
      <c r="Q81" s="68" t="s">
        <v>111</v>
      </c>
      <c r="R81" s="68" t="s">
        <v>112</v>
      </c>
      <c r="S81" s="68" t="s">
        <v>113</v>
      </c>
      <c r="T81" s="69" t="s">
        <v>114</v>
      </c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</row>
    <row r="82" spans="1:63" s="2" customFormat="1" ht="22.8" customHeight="1">
      <c r="A82" s="33"/>
      <c r="B82" s="34"/>
      <c r="C82" s="74" t="s">
        <v>115</v>
      </c>
      <c r="D82" s="35"/>
      <c r="E82" s="35"/>
      <c r="F82" s="35"/>
      <c r="G82" s="35"/>
      <c r="H82" s="35"/>
      <c r="I82" s="107"/>
      <c r="J82" s="165">
        <f>BK82</f>
        <v>0</v>
      </c>
      <c r="K82" s="35"/>
      <c r="L82" s="38"/>
      <c r="M82" s="70"/>
      <c r="N82" s="166"/>
      <c r="O82" s="71"/>
      <c r="P82" s="167">
        <f>P83</f>
        <v>0</v>
      </c>
      <c r="Q82" s="71"/>
      <c r="R82" s="167">
        <f>R83</f>
        <v>0</v>
      </c>
      <c r="S82" s="71"/>
      <c r="T82" s="168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6" t="s">
        <v>70</v>
      </c>
      <c r="AU82" s="16" t="s">
        <v>95</v>
      </c>
      <c r="BK82" s="169">
        <f>BK83</f>
        <v>0</v>
      </c>
    </row>
    <row r="83" spans="2:63" s="12" customFormat="1" ht="25.95" customHeight="1">
      <c r="B83" s="170"/>
      <c r="C83" s="171"/>
      <c r="D83" s="172" t="s">
        <v>70</v>
      </c>
      <c r="E83" s="173" t="s">
        <v>450</v>
      </c>
      <c r="F83" s="173" t="s">
        <v>451</v>
      </c>
      <c r="G83" s="171"/>
      <c r="H83" s="171"/>
      <c r="I83" s="174"/>
      <c r="J83" s="175">
        <f>BK83</f>
        <v>0</v>
      </c>
      <c r="K83" s="171"/>
      <c r="L83" s="176"/>
      <c r="M83" s="177"/>
      <c r="N83" s="178"/>
      <c r="O83" s="178"/>
      <c r="P83" s="179">
        <f>P84+P91</f>
        <v>0</v>
      </c>
      <c r="Q83" s="178"/>
      <c r="R83" s="179">
        <f>R84+R91</f>
        <v>0</v>
      </c>
      <c r="S83" s="178"/>
      <c r="T83" s="180">
        <f>T84+T91</f>
        <v>0</v>
      </c>
      <c r="AR83" s="181" t="s">
        <v>146</v>
      </c>
      <c r="AT83" s="182" t="s">
        <v>70</v>
      </c>
      <c r="AU83" s="182" t="s">
        <v>71</v>
      </c>
      <c r="AY83" s="181" t="s">
        <v>118</v>
      </c>
      <c r="BK83" s="183">
        <f>BK84+BK91</f>
        <v>0</v>
      </c>
    </row>
    <row r="84" spans="2:63" s="12" customFormat="1" ht="22.8" customHeight="1">
      <c r="B84" s="170"/>
      <c r="C84" s="171"/>
      <c r="D84" s="172" t="s">
        <v>70</v>
      </c>
      <c r="E84" s="184" t="s">
        <v>452</v>
      </c>
      <c r="F84" s="184" t="s">
        <v>453</v>
      </c>
      <c r="G84" s="171"/>
      <c r="H84" s="171"/>
      <c r="I84" s="174"/>
      <c r="J84" s="185">
        <f>BK84</f>
        <v>0</v>
      </c>
      <c r="K84" s="171"/>
      <c r="L84" s="176"/>
      <c r="M84" s="177"/>
      <c r="N84" s="178"/>
      <c r="O84" s="178"/>
      <c r="P84" s="179">
        <f>SUM(P85:P90)</f>
        <v>0</v>
      </c>
      <c r="Q84" s="178"/>
      <c r="R84" s="179">
        <f>SUM(R85:R90)</f>
        <v>0</v>
      </c>
      <c r="S84" s="178"/>
      <c r="T84" s="180">
        <f>SUM(T85:T90)</f>
        <v>0</v>
      </c>
      <c r="AR84" s="181" t="s">
        <v>146</v>
      </c>
      <c r="AT84" s="182" t="s">
        <v>70</v>
      </c>
      <c r="AU84" s="182" t="s">
        <v>79</v>
      </c>
      <c r="AY84" s="181" t="s">
        <v>118</v>
      </c>
      <c r="BK84" s="183">
        <f>SUM(BK85:BK90)</f>
        <v>0</v>
      </c>
    </row>
    <row r="85" spans="1:65" s="2" customFormat="1" ht="14.4" customHeight="1">
      <c r="A85" s="33"/>
      <c r="B85" s="34"/>
      <c r="C85" s="186" t="s">
        <v>79</v>
      </c>
      <c r="D85" s="186" t="s">
        <v>120</v>
      </c>
      <c r="E85" s="187" t="s">
        <v>454</v>
      </c>
      <c r="F85" s="188" t="s">
        <v>455</v>
      </c>
      <c r="G85" s="189" t="s">
        <v>456</v>
      </c>
      <c r="H85" s="190">
        <v>1</v>
      </c>
      <c r="I85" s="191"/>
      <c r="J85" s="192">
        <f>ROUND(I85*H85,2)</f>
        <v>0</v>
      </c>
      <c r="K85" s="188" t="s">
        <v>19</v>
      </c>
      <c r="L85" s="38"/>
      <c r="M85" s="193" t="s">
        <v>19</v>
      </c>
      <c r="N85" s="194" t="s">
        <v>42</v>
      </c>
      <c r="O85" s="63"/>
      <c r="P85" s="195">
        <f>O85*H85</f>
        <v>0</v>
      </c>
      <c r="Q85" s="195">
        <v>0</v>
      </c>
      <c r="R85" s="195">
        <f>Q85*H85</f>
        <v>0</v>
      </c>
      <c r="S85" s="195">
        <v>0</v>
      </c>
      <c r="T85" s="196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97" t="s">
        <v>457</v>
      </c>
      <c r="AT85" s="197" t="s">
        <v>120</v>
      </c>
      <c r="AU85" s="197" t="s">
        <v>82</v>
      </c>
      <c r="AY85" s="16" t="s">
        <v>118</v>
      </c>
      <c r="BE85" s="198">
        <f>IF(N85="základní",J85,0)</f>
        <v>0</v>
      </c>
      <c r="BF85" s="198">
        <f>IF(N85="snížená",J85,0)</f>
        <v>0</v>
      </c>
      <c r="BG85" s="198">
        <f>IF(N85="zákl. přenesená",J85,0)</f>
        <v>0</v>
      </c>
      <c r="BH85" s="198">
        <f>IF(N85="sníž. přenesená",J85,0)</f>
        <v>0</v>
      </c>
      <c r="BI85" s="198">
        <f>IF(N85="nulová",J85,0)</f>
        <v>0</v>
      </c>
      <c r="BJ85" s="16" t="s">
        <v>79</v>
      </c>
      <c r="BK85" s="198">
        <f>ROUND(I85*H85,2)</f>
        <v>0</v>
      </c>
      <c r="BL85" s="16" t="s">
        <v>457</v>
      </c>
      <c r="BM85" s="197" t="s">
        <v>458</v>
      </c>
    </row>
    <row r="86" spans="1:47" s="2" customFormat="1" ht="10.2">
      <c r="A86" s="33"/>
      <c r="B86" s="34"/>
      <c r="C86" s="35"/>
      <c r="D86" s="199" t="s">
        <v>127</v>
      </c>
      <c r="E86" s="35"/>
      <c r="F86" s="200" t="s">
        <v>459</v>
      </c>
      <c r="G86" s="35"/>
      <c r="H86" s="35"/>
      <c r="I86" s="107"/>
      <c r="J86" s="35"/>
      <c r="K86" s="35"/>
      <c r="L86" s="38"/>
      <c r="M86" s="201"/>
      <c r="N86" s="202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127</v>
      </c>
      <c r="AU86" s="16" t="s">
        <v>82</v>
      </c>
    </row>
    <row r="87" spans="1:47" s="2" customFormat="1" ht="56.4" customHeight="1">
      <c r="A87" s="33"/>
      <c r="B87" s="34"/>
      <c r="C87" s="35"/>
      <c r="D87" s="199" t="s">
        <v>460</v>
      </c>
      <c r="E87" s="35"/>
      <c r="F87" s="228" t="s">
        <v>461</v>
      </c>
      <c r="G87" s="35"/>
      <c r="H87" s="35"/>
      <c r="I87" s="107"/>
      <c r="J87" s="35"/>
      <c r="K87" s="35"/>
      <c r="L87" s="38"/>
      <c r="M87" s="201"/>
      <c r="N87" s="202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460</v>
      </c>
      <c r="AU87" s="16" t="s">
        <v>82</v>
      </c>
    </row>
    <row r="88" spans="1:65" s="2" customFormat="1" ht="14.4" customHeight="1">
      <c r="A88" s="33"/>
      <c r="B88" s="34"/>
      <c r="C88" s="186" t="s">
        <v>82</v>
      </c>
      <c r="D88" s="186" t="s">
        <v>120</v>
      </c>
      <c r="E88" s="187" t="s">
        <v>462</v>
      </c>
      <c r="F88" s="188" t="s">
        <v>463</v>
      </c>
      <c r="G88" s="189" t="s">
        <v>456</v>
      </c>
      <c r="H88" s="190">
        <v>1</v>
      </c>
      <c r="I88" s="191"/>
      <c r="J88" s="192">
        <f>ROUND(I88*H88,2)</f>
        <v>0</v>
      </c>
      <c r="K88" s="188" t="s">
        <v>19</v>
      </c>
      <c r="L88" s="38"/>
      <c r="M88" s="193" t="s">
        <v>19</v>
      </c>
      <c r="N88" s="194" t="s">
        <v>42</v>
      </c>
      <c r="O88" s="63"/>
      <c r="P88" s="195">
        <f>O88*H88</f>
        <v>0</v>
      </c>
      <c r="Q88" s="195">
        <v>0</v>
      </c>
      <c r="R88" s="195">
        <f>Q88*H88</f>
        <v>0</v>
      </c>
      <c r="S88" s="195">
        <v>0</v>
      </c>
      <c r="T88" s="196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97" t="s">
        <v>457</v>
      </c>
      <c r="AT88" s="197" t="s">
        <v>120</v>
      </c>
      <c r="AU88" s="197" t="s">
        <v>82</v>
      </c>
      <c r="AY88" s="16" t="s">
        <v>118</v>
      </c>
      <c r="BE88" s="198">
        <f>IF(N88="základní",J88,0)</f>
        <v>0</v>
      </c>
      <c r="BF88" s="198">
        <f>IF(N88="snížená",J88,0)</f>
        <v>0</v>
      </c>
      <c r="BG88" s="198">
        <f>IF(N88="zákl. přenesená",J88,0)</f>
        <v>0</v>
      </c>
      <c r="BH88" s="198">
        <f>IF(N88="sníž. přenesená",J88,0)</f>
        <v>0</v>
      </c>
      <c r="BI88" s="198">
        <f>IF(N88="nulová",J88,0)</f>
        <v>0</v>
      </c>
      <c r="BJ88" s="16" t="s">
        <v>79</v>
      </c>
      <c r="BK88" s="198">
        <f>ROUND(I88*H88,2)</f>
        <v>0</v>
      </c>
      <c r="BL88" s="16" t="s">
        <v>457</v>
      </c>
      <c r="BM88" s="197" t="s">
        <v>464</v>
      </c>
    </row>
    <row r="89" spans="1:47" s="2" customFormat="1" ht="10.2">
      <c r="A89" s="33"/>
      <c r="B89" s="34"/>
      <c r="C89" s="35"/>
      <c r="D89" s="199" t="s">
        <v>127</v>
      </c>
      <c r="E89" s="35"/>
      <c r="F89" s="200" t="s">
        <v>463</v>
      </c>
      <c r="G89" s="35"/>
      <c r="H89" s="35"/>
      <c r="I89" s="107"/>
      <c r="J89" s="35"/>
      <c r="K89" s="35"/>
      <c r="L89" s="38"/>
      <c r="M89" s="201"/>
      <c r="N89" s="202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127</v>
      </c>
      <c r="AU89" s="16" t="s">
        <v>82</v>
      </c>
    </row>
    <row r="90" spans="1:47" s="2" customFormat="1" ht="81.6" customHeight="1">
      <c r="A90" s="33"/>
      <c r="B90" s="34"/>
      <c r="C90" s="35"/>
      <c r="D90" s="199" t="s">
        <v>460</v>
      </c>
      <c r="E90" s="35"/>
      <c r="F90" s="228" t="s">
        <v>465</v>
      </c>
      <c r="G90" s="35"/>
      <c r="H90" s="35"/>
      <c r="I90" s="107"/>
      <c r="J90" s="35"/>
      <c r="K90" s="35"/>
      <c r="L90" s="38"/>
      <c r="M90" s="201"/>
      <c r="N90" s="202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460</v>
      </c>
      <c r="AU90" s="16" t="s">
        <v>82</v>
      </c>
    </row>
    <row r="91" spans="2:63" s="12" customFormat="1" ht="22.8" customHeight="1">
      <c r="B91" s="170"/>
      <c r="C91" s="171"/>
      <c r="D91" s="172" t="s">
        <v>70</v>
      </c>
      <c r="E91" s="184" t="s">
        <v>466</v>
      </c>
      <c r="F91" s="184" t="s">
        <v>467</v>
      </c>
      <c r="G91" s="171"/>
      <c r="H91" s="171"/>
      <c r="I91" s="174"/>
      <c r="J91" s="185">
        <f>BK91</f>
        <v>0</v>
      </c>
      <c r="K91" s="171"/>
      <c r="L91" s="176"/>
      <c r="M91" s="177"/>
      <c r="N91" s="178"/>
      <c r="O91" s="178"/>
      <c r="P91" s="179">
        <f>SUM(P92:P109)</f>
        <v>0</v>
      </c>
      <c r="Q91" s="178"/>
      <c r="R91" s="179">
        <f>SUM(R92:R109)</f>
        <v>0</v>
      </c>
      <c r="S91" s="178"/>
      <c r="T91" s="180">
        <f>SUM(T92:T109)</f>
        <v>0</v>
      </c>
      <c r="AR91" s="181" t="s">
        <v>125</v>
      </c>
      <c r="AT91" s="182" t="s">
        <v>70</v>
      </c>
      <c r="AU91" s="182" t="s">
        <v>79</v>
      </c>
      <c r="AY91" s="181" t="s">
        <v>118</v>
      </c>
      <c r="BK91" s="183">
        <f>SUM(BK92:BK109)</f>
        <v>0</v>
      </c>
    </row>
    <row r="92" spans="1:65" s="2" customFormat="1" ht="14.4" customHeight="1">
      <c r="A92" s="33"/>
      <c r="B92" s="34"/>
      <c r="C92" s="186" t="s">
        <v>135</v>
      </c>
      <c r="D92" s="186" t="s">
        <v>120</v>
      </c>
      <c r="E92" s="187" t="s">
        <v>468</v>
      </c>
      <c r="F92" s="188" t="s">
        <v>469</v>
      </c>
      <c r="G92" s="189" t="s">
        <v>456</v>
      </c>
      <c r="H92" s="190">
        <v>1</v>
      </c>
      <c r="I92" s="191"/>
      <c r="J92" s="192">
        <f>ROUND(I92*H92,2)</f>
        <v>0</v>
      </c>
      <c r="K92" s="188" t="s">
        <v>19</v>
      </c>
      <c r="L92" s="38"/>
      <c r="M92" s="193" t="s">
        <v>19</v>
      </c>
      <c r="N92" s="194" t="s">
        <v>42</v>
      </c>
      <c r="O92" s="63"/>
      <c r="P92" s="195">
        <f>O92*H92</f>
        <v>0</v>
      </c>
      <c r="Q92" s="195">
        <v>0</v>
      </c>
      <c r="R92" s="195">
        <f>Q92*H92</f>
        <v>0</v>
      </c>
      <c r="S92" s="195">
        <v>0</v>
      </c>
      <c r="T92" s="196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97" t="s">
        <v>457</v>
      </c>
      <c r="AT92" s="197" t="s">
        <v>120</v>
      </c>
      <c r="AU92" s="197" t="s">
        <v>82</v>
      </c>
      <c r="AY92" s="16" t="s">
        <v>118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16" t="s">
        <v>79</v>
      </c>
      <c r="BK92" s="198">
        <f>ROUND(I92*H92,2)</f>
        <v>0</v>
      </c>
      <c r="BL92" s="16" t="s">
        <v>457</v>
      </c>
      <c r="BM92" s="197" t="s">
        <v>470</v>
      </c>
    </row>
    <row r="93" spans="1:47" s="2" customFormat="1" ht="10.2">
      <c r="A93" s="33"/>
      <c r="B93" s="34"/>
      <c r="C93" s="35"/>
      <c r="D93" s="199" t="s">
        <v>127</v>
      </c>
      <c r="E93" s="35"/>
      <c r="F93" s="200" t="s">
        <v>469</v>
      </c>
      <c r="G93" s="35"/>
      <c r="H93" s="35"/>
      <c r="I93" s="107"/>
      <c r="J93" s="35"/>
      <c r="K93" s="35"/>
      <c r="L93" s="38"/>
      <c r="M93" s="201"/>
      <c r="N93" s="202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127</v>
      </c>
      <c r="AU93" s="16" t="s">
        <v>82</v>
      </c>
    </row>
    <row r="94" spans="1:47" s="2" customFormat="1" ht="38.4">
      <c r="A94" s="33"/>
      <c r="B94" s="34"/>
      <c r="C94" s="35"/>
      <c r="D94" s="199" t="s">
        <v>460</v>
      </c>
      <c r="E94" s="35"/>
      <c r="F94" s="228" t="s">
        <v>471</v>
      </c>
      <c r="G94" s="35"/>
      <c r="H94" s="35"/>
      <c r="I94" s="107"/>
      <c r="J94" s="35"/>
      <c r="K94" s="35"/>
      <c r="L94" s="38"/>
      <c r="M94" s="201"/>
      <c r="N94" s="202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460</v>
      </c>
      <c r="AU94" s="16" t="s">
        <v>82</v>
      </c>
    </row>
    <row r="95" spans="1:65" s="2" customFormat="1" ht="14.4" customHeight="1">
      <c r="A95" s="33"/>
      <c r="B95" s="34"/>
      <c r="C95" s="186" t="s">
        <v>125</v>
      </c>
      <c r="D95" s="186" t="s">
        <v>120</v>
      </c>
      <c r="E95" s="187" t="s">
        <v>472</v>
      </c>
      <c r="F95" s="188" t="s">
        <v>473</v>
      </c>
      <c r="G95" s="189" t="s">
        <v>456</v>
      </c>
      <c r="H95" s="190">
        <v>1</v>
      </c>
      <c r="I95" s="191"/>
      <c r="J95" s="192">
        <f>ROUND(I95*H95,2)</f>
        <v>0</v>
      </c>
      <c r="K95" s="188" t="s">
        <v>19</v>
      </c>
      <c r="L95" s="38"/>
      <c r="M95" s="193" t="s">
        <v>19</v>
      </c>
      <c r="N95" s="194" t="s">
        <v>42</v>
      </c>
      <c r="O95" s="63"/>
      <c r="P95" s="195">
        <f>O95*H95</f>
        <v>0</v>
      </c>
      <c r="Q95" s="195">
        <v>0</v>
      </c>
      <c r="R95" s="195">
        <f>Q95*H95</f>
        <v>0</v>
      </c>
      <c r="S95" s="195">
        <v>0</v>
      </c>
      <c r="T95" s="196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97" t="s">
        <v>457</v>
      </c>
      <c r="AT95" s="197" t="s">
        <v>120</v>
      </c>
      <c r="AU95" s="197" t="s">
        <v>82</v>
      </c>
      <c r="AY95" s="16" t="s">
        <v>118</v>
      </c>
      <c r="BE95" s="198">
        <f>IF(N95="základní",J95,0)</f>
        <v>0</v>
      </c>
      <c r="BF95" s="198">
        <f>IF(N95="snížená",J95,0)</f>
        <v>0</v>
      </c>
      <c r="BG95" s="198">
        <f>IF(N95="zákl. přenesená",J95,0)</f>
        <v>0</v>
      </c>
      <c r="BH95" s="198">
        <f>IF(N95="sníž. přenesená",J95,0)</f>
        <v>0</v>
      </c>
      <c r="BI95" s="198">
        <f>IF(N95="nulová",J95,0)</f>
        <v>0</v>
      </c>
      <c r="BJ95" s="16" t="s">
        <v>79</v>
      </c>
      <c r="BK95" s="198">
        <f>ROUND(I95*H95,2)</f>
        <v>0</v>
      </c>
      <c r="BL95" s="16" t="s">
        <v>457</v>
      </c>
      <c r="BM95" s="197" t="s">
        <v>474</v>
      </c>
    </row>
    <row r="96" spans="1:47" s="2" customFormat="1" ht="10.2">
      <c r="A96" s="33"/>
      <c r="B96" s="34"/>
      <c r="C96" s="35"/>
      <c r="D96" s="199" t="s">
        <v>127</v>
      </c>
      <c r="E96" s="35"/>
      <c r="F96" s="200" t="s">
        <v>473</v>
      </c>
      <c r="G96" s="35"/>
      <c r="H96" s="35"/>
      <c r="I96" s="107"/>
      <c r="J96" s="35"/>
      <c r="K96" s="35"/>
      <c r="L96" s="38"/>
      <c r="M96" s="201"/>
      <c r="N96" s="202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127</v>
      </c>
      <c r="AU96" s="16" t="s">
        <v>82</v>
      </c>
    </row>
    <row r="97" spans="1:47" s="2" customFormat="1" ht="51" customHeight="1">
      <c r="A97" s="33"/>
      <c r="B97" s="34"/>
      <c r="C97" s="35"/>
      <c r="D97" s="199" t="s">
        <v>460</v>
      </c>
      <c r="E97" s="35"/>
      <c r="F97" s="228" t="s">
        <v>475</v>
      </c>
      <c r="G97" s="35"/>
      <c r="H97" s="35"/>
      <c r="I97" s="107"/>
      <c r="J97" s="35"/>
      <c r="K97" s="35"/>
      <c r="L97" s="38"/>
      <c r="M97" s="201"/>
      <c r="N97" s="202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460</v>
      </c>
      <c r="AU97" s="16" t="s">
        <v>82</v>
      </c>
    </row>
    <row r="98" spans="1:65" s="2" customFormat="1" ht="14.4" customHeight="1">
      <c r="A98" s="33"/>
      <c r="B98" s="34"/>
      <c r="C98" s="186" t="s">
        <v>146</v>
      </c>
      <c r="D98" s="186" t="s">
        <v>120</v>
      </c>
      <c r="E98" s="187" t="s">
        <v>476</v>
      </c>
      <c r="F98" s="188" t="s">
        <v>477</v>
      </c>
      <c r="G98" s="189" t="s">
        <v>456</v>
      </c>
      <c r="H98" s="190">
        <v>1</v>
      </c>
      <c r="I98" s="191"/>
      <c r="J98" s="192">
        <f>ROUND(I98*H98,2)</f>
        <v>0</v>
      </c>
      <c r="K98" s="188" t="s">
        <v>19</v>
      </c>
      <c r="L98" s="38"/>
      <c r="M98" s="193" t="s">
        <v>19</v>
      </c>
      <c r="N98" s="194" t="s">
        <v>42</v>
      </c>
      <c r="O98" s="63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97" t="s">
        <v>457</v>
      </c>
      <c r="AT98" s="197" t="s">
        <v>120</v>
      </c>
      <c r="AU98" s="197" t="s">
        <v>82</v>
      </c>
      <c r="AY98" s="16" t="s">
        <v>118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16" t="s">
        <v>79</v>
      </c>
      <c r="BK98" s="198">
        <f>ROUND(I98*H98,2)</f>
        <v>0</v>
      </c>
      <c r="BL98" s="16" t="s">
        <v>457</v>
      </c>
      <c r="BM98" s="197" t="s">
        <v>478</v>
      </c>
    </row>
    <row r="99" spans="1:47" s="2" customFormat="1" ht="10.2">
      <c r="A99" s="33"/>
      <c r="B99" s="34"/>
      <c r="C99" s="35"/>
      <c r="D99" s="199" t="s">
        <v>127</v>
      </c>
      <c r="E99" s="35"/>
      <c r="F99" s="200" t="s">
        <v>477</v>
      </c>
      <c r="G99" s="35"/>
      <c r="H99" s="35"/>
      <c r="I99" s="107"/>
      <c r="J99" s="35"/>
      <c r="K99" s="35"/>
      <c r="L99" s="38"/>
      <c r="M99" s="201"/>
      <c r="N99" s="202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127</v>
      </c>
      <c r="AU99" s="16" t="s">
        <v>82</v>
      </c>
    </row>
    <row r="100" spans="1:47" s="2" customFormat="1" ht="77.4" customHeight="1">
      <c r="A100" s="33"/>
      <c r="B100" s="34"/>
      <c r="C100" s="35"/>
      <c r="D100" s="199" t="s">
        <v>460</v>
      </c>
      <c r="E100" s="35"/>
      <c r="F100" s="228" t="s">
        <v>479</v>
      </c>
      <c r="G100" s="35"/>
      <c r="H100" s="35"/>
      <c r="I100" s="107"/>
      <c r="J100" s="35"/>
      <c r="K100" s="35"/>
      <c r="L100" s="38"/>
      <c r="M100" s="201"/>
      <c r="N100" s="202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460</v>
      </c>
      <c r="AU100" s="16" t="s">
        <v>82</v>
      </c>
    </row>
    <row r="101" spans="1:65" s="2" customFormat="1" ht="14.4" customHeight="1">
      <c r="A101" s="33"/>
      <c r="B101" s="34"/>
      <c r="C101" s="186" t="s">
        <v>152</v>
      </c>
      <c r="D101" s="186" t="s">
        <v>120</v>
      </c>
      <c r="E101" s="187" t="s">
        <v>480</v>
      </c>
      <c r="F101" s="188" t="s">
        <v>481</v>
      </c>
      <c r="G101" s="189" t="s">
        <v>234</v>
      </c>
      <c r="H101" s="190">
        <v>2</v>
      </c>
      <c r="I101" s="191"/>
      <c r="J101" s="192">
        <f>ROUND(I101*H101,2)</f>
        <v>0</v>
      </c>
      <c r="K101" s="188" t="s">
        <v>19</v>
      </c>
      <c r="L101" s="38"/>
      <c r="M101" s="193" t="s">
        <v>19</v>
      </c>
      <c r="N101" s="194" t="s">
        <v>42</v>
      </c>
      <c r="O101" s="63"/>
      <c r="P101" s="195">
        <f>O101*H101</f>
        <v>0</v>
      </c>
      <c r="Q101" s="195">
        <v>0</v>
      </c>
      <c r="R101" s="195">
        <f>Q101*H101</f>
        <v>0</v>
      </c>
      <c r="S101" s="195">
        <v>0</v>
      </c>
      <c r="T101" s="196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97" t="s">
        <v>457</v>
      </c>
      <c r="AT101" s="197" t="s">
        <v>120</v>
      </c>
      <c r="AU101" s="197" t="s">
        <v>82</v>
      </c>
      <c r="AY101" s="16" t="s">
        <v>118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16" t="s">
        <v>79</v>
      </c>
      <c r="BK101" s="198">
        <f>ROUND(I101*H101,2)</f>
        <v>0</v>
      </c>
      <c r="BL101" s="16" t="s">
        <v>457</v>
      </c>
      <c r="BM101" s="197" t="s">
        <v>482</v>
      </c>
    </row>
    <row r="102" spans="1:47" s="2" customFormat="1" ht="10.2">
      <c r="A102" s="33"/>
      <c r="B102" s="34"/>
      <c r="C102" s="35"/>
      <c r="D102" s="199" t="s">
        <v>127</v>
      </c>
      <c r="E102" s="35"/>
      <c r="F102" s="200" t="s">
        <v>481</v>
      </c>
      <c r="G102" s="35"/>
      <c r="H102" s="35"/>
      <c r="I102" s="107"/>
      <c r="J102" s="35"/>
      <c r="K102" s="35"/>
      <c r="L102" s="38"/>
      <c r="M102" s="201"/>
      <c r="N102" s="202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127</v>
      </c>
      <c r="AU102" s="16" t="s">
        <v>82</v>
      </c>
    </row>
    <row r="103" spans="1:47" s="2" customFormat="1" ht="42" customHeight="1">
      <c r="A103" s="33"/>
      <c r="B103" s="34"/>
      <c r="C103" s="35"/>
      <c r="D103" s="199" t="s">
        <v>460</v>
      </c>
      <c r="E103" s="35"/>
      <c r="F103" s="228" t="s">
        <v>483</v>
      </c>
      <c r="G103" s="35"/>
      <c r="H103" s="35"/>
      <c r="I103" s="107"/>
      <c r="J103" s="35"/>
      <c r="K103" s="35"/>
      <c r="L103" s="38"/>
      <c r="M103" s="201"/>
      <c r="N103" s="202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460</v>
      </c>
      <c r="AU103" s="16" t="s">
        <v>82</v>
      </c>
    </row>
    <row r="104" spans="1:65" s="2" customFormat="1" ht="20.4" customHeight="1">
      <c r="A104" s="33"/>
      <c r="B104" s="34"/>
      <c r="C104" s="186" t="s">
        <v>160</v>
      </c>
      <c r="D104" s="186" t="s">
        <v>120</v>
      </c>
      <c r="E104" s="187" t="s">
        <v>484</v>
      </c>
      <c r="F104" s="188" t="s">
        <v>485</v>
      </c>
      <c r="G104" s="189" t="s">
        <v>456</v>
      </c>
      <c r="H104" s="190">
        <v>1</v>
      </c>
      <c r="I104" s="191"/>
      <c r="J104" s="192">
        <f>ROUND(I104*H104,2)</f>
        <v>0</v>
      </c>
      <c r="K104" s="188" t="s">
        <v>19</v>
      </c>
      <c r="L104" s="38"/>
      <c r="M104" s="193" t="s">
        <v>19</v>
      </c>
      <c r="N104" s="194" t="s">
        <v>42</v>
      </c>
      <c r="O104" s="63"/>
      <c r="P104" s="195">
        <f>O104*H104</f>
        <v>0</v>
      </c>
      <c r="Q104" s="195">
        <v>0</v>
      </c>
      <c r="R104" s="195">
        <f>Q104*H104</f>
        <v>0</v>
      </c>
      <c r="S104" s="195">
        <v>0</v>
      </c>
      <c r="T104" s="196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97" t="s">
        <v>457</v>
      </c>
      <c r="AT104" s="197" t="s">
        <v>120</v>
      </c>
      <c r="AU104" s="197" t="s">
        <v>82</v>
      </c>
      <c r="AY104" s="16" t="s">
        <v>118</v>
      </c>
      <c r="BE104" s="198">
        <f>IF(N104="základní",J104,0)</f>
        <v>0</v>
      </c>
      <c r="BF104" s="198">
        <f>IF(N104="snížená",J104,0)</f>
        <v>0</v>
      </c>
      <c r="BG104" s="198">
        <f>IF(N104="zákl. přenesená",J104,0)</f>
        <v>0</v>
      </c>
      <c r="BH104" s="198">
        <f>IF(N104="sníž. přenesená",J104,0)</f>
        <v>0</v>
      </c>
      <c r="BI104" s="198">
        <f>IF(N104="nulová",J104,0)</f>
        <v>0</v>
      </c>
      <c r="BJ104" s="16" t="s">
        <v>79</v>
      </c>
      <c r="BK104" s="198">
        <f>ROUND(I104*H104,2)</f>
        <v>0</v>
      </c>
      <c r="BL104" s="16" t="s">
        <v>457</v>
      </c>
      <c r="BM104" s="197" t="s">
        <v>486</v>
      </c>
    </row>
    <row r="105" spans="1:47" s="2" customFormat="1" ht="10.2">
      <c r="A105" s="33"/>
      <c r="B105" s="34"/>
      <c r="C105" s="35"/>
      <c r="D105" s="199" t="s">
        <v>127</v>
      </c>
      <c r="E105" s="35"/>
      <c r="F105" s="200" t="s">
        <v>487</v>
      </c>
      <c r="G105" s="35"/>
      <c r="H105" s="35"/>
      <c r="I105" s="107"/>
      <c r="J105" s="35"/>
      <c r="K105" s="35"/>
      <c r="L105" s="38"/>
      <c r="M105" s="201"/>
      <c r="N105" s="202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127</v>
      </c>
      <c r="AU105" s="16" t="s">
        <v>82</v>
      </c>
    </row>
    <row r="106" spans="1:47" s="2" customFormat="1" ht="76.8">
      <c r="A106" s="33"/>
      <c r="B106" s="34"/>
      <c r="C106" s="35"/>
      <c r="D106" s="199" t="s">
        <v>460</v>
      </c>
      <c r="E106" s="35"/>
      <c r="F106" s="228" t="s">
        <v>488</v>
      </c>
      <c r="G106" s="35"/>
      <c r="H106" s="35"/>
      <c r="I106" s="107"/>
      <c r="J106" s="35"/>
      <c r="K106" s="35"/>
      <c r="L106" s="38"/>
      <c r="M106" s="201"/>
      <c r="N106" s="202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460</v>
      </c>
      <c r="AU106" s="16" t="s">
        <v>82</v>
      </c>
    </row>
    <row r="107" spans="1:65" s="2" customFormat="1" ht="14.4" customHeight="1">
      <c r="A107" s="33"/>
      <c r="B107" s="34"/>
      <c r="C107" s="186" t="s">
        <v>165</v>
      </c>
      <c r="D107" s="186" t="s">
        <v>120</v>
      </c>
      <c r="E107" s="187" t="s">
        <v>489</v>
      </c>
      <c r="F107" s="188" t="s">
        <v>490</v>
      </c>
      <c r="G107" s="189" t="s">
        <v>456</v>
      </c>
      <c r="H107" s="190">
        <v>1</v>
      </c>
      <c r="I107" s="191"/>
      <c r="J107" s="192">
        <f>ROUND(I107*H107,2)</f>
        <v>0</v>
      </c>
      <c r="K107" s="188" t="s">
        <v>19</v>
      </c>
      <c r="L107" s="38"/>
      <c r="M107" s="193" t="s">
        <v>19</v>
      </c>
      <c r="N107" s="194" t="s">
        <v>42</v>
      </c>
      <c r="O107" s="63"/>
      <c r="P107" s="195">
        <f>O107*H107</f>
        <v>0</v>
      </c>
      <c r="Q107" s="195">
        <v>0</v>
      </c>
      <c r="R107" s="195">
        <f>Q107*H107</f>
        <v>0</v>
      </c>
      <c r="S107" s="195">
        <v>0</v>
      </c>
      <c r="T107" s="196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97" t="s">
        <v>457</v>
      </c>
      <c r="AT107" s="197" t="s">
        <v>120</v>
      </c>
      <c r="AU107" s="197" t="s">
        <v>82</v>
      </c>
      <c r="AY107" s="16" t="s">
        <v>118</v>
      </c>
      <c r="BE107" s="198">
        <f>IF(N107="základní",J107,0)</f>
        <v>0</v>
      </c>
      <c r="BF107" s="198">
        <f>IF(N107="snížená",J107,0)</f>
        <v>0</v>
      </c>
      <c r="BG107" s="198">
        <f>IF(N107="zákl. přenesená",J107,0)</f>
        <v>0</v>
      </c>
      <c r="BH107" s="198">
        <f>IF(N107="sníž. přenesená",J107,0)</f>
        <v>0</v>
      </c>
      <c r="BI107" s="198">
        <f>IF(N107="nulová",J107,0)</f>
        <v>0</v>
      </c>
      <c r="BJ107" s="16" t="s">
        <v>79</v>
      </c>
      <c r="BK107" s="198">
        <f>ROUND(I107*H107,2)</f>
        <v>0</v>
      </c>
      <c r="BL107" s="16" t="s">
        <v>457</v>
      </c>
      <c r="BM107" s="197" t="s">
        <v>491</v>
      </c>
    </row>
    <row r="108" spans="1:47" s="2" customFormat="1" ht="10.2">
      <c r="A108" s="33"/>
      <c r="B108" s="34"/>
      <c r="C108" s="35"/>
      <c r="D108" s="199" t="s">
        <v>127</v>
      </c>
      <c r="E108" s="35"/>
      <c r="F108" s="200" t="s">
        <v>490</v>
      </c>
      <c r="G108" s="35"/>
      <c r="H108" s="35"/>
      <c r="I108" s="107"/>
      <c r="J108" s="35"/>
      <c r="K108" s="35"/>
      <c r="L108" s="38"/>
      <c r="M108" s="201"/>
      <c r="N108" s="202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127</v>
      </c>
      <c r="AU108" s="16" t="s">
        <v>82</v>
      </c>
    </row>
    <row r="109" spans="1:47" s="2" customFormat="1" ht="48">
      <c r="A109" s="33"/>
      <c r="B109" s="34"/>
      <c r="C109" s="35"/>
      <c r="D109" s="199" t="s">
        <v>460</v>
      </c>
      <c r="E109" s="35"/>
      <c r="F109" s="228" t="s">
        <v>492</v>
      </c>
      <c r="G109" s="35"/>
      <c r="H109" s="35"/>
      <c r="I109" s="107"/>
      <c r="J109" s="35"/>
      <c r="K109" s="35"/>
      <c r="L109" s="38"/>
      <c r="M109" s="224"/>
      <c r="N109" s="225"/>
      <c r="O109" s="226"/>
      <c r="P109" s="226"/>
      <c r="Q109" s="226"/>
      <c r="R109" s="226"/>
      <c r="S109" s="226"/>
      <c r="T109" s="227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460</v>
      </c>
      <c r="AU109" s="16" t="s">
        <v>82</v>
      </c>
    </row>
    <row r="110" spans="1:31" s="2" customFormat="1" ht="6.9" customHeight="1">
      <c r="A110" s="33"/>
      <c r="B110" s="46"/>
      <c r="C110" s="47"/>
      <c r="D110" s="47"/>
      <c r="E110" s="47"/>
      <c r="F110" s="47"/>
      <c r="G110" s="47"/>
      <c r="H110" s="47"/>
      <c r="I110" s="135"/>
      <c r="J110" s="47"/>
      <c r="K110" s="47"/>
      <c r="L110" s="38"/>
      <c r="M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</sheetData>
  <sheetProtection algorithmName="SHA-512" hashValue="1amTedOFoMcV/zQxFoBb0UBYd6s0ziIiAZamVpK8xRv4g0NgSOs84Hsc8yTyJ8EB8q79dQr82Ixrc0yAGxWFzQ==" saltValue="k5c+rp+yNuiDSacs8nYkhsPo4TKO3km9jPt5ItW2sknt+6bpVtWYsDxEunoiqaU8FjxgpDNaPRKpobeqTB3yCg==" spinCount="100000" sheet="1" objects="1" scenarios="1" formatColumns="0" formatRows="0" autoFilter="0"/>
  <autoFilter ref="C81:K10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9" customWidth="1"/>
    <col min="2" max="2" width="1.7109375" style="229" customWidth="1"/>
    <col min="3" max="4" width="5.00390625" style="229" customWidth="1"/>
    <col min="5" max="5" width="11.7109375" style="229" customWidth="1"/>
    <col min="6" max="6" width="9.140625" style="229" customWidth="1"/>
    <col min="7" max="7" width="5.00390625" style="229" customWidth="1"/>
    <col min="8" max="8" width="77.8515625" style="229" customWidth="1"/>
    <col min="9" max="10" width="20.00390625" style="229" customWidth="1"/>
    <col min="11" max="11" width="1.7109375" style="229" customWidth="1"/>
  </cols>
  <sheetData>
    <row r="1" s="1" customFormat="1" ht="37.5" customHeight="1"/>
    <row r="2" spans="2:11" s="1" customFormat="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4" customFormat="1" ht="45" customHeight="1">
      <c r="B3" s="233"/>
      <c r="C3" s="358" t="s">
        <v>493</v>
      </c>
      <c r="D3" s="358"/>
      <c r="E3" s="358"/>
      <c r="F3" s="358"/>
      <c r="G3" s="358"/>
      <c r="H3" s="358"/>
      <c r="I3" s="358"/>
      <c r="J3" s="358"/>
      <c r="K3" s="234"/>
    </row>
    <row r="4" spans="2:11" s="1" customFormat="1" ht="25.5" customHeight="1">
      <c r="B4" s="235"/>
      <c r="C4" s="363" t="s">
        <v>494</v>
      </c>
      <c r="D4" s="363"/>
      <c r="E4" s="363"/>
      <c r="F4" s="363"/>
      <c r="G4" s="363"/>
      <c r="H4" s="363"/>
      <c r="I4" s="363"/>
      <c r="J4" s="363"/>
      <c r="K4" s="236"/>
    </row>
    <row r="5" spans="2:11" s="1" customFormat="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s="1" customFormat="1" ht="15" customHeight="1">
      <c r="B6" s="235"/>
      <c r="C6" s="362" t="s">
        <v>495</v>
      </c>
      <c r="D6" s="362"/>
      <c r="E6" s="362"/>
      <c r="F6" s="362"/>
      <c r="G6" s="362"/>
      <c r="H6" s="362"/>
      <c r="I6" s="362"/>
      <c r="J6" s="362"/>
      <c r="K6" s="236"/>
    </row>
    <row r="7" spans="2:11" s="1" customFormat="1" ht="15" customHeight="1">
      <c r="B7" s="239"/>
      <c r="C7" s="362" t="s">
        <v>496</v>
      </c>
      <c r="D7" s="362"/>
      <c r="E7" s="362"/>
      <c r="F7" s="362"/>
      <c r="G7" s="362"/>
      <c r="H7" s="362"/>
      <c r="I7" s="362"/>
      <c r="J7" s="362"/>
      <c r="K7" s="236"/>
    </row>
    <row r="8" spans="2:11" s="1" customFormat="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s="1" customFormat="1" ht="15" customHeight="1">
      <c r="B9" s="239"/>
      <c r="C9" s="362" t="s">
        <v>497</v>
      </c>
      <c r="D9" s="362"/>
      <c r="E9" s="362"/>
      <c r="F9" s="362"/>
      <c r="G9" s="362"/>
      <c r="H9" s="362"/>
      <c r="I9" s="362"/>
      <c r="J9" s="362"/>
      <c r="K9" s="236"/>
    </row>
    <row r="10" spans="2:11" s="1" customFormat="1" ht="15" customHeight="1">
      <c r="B10" s="239"/>
      <c r="C10" s="238"/>
      <c r="D10" s="362" t="s">
        <v>498</v>
      </c>
      <c r="E10" s="362"/>
      <c r="F10" s="362"/>
      <c r="G10" s="362"/>
      <c r="H10" s="362"/>
      <c r="I10" s="362"/>
      <c r="J10" s="362"/>
      <c r="K10" s="236"/>
    </row>
    <row r="11" spans="2:11" s="1" customFormat="1" ht="15" customHeight="1">
      <c r="B11" s="239"/>
      <c r="C11" s="240"/>
      <c r="D11" s="362" t="s">
        <v>499</v>
      </c>
      <c r="E11" s="362"/>
      <c r="F11" s="362"/>
      <c r="G11" s="362"/>
      <c r="H11" s="362"/>
      <c r="I11" s="362"/>
      <c r="J11" s="362"/>
      <c r="K11" s="236"/>
    </row>
    <row r="12" spans="2:11" s="1" customFormat="1" ht="15" customHeight="1">
      <c r="B12" s="239"/>
      <c r="C12" s="240"/>
      <c r="D12" s="238"/>
      <c r="E12" s="238"/>
      <c r="F12" s="238"/>
      <c r="G12" s="238"/>
      <c r="H12" s="238"/>
      <c r="I12" s="238"/>
      <c r="J12" s="238"/>
      <c r="K12" s="236"/>
    </row>
    <row r="13" spans="2:11" s="1" customFormat="1" ht="15" customHeight="1">
      <c r="B13" s="239"/>
      <c r="C13" s="240"/>
      <c r="D13" s="241" t="s">
        <v>500</v>
      </c>
      <c r="E13" s="238"/>
      <c r="F13" s="238"/>
      <c r="G13" s="238"/>
      <c r="H13" s="238"/>
      <c r="I13" s="238"/>
      <c r="J13" s="238"/>
      <c r="K13" s="236"/>
    </row>
    <row r="14" spans="2:11" s="1" customFormat="1" ht="12.75" customHeight="1">
      <c r="B14" s="239"/>
      <c r="C14" s="240"/>
      <c r="D14" s="240"/>
      <c r="E14" s="240"/>
      <c r="F14" s="240"/>
      <c r="G14" s="240"/>
      <c r="H14" s="240"/>
      <c r="I14" s="240"/>
      <c r="J14" s="240"/>
      <c r="K14" s="236"/>
    </row>
    <row r="15" spans="2:11" s="1" customFormat="1" ht="15" customHeight="1">
      <c r="B15" s="239"/>
      <c r="C15" s="240"/>
      <c r="D15" s="362" t="s">
        <v>501</v>
      </c>
      <c r="E15" s="362"/>
      <c r="F15" s="362"/>
      <c r="G15" s="362"/>
      <c r="H15" s="362"/>
      <c r="I15" s="362"/>
      <c r="J15" s="362"/>
      <c r="K15" s="236"/>
    </row>
    <row r="16" spans="2:11" s="1" customFormat="1" ht="15" customHeight="1">
      <c r="B16" s="239"/>
      <c r="C16" s="240"/>
      <c r="D16" s="362" t="s">
        <v>502</v>
      </c>
      <c r="E16" s="362"/>
      <c r="F16" s="362"/>
      <c r="G16" s="362"/>
      <c r="H16" s="362"/>
      <c r="I16" s="362"/>
      <c r="J16" s="362"/>
      <c r="K16" s="236"/>
    </row>
    <row r="17" spans="2:11" s="1" customFormat="1" ht="15" customHeight="1">
      <c r="B17" s="239"/>
      <c r="C17" s="240"/>
      <c r="D17" s="362" t="s">
        <v>503</v>
      </c>
      <c r="E17" s="362"/>
      <c r="F17" s="362"/>
      <c r="G17" s="362"/>
      <c r="H17" s="362"/>
      <c r="I17" s="362"/>
      <c r="J17" s="362"/>
      <c r="K17" s="236"/>
    </row>
    <row r="18" spans="2:11" s="1" customFormat="1" ht="15" customHeight="1">
      <c r="B18" s="239"/>
      <c r="C18" s="240"/>
      <c r="D18" s="240"/>
      <c r="E18" s="242" t="s">
        <v>78</v>
      </c>
      <c r="F18" s="362" t="s">
        <v>504</v>
      </c>
      <c r="G18" s="362"/>
      <c r="H18" s="362"/>
      <c r="I18" s="362"/>
      <c r="J18" s="362"/>
      <c r="K18" s="236"/>
    </row>
    <row r="19" spans="2:11" s="1" customFormat="1" ht="15" customHeight="1">
      <c r="B19" s="239"/>
      <c r="C19" s="240"/>
      <c r="D19" s="240"/>
      <c r="E19" s="242" t="s">
        <v>505</v>
      </c>
      <c r="F19" s="362" t="s">
        <v>506</v>
      </c>
      <c r="G19" s="362"/>
      <c r="H19" s="362"/>
      <c r="I19" s="362"/>
      <c r="J19" s="362"/>
      <c r="K19" s="236"/>
    </row>
    <row r="20" spans="2:11" s="1" customFormat="1" ht="15" customHeight="1">
      <c r="B20" s="239"/>
      <c r="C20" s="240"/>
      <c r="D20" s="240"/>
      <c r="E20" s="242" t="s">
        <v>507</v>
      </c>
      <c r="F20" s="362" t="s">
        <v>508</v>
      </c>
      <c r="G20" s="362"/>
      <c r="H20" s="362"/>
      <c r="I20" s="362"/>
      <c r="J20" s="362"/>
      <c r="K20" s="236"/>
    </row>
    <row r="21" spans="2:11" s="1" customFormat="1" ht="15" customHeight="1">
      <c r="B21" s="239"/>
      <c r="C21" s="240"/>
      <c r="D21" s="240"/>
      <c r="E21" s="242" t="s">
        <v>86</v>
      </c>
      <c r="F21" s="362" t="s">
        <v>87</v>
      </c>
      <c r="G21" s="362"/>
      <c r="H21" s="362"/>
      <c r="I21" s="362"/>
      <c r="J21" s="362"/>
      <c r="K21" s="236"/>
    </row>
    <row r="22" spans="2:11" s="1" customFormat="1" ht="15" customHeight="1">
      <c r="B22" s="239"/>
      <c r="C22" s="240"/>
      <c r="D22" s="240"/>
      <c r="E22" s="242" t="s">
        <v>509</v>
      </c>
      <c r="F22" s="362" t="s">
        <v>510</v>
      </c>
      <c r="G22" s="362"/>
      <c r="H22" s="362"/>
      <c r="I22" s="362"/>
      <c r="J22" s="362"/>
      <c r="K22" s="236"/>
    </row>
    <row r="23" spans="2:11" s="1" customFormat="1" ht="15" customHeight="1">
      <c r="B23" s="239"/>
      <c r="C23" s="240"/>
      <c r="D23" s="240"/>
      <c r="E23" s="242" t="s">
        <v>511</v>
      </c>
      <c r="F23" s="362" t="s">
        <v>512</v>
      </c>
      <c r="G23" s="362"/>
      <c r="H23" s="362"/>
      <c r="I23" s="362"/>
      <c r="J23" s="362"/>
      <c r="K23" s="236"/>
    </row>
    <row r="24" spans="2:11" s="1" customFormat="1" ht="12.75" customHeight="1">
      <c r="B24" s="239"/>
      <c r="C24" s="240"/>
      <c r="D24" s="240"/>
      <c r="E24" s="240"/>
      <c r="F24" s="240"/>
      <c r="G24" s="240"/>
      <c r="H24" s="240"/>
      <c r="I24" s="240"/>
      <c r="J24" s="240"/>
      <c r="K24" s="236"/>
    </row>
    <row r="25" spans="2:11" s="1" customFormat="1" ht="15" customHeight="1">
      <c r="B25" s="239"/>
      <c r="C25" s="362" t="s">
        <v>513</v>
      </c>
      <c r="D25" s="362"/>
      <c r="E25" s="362"/>
      <c r="F25" s="362"/>
      <c r="G25" s="362"/>
      <c r="H25" s="362"/>
      <c r="I25" s="362"/>
      <c r="J25" s="362"/>
      <c r="K25" s="236"/>
    </row>
    <row r="26" spans="2:11" s="1" customFormat="1" ht="15" customHeight="1">
      <c r="B26" s="239"/>
      <c r="C26" s="362" t="s">
        <v>514</v>
      </c>
      <c r="D26" s="362"/>
      <c r="E26" s="362"/>
      <c r="F26" s="362"/>
      <c r="G26" s="362"/>
      <c r="H26" s="362"/>
      <c r="I26" s="362"/>
      <c r="J26" s="362"/>
      <c r="K26" s="236"/>
    </row>
    <row r="27" spans="2:11" s="1" customFormat="1" ht="15" customHeight="1">
      <c r="B27" s="239"/>
      <c r="C27" s="238"/>
      <c r="D27" s="362" t="s">
        <v>515</v>
      </c>
      <c r="E27" s="362"/>
      <c r="F27" s="362"/>
      <c r="G27" s="362"/>
      <c r="H27" s="362"/>
      <c r="I27" s="362"/>
      <c r="J27" s="362"/>
      <c r="K27" s="236"/>
    </row>
    <row r="28" spans="2:11" s="1" customFormat="1" ht="15" customHeight="1">
      <c r="B28" s="239"/>
      <c r="C28" s="240"/>
      <c r="D28" s="362" t="s">
        <v>516</v>
      </c>
      <c r="E28" s="362"/>
      <c r="F28" s="362"/>
      <c r="G28" s="362"/>
      <c r="H28" s="362"/>
      <c r="I28" s="362"/>
      <c r="J28" s="362"/>
      <c r="K28" s="236"/>
    </row>
    <row r="29" spans="2:11" s="1" customFormat="1" ht="12.75" customHeight="1">
      <c r="B29" s="239"/>
      <c r="C29" s="240"/>
      <c r="D29" s="240"/>
      <c r="E29" s="240"/>
      <c r="F29" s="240"/>
      <c r="G29" s="240"/>
      <c r="H29" s="240"/>
      <c r="I29" s="240"/>
      <c r="J29" s="240"/>
      <c r="K29" s="236"/>
    </row>
    <row r="30" spans="2:11" s="1" customFormat="1" ht="15" customHeight="1">
      <c r="B30" s="239"/>
      <c r="C30" s="240"/>
      <c r="D30" s="362" t="s">
        <v>517</v>
      </c>
      <c r="E30" s="362"/>
      <c r="F30" s="362"/>
      <c r="G30" s="362"/>
      <c r="H30" s="362"/>
      <c r="I30" s="362"/>
      <c r="J30" s="362"/>
      <c r="K30" s="236"/>
    </row>
    <row r="31" spans="2:11" s="1" customFormat="1" ht="15" customHeight="1">
      <c r="B31" s="239"/>
      <c r="C31" s="240"/>
      <c r="D31" s="362" t="s">
        <v>518</v>
      </c>
      <c r="E31" s="362"/>
      <c r="F31" s="362"/>
      <c r="G31" s="362"/>
      <c r="H31" s="362"/>
      <c r="I31" s="362"/>
      <c r="J31" s="362"/>
      <c r="K31" s="236"/>
    </row>
    <row r="32" spans="2:11" s="1" customFormat="1" ht="12.75" customHeight="1">
      <c r="B32" s="239"/>
      <c r="C32" s="240"/>
      <c r="D32" s="240"/>
      <c r="E32" s="240"/>
      <c r="F32" s="240"/>
      <c r="G32" s="240"/>
      <c r="H32" s="240"/>
      <c r="I32" s="240"/>
      <c r="J32" s="240"/>
      <c r="K32" s="236"/>
    </row>
    <row r="33" spans="2:11" s="1" customFormat="1" ht="15" customHeight="1">
      <c r="B33" s="239"/>
      <c r="C33" s="240"/>
      <c r="D33" s="362" t="s">
        <v>519</v>
      </c>
      <c r="E33" s="362"/>
      <c r="F33" s="362"/>
      <c r="G33" s="362"/>
      <c r="H33" s="362"/>
      <c r="I33" s="362"/>
      <c r="J33" s="362"/>
      <c r="K33" s="236"/>
    </row>
    <row r="34" spans="2:11" s="1" customFormat="1" ht="15" customHeight="1">
      <c r="B34" s="239"/>
      <c r="C34" s="240"/>
      <c r="D34" s="362" t="s">
        <v>520</v>
      </c>
      <c r="E34" s="362"/>
      <c r="F34" s="362"/>
      <c r="G34" s="362"/>
      <c r="H34" s="362"/>
      <c r="I34" s="362"/>
      <c r="J34" s="362"/>
      <c r="K34" s="236"/>
    </row>
    <row r="35" spans="2:11" s="1" customFormat="1" ht="15" customHeight="1">
      <c r="B35" s="239"/>
      <c r="C35" s="240"/>
      <c r="D35" s="362" t="s">
        <v>521</v>
      </c>
      <c r="E35" s="362"/>
      <c r="F35" s="362"/>
      <c r="G35" s="362"/>
      <c r="H35" s="362"/>
      <c r="I35" s="362"/>
      <c r="J35" s="362"/>
      <c r="K35" s="236"/>
    </row>
    <row r="36" spans="2:11" s="1" customFormat="1" ht="15" customHeight="1">
      <c r="B36" s="239"/>
      <c r="C36" s="240"/>
      <c r="D36" s="238"/>
      <c r="E36" s="241" t="s">
        <v>104</v>
      </c>
      <c r="F36" s="238"/>
      <c r="G36" s="362" t="s">
        <v>522</v>
      </c>
      <c r="H36" s="362"/>
      <c r="I36" s="362"/>
      <c r="J36" s="362"/>
      <c r="K36" s="236"/>
    </row>
    <row r="37" spans="2:11" s="1" customFormat="1" ht="30.75" customHeight="1">
      <c r="B37" s="239"/>
      <c r="C37" s="240"/>
      <c r="D37" s="238"/>
      <c r="E37" s="241" t="s">
        <v>523</v>
      </c>
      <c r="F37" s="238"/>
      <c r="G37" s="362" t="s">
        <v>524</v>
      </c>
      <c r="H37" s="362"/>
      <c r="I37" s="362"/>
      <c r="J37" s="362"/>
      <c r="K37" s="236"/>
    </row>
    <row r="38" spans="2:11" s="1" customFormat="1" ht="15" customHeight="1">
      <c r="B38" s="239"/>
      <c r="C38" s="240"/>
      <c r="D38" s="238"/>
      <c r="E38" s="241" t="s">
        <v>52</v>
      </c>
      <c r="F38" s="238"/>
      <c r="G38" s="362" t="s">
        <v>525</v>
      </c>
      <c r="H38" s="362"/>
      <c r="I38" s="362"/>
      <c r="J38" s="362"/>
      <c r="K38" s="236"/>
    </row>
    <row r="39" spans="2:11" s="1" customFormat="1" ht="15" customHeight="1">
      <c r="B39" s="239"/>
      <c r="C39" s="240"/>
      <c r="D39" s="238"/>
      <c r="E39" s="241" t="s">
        <v>53</v>
      </c>
      <c r="F39" s="238"/>
      <c r="G39" s="362" t="s">
        <v>526</v>
      </c>
      <c r="H39" s="362"/>
      <c r="I39" s="362"/>
      <c r="J39" s="362"/>
      <c r="K39" s="236"/>
    </row>
    <row r="40" spans="2:11" s="1" customFormat="1" ht="15" customHeight="1">
      <c r="B40" s="239"/>
      <c r="C40" s="240"/>
      <c r="D40" s="238"/>
      <c r="E40" s="241" t="s">
        <v>105</v>
      </c>
      <c r="F40" s="238"/>
      <c r="G40" s="362" t="s">
        <v>527</v>
      </c>
      <c r="H40" s="362"/>
      <c r="I40" s="362"/>
      <c r="J40" s="362"/>
      <c r="K40" s="236"/>
    </row>
    <row r="41" spans="2:11" s="1" customFormat="1" ht="15" customHeight="1">
      <c r="B41" s="239"/>
      <c r="C41" s="240"/>
      <c r="D41" s="238"/>
      <c r="E41" s="241" t="s">
        <v>106</v>
      </c>
      <c r="F41" s="238"/>
      <c r="G41" s="362" t="s">
        <v>528</v>
      </c>
      <c r="H41" s="362"/>
      <c r="I41" s="362"/>
      <c r="J41" s="362"/>
      <c r="K41" s="236"/>
    </row>
    <row r="42" spans="2:11" s="1" customFormat="1" ht="15" customHeight="1">
      <c r="B42" s="239"/>
      <c r="C42" s="240"/>
      <c r="D42" s="238"/>
      <c r="E42" s="241" t="s">
        <v>529</v>
      </c>
      <c r="F42" s="238"/>
      <c r="G42" s="362" t="s">
        <v>530</v>
      </c>
      <c r="H42" s="362"/>
      <c r="I42" s="362"/>
      <c r="J42" s="362"/>
      <c r="K42" s="236"/>
    </row>
    <row r="43" spans="2:11" s="1" customFormat="1" ht="15" customHeight="1">
      <c r="B43" s="239"/>
      <c r="C43" s="240"/>
      <c r="D43" s="238"/>
      <c r="E43" s="241"/>
      <c r="F43" s="238"/>
      <c r="G43" s="362" t="s">
        <v>531</v>
      </c>
      <c r="H43" s="362"/>
      <c r="I43" s="362"/>
      <c r="J43" s="362"/>
      <c r="K43" s="236"/>
    </row>
    <row r="44" spans="2:11" s="1" customFormat="1" ht="15" customHeight="1">
      <c r="B44" s="239"/>
      <c r="C44" s="240"/>
      <c r="D44" s="238"/>
      <c r="E44" s="241" t="s">
        <v>532</v>
      </c>
      <c r="F44" s="238"/>
      <c r="G44" s="362" t="s">
        <v>533</v>
      </c>
      <c r="H44" s="362"/>
      <c r="I44" s="362"/>
      <c r="J44" s="362"/>
      <c r="K44" s="236"/>
    </row>
    <row r="45" spans="2:11" s="1" customFormat="1" ht="15" customHeight="1">
      <c r="B45" s="239"/>
      <c r="C45" s="240"/>
      <c r="D45" s="238"/>
      <c r="E45" s="241" t="s">
        <v>108</v>
      </c>
      <c r="F45" s="238"/>
      <c r="G45" s="362" t="s">
        <v>534</v>
      </c>
      <c r="H45" s="362"/>
      <c r="I45" s="362"/>
      <c r="J45" s="362"/>
      <c r="K45" s="236"/>
    </row>
    <row r="46" spans="2:11" s="1" customFormat="1" ht="12.75" customHeight="1">
      <c r="B46" s="239"/>
      <c r="C46" s="240"/>
      <c r="D46" s="238"/>
      <c r="E46" s="238"/>
      <c r="F46" s="238"/>
      <c r="G46" s="238"/>
      <c r="H46" s="238"/>
      <c r="I46" s="238"/>
      <c r="J46" s="238"/>
      <c r="K46" s="236"/>
    </row>
    <row r="47" spans="2:11" s="1" customFormat="1" ht="15" customHeight="1">
      <c r="B47" s="239"/>
      <c r="C47" s="240"/>
      <c r="D47" s="362" t="s">
        <v>535</v>
      </c>
      <c r="E47" s="362"/>
      <c r="F47" s="362"/>
      <c r="G47" s="362"/>
      <c r="H47" s="362"/>
      <c r="I47" s="362"/>
      <c r="J47" s="362"/>
      <c r="K47" s="236"/>
    </row>
    <row r="48" spans="2:11" s="1" customFormat="1" ht="15" customHeight="1">
      <c r="B48" s="239"/>
      <c r="C48" s="240"/>
      <c r="D48" s="240"/>
      <c r="E48" s="362" t="s">
        <v>536</v>
      </c>
      <c r="F48" s="362"/>
      <c r="G48" s="362"/>
      <c r="H48" s="362"/>
      <c r="I48" s="362"/>
      <c r="J48" s="362"/>
      <c r="K48" s="236"/>
    </row>
    <row r="49" spans="2:11" s="1" customFormat="1" ht="15" customHeight="1">
      <c r="B49" s="239"/>
      <c r="C49" s="240"/>
      <c r="D49" s="240"/>
      <c r="E49" s="362" t="s">
        <v>537</v>
      </c>
      <c r="F49" s="362"/>
      <c r="G49" s="362"/>
      <c r="H49" s="362"/>
      <c r="I49" s="362"/>
      <c r="J49" s="362"/>
      <c r="K49" s="236"/>
    </row>
    <row r="50" spans="2:11" s="1" customFormat="1" ht="15" customHeight="1">
      <c r="B50" s="239"/>
      <c r="C50" s="240"/>
      <c r="D50" s="240"/>
      <c r="E50" s="362" t="s">
        <v>538</v>
      </c>
      <c r="F50" s="362"/>
      <c r="G50" s="362"/>
      <c r="H50" s="362"/>
      <c r="I50" s="362"/>
      <c r="J50" s="362"/>
      <c r="K50" s="236"/>
    </row>
    <row r="51" spans="2:11" s="1" customFormat="1" ht="15" customHeight="1">
      <c r="B51" s="239"/>
      <c r="C51" s="240"/>
      <c r="D51" s="362" t="s">
        <v>539</v>
      </c>
      <c r="E51" s="362"/>
      <c r="F51" s="362"/>
      <c r="G51" s="362"/>
      <c r="H51" s="362"/>
      <c r="I51" s="362"/>
      <c r="J51" s="362"/>
      <c r="K51" s="236"/>
    </row>
    <row r="52" spans="2:11" s="1" customFormat="1" ht="25.5" customHeight="1">
      <c r="B52" s="235"/>
      <c r="C52" s="363" t="s">
        <v>540</v>
      </c>
      <c r="D52" s="363"/>
      <c r="E52" s="363"/>
      <c r="F52" s="363"/>
      <c r="G52" s="363"/>
      <c r="H52" s="363"/>
      <c r="I52" s="363"/>
      <c r="J52" s="363"/>
      <c r="K52" s="236"/>
    </row>
    <row r="53" spans="2:11" s="1" customFormat="1" ht="5.25" customHeight="1">
      <c r="B53" s="235"/>
      <c r="C53" s="237"/>
      <c r="D53" s="237"/>
      <c r="E53" s="237"/>
      <c r="F53" s="237"/>
      <c r="G53" s="237"/>
      <c r="H53" s="237"/>
      <c r="I53" s="237"/>
      <c r="J53" s="237"/>
      <c r="K53" s="236"/>
    </row>
    <row r="54" spans="2:11" s="1" customFormat="1" ht="15" customHeight="1">
      <c r="B54" s="235"/>
      <c r="C54" s="362" t="s">
        <v>541</v>
      </c>
      <c r="D54" s="362"/>
      <c r="E54" s="362"/>
      <c r="F54" s="362"/>
      <c r="G54" s="362"/>
      <c r="H54" s="362"/>
      <c r="I54" s="362"/>
      <c r="J54" s="362"/>
      <c r="K54" s="236"/>
    </row>
    <row r="55" spans="2:11" s="1" customFormat="1" ht="15" customHeight="1">
      <c r="B55" s="235"/>
      <c r="C55" s="362" t="s">
        <v>542</v>
      </c>
      <c r="D55" s="362"/>
      <c r="E55" s="362"/>
      <c r="F55" s="362"/>
      <c r="G55" s="362"/>
      <c r="H55" s="362"/>
      <c r="I55" s="362"/>
      <c r="J55" s="362"/>
      <c r="K55" s="236"/>
    </row>
    <row r="56" spans="2:11" s="1" customFormat="1" ht="12.75" customHeight="1">
      <c r="B56" s="235"/>
      <c r="C56" s="238"/>
      <c r="D56" s="238"/>
      <c r="E56" s="238"/>
      <c r="F56" s="238"/>
      <c r="G56" s="238"/>
      <c r="H56" s="238"/>
      <c r="I56" s="238"/>
      <c r="J56" s="238"/>
      <c r="K56" s="236"/>
    </row>
    <row r="57" spans="2:11" s="1" customFormat="1" ht="15" customHeight="1">
      <c r="B57" s="235"/>
      <c r="C57" s="362" t="s">
        <v>543</v>
      </c>
      <c r="D57" s="362"/>
      <c r="E57" s="362"/>
      <c r="F57" s="362"/>
      <c r="G57" s="362"/>
      <c r="H57" s="362"/>
      <c r="I57" s="362"/>
      <c r="J57" s="362"/>
      <c r="K57" s="236"/>
    </row>
    <row r="58" spans="2:11" s="1" customFormat="1" ht="15" customHeight="1">
      <c r="B58" s="235"/>
      <c r="C58" s="240"/>
      <c r="D58" s="362" t="s">
        <v>544</v>
      </c>
      <c r="E58" s="362"/>
      <c r="F58" s="362"/>
      <c r="G58" s="362"/>
      <c r="H58" s="362"/>
      <c r="I58" s="362"/>
      <c r="J58" s="362"/>
      <c r="K58" s="236"/>
    </row>
    <row r="59" spans="2:11" s="1" customFormat="1" ht="15" customHeight="1">
      <c r="B59" s="235"/>
      <c r="C59" s="240"/>
      <c r="D59" s="362" t="s">
        <v>545</v>
      </c>
      <c r="E59" s="362"/>
      <c r="F59" s="362"/>
      <c r="G59" s="362"/>
      <c r="H59" s="362"/>
      <c r="I59" s="362"/>
      <c r="J59" s="362"/>
      <c r="K59" s="236"/>
    </row>
    <row r="60" spans="2:11" s="1" customFormat="1" ht="15" customHeight="1">
      <c r="B60" s="235"/>
      <c r="C60" s="240"/>
      <c r="D60" s="362" t="s">
        <v>546</v>
      </c>
      <c r="E60" s="362"/>
      <c r="F60" s="362"/>
      <c r="G60" s="362"/>
      <c r="H60" s="362"/>
      <c r="I60" s="362"/>
      <c r="J60" s="362"/>
      <c r="K60" s="236"/>
    </row>
    <row r="61" spans="2:11" s="1" customFormat="1" ht="15" customHeight="1">
      <c r="B61" s="235"/>
      <c r="C61" s="240"/>
      <c r="D61" s="362" t="s">
        <v>547</v>
      </c>
      <c r="E61" s="362"/>
      <c r="F61" s="362"/>
      <c r="G61" s="362"/>
      <c r="H61" s="362"/>
      <c r="I61" s="362"/>
      <c r="J61" s="362"/>
      <c r="K61" s="236"/>
    </row>
    <row r="62" spans="2:11" s="1" customFormat="1" ht="15" customHeight="1">
      <c r="B62" s="235"/>
      <c r="C62" s="240"/>
      <c r="D62" s="364" t="s">
        <v>548</v>
      </c>
      <c r="E62" s="364"/>
      <c r="F62" s="364"/>
      <c r="G62" s="364"/>
      <c r="H62" s="364"/>
      <c r="I62" s="364"/>
      <c r="J62" s="364"/>
      <c r="K62" s="236"/>
    </row>
    <row r="63" spans="2:11" s="1" customFormat="1" ht="15" customHeight="1">
      <c r="B63" s="235"/>
      <c r="C63" s="240"/>
      <c r="D63" s="362" t="s">
        <v>549</v>
      </c>
      <c r="E63" s="362"/>
      <c r="F63" s="362"/>
      <c r="G63" s="362"/>
      <c r="H63" s="362"/>
      <c r="I63" s="362"/>
      <c r="J63" s="362"/>
      <c r="K63" s="236"/>
    </row>
    <row r="64" spans="2:11" s="1" customFormat="1" ht="12.75" customHeight="1">
      <c r="B64" s="235"/>
      <c r="C64" s="240"/>
      <c r="D64" s="240"/>
      <c r="E64" s="243"/>
      <c r="F64" s="240"/>
      <c r="G64" s="240"/>
      <c r="H64" s="240"/>
      <c r="I64" s="240"/>
      <c r="J64" s="240"/>
      <c r="K64" s="236"/>
    </row>
    <row r="65" spans="2:11" s="1" customFormat="1" ht="15" customHeight="1">
      <c r="B65" s="235"/>
      <c r="C65" s="240"/>
      <c r="D65" s="362" t="s">
        <v>550</v>
      </c>
      <c r="E65" s="362"/>
      <c r="F65" s="362"/>
      <c r="G65" s="362"/>
      <c r="H65" s="362"/>
      <c r="I65" s="362"/>
      <c r="J65" s="362"/>
      <c r="K65" s="236"/>
    </row>
    <row r="66" spans="2:11" s="1" customFormat="1" ht="15" customHeight="1">
      <c r="B66" s="235"/>
      <c r="C66" s="240"/>
      <c r="D66" s="364" t="s">
        <v>551</v>
      </c>
      <c r="E66" s="364"/>
      <c r="F66" s="364"/>
      <c r="G66" s="364"/>
      <c r="H66" s="364"/>
      <c r="I66" s="364"/>
      <c r="J66" s="364"/>
      <c r="K66" s="236"/>
    </row>
    <row r="67" spans="2:11" s="1" customFormat="1" ht="15" customHeight="1">
      <c r="B67" s="235"/>
      <c r="C67" s="240"/>
      <c r="D67" s="362" t="s">
        <v>552</v>
      </c>
      <c r="E67" s="362"/>
      <c r="F67" s="362"/>
      <c r="G67" s="362"/>
      <c r="H67" s="362"/>
      <c r="I67" s="362"/>
      <c r="J67" s="362"/>
      <c r="K67" s="236"/>
    </row>
    <row r="68" spans="2:11" s="1" customFormat="1" ht="15" customHeight="1">
      <c r="B68" s="235"/>
      <c r="C68" s="240"/>
      <c r="D68" s="362" t="s">
        <v>553</v>
      </c>
      <c r="E68" s="362"/>
      <c r="F68" s="362"/>
      <c r="G68" s="362"/>
      <c r="H68" s="362"/>
      <c r="I68" s="362"/>
      <c r="J68" s="362"/>
      <c r="K68" s="236"/>
    </row>
    <row r="69" spans="2:11" s="1" customFormat="1" ht="15" customHeight="1">
      <c r="B69" s="235"/>
      <c r="C69" s="240"/>
      <c r="D69" s="362" t="s">
        <v>554</v>
      </c>
      <c r="E69" s="362"/>
      <c r="F69" s="362"/>
      <c r="G69" s="362"/>
      <c r="H69" s="362"/>
      <c r="I69" s="362"/>
      <c r="J69" s="362"/>
      <c r="K69" s="236"/>
    </row>
    <row r="70" spans="2:11" s="1" customFormat="1" ht="15" customHeight="1">
      <c r="B70" s="235"/>
      <c r="C70" s="240"/>
      <c r="D70" s="362" t="s">
        <v>555</v>
      </c>
      <c r="E70" s="362"/>
      <c r="F70" s="362"/>
      <c r="G70" s="362"/>
      <c r="H70" s="362"/>
      <c r="I70" s="362"/>
      <c r="J70" s="362"/>
      <c r="K70" s="236"/>
    </row>
    <row r="71" spans="2:11" s="1" customFormat="1" ht="12.75" customHeight="1">
      <c r="B71" s="244"/>
      <c r="C71" s="245"/>
      <c r="D71" s="245"/>
      <c r="E71" s="245"/>
      <c r="F71" s="245"/>
      <c r="G71" s="245"/>
      <c r="H71" s="245"/>
      <c r="I71" s="245"/>
      <c r="J71" s="245"/>
      <c r="K71" s="246"/>
    </row>
    <row r="72" spans="2:11" s="1" customFormat="1" ht="18.75" customHeight="1">
      <c r="B72" s="247"/>
      <c r="C72" s="247"/>
      <c r="D72" s="247"/>
      <c r="E72" s="247"/>
      <c r="F72" s="247"/>
      <c r="G72" s="247"/>
      <c r="H72" s="247"/>
      <c r="I72" s="247"/>
      <c r="J72" s="247"/>
      <c r="K72" s="248"/>
    </row>
    <row r="73" spans="2:11" s="1" customFormat="1" ht="18.75" customHeight="1">
      <c r="B73" s="248"/>
      <c r="C73" s="248"/>
      <c r="D73" s="248"/>
      <c r="E73" s="248"/>
      <c r="F73" s="248"/>
      <c r="G73" s="248"/>
      <c r="H73" s="248"/>
      <c r="I73" s="248"/>
      <c r="J73" s="248"/>
      <c r="K73" s="248"/>
    </row>
    <row r="74" spans="2:11" s="1" customFormat="1" ht="7.5" customHeight="1">
      <c r="B74" s="249"/>
      <c r="C74" s="250"/>
      <c r="D74" s="250"/>
      <c r="E74" s="250"/>
      <c r="F74" s="250"/>
      <c r="G74" s="250"/>
      <c r="H74" s="250"/>
      <c r="I74" s="250"/>
      <c r="J74" s="250"/>
      <c r="K74" s="251"/>
    </row>
    <row r="75" spans="2:11" s="1" customFormat="1" ht="45" customHeight="1">
      <c r="B75" s="252"/>
      <c r="C75" s="357" t="s">
        <v>556</v>
      </c>
      <c r="D75" s="357"/>
      <c r="E75" s="357"/>
      <c r="F75" s="357"/>
      <c r="G75" s="357"/>
      <c r="H75" s="357"/>
      <c r="I75" s="357"/>
      <c r="J75" s="357"/>
      <c r="K75" s="253"/>
    </row>
    <row r="76" spans="2:11" s="1" customFormat="1" ht="17.25" customHeight="1">
      <c r="B76" s="252"/>
      <c r="C76" s="254" t="s">
        <v>557</v>
      </c>
      <c r="D76" s="254"/>
      <c r="E76" s="254"/>
      <c r="F76" s="254" t="s">
        <v>558</v>
      </c>
      <c r="G76" s="255"/>
      <c r="H76" s="254" t="s">
        <v>53</v>
      </c>
      <c r="I76" s="254" t="s">
        <v>56</v>
      </c>
      <c r="J76" s="254" t="s">
        <v>559</v>
      </c>
      <c r="K76" s="253"/>
    </row>
    <row r="77" spans="2:11" s="1" customFormat="1" ht="17.25" customHeight="1">
      <c r="B77" s="252"/>
      <c r="C77" s="256" t="s">
        <v>560</v>
      </c>
      <c r="D77" s="256"/>
      <c r="E77" s="256"/>
      <c r="F77" s="257" t="s">
        <v>561</v>
      </c>
      <c r="G77" s="258"/>
      <c r="H77" s="256"/>
      <c r="I77" s="256"/>
      <c r="J77" s="256" t="s">
        <v>562</v>
      </c>
      <c r="K77" s="253"/>
    </row>
    <row r="78" spans="2:11" s="1" customFormat="1" ht="5.25" customHeight="1">
      <c r="B78" s="252"/>
      <c r="C78" s="259"/>
      <c r="D78" s="259"/>
      <c r="E78" s="259"/>
      <c r="F78" s="259"/>
      <c r="G78" s="260"/>
      <c r="H78" s="259"/>
      <c r="I78" s="259"/>
      <c r="J78" s="259"/>
      <c r="K78" s="253"/>
    </row>
    <row r="79" spans="2:11" s="1" customFormat="1" ht="15" customHeight="1">
      <c r="B79" s="252"/>
      <c r="C79" s="241" t="s">
        <v>52</v>
      </c>
      <c r="D79" s="259"/>
      <c r="E79" s="259"/>
      <c r="F79" s="261" t="s">
        <v>563</v>
      </c>
      <c r="G79" s="260"/>
      <c r="H79" s="241" t="s">
        <v>564</v>
      </c>
      <c r="I79" s="241" t="s">
        <v>565</v>
      </c>
      <c r="J79" s="241">
        <v>20</v>
      </c>
      <c r="K79" s="253"/>
    </row>
    <row r="80" spans="2:11" s="1" customFormat="1" ht="15" customHeight="1">
      <c r="B80" s="252"/>
      <c r="C80" s="241" t="s">
        <v>566</v>
      </c>
      <c r="D80" s="241"/>
      <c r="E80" s="241"/>
      <c r="F80" s="261" t="s">
        <v>563</v>
      </c>
      <c r="G80" s="260"/>
      <c r="H80" s="241" t="s">
        <v>567</v>
      </c>
      <c r="I80" s="241" t="s">
        <v>565</v>
      </c>
      <c r="J80" s="241">
        <v>120</v>
      </c>
      <c r="K80" s="253"/>
    </row>
    <row r="81" spans="2:11" s="1" customFormat="1" ht="15" customHeight="1">
      <c r="B81" s="262"/>
      <c r="C81" s="241" t="s">
        <v>568</v>
      </c>
      <c r="D81" s="241"/>
      <c r="E81" s="241"/>
      <c r="F81" s="261" t="s">
        <v>569</v>
      </c>
      <c r="G81" s="260"/>
      <c r="H81" s="241" t="s">
        <v>570</v>
      </c>
      <c r="I81" s="241" t="s">
        <v>565</v>
      </c>
      <c r="J81" s="241">
        <v>50</v>
      </c>
      <c r="K81" s="253"/>
    </row>
    <row r="82" spans="2:11" s="1" customFormat="1" ht="15" customHeight="1">
      <c r="B82" s="262"/>
      <c r="C82" s="241" t="s">
        <v>571</v>
      </c>
      <c r="D82" s="241"/>
      <c r="E82" s="241"/>
      <c r="F82" s="261" t="s">
        <v>563</v>
      </c>
      <c r="G82" s="260"/>
      <c r="H82" s="241" t="s">
        <v>572</v>
      </c>
      <c r="I82" s="241" t="s">
        <v>573</v>
      </c>
      <c r="J82" s="241"/>
      <c r="K82" s="253"/>
    </row>
    <row r="83" spans="2:11" s="1" customFormat="1" ht="15" customHeight="1">
      <c r="B83" s="262"/>
      <c r="C83" s="263" t="s">
        <v>574</v>
      </c>
      <c r="D83" s="263"/>
      <c r="E83" s="263"/>
      <c r="F83" s="264" t="s">
        <v>569</v>
      </c>
      <c r="G83" s="263"/>
      <c r="H83" s="263" t="s">
        <v>575</v>
      </c>
      <c r="I83" s="263" t="s">
        <v>565</v>
      </c>
      <c r="J83" s="263">
        <v>15</v>
      </c>
      <c r="K83" s="253"/>
    </row>
    <row r="84" spans="2:11" s="1" customFormat="1" ht="15" customHeight="1">
      <c r="B84" s="262"/>
      <c r="C84" s="263" t="s">
        <v>576</v>
      </c>
      <c r="D84" s="263"/>
      <c r="E84" s="263"/>
      <c r="F84" s="264" t="s">
        <v>569</v>
      </c>
      <c r="G84" s="263"/>
      <c r="H84" s="263" t="s">
        <v>577</v>
      </c>
      <c r="I84" s="263" t="s">
        <v>565</v>
      </c>
      <c r="J84" s="263">
        <v>15</v>
      </c>
      <c r="K84" s="253"/>
    </row>
    <row r="85" spans="2:11" s="1" customFormat="1" ht="15" customHeight="1">
      <c r="B85" s="262"/>
      <c r="C85" s="263" t="s">
        <v>578</v>
      </c>
      <c r="D85" s="263"/>
      <c r="E85" s="263"/>
      <c r="F85" s="264" t="s">
        <v>569</v>
      </c>
      <c r="G85" s="263"/>
      <c r="H85" s="263" t="s">
        <v>579</v>
      </c>
      <c r="I85" s="263" t="s">
        <v>565</v>
      </c>
      <c r="J85" s="263">
        <v>20</v>
      </c>
      <c r="K85" s="253"/>
    </row>
    <row r="86" spans="2:11" s="1" customFormat="1" ht="15" customHeight="1">
      <c r="B86" s="262"/>
      <c r="C86" s="263" t="s">
        <v>580</v>
      </c>
      <c r="D86" s="263"/>
      <c r="E86" s="263"/>
      <c r="F86" s="264" t="s">
        <v>569</v>
      </c>
      <c r="G86" s="263"/>
      <c r="H86" s="263" t="s">
        <v>581</v>
      </c>
      <c r="I86" s="263" t="s">
        <v>565</v>
      </c>
      <c r="J86" s="263">
        <v>20</v>
      </c>
      <c r="K86" s="253"/>
    </row>
    <row r="87" spans="2:11" s="1" customFormat="1" ht="15" customHeight="1">
      <c r="B87" s="262"/>
      <c r="C87" s="241" t="s">
        <v>582</v>
      </c>
      <c r="D87" s="241"/>
      <c r="E87" s="241"/>
      <c r="F87" s="261" t="s">
        <v>569</v>
      </c>
      <c r="G87" s="260"/>
      <c r="H87" s="241" t="s">
        <v>583</v>
      </c>
      <c r="I87" s="241" t="s">
        <v>565</v>
      </c>
      <c r="J87" s="241">
        <v>50</v>
      </c>
      <c r="K87" s="253"/>
    </row>
    <row r="88" spans="2:11" s="1" customFormat="1" ht="15" customHeight="1">
      <c r="B88" s="262"/>
      <c r="C88" s="241" t="s">
        <v>584</v>
      </c>
      <c r="D88" s="241"/>
      <c r="E88" s="241"/>
      <c r="F88" s="261" t="s">
        <v>569</v>
      </c>
      <c r="G88" s="260"/>
      <c r="H88" s="241" t="s">
        <v>585</v>
      </c>
      <c r="I88" s="241" t="s">
        <v>565</v>
      </c>
      <c r="J88" s="241">
        <v>20</v>
      </c>
      <c r="K88" s="253"/>
    </row>
    <row r="89" spans="2:11" s="1" customFormat="1" ht="15" customHeight="1">
      <c r="B89" s="262"/>
      <c r="C89" s="241" t="s">
        <v>586</v>
      </c>
      <c r="D89" s="241"/>
      <c r="E89" s="241"/>
      <c r="F89" s="261" t="s">
        <v>569</v>
      </c>
      <c r="G89" s="260"/>
      <c r="H89" s="241" t="s">
        <v>587</v>
      </c>
      <c r="I89" s="241" t="s">
        <v>565</v>
      </c>
      <c r="J89" s="241">
        <v>20</v>
      </c>
      <c r="K89" s="253"/>
    </row>
    <row r="90" spans="2:11" s="1" customFormat="1" ht="15" customHeight="1">
      <c r="B90" s="262"/>
      <c r="C90" s="241" t="s">
        <v>588</v>
      </c>
      <c r="D90" s="241"/>
      <c r="E90" s="241"/>
      <c r="F90" s="261" t="s">
        <v>569</v>
      </c>
      <c r="G90" s="260"/>
      <c r="H90" s="241" t="s">
        <v>589</v>
      </c>
      <c r="I90" s="241" t="s">
        <v>565</v>
      </c>
      <c r="J90" s="241">
        <v>50</v>
      </c>
      <c r="K90" s="253"/>
    </row>
    <row r="91" spans="2:11" s="1" customFormat="1" ht="15" customHeight="1">
      <c r="B91" s="262"/>
      <c r="C91" s="241" t="s">
        <v>590</v>
      </c>
      <c r="D91" s="241"/>
      <c r="E91" s="241"/>
      <c r="F91" s="261" t="s">
        <v>569</v>
      </c>
      <c r="G91" s="260"/>
      <c r="H91" s="241" t="s">
        <v>590</v>
      </c>
      <c r="I91" s="241" t="s">
        <v>565</v>
      </c>
      <c r="J91" s="241">
        <v>50</v>
      </c>
      <c r="K91" s="253"/>
    </row>
    <row r="92" spans="2:11" s="1" customFormat="1" ht="15" customHeight="1">
      <c r="B92" s="262"/>
      <c r="C92" s="241" t="s">
        <v>591</v>
      </c>
      <c r="D92" s="241"/>
      <c r="E92" s="241"/>
      <c r="F92" s="261" t="s">
        <v>569</v>
      </c>
      <c r="G92" s="260"/>
      <c r="H92" s="241" t="s">
        <v>592</v>
      </c>
      <c r="I92" s="241" t="s">
        <v>565</v>
      </c>
      <c r="J92" s="241">
        <v>255</v>
      </c>
      <c r="K92" s="253"/>
    </row>
    <row r="93" spans="2:11" s="1" customFormat="1" ht="15" customHeight="1">
      <c r="B93" s="262"/>
      <c r="C93" s="241" t="s">
        <v>593</v>
      </c>
      <c r="D93" s="241"/>
      <c r="E93" s="241"/>
      <c r="F93" s="261" t="s">
        <v>563</v>
      </c>
      <c r="G93" s="260"/>
      <c r="H93" s="241" t="s">
        <v>594</v>
      </c>
      <c r="I93" s="241" t="s">
        <v>595</v>
      </c>
      <c r="J93" s="241"/>
      <c r="K93" s="253"/>
    </row>
    <row r="94" spans="2:11" s="1" customFormat="1" ht="15" customHeight="1">
      <c r="B94" s="262"/>
      <c r="C94" s="241" t="s">
        <v>596</v>
      </c>
      <c r="D94" s="241"/>
      <c r="E94" s="241"/>
      <c r="F94" s="261" t="s">
        <v>563</v>
      </c>
      <c r="G94" s="260"/>
      <c r="H94" s="241" t="s">
        <v>597</v>
      </c>
      <c r="I94" s="241" t="s">
        <v>598</v>
      </c>
      <c r="J94" s="241"/>
      <c r="K94" s="253"/>
    </row>
    <row r="95" spans="2:11" s="1" customFormat="1" ht="15" customHeight="1">
      <c r="B95" s="262"/>
      <c r="C95" s="241" t="s">
        <v>599</v>
      </c>
      <c r="D95" s="241"/>
      <c r="E95" s="241"/>
      <c r="F95" s="261" t="s">
        <v>563</v>
      </c>
      <c r="G95" s="260"/>
      <c r="H95" s="241" t="s">
        <v>599</v>
      </c>
      <c r="I95" s="241" t="s">
        <v>598</v>
      </c>
      <c r="J95" s="241"/>
      <c r="K95" s="253"/>
    </row>
    <row r="96" spans="2:11" s="1" customFormat="1" ht="15" customHeight="1">
      <c r="B96" s="262"/>
      <c r="C96" s="241" t="s">
        <v>37</v>
      </c>
      <c r="D96" s="241"/>
      <c r="E96" s="241"/>
      <c r="F96" s="261" t="s">
        <v>563</v>
      </c>
      <c r="G96" s="260"/>
      <c r="H96" s="241" t="s">
        <v>600</v>
      </c>
      <c r="I96" s="241" t="s">
        <v>598</v>
      </c>
      <c r="J96" s="241"/>
      <c r="K96" s="253"/>
    </row>
    <row r="97" spans="2:11" s="1" customFormat="1" ht="15" customHeight="1">
      <c r="B97" s="262"/>
      <c r="C97" s="241" t="s">
        <v>47</v>
      </c>
      <c r="D97" s="241"/>
      <c r="E97" s="241"/>
      <c r="F97" s="261" t="s">
        <v>563</v>
      </c>
      <c r="G97" s="260"/>
      <c r="H97" s="241" t="s">
        <v>601</v>
      </c>
      <c r="I97" s="241" t="s">
        <v>598</v>
      </c>
      <c r="J97" s="241"/>
      <c r="K97" s="253"/>
    </row>
    <row r="98" spans="2:11" s="1" customFormat="1" ht="15" customHeight="1">
      <c r="B98" s="265"/>
      <c r="C98" s="266"/>
      <c r="D98" s="266"/>
      <c r="E98" s="266"/>
      <c r="F98" s="266"/>
      <c r="G98" s="266"/>
      <c r="H98" s="266"/>
      <c r="I98" s="266"/>
      <c r="J98" s="266"/>
      <c r="K98" s="267"/>
    </row>
    <row r="99" spans="2:11" s="1" customFormat="1" ht="18.7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68"/>
    </row>
    <row r="100" spans="2:11" s="1" customFormat="1" ht="18.75" customHeight="1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</row>
    <row r="101" spans="2:11" s="1" customFormat="1" ht="7.5" customHeight="1">
      <c r="B101" s="249"/>
      <c r="C101" s="250"/>
      <c r="D101" s="250"/>
      <c r="E101" s="250"/>
      <c r="F101" s="250"/>
      <c r="G101" s="250"/>
      <c r="H101" s="250"/>
      <c r="I101" s="250"/>
      <c r="J101" s="250"/>
      <c r="K101" s="251"/>
    </row>
    <row r="102" spans="2:11" s="1" customFormat="1" ht="45" customHeight="1">
      <c r="B102" s="252"/>
      <c r="C102" s="357" t="s">
        <v>602</v>
      </c>
      <c r="D102" s="357"/>
      <c r="E102" s="357"/>
      <c r="F102" s="357"/>
      <c r="G102" s="357"/>
      <c r="H102" s="357"/>
      <c r="I102" s="357"/>
      <c r="J102" s="357"/>
      <c r="K102" s="253"/>
    </row>
    <row r="103" spans="2:11" s="1" customFormat="1" ht="17.25" customHeight="1">
      <c r="B103" s="252"/>
      <c r="C103" s="254" t="s">
        <v>557</v>
      </c>
      <c r="D103" s="254"/>
      <c r="E103" s="254"/>
      <c r="F103" s="254" t="s">
        <v>558</v>
      </c>
      <c r="G103" s="255"/>
      <c r="H103" s="254" t="s">
        <v>53</v>
      </c>
      <c r="I103" s="254" t="s">
        <v>56</v>
      </c>
      <c r="J103" s="254" t="s">
        <v>559</v>
      </c>
      <c r="K103" s="253"/>
    </row>
    <row r="104" spans="2:11" s="1" customFormat="1" ht="17.25" customHeight="1">
      <c r="B104" s="252"/>
      <c r="C104" s="256" t="s">
        <v>560</v>
      </c>
      <c r="D104" s="256"/>
      <c r="E104" s="256"/>
      <c r="F104" s="257" t="s">
        <v>561</v>
      </c>
      <c r="G104" s="258"/>
      <c r="H104" s="256"/>
      <c r="I104" s="256"/>
      <c r="J104" s="256" t="s">
        <v>562</v>
      </c>
      <c r="K104" s="253"/>
    </row>
    <row r="105" spans="2:11" s="1" customFormat="1" ht="5.25" customHeight="1">
      <c r="B105" s="252"/>
      <c r="C105" s="254"/>
      <c r="D105" s="254"/>
      <c r="E105" s="254"/>
      <c r="F105" s="254"/>
      <c r="G105" s="270"/>
      <c r="H105" s="254"/>
      <c r="I105" s="254"/>
      <c r="J105" s="254"/>
      <c r="K105" s="253"/>
    </row>
    <row r="106" spans="2:11" s="1" customFormat="1" ht="15" customHeight="1">
      <c r="B106" s="252"/>
      <c r="C106" s="241" t="s">
        <v>52</v>
      </c>
      <c r="D106" s="259"/>
      <c r="E106" s="259"/>
      <c r="F106" s="261" t="s">
        <v>563</v>
      </c>
      <c r="G106" s="270"/>
      <c r="H106" s="241" t="s">
        <v>603</v>
      </c>
      <c r="I106" s="241" t="s">
        <v>565</v>
      </c>
      <c r="J106" s="241">
        <v>20</v>
      </c>
      <c r="K106" s="253"/>
    </row>
    <row r="107" spans="2:11" s="1" customFormat="1" ht="15" customHeight="1">
      <c r="B107" s="252"/>
      <c r="C107" s="241" t="s">
        <v>566</v>
      </c>
      <c r="D107" s="241"/>
      <c r="E107" s="241"/>
      <c r="F107" s="261" t="s">
        <v>563</v>
      </c>
      <c r="G107" s="241"/>
      <c r="H107" s="241" t="s">
        <v>603</v>
      </c>
      <c r="I107" s="241" t="s">
        <v>565</v>
      </c>
      <c r="J107" s="241">
        <v>120</v>
      </c>
      <c r="K107" s="253"/>
    </row>
    <row r="108" spans="2:11" s="1" customFormat="1" ht="15" customHeight="1">
      <c r="B108" s="262"/>
      <c r="C108" s="241" t="s">
        <v>568</v>
      </c>
      <c r="D108" s="241"/>
      <c r="E108" s="241"/>
      <c r="F108" s="261" t="s">
        <v>569</v>
      </c>
      <c r="G108" s="241"/>
      <c r="H108" s="241" t="s">
        <v>603</v>
      </c>
      <c r="I108" s="241" t="s">
        <v>565</v>
      </c>
      <c r="J108" s="241">
        <v>50</v>
      </c>
      <c r="K108" s="253"/>
    </row>
    <row r="109" spans="2:11" s="1" customFormat="1" ht="15" customHeight="1">
      <c r="B109" s="262"/>
      <c r="C109" s="241" t="s">
        <v>571</v>
      </c>
      <c r="D109" s="241"/>
      <c r="E109" s="241"/>
      <c r="F109" s="261" t="s">
        <v>563</v>
      </c>
      <c r="G109" s="241"/>
      <c r="H109" s="241" t="s">
        <v>603</v>
      </c>
      <c r="I109" s="241" t="s">
        <v>573</v>
      </c>
      <c r="J109" s="241"/>
      <c r="K109" s="253"/>
    </row>
    <row r="110" spans="2:11" s="1" customFormat="1" ht="15" customHeight="1">
      <c r="B110" s="262"/>
      <c r="C110" s="241" t="s">
        <v>582</v>
      </c>
      <c r="D110" s="241"/>
      <c r="E110" s="241"/>
      <c r="F110" s="261" t="s">
        <v>569</v>
      </c>
      <c r="G110" s="241"/>
      <c r="H110" s="241" t="s">
        <v>603</v>
      </c>
      <c r="I110" s="241" t="s">
        <v>565</v>
      </c>
      <c r="J110" s="241">
        <v>50</v>
      </c>
      <c r="K110" s="253"/>
    </row>
    <row r="111" spans="2:11" s="1" customFormat="1" ht="15" customHeight="1">
      <c r="B111" s="262"/>
      <c r="C111" s="241" t="s">
        <v>590</v>
      </c>
      <c r="D111" s="241"/>
      <c r="E111" s="241"/>
      <c r="F111" s="261" t="s">
        <v>569</v>
      </c>
      <c r="G111" s="241"/>
      <c r="H111" s="241" t="s">
        <v>603</v>
      </c>
      <c r="I111" s="241" t="s">
        <v>565</v>
      </c>
      <c r="J111" s="241">
        <v>50</v>
      </c>
      <c r="K111" s="253"/>
    </row>
    <row r="112" spans="2:11" s="1" customFormat="1" ht="15" customHeight="1">
      <c r="B112" s="262"/>
      <c r="C112" s="241" t="s">
        <v>588</v>
      </c>
      <c r="D112" s="241"/>
      <c r="E112" s="241"/>
      <c r="F112" s="261" t="s">
        <v>569</v>
      </c>
      <c r="G112" s="241"/>
      <c r="H112" s="241" t="s">
        <v>603</v>
      </c>
      <c r="I112" s="241" t="s">
        <v>565</v>
      </c>
      <c r="J112" s="241">
        <v>50</v>
      </c>
      <c r="K112" s="253"/>
    </row>
    <row r="113" spans="2:11" s="1" customFormat="1" ht="15" customHeight="1">
      <c r="B113" s="262"/>
      <c r="C113" s="241" t="s">
        <v>52</v>
      </c>
      <c r="D113" s="241"/>
      <c r="E113" s="241"/>
      <c r="F113" s="261" t="s">
        <v>563</v>
      </c>
      <c r="G113" s="241"/>
      <c r="H113" s="241" t="s">
        <v>604</v>
      </c>
      <c r="I113" s="241" t="s">
        <v>565</v>
      </c>
      <c r="J113" s="241">
        <v>20</v>
      </c>
      <c r="K113" s="253"/>
    </row>
    <row r="114" spans="2:11" s="1" customFormat="1" ht="15" customHeight="1">
      <c r="B114" s="262"/>
      <c r="C114" s="241" t="s">
        <v>605</v>
      </c>
      <c r="D114" s="241"/>
      <c r="E114" s="241"/>
      <c r="F114" s="261" t="s">
        <v>563</v>
      </c>
      <c r="G114" s="241"/>
      <c r="H114" s="241" t="s">
        <v>606</v>
      </c>
      <c r="I114" s="241" t="s">
        <v>565</v>
      </c>
      <c r="J114" s="241">
        <v>120</v>
      </c>
      <c r="K114" s="253"/>
    </row>
    <row r="115" spans="2:11" s="1" customFormat="1" ht="15" customHeight="1">
      <c r="B115" s="262"/>
      <c r="C115" s="241" t="s">
        <v>37</v>
      </c>
      <c r="D115" s="241"/>
      <c r="E115" s="241"/>
      <c r="F115" s="261" t="s">
        <v>563</v>
      </c>
      <c r="G115" s="241"/>
      <c r="H115" s="241" t="s">
        <v>607</v>
      </c>
      <c r="I115" s="241" t="s">
        <v>598</v>
      </c>
      <c r="J115" s="241"/>
      <c r="K115" s="253"/>
    </row>
    <row r="116" spans="2:11" s="1" customFormat="1" ht="15" customHeight="1">
      <c r="B116" s="262"/>
      <c r="C116" s="241" t="s">
        <v>47</v>
      </c>
      <c r="D116" s="241"/>
      <c r="E116" s="241"/>
      <c r="F116" s="261" t="s">
        <v>563</v>
      </c>
      <c r="G116" s="241"/>
      <c r="H116" s="241" t="s">
        <v>608</v>
      </c>
      <c r="I116" s="241" t="s">
        <v>598</v>
      </c>
      <c r="J116" s="241"/>
      <c r="K116" s="253"/>
    </row>
    <row r="117" spans="2:11" s="1" customFormat="1" ht="15" customHeight="1">
      <c r="B117" s="262"/>
      <c r="C117" s="241" t="s">
        <v>56</v>
      </c>
      <c r="D117" s="241"/>
      <c r="E117" s="241"/>
      <c r="F117" s="261" t="s">
        <v>563</v>
      </c>
      <c r="G117" s="241"/>
      <c r="H117" s="241" t="s">
        <v>609</v>
      </c>
      <c r="I117" s="241" t="s">
        <v>610</v>
      </c>
      <c r="J117" s="241"/>
      <c r="K117" s="253"/>
    </row>
    <row r="118" spans="2:11" s="1" customFormat="1" ht="15" customHeight="1">
      <c r="B118" s="265"/>
      <c r="C118" s="271"/>
      <c r="D118" s="271"/>
      <c r="E118" s="271"/>
      <c r="F118" s="271"/>
      <c r="G118" s="271"/>
      <c r="H118" s="271"/>
      <c r="I118" s="271"/>
      <c r="J118" s="271"/>
      <c r="K118" s="267"/>
    </row>
    <row r="119" spans="2:11" s="1" customFormat="1" ht="18.75" customHeight="1">
      <c r="B119" s="272"/>
      <c r="C119" s="238"/>
      <c r="D119" s="238"/>
      <c r="E119" s="238"/>
      <c r="F119" s="273"/>
      <c r="G119" s="238"/>
      <c r="H119" s="238"/>
      <c r="I119" s="238"/>
      <c r="J119" s="238"/>
      <c r="K119" s="272"/>
    </row>
    <row r="120" spans="2:11" s="1" customFormat="1" ht="18.75" customHeight="1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2:11" s="1" customFormat="1" ht="7.5" customHeight="1">
      <c r="B121" s="274"/>
      <c r="C121" s="275"/>
      <c r="D121" s="275"/>
      <c r="E121" s="275"/>
      <c r="F121" s="275"/>
      <c r="G121" s="275"/>
      <c r="H121" s="275"/>
      <c r="I121" s="275"/>
      <c r="J121" s="275"/>
      <c r="K121" s="276"/>
    </row>
    <row r="122" spans="2:11" s="1" customFormat="1" ht="45" customHeight="1">
      <c r="B122" s="277"/>
      <c r="C122" s="358" t="s">
        <v>611</v>
      </c>
      <c r="D122" s="358"/>
      <c r="E122" s="358"/>
      <c r="F122" s="358"/>
      <c r="G122" s="358"/>
      <c r="H122" s="358"/>
      <c r="I122" s="358"/>
      <c r="J122" s="358"/>
      <c r="K122" s="278"/>
    </row>
    <row r="123" spans="2:11" s="1" customFormat="1" ht="17.25" customHeight="1">
      <c r="B123" s="279"/>
      <c r="C123" s="254" t="s">
        <v>557</v>
      </c>
      <c r="D123" s="254"/>
      <c r="E123" s="254"/>
      <c r="F123" s="254" t="s">
        <v>558</v>
      </c>
      <c r="G123" s="255"/>
      <c r="H123" s="254" t="s">
        <v>53</v>
      </c>
      <c r="I123" s="254" t="s">
        <v>56</v>
      </c>
      <c r="J123" s="254" t="s">
        <v>559</v>
      </c>
      <c r="K123" s="280"/>
    </row>
    <row r="124" spans="2:11" s="1" customFormat="1" ht="17.25" customHeight="1">
      <c r="B124" s="279"/>
      <c r="C124" s="256" t="s">
        <v>560</v>
      </c>
      <c r="D124" s="256"/>
      <c r="E124" s="256"/>
      <c r="F124" s="257" t="s">
        <v>561</v>
      </c>
      <c r="G124" s="258"/>
      <c r="H124" s="256"/>
      <c r="I124" s="256"/>
      <c r="J124" s="256" t="s">
        <v>562</v>
      </c>
      <c r="K124" s="280"/>
    </row>
    <row r="125" spans="2:11" s="1" customFormat="1" ht="5.25" customHeight="1">
      <c r="B125" s="281"/>
      <c r="C125" s="259"/>
      <c r="D125" s="259"/>
      <c r="E125" s="259"/>
      <c r="F125" s="259"/>
      <c r="G125" s="241"/>
      <c r="H125" s="259"/>
      <c r="I125" s="259"/>
      <c r="J125" s="259"/>
      <c r="K125" s="282"/>
    </row>
    <row r="126" spans="2:11" s="1" customFormat="1" ht="15" customHeight="1">
      <c r="B126" s="281"/>
      <c r="C126" s="241" t="s">
        <v>566</v>
      </c>
      <c r="D126" s="259"/>
      <c r="E126" s="259"/>
      <c r="F126" s="261" t="s">
        <v>563</v>
      </c>
      <c r="G126" s="241"/>
      <c r="H126" s="241" t="s">
        <v>603</v>
      </c>
      <c r="I126" s="241" t="s">
        <v>565</v>
      </c>
      <c r="J126" s="241">
        <v>120</v>
      </c>
      <c r="K126" s="283"/>
    </row>
    <row r="127" spans="2:11" s="1" customFormat="1" ht="15" customHeight="1">
      <c r="B127" s="281"/>
      <c r="C127" s="241" t="s">
        <v>612</v>
      </c>
      <c r="D127" s="241"/>
      <c r="E127" s="241"/>
      <c r="F127" s="261" t="s">
        <v>563</v>
      </c>
      <c r="G127" s="241"/>
      <c r="H127" s="241" t="s">
        <v>613</v>
      </c>
      <c r="I127" s="241" t="s">
        <v>565</v>
      </c>
      <c r="J127" s="241" t="s">
        <v>614</v>
      </c>
      <c r="K127" s="283"/>
    </row>
    <row r="128" spans="2:11" s="1" customFormat="1" ht="15" customHeight="1">
      <c r="B128" s="281"/>
      <c r="C128" s="241" t="s">
        <v>511</v>
      </c>
      <c r="D128" s="241"/>
      <c r="E128" s="241"/>
      <c r="F128" s="261" t="s">
        <v>563</v>
      </c>
      <c r="G128" s="241"/>
      <c r="H128" s="241" t="s">
        <v>615</v>
      </c>
      <c r="I128" s="241" t="s">
        <v>565</v>
      </c>
      <c r="J128" s="241" t="s">
        <v>614</v>
      </c>
      <c r="K128" s="283"/>
    </row>
    <row r="129" spans="2:11" s="1" customFormat="1" ht="15" customHeight="1">
      <c r="B129" s="281"/>
      <c r="C129" s="241" t="s">
        <v>574</v>
      </c>
      <c r="D129" s="241"/>
      <c r="E129" s="241"/>
      <c r="F129" s="261" t="s">
        <v>569</v>
      </c>
      <c r="G129" s="241"/>
      <c r="H129" s="241" t="s">
        <v>575</v>
      </c>
      <c r="I129" s="241" t="s">
        <v>565</v>
      </c>
      <c r="J129" s="241">
        <v>15</v>
      </c>
      <c r="K129" s="283"/>
    </row>
    <row r="130" spans="2:11" s="1" customFormat="1" ht="15" customHeight="1">
      <c r="B130" s="281"/>
      <c r="C130" s="263" t="s">
        <v>576</v>
      </c>
      <c r="D130" s="263"/>
      <c r="E130" s="263"/>
      <c r="F130" s="264" t="s">
        <v>569</v>
      </c>
      <c r="G130" s="263"/>
      <c r="H130" s="263" t="s">
        <v>577</v>
      </c>
      <c r="I130" s="263" t="s">
        <v>565</v>
      </c>
      <c r="J130" s="263">
        <v>15</v>
      </c>
      <c r="K130" s="283"/>
    </row>
    <row r="131" spans="2:11" s="1" customFormat="1" ht="15" customHeight="1">
      <c r="B131" s="281"/>
      <c r="C131" s="263" t="s">
        <v>578</v>
      </c>
      <c r="D131" s="263"/>
      <c r="E131" s="263"/>
      <c r="F131" s="264" t="s">
        <v>569</v>
      </c>
      <c r="G131" s="263"/>
      <c r="H131" s="263" t="s">
        <v>579</v>
      </c>
      <c r="I131" s="263" t="s">
        <v>565</v>
      </c>
      <c r="J131" s="263">
        <v>20</v>
      </c>
      <c r="K131" s="283"/>
    </row>
    <row r="132" spans="2:11" s="1" customFormat="1" ht="15" customHeight="1">
      <c r="B132" s="281"/>
      <c r="C132" s="263" t="s">
        <v>580</v>
      </c>
      <c r="D132" s="263"/>
      <c r="E132" s="263"/>
      <c r="F132" s="264" t="s">
        <v>569</v>
      </c>
      <c r="G132" s="263"/>
      <c r="H132" s="263" t="s">
        <v>581</v>
      </c>
      <c r="I132" s="263" t="s">
        <v>565</v>
      </c>
      <c r="J132" s="263">
        <v>20</v>
      </c>
      <c r="K132" s="283"/>
    </row>
    <row r="133" spans="2:11" s="1" customFormat="1" ht="15" customHeight="1">
      <c r="B133" s="281"/>
      <c r="C133" s="241" t="s">
        <v>568</v>
      </c>
      <c r="D133" s="241"/>
      <c r="E133" s="241"/>
      <c r="F133" s="261" t="s">
        <v>569</v>
      </c>
      <c r="G133" s="241"/>
      <c r="H133" s="241" t="s">
        <v>603</v>
      </c>
      <c r="I133" s="241" t="s">
        <v>565</v>
      </c>
      <c r="J133" s="241">
        <v>50</v>
      </c>
      <c r="K133" s="283"/>
    </row>
    <row r="134" spans="2:11" s="1" customFormat="1" ht="15" customHeight="1">
      <c r="B134" s="281"/>
      <c r="C134" s="241" t="s">
        <v>582</v>
      </c>
      <c r="D134" s="241"/>
      <c r="E134" s="241"/>
      <c r="F134" s="261" t="s">
        <v>569</v>
      </c>
      <c r="G134" s="241"/>
      <c r="H134" s="241" t="s">
        <v>603</v>
      </c>
      <c r="I134" s="241" t="s">
        <v>565</v>
      </c>
      <c r="J134" s="241">
        <v>50</v>
      </c>
      <c r="K134" s="283"/>
    </row>
    <row r="135" spans="2:11" s="1" customFormat="1" ht="15" customHeight="1">
      <c r="B135" s="281"/>
      <c r="C135" s="241" t="s">
        <v>588</v>
      </c>
      <c r="D135" s="241"/>
      <c r="E135" s="241"/>
      <c r="F135" s="261" t="s">
        <v>569</v>
      </c>
      <c r="G135" s="241"/>
      <c r="H135" s="241" t="s">
        <v>603</v>
      </c>
      <c r="I135" s="241" t="s">
        <v>565</v>
      </c>
      <c r="J135" s="241">
        <v>50</v>
      </c>
      <c r="K135" s="283"/>
    </row>
    <row r="136" spans="2:11" s="1" customFormat="1" ht="15" customHeight="1">
      <c r="B136" s="281"/>
      <c r="C136" s="241" t="s">
        <v>590</v>
      </c>
      <c r="D136" s="241"/>
      <c r="E136" s="241"/>
      <c r="F136" s="261" t="s">
        <v>569</v>
      </c>
      <c r="G136" s="241"/>
      <c r="H136" s="241" t="s">
        <v>603</v>
      </c>
      <c r="I136" s="241" t="s">
        <v>565</v>
      </c>
      <c r="J136" s="241">
        <v>50</v>
      </c>
      <c r="K136" s="283"/>
    </row>
    <row r="137" spans="2:11" s="1" customFormat="1" ht="15" customHeight="1">
      <c r="B137" s="281"/>
      <c r="C137" s="241" t="s">
        <v>591</v>
      </c>
      <c r="D137" s="241"/>
      <c r="E137" s="241"/>
      <c r="F137" s="261" t="s">
        <v>569</v>
      </c>
      <c r="G137" s="241"/>
      <c r="H137" s="241" t="s">
        <v>616</v>
      </c>
      <c r="I137" s="241" t="s">
        <v>565</v>
      </c>
      <c r="J137" s="241">
        <v>255</v>
      </c>
      <c r="K137" s="283"/>
    </row>
    <row r="138" spans="2:11" s="1" customFormat="1" ht="15" customHeight="1">
      <c r="B138" s="281"/>
      <c r="C138" s="241" t="s">
        <v>593</v>
      </c>
      <c r="D138" s="241"/>
      <c r="E138" s="241"/>
      <c r="F138" s="261" t="s">
        <v>563</v>
      </c>
      <c r="G138" s="241"/>
      <c r="H138" s="241" t="s">
        <v>617</v>
      </c>
      <c r="I138" s="241" t="s">
        <v>595</v>
      </c>
      <c r="J138" s="241"/>
      <c r="K138" s="283"/>
    </row>
    <row r="139" spans="2:11" s="1" customFormat="1" ht="15" customHeight="1">
      <c r="B139" s="281"/>
      <c r="C139" s="241" t="s">
        <v>596</v>
      </c>
      <c r="D139" s="241"/>
      <c r="E139" s="241"/>
      <c r="F139" s="261" t="s">
        <v>563</v>
      </c>
      <c r="G139" s="241"/>
      <c r="H139" s="241" t="s">
        <v>618</v>
      </c>
      <c r="I139" s="241" t="s">
        <v>598</v>
      </c>
      <c r="J139" s="241"/>
      <c r="K139" s="283"/>
    </row>
    <row r="140" spans="2:11" s="1" customFormat="1" ht="15" customHeight="1">
      <c r="B140" s="281"/>
      <c r="C140" s="241" t="s">
        <v>599</v>
      </c>
      <c r="D140" s="241"/>
      <c r="E140" s="241"/>
      <c r="F140" s="261" t="s">
        <v>563</v>
      </c>
      <c r="G140" s="241"/>
      <c r="H140" s="241" t="s">
        <v>599</v>
      </c>
      <c r="I140" s="241" t="s">
        <v>598</v>
      </c>
      <c r="J140" s="241"/>
      <c r="K140" s="283"/>
    </row>
    <row r="141" spans="2:11" s="1" customFormat="1" ht="15" customHeight="1">
      <c r="B141" s="281"/>
      <c r="C141" s="241" t="s">
        <v>37</v>
      </c>
      <c r="D141" s="241"/>
      <c r="E141" s="241"/>
      <c r="F141" s="261" t="s">
        <v>563</v>
      </c>
      <c r="G141" s="241"/>
      <c r="H141" s="241" t="s">
        <v>619</v>
      </c>
      <c r="I141" s="241" t="s">
        <v>598</v>
      </c>
      <c r="J141" s="241"/>
      <c r="K141" s="283"/>
    </row>
    <row r="142" spans="2:11" s="1" customFormat="1" ht="15" customHeight="1">
      <c r="B142" s="281"/>
      <c r="C142" s="241" t="s">
        <v>620</v>
      </c>
      <c r="D142" s="241"/>
      <c r="E142" s="241"/>
      <c r="F142" s="261" t="s">
        <v>563</v>
      </c>
      <c r="G142" s="241"/>
      <c r="H142" s="241" t="s">
        <v>621</v>
      </c>
      <c r="I142" s="241" t="s">
        <v>598</v>
      </c>
      <c r="J142" s="241"/>
      <c r="K142" s="283"/>
    </row>
    <row r="143" spans="2:11" s="1" customFormat="1" ht="15" customHeight="1">
      <c r="B143" s="284"/>
      <c r="C143" s="285"/>
      <c r="D143" s="285"/>
      <c r="E143" s="285"/>
      <c r="F143" s="285"/>
      <c r="G143" s="285"/>
      <c r="H143" s="285"/>
      <c r="I143" s="285"/>
      <c r="J143" s="285"/>
      <c r="K143" s="286"/>
    </row>
    <row r="144" spans="2:11" s="1" customFormat="1" ht="18.75" customHeight="1">
      <c r="B144" s="238"/>
      <c r="C144" s="238"/>
      <c r="D144" s="238"/>
      <c r="E144" s="238"/>
      <c r="F144" s="273"/>
      <c r="G144" s="238"/>
      <c r="H144" s="238"/>
      <c r="I144" s="238"/>
      <c r="J144" s="238"/>
      <c r="K144" s="238"/>
    </row>
    <row r="145" spans="2:11" s="1" customFormat="1" ht="18.75" customHeight="1"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</row>
    <row r="146" spans="2:11" s="1" customFormat="1" ht="7.5" customHeight="1">
      <c r="B146" s="249"/>
      <c r="C146" s="250"/>
      <c r="D146" s="250"/>
      <c r="E146" s="250"/>
      <c r="F146" s="250"/>
      <c r="G146" s="250"/>
      <c r="H146" s="250"/>
      <c r="I146" s="250"/>
      <c r="J146" s="250"/>
      <c r="K146" s="251"/>
    </row>
    <row r="147" spans="2:11" s="1" customFormat="1" ht="45" customHeight="1">
      <c r="B147" s="252"/>
      <c r="C147" s="357" t="s">
        <v>622</v>
      </c>
      <c r="D147" s="357"/>
      <c r="E147" s="357"/>
      <c r="F147" s="357"/>
      <c r="G147" s="357"/>
      <c r="H147" s="357"/>
      <c r="I147" s="357"/>
      <c r="J147" s="357"/>
      <c r="K147" s="253"/>
    </row>
    <row r="148" spans="2:11" s="1" customFormat="1" ht="17.25" customHeight="1">
      <c r="B148" s="252"/>
      <c r="C148" s="254" t="s">
        <v>557</v>
      </c>
      <c r="D148" s="254"/>
      <c r="E148" s="254"/>
      <c r="F148" s="254" t="s">
        <v>558</v>
      </c>
      <c r="G148" s="255"/>
      <c r="H148" s="254" t="s">
        <v>53</v>
      </c>
      <c r="I148" s="254" t="s">
        <v>56</v>
      </c>
      <c r="J148" s="254" t="s">
        <v>559</v>
      </c>
      <c r="K148" s="253"/>
    </row>
    <row r="149" spans="2:11" s="1" customFormat="1" ht="17.25" customHeight="1">
      <c r="B149" s="252"/>
      <c r="C149" s="256" t="s">
        <v>560</v>
      </c>
      <c r="D149" s="256"/>
      <c r="E149" s="256"/>
      <c r="F149" s="257" t="s">
        <v>561</v>
      </c>
      <c r="G149" s="258"/>
      <c r="H149" s="256"/>
      <c r="I149" s="256"/>
      <c r="J149" s="256" t="s">
        <v>562</v>
      </c>
      <c r="K149" s="253"/>
    </row>
    <row r="150" spans="2:11" s="1" customFormat="1" ht="5.25" customHeight="1">
      <c r="B150" s="262"/>
      <c r="C150" s="259"/>
      <c r="D150" s="259"/>
      <c r="E150" s="259"/>
      <c r="F150" s="259"/>
      <c r="G150" s="260"/>
      <c r="H150" s="259"/>
      <c r="I150" s="259"/>
      <c r="J150" s="259"/>
      <c r="K150" s="283"/>
    </row>
    <row r="151" spans="2:11" s="1" customFormat="1" ht="15" customHeight="1">
      <c r="B151" s="262"/>
      <c r="C151" s="287" t="s">
        <v>566</v>
      </c>
      <c r="D151" s="241"/>
      <c r="E151" s="241"/>
      <c r="F151" s="288" t="s">
        <v>563</v>
      </c>
      <c r="G151" s="241"/>
      <c r="H151" s="287" t="s">
        <v>603</v>
      </c>
      <c r="I151" s="287" t="s">
        <v>565</v>
      </c>
      <c r="J151" s="287">
        <v>120</v>
      </c>
      <c r="K151" s="283"/>
    </row>
    <row r="152" spans="2:11" s="1" customFormat="1" ht="15" customHeight="1">
      <c r="B152" s="262"/>
      <c r="C152" s="287" t="s">
        <v>612</v>
      </c>
      <c r="D152" s="241"/>
      <c r="E152" s="241"/>
      <c r="F152" s="288" t="s">
        <v>563</v>
      </c>
      <c r="G152" s="241"/>
      <c r="H152" s="287" t="s">
        <v>623</v>
      </c>
      <c r="I152" s="287" t="s">
        <v>565</v>
      </c>
      <c r="J152" s="287" t="s">
        <v>614</v>
      </c>
      <c r="K152" s="283"/>
    </row>
    <row r="153" spans="2:11" s="1" customFormat="1" ht="15" customHeight="1">
      <c r="B153" s="262"/>
      <c r="C153" s="287" t="s">
        <v>511</v>
      </c>
      <c r="D153" s="241"/>
      <c r="E153" s="241"/>
      <c r="F153" s="288" t="s">
        <v>563</v>
      </c>
      <c r="G153" s="241"/>
      <c r="H153" s="287" t="s">
        <v>624</v>
      </c>
      <c r="I153" s="287" t="s">
        <v>565</v>
      </c>
      <c r="J153" s="287" t="s">
        <v>614</v>
      </c>
      <c r="K153" s="283"/>
    </row>
    <row r="154" spans="2:11" s="1" customFormat="1" ht="15" customHeight="1">
      <c r="B154" s="262"/>
      <c r="C154" s="287" t="s">
        <v>568</v>
      </c>
      <c r="D154" s="241"/>
      <c r="E154" s="241"/>
      <c r="F154" s="288" t="s">
        <v>569</v>
      </c>
      <c r="G154" s="241"/>
      <c r="H154" s="287" t="s">
        <v>603</v>
      </c>
      <c r="I154" s="287" t="s">
        <v>565</v>
      </c>
      <c r="J154" s="287">
        <v>50</v>
      </c>
      <c r="K154" s="283"/>
    </row>
    <row r="155" spans="2:11" s="1" customFormat="1" ht="15" customHeight="1">
      <c r="B155" s="262"/>
      <c r="C155" s="287" t="s">
        <v>571</v>
      </c>
      <c r="D155" s="241"/>
      <c r="E155" s="241"/>
      <c r="F155" s="288" t="s">
        <v>563</v>
      </c>
      <c r="G155" s="241"/>
      <c r="H155" s="287" t="s">
        <v>603</v>
      </c>
      <c r="I155" s="287" t="s">
        <v>573</v>
      </c>
      <c r="J155" s="287"/>
      <c r="K155" s="283"/>
    </row>
    <row r="156" spans="2:11" s="1" customFormat="1" ht="15" customHeight="1">
      <c r="B156" s="262"/>
      <c r="C156" s="287" t="s">
        <v>582</v>
      </c>
      <c r="D156" s="241"/>
      <c r="E156" s="241"/>
      <c r="F156" s="288" t="s">
        <v>569</v>
      </c>
      <c r="G156" s="241"/>
      <c r="H156" s="287" t="s">
        <v>603</v>
      </c>
      <c r="I156" s="287" t="s">
        <v>565</v>
      </c>
      <c r="J156" s="287">
        <v>50</v>
      </c>
      <c r="K156" s="283"/>
    </row>
    <row r="157" spans="2:11" s="1" customFormat="1" ht="15" customHeight="1">
      <c r="B157" s="262"/>
      <c r="C157" s="287" t="s">
        <v>590</v>
      </c>
      <c r="D157" s="241"/>
      <c r="E157" s="241"/>
      <c r="F157" s="288" t="s">
        <v>569</v>
      </c>
      <c r="G157" s="241"/>
      <c r="H157" s="287" t="s">
        <v>603</v>
      </c>
      <c r="I157" s="287" t="s">
        <v>565</v>
      </c>
      <c r="J157" s="287">
        <v>50</v>
      </c>
      <c r="K157" s="283"/>
    </row>
    <row r="158" spans="2:11" s="1" customFormat="1" ht="15" customHeight="1">
      <c r="B158" s="262"/>
      <c r="C158" s="287" t="s">
        <v>588</v>
      </c>
      <c r="D158" s="241"/>
      <c r="E158" s="241"/>
      <c r="F158" s="288" t="s">
        <v>569</v>
      </c>
      <c r="G158" s="241"/>
      <c r="H158" s="287" t="s">
        <v>603</v>
      </c>
      <c r="I158" s="287" t="s">
        <v>565</v>
      </c>
      <c r="J158" s="287">
        <v>50</v>
      </c>
      <c r="K158" s="283"/>
    </row>
    <row r="159" spans="2:11" s="1" customFormat="1" ht="15" customHeight="1">
      <c r="B159" s="262"/>
      <c r="C159" s="287" t="s">
        <v>93</v>
      </c>
      <c r="D159" s="241"/>
      <c r="E159" s="241"/>
      <c r="F159" s="288" t="s">
        <v>563</v>
      </c>
      <c r="G159" s="241"/>
      <c r="H159" s="287" t="s">
        <v>625</v>
      </c>
      <c r="I159" s="287" t="s">
        <v>565</v>
      </c>
      <c r="J159" s="287" t="s">
        <v>626</v>
      </c>
      <c r="K159" s="283"/>
    </row>
    <row r="160" spans="2:11" s="1" customFormat="1" ht="15" customHeight="1">
      <c r="B160" s="262"/>
      <c r="C160" s="287" t="s">
        <v>627</v>
      </c>
      <c r="D160" s="241"/>
      <c r="E160" s="241"/>
      <c r="F160" s="288" t="s">
        <v>563</v>
      </c>
      <c r="G160" s="241"/>
      <c r="H160" s="287" t="s">
        <v>628</v>
      </c>
      <c r="I160" s="287" t="s">
        <v>598</v>
      </c>
      <c r="J160" s="287"/>
      <c r="K160" s="283"/>
    </row>
    <row r="161" spans="2:11" s="1" customFormat="1" ht="15" customHeight="1">
      <c r="B161" s="289"/>
      <c r="C161" s="271"/>
      <c r="D161" s="271"/>
      <c r="E161" s="271"/>
      <c r="F161" s="271"/>
      <c r="G161" s="271"/>
      <c r="H161" s="271"/>
      <c r="I161" s="271"/>
      <c r="J161" s="271"/>
      <c r="K161" s="290"/>
    </row>
    <row r="162" spans="2:11" s="1" customFormat="1" ht="18.75" customHeight="1">
      <c r="B162" s="238"/>
      <c r="C162" s="241"/>
      <c r="D162" s="241"/>
      <c r="E162" s="241"/>
      <c r="F162" s="261"/>
      <c r="G162" s="241"/>
      <c r="H162" s="241"/>
      <c r="I162" s="241"/>
      <c r="J162" s="241"/>
      <c r="K162" s="238"/>
    </row>
    <row r="163" spans="2:11" s="1" customFormat="1" ht="18.75" customHeight="1"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</row>
    <row r="164" spans="2:11" s="1" customFormat="1" ht="7.5" customHeight="1">
      <c r="B164" s="230"/>
      <c r="C164" s="231"/>
      <c r="D164" s="231"/>
      <c r="E164" s="231"/>
      <c r="F164" s="231"/>
      <c r="G164" s="231"/>
      <c r="H164" s="231"/>
      <c r="I164" s="231"/>
      <c r="J164" s="231"/>
      <c r="K164" s="232"/>
    </row>
    <row r="165" spans="2:11" s="1" customFormat="1" ht="45" customHeight="1">
      <c r="B165" s="233"/>
      <c r="C165" s="358" t="s">
        <v>629</v>
      </c>
      <c r="D165" s="358"/>
      <c r="E165" s="358"/>
      <c r="F165" s="358"/>
      <c r="G165" s="358"/>
      <c r="H165" s="358"/>
      <c r="I165" s="358"/>
      <c r="J165" s="358"/>
      <c r="K165" s="234"/>
    </row>
    <row r="166" spans="2:11" s="1" customFormat="1" ht="17.25" customHeight="1">
      <c r="B166" s="233"/>
      <c r="C166" s="254" t="s">
        <v>557</v>
      </c>
      <c r="D166" s="254"/>
      <c r="E166" s="254"/>
      <c r="F166" s="254" t="s">
        <v>558</v>
      </c>
      <c r="G166" s="291"/>
      <c r="H166" s="292" t="s">
        <v>53</v>
      </c>
      <c r="I166" s="292" t="s">
        <v>56</v>
      </c>
      <c r="J166" s="254" t="s">
        <v>559</v>
      </c>
      <c r="K166" s="234"/>
    </row>
    <row r="167" spans="2:11" s="1" customFormat="1" ht="17.25" customHeight="1">
      <c r="B167" s="235"/>
      <c r="C167" s="256" t="s">
        <v>560</v>
      </c>
      <c r="D167" s="256"/>
      <c r="E167" s="256"/>
      <c r="F167" s="257" t="s">
        <v>561</v>
      </c>
      <c r="G167" s="293"/>
      <c r="H167" s="294"/>
      <c r="I167" s="294"/>
      <c r="J167" s="256" t="s">
        <v>562</v>
      </c>
      <c r="K167" s="236"/>
    </row>
    <row r="168" spans="2:11" s="1" customFormat="1" ht="5.25" customHeight="1">
      <c r="B168" s="262"/>
      <c r="C168" s="259"/>
      <c r="D168" s="259"/>
      <c r="E168" s="259"/>
      <c r="F168" s="259"/>
      <c r="G168" s="260"/>
      <c r="H168" s="259"/>
      <c r="I168" s="259"/>
      <c r="J168" s="259"/>
      <c r="K168" s="283"/>
    </row>
    <row r="169" spans="2:11" s="1" customFormat="1" ht="15" customHeight="1">
      <c r="B169" s="262"/>
      <c r="C169" s="241" t="s">
        <v>566</v>
      </c>
      <c r="D169" s="241"/>
      <c r="E169" s="241"/>
      <c r="F169" s="261" t="s">
        <v>563</v>
      </c>
      <c r="G169" s="241"/>
      <c r="H169" s="241" t="s">
        <v>603</v>
      </c>
      <c r="I169" s="241" t="s">
        <v>565</v>
      </c>
      <c r="J169" s="241">
        <v>120</v>
      </c>
      <c r="K169" s="283"/>
    </row>
    <row r="170" spans="2:11" s="1" customFormat="1" ht="15" customHeight="1">
      <c r="B170" s="262"/>
      <c r="C170" s="241" t="s">
        <v>612</v>
      </c>
      <c r="D170" s="241"/>
      <c r="E170" s="241"/>
      <c r="F170" s="261" t="s">
        <v>563</v>
      </c>
      <c r="G170" s="241"/>
      <c r="H170" s="241" t="s">
        <v>613</v>
      </c>
      <c r="I170" s="241" t="s">
        <v>565</v>
      </c>
      <c r="J170" s="241" t="s">
        <v>614</v>
      </c>
      <c r="K170" s="283"/>
    </row>
    <row r="171" spans="2:11" s="1" customFormat="1" ht="15" customHeight="1">
      <c r="B171" s="262"/>
      <c r="C171" s="241" t="s">
        <v>511</v>
      </c>
      <c r="D171" s="241"/>
      <c r="E171" s="241"/>
      <c r="F171" s="261" t="s">
        <v>563</v>
      </c>
      <c r="G171" s="241"/>
      <c r="H171" s="241" t="s">
        <v>630</v>
      </c>
      <c r="I171" s="241" t="s">
        <v>565</v>
      </c>
      <c r="J171" s="241" t="s">
        <v>614</v>
      </c>
      <c r="K171" s="283"/>
    </row>
    <row r="172" spans="2:11" s="1" customFormat="1" ht="15" customHeight="1">
      <c r="B172" s="262"/>
      <c r="C172" s="241" t="s">
        <v>568</v>
      </c>
      <c r="D172" s="241"/>
      <c r="E172" s="241"/>
      <c r="F172" s="261" t="s">
        <v>569</v>
      </c>
      <c r="G172" s="241"/>
      <c r="H172" s="241" t="s">
        <v>630</v>
      </c>
      <c r="I172" s="241" t="s">
        <v>565</v>
      </c>
      <c r="J172" s="241">
        <v>50</v>
      </c>
      <c r="K172" s="283"/>
    </row>
    <row r="173" spans="2:11" s="1" customFormat="1" ht="15" customHeight="1">
      <c r="B173" s="262"/>
      <c r="C173" s="241" t="s">
        <v>571</v>
      </c>
      <c r="D173" s="241"/>
      <c r="E173" s="241"/>
      <c r="F173" s="261" t="s">
        <v>563</v>
      </c>
      <c r="G173" s="241"/>
      <c r="H173" s="241" t="s">
        <v>630</v>
      </c>
      <c r="I173" s="241" t="s">
        <v>573</v>
      </c>
      <c r="J173" s="241"/>
      <c r="K173" s="283"/>
    </row>
    <row r="174" spans="2:11" s="1" customFormat="1" ht="15" customHeight="1">
      <c r="B174" s="262"/>
      <c r="C174" s="241" t="s">
        <v>582</v>
      </c>
      <c r="D174" s="241"/>
      <c r="E174" s="241"/>
      <c r="F174" s="261" t="s">
        <v>569</v>
      </c>
      <c r="G174" s="241"/>
      <c r="H174" s="241" t="s">
        <v>630</v>
      </c>
      <c r="I174" s="241" t="s">
        <v>565</v>
      </c>
      <c r="J174" s="241">
        <v>50</v>
      </c>
      <c r="K174" s="283"/>
    </row>
    <row r="175" spans="2:11" s="1" customFormat="1" ht="15" customHeight="1">
      <c r="B175" s="262"/>
      <c r="C175" s="241" t="s">
        <v>590</v>
      </c>
      <c r="D175" s="241"/>
      <c r="E175" s="241"/>
      <c r="F175" s="261" t="s">
        <v>569</v>
      </c>
      <c r="G175" s="241"/>
      <c r="H175" s="241" t="s">
        <v>630</v>
      </c>
      <c r="I175" s="241" t="s">
        <v>565</v>
      </c>
      <c r="J175" s="241">
        <v>50</v>
      </c>
      <c r="K175" s="283"/>
    </row>
    <row r="176" spans="2:11" s="1" customFormat="1" ht="15" customHeight="1">
      <c r="B176" s="262"/>
      <c r="C176" s="241" t="s">
        <v>588</v>
      </c>
      <c r="D176" s="241"/>
      <c r="E176" s="241"/>
      <c r="F176" s="261" t="s">
        <v>569</v>
      </c>
      <c r="G176" s="241"/>
      <c r="H176" s="241" t="s">
        <v>630</v>
      </c>
      <c r="I176" s="241" t="s">
        <v>565</v>
      </c>
      <c r="J176" s="241">
        <v>50</v>
      </c>
      <c r="K176" s="283"/>
    </row>
    <row r="177" spans="2:11" s="1" customFormat="1" ht="15" customHeight="1">
      <c r="B177" s="262"/>
      <c r="C177" s="241" t="s">
        <v>104</v>
      </c>
      <c r="D177" s="241"/>
      <c r="E177" s="241"/>
      <c r="F177" s="261" t="s">
        <v>563</v>
      </c>
      <c r="G177" s="241"/>
      <c r="H177" s="241" t="s">
        <v>631</v>
      </c>
      <c r="I177" s="241" t="s">
        <v>632</v>
      </c>
      <c r="J177" s="241"/>
      <c r="K177" s="283"/>
    </row>
    <row r="178" spans="2:11" s="1" customFormat="1" ht="15" customHeight="1">
      <c r="B178" s="262"/>
      <c r="C178" s="241" t="s">
        <v>56</v>
      </c>
      <c r="D178" s="241"/>
      <c r="E178" s="241"/>
      <c r="F178" s="261" t="s">
        <v>563</v>
      </c>
      <c r="G178" s="241"/>
      <c r="H178" s="241" t="s">
        <v>633</v>
      </c>
      <c r="I178" s="241" t="s">
        <v>634</v>
      </c>
      <c r="J178" s="241">
        <v>1</v>
      </c>
      <c r="K178" s="283"/>
    </row>
    <row r="179" spans="2:11" s="1" customFormat="1" ht="15" customHeight="1">
      <c r="B179" s="262"/>
      <c r="C179" s="241" t="s">
        <v>52</v>
      </c>
      <c r="D179" s="241"/>
      <c r="E179" s="241"/>
      <c r="F179" s="261" t="s">
        <v>563</v>
      </c>
      <c r="G179" s="241"/>
      <c r="H179" s="241" t="s">
        <v>635</v>
      </c>
      <c r="I179" s="241" t="s">
        <v>565</v>
      </c>
      <c r="J179" s="241">
        <v>20</v>
      </c>
      <c r="K179" s="283"/>
    </row>
    <row r="180" spans="2:11" s="1" customFormat="1" ht="15" customHeight="1">
      <c r="B180" s="262"/>
      <c r="C180" s="241" t="s">
        <v>53</v>
      </c>
      <c r="D180" s="241"/>
      <c r="E180" s="241"/>
      <c r="F180" s="261" t="s">
        <v>563</v>
      </c>
      <c r="G180" s="241"/>
      <c r="H180" s="241" t="s">
        <v>636</v>
      </c>
      <c r="I180" s="241" t="s">
        <v>565</v>
      </c>
      <c r="J180" s="241">
        <v>255</v>
      </c>
      <c r="K180" s="283"/>
    </row>
    <row r="181" spans="2:11" s="1" customFormat="1" ht="15" customHeight="1">
      <c r="B181" s="262"/>
      <c r="C181" s="241" t="s">
        <v>105</v>
      </c>
      <c r="D181" s="241"/>
      <c r="E181" s="241"/>
      <c r="F181" s="261" t="s">
        <v>563</v>
      </c>
      <c r="G181" s="241"/>
      <c r="H181" s="241" t="s">
        <v>527</v>
      </c>
      <c r="I181" s="241" t="s">
        <v>565</v>
      </c>
      <c r="J181" s="241">
        <v>10</v>
      </c>
      <c r="K181" s="283"/>
    </row>
    <row r="182" spans="2:11" s="1" customFormat="1" ht="15" customHeight="1">
      <c r="B182" s="262"/>
      <c r="C182" s="241" t="s">
        <v>106</v>
      </c>
      <c r="D182" s="241"/>
      <c r="E182" s="241"/>
      <c r="F182" s="261" t="s">
        <v>563</v>
      </c>
      <c r="G182" s="241"/>
      <c r="H182" s="241" t="s">
        <v>637</v>
      </c>
      <c r="I182" s="241" t="s">
        <v>598</v>
      </c>
      <c r="J182" s="241"/>
      <c r="K182" s="283"/>
    </row>
    <row r="183" spans="2:11" s="1" customFormat="1" ht="15" customHeight="1">
      <c r="B183" s="262"/>
      <c r="C183" s="241" t="s">
        <v>638</v>
      </c>
      <c r="D183" s="241"/>
      <c r="E183" s="241"/>
      <c r="F183" s="261" t="s">
        <v>563</v>
      </c>
      <c r="G183" s="241"/>
      <c r="H183" s="241" t="s">
        <v>639</v>
      </c>
      <c r="I183" s="241" t="s">
        <v>598</v>
      </c>
      <c r="J183" s="241"/>
      <c r="K183" s="283"/>
    </row>
    <row r="184" spans="2:11" s="1" customFormat="1" ht="15" customHeight="1">
      <c r="B184" s="262"/>
      <c r="C184" s="241" t="s">
        <v>627</v>
      </c>
      <c r="D184" s="241"/>
      <c r="E184" s="241"/>
      <c r="F184" s="261" t="s">
        <v>563</v>
      </c>
      <c r="G184" s="241"/>
      <c r="H184" s="241" t="s">
        <v>640</v>
      </c>
      <c r="I184" s="241" t="s">
        <v>598</v>
      </c>
      <c r="J184" s="241"/>
      <c r="K184" s="283"/>
    </row>
    <row r="185" spans="2:11" s="1" customFormat="1" ht="15" customHeight="1">
      <c r="B185" s="262"/>
      <c r="C185" s="241" t="s">
        <v>108</v>
      </c>
      <c r="D185" s="241"/>
      <c r="E185" s="241"/>
      <c r="F185" s="261" t="s">
        <v>569</v>
      </c>
      <c r="G185" s="241"/>
      <c r="H185" s="241" t="s">
        <v>641</v>
      </c>
      <c r="I185" s="241" t="s">
        <v>565</v>
      </c>
      <c r="J185" s="241">
        <v>50</v>
      </c>
      <c r="K185" s="283"/>
    </row>
    <row r="186" spans="2:11" s="1" customFormat="1" ht="15" customHeight="1">
      <c r="B186" s="262"/>
      <c r="C186" s="241" t="s">
        <v>642</v>
      </c>
      <c r="D186" s="241"/>
      <c r="E186" s="241"/>
      <c r="F186" s="261" t="s">
        <v>569</v>
      </c>
      <c r="G186" s="241"/>
      <c r="H186" s="241" t="s">
        <v>643</v>
      </c>
      <c r="I186" s="241" t="s">
        <v>644</v>
      </c>
      <c r="J186" s="241"/>
      <c r="K186" s="283"/>
    </row>
    <row r="187" spans="2:11" s="1" customFormat="1" ht="15" customHeight="1">
      <c r="B187" s="262"/>
      <c r="C187" s="241" t="s">
        <v>645</v>
      </c>
      <c r="D187" s="241"/>
      <c r="E187" s="241"/>
      <c r="F187" s="261" t="s">
        <v>569</v>
      </c>
      <c r="G187" s="241"/>
      <c r="H187" s="241" t="s">
        <v>646</v>
      </c>
      <c r="I187" s="241" t="s">
        <v>644</v>
      </c>
      <c r="J187" s="241"/>
      <c r="K187" s="283"/>
    </row>
    <row r="188" spans="2:11" s="1" customFormat="1" ht="15" customHeight="1">
      <c r="B188" s="262"/>
      <c r="C188" s="241" t="s">
        <v>647</v>
      </c>
      <c r="D188" s="241"/>
      <c r="E188" s="241"/>
      <c r="F188" s="261" t="s">
        <v>569</v>
      </c>
      <c r="G188" s="241"/>
      <c r="H188" s="241" t="s">
        <v>648</v>
      </c>
      <c r="I188" s="241" t="s">
        <v>644</v>
      </c>
      <c r="J188" s="241"/>
      <c r="K188" s="283"/>
    </row>
    <row r="189" spans="2:11" s="1" customFormat="1" ht="15" customHeight="1">
      <c r="B189" s="262"/>
      <c r="C189" s="295" t="s">
        <v>649</v>
      </c>
      <c r="D189" s="241"/>
      <c r="E189" s="241"/>
      <c r="F189" s="261" t="s">
        <v>569</v>
      </c>
      <c r="G189" s="241"/>
      <c r="H189" s="241" t="s">
        <v>650</v>
      </c>
      <c r="I189" s="241" t="s">
        <v>651</v>
      </c>
      <c r="J189" s="296" t="s">
        <v>652</v>
      </c>
      <c r="K189" s="283"/>
    </row>
    <row r="190" spans="2:11" s="1" customFormat="1" ht="15" customHeight="1">
      <c r="B190" s="262"/>
      <c r="C190" s="247" t="s">
        <v>41</v>
      </c>
      <c r="D190" s="241"/>
      <c r="E190" s="241"/>
      <c r="F190" s="261" t="s">
        <v>563</v>
      </c>
      <c r="G190" s="241"/>
      <c r="H190" s="238" t="s">
        <v>653</v>
      </c>
      <c r="I190" s="241" t="s">
        <v>654</v>
      </c>
      <c r="J190" s="241"/>
      <c r="K190" s="283"/>
    </row>
    <row r="191" spans="2:11" s="1" customFormat="1" ht="15" customHeight="1">
      <c r="B191" s="262"/>
      <c r="C191" s="247" t="s">
        <v>655</v>
      </c>
      <c r="D191" s="241"/>
      <c r="E191" s="241"/>
      <c r="F191" s="261" t="s">
        <v>563</v>
      </c>
      <c r="G191" s="241"/>
      <c r="H191" s="241" t="s">
        <v>656</v>
      </c>
      <c r="I191" s="241" t="s">
        <v>598</v>
      </c>
      <c r="J191" s="241"/>
      <c r="K191" s="283"/>
    </row>
    <row r="192" spans="2:11" s="1" customFormat="1" ht="15" customHeight="1">
      <c r="B192" s="262"/>
      <c r="C192" s="247" t="s">
        <v>657</v>
      </c>
      <c r="D192" s="241"/>
      <c r="E192" s="241"/>
      <c r="F192" s="261" t="s">
        <v>563</v>
      </c>
      <c r="G192" s="241"/>
      <c r="H192" s="241" t="s">
        <v>658</v>
      </c>
      <c r="I192" s="241" t="s">
        <v>598</v>
      </c>
      <c r="J192" s="241"/>
      <c r="K192" s="283"/>
    </row>
    <row r="193" spans="2:11" s="1" customFormat="1" ht="15" customHeight="1">
      <c r="B193" s="262"/>
      <c r="C193" s="247" t="s">
        <v>659</v>
      </c>
      <c r="D193" s="241"/>
      <c r="E193" s="241"/>
      <c r="F193" s="261" t="s">
        <v>569</v>
      </c>
      <c r="G193" s="241"/>
      <c r="H193" s="241" t="s">
        <v>660</v>
      </c>
      <c r="I193" s="241" t="s">
        <v>598</v>
      </c>
      <c r="J193" s="241"/>
      <c r="K193" s="283"/>
    </row>
    <row r="194" spans="2:11" s="1" customFormat="1" ht="15" customHeight="1">
      <c r="B194" s="289"/>
      <c r="C194" s="297"/>
      <c r="D194" s="271"/>
      <c r="E194" s="271"/>
      <c r="F194" s="271"/>
      <c r="G194" s="271"/>
      <c r="H194" s="271"/>
      <c r="I194" s="271"/>
      <c r="J194" s="271"/>
      <c r="K194" s="290"/>
    </row>
    <row r="195" spans="2:11" s="1" customFormat="1" ht="18.75" customHeight="1">
      <c r="B195" s="238"/>
      <c r="C195" s="241"/>
      <c r="D195" s="241"/>
      <c r="E195" s="241"/>
      <c r="F195" s="261"/>
      <c r="G195" s="241"/>
      <c r="H195" s="241"/>
      <c r="I195" s="241"/>
      <c r="J195" s="241"/>
      <c r="K195" s="238"/>
    </row>
    <row r="196" spans="2:11" s="1" customFormat="1" ht="18.75" customHeight="1">
      <c r="B196" s="238"/>
      <c r="C196" s="241"/>
      <c r="D196" s="241"/>
      <c r="E196" s="241"/>
      <c r="F196" s="261"/>
      <c r="G196" s="241"/>
      <c r="H196" s="241"/>
      <c r="I196" s="241"/>
      <c r="J196" s="241"/>
      <c r="K196" s="238"/>
    </row>
    <row r="197" spans="2:11" s="1" customFormat="1" ht="18.75" customHeight="1"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</row>
    <row r="198" spans="2:11" s="1" customFormat="1" ht="12">
      <c r="B198" s="230"/>
      <c r="C198" s="231"/>
      <c r="D198" s="231"/>
      <c r="E198" s="231"/>
      <c r="F198" s="231"/>
      <c r="G198" s="231"/>
      <c r="H198" s="231"/>
      <c r="I198" s="231"/>
      <c r="J198" s="231"/>
      <c r="K198" s="232"/>
    </row>
    <row r="199" spans="2:11" s="1" customFormat="1" ht="22.2">
      <c r="B199" s="233"/>
      <c r="C199" s="358" t="s">
        <v>661</v>
      </c>
      <c r="D199" s="358"/>
      <c r="E199" s="358"/>
      <c r="F199" s="358"/>
      <c r="G199" s="358"/>
      <c r="H199" s="358"/>
      <c r="I199" s="358"/>
      <c r="J199" s="358"/>
      <c r="K199" s="234"/>
    </row>
    <row r="200" spans="2:11" s="1" customFormat="1" ht="25.5" customHeight="1">
      <c r="B200" s="233"/>
      <c r="C200" s="298" t="s">
        <v>662</v>
      </c>
      <c r="D200" s="298"/>
      <c r="E200" s="298"/>
      <c r="F200" s="298" t="s">
        <v>663</v>
      </c>
      <c r="G200" s="299"/>
      <c r="H200" s="359" t="s">
        <v>664</v>
      </c>
      <c r="I200" s="359"/>
      <c r="J200" s="359"/>
      <c r="K200" s="234"/>
    </row>
    <row r="201" spans="2:11" s="1" customFormat="1" ht="5.25" customHeight="1">
      <c r="B201" s="262"/>
      <c r="C201" s="259"/>
      <c r="D201" s="259"/>
      <c r="E201" s="259"/>
      <c r="F201" s="259"/>
      <c r="G201" s="241"/>
      <c r="H201" s="259"/>
      <c r="I201" s="259"/>
      <c r="J201" s="259"/>
      <c r="K201" s="283"/>
    </row>
    <row r="202" spans="2:11" s="1" customFormat="1" ht="15" customHeight="1">
      <c r="B202" s="262"/>
      <c r="C202" s="241" t="s">
        <v>654</v>
      </c>
      <c r="D202" s="241"/>
      <c r="E202" s="241"/>
      <c r="F202" s="261" t="s">
        <v>42</v>
      </c>
      <c r="G202" s="241"/>
      <c r="H202" s="360" t="s">
        <v>665</v>
      </c>
      <c r="I202" s="360"/>
      <c r="J202" s="360"/>
      <c r="K202" s="283"/>
    </row>
    <row r="203" spans="2:11" s="1" customFormat="1" ht="15" customHeight="1">
      <c r="B203" s="262"/>
      <c r="C203" s="268"/>
      <c r="D203" s="241"/>
      <c r="E203" s="241"/>
      <c r="F203" s="261" t="s">
        <v>43</v>
      </c>
      <c r="G203" s="241"/>
      <c r="H203" s="360" t="s">
        <v>666</v>
      </c>
      <c r="I203" s="360"/>
      <c r="J203" s="360"/>
      <c r="K203" s="283"/>
    </row>
    <row r="204" spans="2:11" s="1" customFormat="1" ht="15" customHeight="1">
      <c r="B204" s="262"/>
      <c r="C204" s="268"/>
      <c r="D204" s="241"/>
      <c r="E204" s="241"/>
      <c r="F204" s="261" t="s">
        <v>46</v>
      </c>
      <c r="G204" s="241"/>
      <c r="H204" s="360" t="s">
        <v>667</v>
      </c>
      <c r="I204" s="360"/>
      <c r="J204" s="360"/>
      <c r="K204" s="283"/>
    </row>
    <row r="205" spans="2:11" s="1" customFormat="1" ht="15" customHeight="1">
      <c r="B205" s="262"/>
      <c r="C205" s="241"/>
      <c r="D205" s="241"/>
      <c r="E205" s="241"/>
      <c r="F205" s="261" t="s">
        <v>44</v>
      </c>
      <c r="G205" s="241"/>
      <c r="H205" s="360" t="s">
        <v>668</v>
      </c>
      <c r="I205" s="360"/>
      <c r="J205" s="360"/>
      <c r="K205" s="283"/>
    </row>
    <row r="206" spans="2:11" s="1" customFormat="1" ht="15" customHeight="1">
      <c r="B206" s="262"/>
      <c r="C206" s="241"/>
      <c r="D206" s="241"/>
      <c r="E206" s="241"/>
      <c r="F206" s="261" t="s">
        <v>45</v>
      </c>
      <c r="G206" s="241"/>
      <c r="H206" s="360" t="s">
        <v>669</v>
      </c>
      <c r="I206" s="360"/>
      <c r="J206" s="360"/>
      <c r="K206" s="283"/>
    </row>
    <row r="207" spans="2:11" s="1" customFormat="1" ht="15" customHeight="1">
      <c r="B207" s="262"/>
      <c r="C207" s="241"/>
      <c r="D207" s="241"/>
      <c r="E207" s="241"/>
      <c r="F207" s="261"/>
      <c r="G207" s="241"/>
      <c r="H207" s="241"/>
      <c r="I207" s="241"/>
      <c r="J207" s="241"/>
      <c r="K207" s="283"/>
    </row>
    <row r="208" spans="2:11" s="1" customFormat="1" ht="15" customHeight="1">
      <c r="B208" s="262"/>
      <c r="C208" s="241" t="s">
        <v>610</v>
      </c>
      <c r="D208" s="241"/>
      <c r="E208" s="241"/>
      <c r="F208" s="261" t="s">
        <v>78</v>
      </c>
      <c r="G208" s="241"/>
      <c r="H208" s="360" t="s">
        <v>670</v>
      </c>
      <c r="I208" s="360"/>
      <c r="J208" s="360"/>
      <c r="K208" s="283"/>
    </row>
    <row r="209" spans="2:11" s="1" customFormat="1" ht="15" customHeight="1">
      <c r="B209" s="262"/>
      <c r="C209" s="268"/>
      <c r="D209" s="241"/>
      <c r="E209" s="241"/>
      <c r="F209" s="261" t="s">
        <v>507</v>
      </c>
      <c r="G209" s="241"/>
      <c r="H209" s="360" t="s">
        <v>508</v>
      </c>
      <c r="I209" s="360"/>
      <c r="J209" s="360"/>
      <c r="K209" s="283"/>
    </row>
    <row r="210" spans="2:11" s="1" customFormat="1" ht="15" customHeight="1">
      <c r="B210" s="262"/>
      <c r="C210" s="241"/>
      <c r="D210" s="241"/>
      <c r="E210" s="241"/>
      <c r="F210" s="261" t="s">
        <v>505</v>
      </c>
      <c r="G210" s="241"/>
      <c r="H210" s="360" t="s">
        <v>671</v>
      </c>
      <c r="I210" s="360"/>
      <c r="J210" s="360"/>
      <c r="K210" s="283"/>
    </row>
    <row r="211" spans="2:11" s="1" customFormat="1" ht="15" customHeight="1">
      <c r="B211" s="300"/>
      <c r="C211" s="268"/>
      <c r="D211" s="268"/>
      <c r="E211" s="268"/>
      <c r="F211" s="261" t="s">
        <v>86</v>
      </c>
      <c r="G211" s="247"/>
      <c r="H211" s="361" t="s">
        <v>87</v>
      </c>
      <c r="I211" s="361"/>
      <c r="J211" s="361"/>
      <c r="K211" s="301"/>
    </row>
    <row r="212" spans="2:11" s="1" customFormat="1" ht="15" customHeight="1">
      <c r="B212" s="300"/>
      <c r="C212" s="268"/>
      <c r="D212" s="268"/>
      <c r="E212" s="268"/>
      <c r="F212" s="261" t="s">
        <v>509</v>
      </c>
      <c r="G212" s="247"/>
      <c r="H212" s="361" t="s">
        <v>467</v>
      </c>
      <c r="I212" s="361"/>
      <c r="J212" s="361"/>
      <c r="K212" s="301"/>
    </row>
    <row r="213" spans="2:11" s="1" customFormat="1" ht="15" customHeight="1">
      <c r="B213" s="300"/>
      <c r="C213" s="268"/>
      <c r="D213" s="268"/>
      <c r="E213" s="268"/>
      <c r="F213" s="302"/>
      <c r="G213" s="247"/>
      <c r="H213" s="303"/>
      <c r="I213" s="303"/>
      <c r="J213" s="303"/>
      <c r="K213" s="301"/>
    </row>
    <row r="214" spans="2:11" s="1" customFormat="1" ht="15" customHeight="1">
      <c r="B214" s="300"/>
      <c r="C214" s="241" t="s">
        <v>634</v>
      </c>
      <c r="D214" s="268"/>
      <c r="E214" s="268"/>
      <c r="F214" s="261">
        <v>1</v>
      </c>
      <c r="G214" s="247"/>
      <c r="H214" s="361" t="s">
        <v>672</v>
      </c>
      <c r="I214" s="361"/>
      <c r="J214" s="361"/>
      <c r="K214" s="301"/>
    </row>
    <row r="215" spans="2:11" s="1" customFormat="1" ht="15" customHeight="1">
      <c r="B215" s="300"/>
      <c r="C215" s="268"/>
      <c r="D215" s="268"/>
      <c r="E215" s="268"/>
      <c r="F215" s="261">
        <v>2</v>
      </c>
      <c r="G215" s="247"/>
      <c r="H215" s="361" t="s">
        <v>673</v>
      </c>
      <c r="I215" s="361"/>
      <c r="J215" s="361"/>
      <c r="K215" s="301"/>
    </row>
    <row r="216" spans="2:11" s="1" customFormat="1" ht="15" customHeight="1">
      <c r="B216" s="300"/>
      <c r="C216" s="268"/>
      <c r="D216" s="268"/>
      <c r="E216" s="268"/>
      <c r="F216" s="261">
        <v>3</v>
      </c>
      <c r="G216" s="247"/>
      <c r="H216" s="361" t="s">
        <v>674</v>
      </c>
      <c r="I216" s="361"/>
      <c r="J216" s="361"/>
      <c r="K216" s="301"/>
    </row>
    <row r="217" spans="2:11" s="1" customFormat="1" ht="15" customHeight="1">
      <c r="B217" s="300"/>
      <c r="C217" s="268"/>
      <c r="D217" s="268"/>
      <c r="E217" s="268"/>
      <c r="F217" s="261">
        <v>4</v>
      </c>
      <c r="G217" s="247"/>
      <c r="H217" s="361" t="s">
        <v>675</v>
      </c>
      <c r="I217" s="361"/>
      <c r="J217" s="361"/>
      <c r="K217" s="301"/>
    </row>
    <row r="218" spans="2:11" s="1" customFormat="1" ht="12.75" customHeight="1">
      <c r="B218" s="304"/>
      <c r="C218" s="305"/>
      <c r="D218" s="305"/>
      <c r="E218" s="305"/>
      <c r="F218" s="305"/>
      <c r="G218" s="305"/>
      <c r="H218" s="305"/>
      <c r="I218" s="305"/>
      <c r="J218" s="305"/>
      <c r="K218" s="30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2020-06-03T07:44:06Z</dcterms:created>
  <dcterms:modified xsi:type="dcterms:W3CDTF">2020-06-03T07:51:06Z</dcterms:modified>
  <cp:category/>
  <cp:version/>
  <cp:contentType/>
  <cp:contentStatus/>
</cp:coreProperties>
</file>