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.01 - Polní cesta hlavn..." sheetId="2" r:id="rId2"/>
    <sheet name="01.02 - Polní cesta vedle..." sheetId="3" r:id="rId3"/>
    <sheet name="002.05 - Protierozní cest..." sheetId="4" r:id="rId4"/>
    <sheet name="005.03 - Ekostabilizační ..." sheetId="5" r:id="rId5"/>
    <sheet name="007.01 - Projekční, průzk..." sheetId="6" r:id="rId6"/>
  </sheets>
  <definedNames>
    <definedName name="_xlnm.Print_Area" localSheetId="0">'Rekapitulace stavby'!$C$4:$AP$70,'Rekapitulace stavby'!$C$76:$AP$100</definedName>
    <definedName name="_xlnm.Print_Area" localSheetId="1">'01.01 - Polní cesta hlavn...'!$C$4:$Q$70,'01.01 - Polní cesta hlavn...'!$C$76:$Q$108,'01.01 - Polní cesta hlavn...'!$C$114:$Q$292</definedName>
    <definedName name="_xlnm.Print_Area" localSheetId="2">'01.02 - Polní cesta vedle...'!$C$4:$Q$70,'01.02 - Polní cesta vedle...'!$C$76:$Q$108,'01.02 - Polní cesta vedle...'!$C$114:$Q$273</definedName>
    <definedName name="_xlnm.Print_Area" localSheetId="3">'002.05 - Protierozní cest...'!$C$4:$Q$70,'002.05 - Protierozní cest...'!$C$76:$Q$105,'002.05 - Protierozní cest...'!$C$111:$Q$188</definedName>
    <definedName name="_xlnm.Print_Area" localSheetId="4">'005.03 - Ekostabilizační ...'!$C$4:$Q$70,'005.03 - Ekostabilizační ...'!$C$76:$Q$101,'005.03 - Ekostabilizační ...'!$C$107:$Q$149</definedName>
    <definedName name="_xlnm.Print_Area" localSheetId="5">'007.01 - Projekční, průzk...'!$C$4:$Q$70,'007.01 - Projekční, průzk...'!$C$76:$Q$104,'007.01 - Projekční, průzk...'!$C$110:$Q$152</definedName>
    <definedName name="_xlnm.Print_Titles" localSheetId="0">'Rekapitulace stavby'!$85:$85</definedName>
    <definedName name="_xlnm.Print_Titles" localSheetId="1">'01.01 - Polní cesta hlavn...'!$124:$124</definedName>
    <definedName name="_xlnm.Print_Titles" localSheetId="2">'01.02 - Polní cesta vedle...'!$124:$124</definedName>
    <definedName name="_xlnm.Print_Titles" localSheetId="3">'002.05 - Protierozní cest...'!$121:$121</definedName>
    <definedName name="_xlnm.Print_Titles" localSheetId="4">'005.03 - Ekostabilizační ...'!$117:$117</definedName>
  </definedNames>
  <calcPr fullCalcOnLoad="1"/>
</workbook>
</file>

<file path=xl/sharedStrings.xml><?xml version="1.0" encoding="utf-8"?>
<sst xmlns="http://schemas.openxmlformats.org/spreadsheetml/2006/main" count="5162" uniqueCount="716">
  <si>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</si>
  <si>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</si>
  <si>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</si>
  <si>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</si>
  <si>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</si>
  <si>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</si>
  <si>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</si>
  <si>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</si>
  <si>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</si>
  <si>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</si>
  <si>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</si>
  <si>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</si>
  <si>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</si>
  <si>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</si>
  <si>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</si>
  <si>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</si>
  <si>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</si>
  <si>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101-2908-17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</si>
  <si>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</si>
  <si>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</si>
  <si>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Rekonstrukce polních cest k.ú. Verneřice</t>
  </si>
  <si>
    <t>JKSO:</t>
  </si>
  <si>
    <t/>
  </si>
  <si>
    <t>CC-CZ:</t>
  </si>
  <si>
    <t>Místo:</t>
  </si>
  <si>
    <t>Verneřice</t>
  </si>
  <si>
    <t>Datum:</t>
  </si>
  <si>
    <t>11. 10. 2017</t>
  </si>
  <si>
    <t>Objednatel:</t>
  </si>
  <si>
    <t>IČ:</t>
  </si>
  <si>
    <t>01312774</t>
  </si>
  <si>
    <t>ČR - Státní pozemkový úřad</t>
  </si>
  <si>
    <t>DIČ:</t>
  </si>
  <si>
    <t>CZ01312774</t>
  </si>
  <si>
    <t>Zhotovitel:</t>
  </si>
  <si>
    <t>Vyplň údaj</t>
  </si>
  <si>
    <t>Projektant:</t>
  </si>
  <si>
    <t>Agroprojekt PSO s.r.o.</t>
  </si>
  <si>
    <t>True</t>
  </si>
  <si>
    <t>Zpracovatel:</t>
  </si>
  <si>
    <t>Ing. Divinová Hana</t>
  </si>
  <si>
    <t>Poznámka:</t>
  </si>
  <si>
    <t>pracováno za použití software KROSplus, cenová soustava ÚRS Praha 2017 02.
Výpočty výměr, neuvedené ve výkazech, byly stanoveny za použití software AutoCAD, RoadPAC, RoadCAD a PowerCivil V8i a jsou uvedeny v PD (viz Bilance zemních prací a Sestava ploch a kubatur zemních prací a konstrukčních vrstev), která je nedílnou součástí zadání veřejné zakázky.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</si>
  <si>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</si>
  <si>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</si>
  <si>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</si>
  <si>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</si>
  <si>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</si>
  <si>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</si>
  <si>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</si>
  <si>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</si>
  <si>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</si>
  <si>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</si>
  <si>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</si>
  <si>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</si>
  <si>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</si>
  <si>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</si>
  <si>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</si>
  <si>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</si>
  <si>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</si>
  <si>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</si>
  <si>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</si>
  <si>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</si>
  <si>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</si>
  <si>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</si>
  <si>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</si>
  <si>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</si>
  <si>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</si>
  <si>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</si>
  <si>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</si>
  <si>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</si>
  <si>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</si>
  <si>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</si>
  <si>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</si>
  <si>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</si>
  <si>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</si>
  <si>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</si>
  <si>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</si>
  <si>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</si>
  <si>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</si>
  <si>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</si>
  <si>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</si>
  <si>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</si>
  <si>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</si>
  <si>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</si>
  <si>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{2c3bceb8-2ecd-4aa3-a160-018666bd4d51}</t>
  </si>
  <si>
    <t>{00000000-0000-0000-0000-000000000000}</t>
  </si>
  <si>
    <t>/</t>
  </si>
  <si>
    <t>01.01</t>
  </si>
  <si>
    <t>Polní cesta hlavní HPC3</t>
  </si>
  <si>
    <t>1</t>
  </si>
  <si>
    <t>{aaebb7fd-0552-45d2-be17-c8ecef9dbd8e}</t>
  </si>
  <si>
    <t>01.02</t>
  </si>
  <si>
    <t>Polní cesta vedlejší VPC4</t>
  </si>
  <si>
    <t>{09cdf6fd-75c8-4e43-8ebf-d52415dfeddd}</t>
  </si>
  <si>
    <t>002.05</t>
  </si>
  <si>
    <t>Protierozní cestní příkopy SP1 a SP2</t>
  </si>
  <si>
    <t>{3cf68da1-ab25-4967-83a3-46868dcb2b5a}</t>
  </si>
  <si>
    <t>005.03</t>
  </si>
  <si>
    <t>Ekostabilizační liniový prvek IP9</t>
  </si>
  <si>
    <t>{81063570-17cb-493b-b2bb-88b1dab1fdb2}</t>
  </si>
  <si>
    <t>007.01</t>
  </si>
  <si>
    <t>Projekční, průzkumné a inženýrské práce</t>
  </si>
  <si>
    <t>{385c4c4c-0e9f-4778-a01d-57a7d24f7fb9}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</si>
  <si>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</si>
  <si>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</si>
  <si>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</si>
  <si>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</si>
  <si>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</si>
  <si>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</si>
  <si>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</si>
  <si>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</si>
  <si>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</si>
  <si>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</si>
  <si>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</si>
  <si>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</si>
  <si>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</si>
  <si>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</si>
  <si>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</si>
  <si>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</si>
  <si>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</si>
  <si>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01.01 - Polní cesta hlavní HPC3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</si>
  <si>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</si>
  <si>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</si>
  <si>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</si>
  <si>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</si>
  <si>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</si>
  <si>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</si>
  <si>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 Práce a dodávky HSV</t>
  </si>
  <si>
    <t xml:space="preserve">    1 - Zemní práce</t>
  </si>
  <si>
    <t xml:space="preserve">    2 - 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</si>
  <si>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</si>
  <si>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</si>
  <si>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</si>
  <si>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 Trubní vedení</t>
  </si>
  <si>
    <t xml:space="preserve">    9 - Ostatní konstrukce a práce, bourání</t>
  </si>
  <si>
    <t xml:space="preserve">    997 - Přesun sutě</t>
  </si>
  <si>
    <t xml:space="preserve">    998 - Přesun hmot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</si>
  <si>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</si>
  <si>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</si>
  <si>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</si>
  <si>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</si>
  <si>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</si>
  <si>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</si>
  <si>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</si>
  <si>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</si>
  <si>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</si>
  <si>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</si>
  <si>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</si>
  <si>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</si>
  <si>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</si>
  <si>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</si>
  <si>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</si>
  <si>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</si>
  <si>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</si>
  <si>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</si>
  <si>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</si>
  <si>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</si>
  <si>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</si>
  <si>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</si>
  <si>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</si>
  <si>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</si>
  <si>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</si>
  <si>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921921111</t>
  </si>
  <si>
    <t>Úrovňový přejezd silniční betonové panely LP silnice S 6,5</t>
  </si>
  <si>
    <t>kus</t>
  </si>
  <si>
    <t>4</t>
  </si>
  <si>
    <t>-1887398605</t>
  </si>
  <si>
    <t>panely v místě křížení plynovodu s polní cestou</t>
  </si>
  <si>
    <t>P</t>
  </si>
  <si>
    <t>M</t>
  </si>
  <si>
    <t>593811830</t>
  </si>
  <si>
    <t>panel silniční IZD 300/100/22 JP 20 t 300x100x21,5 cm</t>
  </si>
  <si>
    <t>8</t>
  </si>
  <si>
    <t>552063297</t>
  </si>
  <si>
    <t>3</t>
  </si>
  <si>
    <t>113106241</t>
  </si>
  <si>
    <t>Rozebrání vozovek ze silničních dílců</t>
  </si>
  <si>
    <t>m2</t>
  </si>
  <si>
    <t>-955424856</t>
  </si>
  <si>
    <t>"polní cesta úsek km 0,000-1,170 " 1170*3,5</t>
  </si>
  <si>
    <t>VV</t>
  </si>
  <si>
    <t>"polní cesta úsek km 1,170-KÚ" 651,598*2</t>
  </si>
  <si>
    <t>Součet</t>
  </si>
  <si>
    <t>122202202</t>
  </si>
  <si>
    <t>Odkopávky a prokopávky nezapažené pro silnice objemu do 1000 m3 v hornině tř. 3</t>
  </si>
  <si>
    <t>m3</t>
  </si>
  <si>
    <t>-389045906</t>
  </si>
  <si>
    <t xml:space="preserve">
</t>
  </si>
  <si>
    <t>"výkopy -  připojení polních cest" (31+17+19)*0,81</t>
  </si>
  <si>
    <t>"výkopy" (5132,3-1013,1)</t>
  </si>
  <si>
    <t>" hospodářské sjezdy"270*0,81</t>
  </si>
  <si>
    <t>"výkop pro stabilizaci pláně" (600*4,5*0,4)+(300*4,5*0,4)</t>
  </si>
  <si>
    <t>5</t>
  </si>
  <si>
    <t>122202209</t>
  </si>
  <si>
    <t>Příplatek k odkopávkám a prokopávkám pro silnice v hornině tř. 3 za lepivost</t>
  </si>
  <si>
    <t>216325224</t>
  </si>
  <si>
    <t>6012,17*0,3</t>
  </si>
  <si>
    <t>6</t>
  </si>
  <si>
    <t>132201101</t>
  </si>
  <si>
    <t>Hloubení rýh š do 600 mm v hornině tř. 3 objemu do 100 m3</t>
  </si>
  <si>
    <t>-230074827</t>
  </si>
  <si>
    <t>"hloubení rýhy pro drenáž" 0,3*0,4*900</t>
  </si>
  <si>
    <t>7</t>
  </si>
  <si>
    <t>132201201</t>
  </si>
  <si>
    <t>Hloubení rýh š do 2000 mm v hornině tř. 3 objemu do 100 m3</t>
  </si>
  <si>
    <t>2136135806</t>
  </si>
  <si>
    <t>"zasak. jímky" 1*3*2*12</t>
  </si>
  <si>
    <t>132201209</t>
  </si>
  <si>
    <t>Příplatek za lepivost k hloubení rýh š do 2000 mm v hornině tř. 3</t>
  </si>
  <si>
    <t>1856751728</t>
  </si>
  <si>
    <t>72*0,3</t>
  </si>
  <si>
    <t>9</t>
  </si>
  <si>
    <t>162701105</t>
  </si>
  <si>
    <t>Vodorovné přemístění do 10000 m výkopku/sypaniny z horniny tř. 1 až 4</t>
  </si>
  <si>
    <t>809037693</t>
  </si>
  <si>
    <t>"výkopy-násypy-humusování+jímky+stabilizace pláně" (5132,3-1013,1)-2,7-432,8+72-36+1620</t>
  </si>
  <si>
    <t>"výkopy -  připojení polních cest" (270)*0,81</t>
  </si>
  <si>
    <t>" hospodářské sjezdy" 67*8*1*0,81</t>
  </si>
  <si>
    <t>10</t>
  </si>
  <si>
    <t>162701109</t>
  </si>
  <si>
    <t>Příplatek k vodorovnému přemístění výkopku/sypaniny z horniny tř. 1 až 4 ZKD 1000 m přes 10000 m</t>
  </si>
  <si>
    <t>-1071820370</t>
  </si>
  <si>
    <t>5992,56*19</t>
  </si>
  <si>
    <t>11</t>
  </si>
  <si>
    <t>171201201</t>
  </si>
  <si>
    <t>Uložení sypaniny na skládky</t>
  </si>
  <si>
    <t>-252384308</t>
  </si>
  <si>
    <t>12</t>
  </si>
  <si>
    <t>171201211</t>
  </si>
  <si>
    <t>Poplatek za uložení odpadu ze sypaniny na skládce (skládkovné)</t>
  </si>
  <si>
    <t>t</t>
  </si>
  <si>
    <t>488707827</t>
  </si>
  <si>
    <t>V položce je zahrnut i případný chem. rozbor ukládaného materiálu</t>
  </si>
  <si>
    <t>5992,56*1,7</t>
  </si>
  <si>
    <t>13</t>
  </si>
  <si>
    <t>181951102</t>
  </si>
  <si>
    <t>Úprava pláně v hornině tř. 1 až 4 se zhutněním</t>
  </si>
  <si>
    <t>2028491880</t>
  </si>
  <si>
    <t>"polní cesta" 9578,3</t>
  </si>
  <si>
    <t>"připojení polních cest" 67</t>
  </si>
  <si>
    <t>"hospodářské sjezdy" 270</t>
  </si>
  <si>
    <t>14</t>
  </si>
  <si>
    <t>182201101</t>
  </si>
  <si>
    <t>Svahování násypů</t>
  </si>
  <si>
    <t>1436652337</t>
  </si>
  <si>
    <t>938902203</t>
  </si>
  <si>
    <t>Čištění příkopů ručně š dna do 400 mm objem nánosu do 0,50 m3/m</t>
  </si>
  <si>
    <t>m</t>
  </si>
  <si>
    <t>-1404808381</t>
  </si>
  <si>
    <t>"silniční příkop" 2*10</t>
  </si>
  <si>
    <t>16</t>
  </si>
  <si>
    <t>211571111</t>
  </si>
  <si>
    <t>Výplň odvodňovacích žeber nebo trativodů štěrkopískem tříděným</t>
  </si>
  <si>
    <t>906204635</t>
  </si>
  <si>
    <t>"drenáž"  0,3*0,4*900</t>
  </si>
  <si>
    <t>"zasak. jímky" 1*3*1*12</t>
  </si>
  <si>
    <t>17</t>
  </si>
  <si>
    <t>388129210</t>
  </si>
  <si>
    <t>Montáž ŽB dílců prefabrikovaných kanálů pro IS tvaru U hmotnosti do 1 t</t>
  </si>
  <si>
    <t>-2077403710</t>
  </si>
  <si>
    <t>Osazení prefabrikovaného odvodňovacího žlabu, vč. mříže</t>
  </si>
  <si>
    <t>"žlab km 0,002" 18</t>
  </si>
  <si>
    <t>18</t>
  </si>
  <si>
    <t>5921</t>
  </si>
  <si>
    <t>Žlab příkopový prefabrikovaný 400x700 mm</t>
  </si>
  <si>
    <t>ks</t>
  </si>
  <si>
    <t>32</t>
  </si>
  <si>
    <t>-1425887618</t>
  </si>
  <si>
    <t xml:space="preserve">Příkopový dvodňovací žlab prefabrikovaný se zabudovanou litinovou hranou, pro osazení litinového roštu, pro zátěž tř. únosnosti D-F </t>
  </si>
  <si>
    <t>18/2,5</t>
  </si>
  <si>
    <t>19</t>
  </si>
  <si>
    <t>2861</t>
  </si>
  <si>
    <t>Mříž litinová odvod. žlabu s.š. 500 mm</t>
  </si>
  <si>
    <t>-1124078271</t>
  </si>
  <si>
    <t>Dodání přejezdných mříží (roštů) odvod žlabů litinových n. plastových, tř. únosnosti min. D 400 kN vč. zajišťovacího spojovacího materiálu</t>
  </si>
  <si>
    <t>18*2</t>
  </si>
  <si>
    <t>20</t>
  </si>
  <si>
    <t>451313521</t>
  </si>
  <si>
    <t>Podkladní vrstva z betonu prostého vodostavebného pod dlažbu tl do 150 mm</t>
  </si>
  <si>
    <t>182149290</t>
  </si>
  <si>
    <t>"zpevnění příkopu na vtoku a na výtoku  km 0,002"( 3,0*1,5*2)</t>
  </si>
  <si>
    <t>"sjezdy a připojení vtok/výtok " (3*1,5*2)*8</t>
  </si>
  <si>
    <t>452218142</t>
  </si>
  <si>
    <t>Zajišťovací práh z upraveného lomového kamene na cementovou maltu</t>
  </si>
  <si>
    <t>-2002087912</t>
  </si>
  <si>
    <t>"km 0,002" 3*0,6*0,8*2</t>
  </si>
  <si>
    <t>"sjezdy, připojení vtok/výtok" 2*(3*0,4*0,8)*8</t>
  </si>
  <si>
    <t>22</t>
  </si>
  <si>
    <t>465513227</t>
  </si>
  <si>
    <t>Dlažba z lomového kamene na cementovou maltu s vyspárováním tl 250 mm pro hydromeliorace</t>
  </si>
  <si>
    <t>2144957379</t>
  </si>
  <si>
    <t>23</t>
  </si>
  <si>
    <t>561081131</t>
  </si>
  <si>
    <t>Zřízení podkladu ze zeminy upravené vápnem, cementem, směsnými pojivy tl 500 mm plochy přes 5000 m2</t>
  </si>
  <si>
    <t>-2065219676</t>
  </si>
  <si>
    <t>"polní cesta " 1221*5</t>
  </si>
  <si>
    <t>24</t>
  </si>
  <si>
    <t>585301710</t>
  </si>
  <si>
    <t>vápno nehašené Proviacal RD bezprašné</t>
  </si>
  <si>
    <t>-427199844</t>
  </si>
  <si>
    <t>"vápno/cement/směs hydr. pojiv, cca 4 % obj."6442*0,4*1,75*0,04</t>
  </si>
  <si>
    <t>25</t>
  </si>
  <si>
    <t>564661111</t>
  </si>
  <si>
    <t>Podklad z kameniva hrubého drceného vel. 63-125 mm tl 200 mm</t>
  </si>
  <si>
    <t>-939110066</t>
  </si>
  <si>
    <t>"polní cesta "600*5</t>
  </si>
  <si>
    <t>26</t>
  </si>
  <si>
    <t>564761111</t>
  </si>
  <si>
    <t>Podklad z kameniva hrubého drceného vel. 32-63 mm tl 200 mm</t>
  </si>
  <si>
    <t>-1803951799</t>
  </si>
  <si>
    <t>27</t>
  </si>
  <si>
    <t>564851111</t>
  </si>
  <si>
    <t>Podklad ze štěrkodrtě ŠD tl 150 mm</t>
  </si>
  <si>
    <t>-835144538</t>
  </si>
  <si>
    <t>"polní cesta" 9238,77</t>
  </si>
  <si>
    <t>28</t>
  </si>
  <si>
    <t>-1335416614</t>
  </si>
  <si>
    <t>"polní cesta" 7926,02</t>
  </si>
  <si>
    <t>29</t>
  </si>
  <si>
    <t>565155121</t>
  </si>
  <si>
    <t>Asfaltový beton vrstva podkladní ACP 16 (obalované kamenivo OKS) tl 70 mm š přes 3 m</t>
  </si>
  <si>
    <t>785851536</t>
  </si>
  <si>
    <t>"polní cesta"7380,01</t>
  </si>
  <si>
    <t>"hospodářské sjezdy"270</t>
  </si>
  <si>
    <t>30</t>
  </si>
  <si>
    <t>569751111</t>
  </si>
  <si>
    <t>Zpevnění krajnic kamenivem drceným tl 150 mm</t>
  </si>
  <si>
    <t>386651445</t>
  </si>
  <si>
    <t>1821,598*0,5*2</t>
  </si>
  <si>
    <t>31</t>
  </si>
  <si>
    <t>569903311</t>
  </si>
  <si>
    <t>Zřízení zemních krajnic se zhutněním</t>
  </si>
  <si>
    <t>2066396510</t>
  </si>
  <si>
    <t>1821,598*0,15</t>
  </si>
  <si>
    <t>573111111</t>
  </si>
  <si>
    <t>Postřik živičný infiltrační s posypem z asfaltu množství 0,60 kg/m2</t>
  </si>
  <si>
    <t>2110877325</t>
  </si>
  <si>
    <t>33</t>
  </si>
  <si>
    <t>573211111</t>
  </si>
  <si>
    <t>Postřik živičný spojovací z asfaltu v množství do 0,70 kg/m2</t>
  </si>
  <si>
    <t>2125493341</t>
  </si>
  <si>
    <t>34</t>
  </si>
  <si>
    <t>573311511</t>
  </si>
  <si>
    <t>Prolití podkladu asfaltem v množství 2,5 kg/m2</t>
  </si>
  <si>
    <t>1429574505</t>
  </si>
  <si>
    <t>"zpevnění krajnic"(284)*0,5*2</t>
  </si>
  <si>
    <t>35</t>
  </si>
  <si>
    <t>577134121</t>
  </si>
  <si>
    <t>Asfaltový beton vrstva obrusná ACO 11 (ABS) tř. I tl 40 mm š přes 3 m z nemodifikovaného asfaltu</t>
  </si>
  <si>
    <t>-1459535175</t>
  </si>
  <si>
    <t>"polní cesta"6943,13</t>
  </si>
  <si>
    <t>"připojení polních cest"67</t>
  </si>
  <si>
    <t>36</t>
  </si>
  <si>
    <t>871228111</t>
  </si>
  <si>
    <t>Kladení drenážního potrubí z tvrdého PVC průměru do 150 mm</t>
  </si>
  <si>
    <t>909878017</t>
  </si>
  <si>
    <t>"polní cesta" 900</t>
  </si>
  <si>
    <t>"odvodnění pláně" 10*6</t>
  </si>
  <si>
    <t>37</t>
  </si>
  <si>
    <t>286112230</t>
  </si>
  <si>
    <t>trubka drenážní flexibilní PipeLife D 100 mm</t>
  </si>
  <si>
    <t>-417931452</t>
  </si>
  <si>
    <t>38</t>
  </si>
  <si>
    <t>899661311</t>
  </si>
  <si>
    <t>Zřízení filtračního obalu drenážních trubek DN do 130 mm</t>
  </si>
  <si>
    <t>1748012022</t>
  </si>
  <si>
    <t>39</t>
  </si>
  <si>
    <t>919726122</t>
  </si>
  <si>
    <t>Geotextilie pro ochranu, separaci a filtraci netkaná měrná hmotnost do 300 g/m2</t>
  </si>
  <si>
    <t>247386669</t>
  </si>
  <si>
    <t>"drenáž" (2*0,4+2*0,3)*960</t>
  </si>
  <si>
    <t>"zasak. jímky" (4*(1*3)+2*(1*1))*12</t>
  </si>
  <si>
    <t>40</t>
  </si>
  <si>
    <t>912211111</t>
  </si>
  <si>
    <t>Montáž směrového sloupku silničního plastového prosté uložení bez betonového základu</t>
  </si>
  <si>
    <t>1664969621</t>
  </si>
  <si>
    <t>41</t>
  </si>
  <si>
    <t>562889500</t>
  </si>
  <si>
    <t>sloupek silniční s retroreflexní fólií směrový 1200 mm</t>
  </si>
  <si>
    <t>362696435</t>
  </si>
  <si>
    <t>42</t>
  </si>
  <si>
    <t>919122121</t>
  </si>
  <si>
    <t>Těsnění spár zálivkou za tepla pro komůrky š 15 mm hl 25 mm s těsnicím profilem</t>
  </si>
  <si>
    <t>-295764505</t>
  </si>
  <si>
    <t>43</t>
  </si>
  <si>
    <t>919441221</t>
  </si>
  <si>
    <t>Čelo propustku z lomového kamene pro propustek z trub DN 600 až 800</t>
  </si>
  <si>
    <t>1837905330</t>
  </si>
  <si>
    <t>Šikmá čela</t>
  </si>
  <si>
    <t>"km 0,002" 2</t>
  </si>
  <si>
    <t>"hospodářské sjezdy s propustkem" 8*2</t>
  </si>
  <si>
    <t>44</t>
  </si>
  <si>
    <t>919521013</t>
  </si>
  <si>
    <t>Zřízení propustků z trub betonových DN 400</t>
  </si>
  <si>
    <t>-1135403627</t>
  </si>
  <si>
    <t>"hospodářské sjezdy s propustkem" 7*10</t>
  </si>
  <si>
    <t>"připojení polní cesty VPC4" 1*10,5</t>
  </si>
  <si>
    <t>45</t>
  </si>
  <si>
    <t>592225460</t>
  </si>
  <si>
    <t>trouba hrdlová přímá železobet. s integrovaným těsněním TZH-Q 400/2500 integro 40 x 250 x 7,5 cm</t>
  </si>
  <si>
    <t>-53193468</t>
  </si>
  <si>
    <t>"hospodářské sjezdy s propustkem" (7*10)/2,5</t>
  </si>
  <si>
    <t>"připojení polní cesty VPC4" (1*10,5)/2,5</t>
  </si>
  <si>
    <t>46</t>
  </si>
  <si>
    <t>966008112</t>
  </si>
  <si>
    <t>Bourání trubního propustku do DN 500</t>
  </si>
  <si>
    <t>-1409548267</t>
  </si>
  <si>
    <t>47</t>
  </si>
  <si>
    <t>997013501</t>
  </si>
  <si>
    <t>Odvoz suti a vybouraných hmot na skládku nebo meziskládku do 1 km se složením</t>
  </si>
  <si>
    <t>563621813</t>
  </si>
  <si>
    <t>48</t>
  </si>
  <si>
    <t>997013509</t>
  </si>
  <si>
    <t>Příplatek k odvozu suti a vybouraných hmot na skládku ZKD 1 km přes 1 km</t>
  </si>
  <si>
    <t>-774756462</t>
  </si>
  <si>
    <t>2221,224*28</t>
  </si>
  <si>
    <t>49</t>
  </si>
  <si>
    <t>997221815</t>
  </si>
  <si>
    <t>Poplatek za uložení betonového odpadu na skládce (skládkovné)</t>
  </si>
  <si>
    <t>-1158104203</t>
  </si>
  <si>
    <t>50</t>
  </si>
  <si>
    <t>998225111</t>
  </si>
  <si>
    <t>Přesun hmot pro pozemní komunikace s krytem z kamene, monolitickým betonovým nebo živičným</t>
  </si>
  <si>
    <t>-144161336</t>
  </si>
  <si>
    <t>VP - Vícepráce</t>
  </si>
  <si>
    <t>PN</t>
  </si>
  <si>
    <t>01.02 - Polní cesta vedlejší VPC4</t>
  </si>
  <si>
    <t>111201101</t>
  </si>
  <si>
    <t>Odstranění křovin a stromů průměru kmene do 100 mm i s kořeny z celkové plochy do 1000 m2</t>
  </si>
  <si>
    <t>-1791270598</t>
  </si>
  <si>
    <t>112014OA0</t>
  </si>
  <si>
    <t>Kácení stromů D kmene do 0,5 m s odstraněním pařezů, odvoz do 5 km</t>
  </si>
  <si>
    <t>145979062</t>
  </si>
  <si>
    <t>Kácení stromů se měří v [ks] poražených stromů (průměr se měří v místě řezu) a zahrnuje zejména:
- poražení stromu a osekání větví
- spálení větví na hromadách nebo štěpkování
- dopravu a uložení kmenů, případné další práce s nimi dle pokynů zadávací dokumentace
Odstranění pařezů se měří v [ks] vytrhaných nebo vykopaných pařezů a zahrnuje zejm.:
- vytrhání nebo vykopání pařezů
- spálení pařezů na hromadách
- veškeré zemní práce spojené s odstraněním pařezů
- dopravu a uložení pařezů, případně další práce s nimi dle pokynů zadávací dokumentace
- zásyp jam po pařezech</t>
  </si>
  <si>
    <t>1587656551</t>
  </si>
  <si>
    <t>113154324</t>
  </si>
  <si>
    <t>Frézování živičného krytu tl 100 mm pruh š 1 m pl do 10000 m2 bez překážek v trase</t>
  </si>
  <si>
    <t>-803694569</t>
  </si>
  <si>
    <t>2127399338</t>
  </si>
  <si>
    <t>"výkopy -  připojení polních cest" (40+25+13+20+29+66)*0,41</t>
  </si>
  <si>
    <t>"výkopy" 1118,2</t>
  </si>
  <si>
    <t>" hospodářské sjezdy"16*0,41</t>
  </si>
  <si>
    <t>-821404324</t>
  </si>
  <si>
    <t>1203,89*0,3</t>
  </si>
  <si>
    <t>1439026325</t>
  </si>
  <si>
    <t>"hloubení rýhy pro drenáž" 0,3*0,4*558,094</t>
  </si>
  <si>
    <t>-1718691870</t>
  </si>
  <si>
    <t>"zasak. jímky" 1*3*2*7</t>
  </si>
  <si>
    <t>1322492913</t>
  </si>
  <si>
    <t>42*0,3</t>
  </si>
  <si>
    <t>-450762173</t>
  </si>
  <si>
    <t>"výkopy-násypy-humusování+jímky+stabilizace pláně" 1118,2-3,6-23,1+42-21+0</t>
  </si>
  <si>
    <t>"výkopy -  připojení polních cest" (193)*0,41</t>
  </si>
  <si>
    <t>" hospodářské sjezdy" 16*0,41</t>
  </si>
  <si>
    <t>-696933398</t>
  </si>
  <si>
    <t>1198,19*19</t>
  </si>
  <si>
    <t>1211307147</t>
  </si>
  <si>
    <t>-293564</t>
  </si>
  <si>
    <t>1198,19*1,7</t>
  </si>
  <si>
    <t>181411123</t>
  </si>
  <si>
    <t>Založení lučního trávníku výsevem plochy do 1000 m2 ve svahu do 1:1</t>
  </si>
  <si>
    <t>-1026778616</t>
  </si>
  <si>
    <t>005724740</t>
  </si>
  <si>
    <t>osivo směs travní krajinná - svahová</t>
  </si>
  <si>
    <t>kg</t>
  </si>
  <si>
    <t>-176417849</t>
  </si>
  <si>
    <t>230,6/100*2,5*1,05</t>
  </si>
  <si>
    <t>19039328</t>
  </si>
  <si>
    <t>"polní cesta" 2678,3</t>
  </si>
  <si>
    <t>"připojení polních cest" 193</t>
  </si>
  <si>
    <t>"hospodářské sjezdy" 16</t>
  </si>
  <si>
    <t>182101101</t>
  </si>
  <si>
    <t>Svahování v zářezech v hornině tř. 1 až 4</t>
  </si>
  <si>
    <t>483471225</t>
  </si>
  <si>
    <t>385554446</t>
  </si>
  <si>
    <t>183405211</t>
  </si>
  <si>
    <t>Výsev trávníku hydroosevem na ornici</t>
  </si>
  <si>
    <t>1100378852</t>
  </si>
  <si>
    <t>218547698</t>
  </si>
  <si>
    <t>-1883769285</t>
  </si>
  <si>
    <t>"drenáž"  0,3*0,4*558</t>
  </si>
  <si>
    <t>"zasak. jímky" 1*3*1*7</t>
  </si>
  <si>
    <t>1386230443</t>
  </si>
  <si>
    <t>-112379052</t>
  </si>
  <si>
    <t>-232652471</t>
  </si>
  <si>
    <t>-946881017</t>
  </si>
  <si>
    <t>"zpevnění příkopu na vtoku a na výtoku "( 3,0*1,5*2)*2</t>
  </si>
  <si>
    <t>-399614621</t>
  </si>
  <si>
    <t>"km 0,002 a km 0,550" 3*0,6*0,8*4</t>
  </si>
  <si>
    <t>384688572</t>
  </si>
  <si>
    <t>"zpevnění příkopu na vtoku a na výtoku"( 3,0*1,5*2)*2</t>
  </si>
  <si>
    <t>318799517</t>
  </si>
  <si>
    <t>"polní cesta " 2678,3</t>
  </si>
  <si>
    <t>"připojení polních cest"193</t>
  </si>
  <si>
    <t>-1446803200</t>
  </si>
  <si>
    <t>"vápno/cement/směs hydr. pojiv, cca 4 % obj."2887,3*0,4*1,75*0,04</t>
  </si>
  <si>
    <t>1060981269</t>
  </si>
  <si>
    <t>"hospodářské sjezdy"16</t>
  </si>
  <si>
    <t>1170411614</t>
  </si>
  <si>
    <t>"polní cesta" 2469,37</t>
  </si>
  <si>
    <t>-43913917</t>
  </si>
  <si>
    <t>"polní cesta"2301,98</t>
  </si>
  <si>
    <t>-729951935</t>
  </si>
  <si>
    <t>558,094*0,5*2</t>
  </si>
  <si>
    <t>-1971737034</t>
  </si>
  <si>
    <t>558,094*0,15</t>
  </si>
  <si>
    <t>-1210906161</t>
  </si>
  <si>
    <t>1854161893</t>
  </si>
  <si>
    <t>-1133388736</t>
  </si>
  <si>
    <t>"polní cesta"2168,03</t>
  </si>
  <si>
    <t>-86297295</t>
  </si>
  <si>
    <t>-1684575756</t>
  </si>
  <si>
    <t>895611111</t>
  </si>
  <si>
    <t>Drenážní vyúsť z betonových trub VT</t>
  </si>
  <si>
    <t>1802921025</t>
  </si>
  <si>
    <t>895641111</t>
  </si>
  <si>
    <t>Zřízení drenážní vyústě z betonových prefabrikátů dvoudílné</t>
  </si>
  <si>
    <t>613259872</t>
  </si>
  <si>
    <t>-298504684</t>
  </si>
  <si>
    <t>-355841313</t>
  </si>
  <si>
    <t>"drenáž" (2*0,4+2*0,3)*258,094</t>
  </si>
  <si>
    <t>"zasak. jímky" (4*(1*3)+2*(1*1))*7</t>
  </si>
  <si>
    <t>863405325</t>
  </si>
  <si>
    <t>1903774287</t>
  </si>
  <si>
    <t>88133694</t>
  </si>
  <si>
    <t>-593853645</t>
  </si>
  <si>
    <t>"km 0,550" 2</t>
  </si>
  <si>
    <t>919521015</t>
  </si>
  <si>
    <t>Zřízení propustků z trub betonových DN 600</t>
  </si>
  <si>
    <t>994987118</t>
  </si>
  <si>
    <t>592224100</t>
  </si>
  <si>
    <t>trouba hrdlová přímá železobetonová s integrovaným těsněním TZH-Q 600/2500 60 x 250 x 10 cm</t>
  </si>
  <si>
    <t>1005404604</t>
  </si>
  <si>
    <t>10,5/2,5</t>
  </si>
  <si>
    <t>919735113</t>
  </si>
  <si>
    <t>Řezání stávajícího živičného krytu hl do 150 mm</t>
  </si>
  <si>
    <t>-908425435</t>
  </si>
  <si>
    <t>51</t>
  </si>
  <si>
    <t>966006132</t>
  </si>
  <si>
    <t>Odstranění značek dopravních nebo orientačních se sloupky s betonovými patkami</t>
  </si>
  <si>
    <t>1488268739</t>
  </si>
  <si>
    <t>52</t>
  </si>
  <si>
    <t>966008113</t>
  </si>
  <si>
    <t>Bourání trubního propustku do DN 800</t>
  </si>
  <si>
    <t>970961602</t>
  </si>
  <si>
    <t>53</t>
  </si>
  <si>
    <t>86878069</t>
  </si>
  <si>
    <t>54</t>
  </si>
  <si>
    <t>-1634853953</t>
  </si>
  <si>
    <t>765,992*28</t>
  </si>
  <si>
    <t>55</t>
  </si>
  <si>
    <t>-269144952</t>
  </si>
  <si>
    <t>269,28+20,632+5,040</t>
  </si>
  <si>
    <t>56</t>
  </si>
  <si>
    <t>997221845-1</t>
  </si>
  <si>
    <t>Poplatek za uložení asfaltového odpadu  na skládce (skládkovné)</t>
  </si>
  <si>
    <t>-1326915036</t>
  </si>
  <si>
    <t>471,04</t>
  </si>
  <si>
    <t>57</t>
  </si>
  <si>
    <t>993606574</t>
  </si>
  <si>
    <t>002.05 - Protierozní cestní příkopy SP1 a SP2</t>
  </si>
  <si>
    <t>-1970084664</t>
  </si>
  <si>
    <t>-1645725712</t>
  </si>
  <si>
    <t>"výkopy" 1013,1</t>
  </si>
  <si>
    <t>509443653</t>
  </si>
  <si>
    <t>1013,1*0,3</t>
  </si>
  <si>
    <t>933398702</t>
  </si>
  <si>
    <t>-1592037625</t>
  </si>
  <si>
    <t>1894711357</t>
  </si>
  <si>
    <t>1013,1*1,7</t>
  </si>
  <si>
    <t>909304533</t>
  </si>
  <si>
    <t>-573303033</t>
  </si>
  <si>
    <t>4327,7</t>
  </si>
  <si>
    <t>213311111</t>
  </si>
  <si>
    <t>Polštáře zhutněné pod základy z kameniva drceného frakce 63 až 125 mm</t>
  </si>
  <si>
    <t>-2095740787</t>
  </si>
  <si>
    <t>300*4,5*0,4</t>
  </si>
  <si>
    <t>1316359740</t>
  </si>
  <si>
    <t>"zpevnění příkopu-úseky nad 5%" (284)*1,4*2</t>
  </si>
  <si>
    <t>"zpevnění před zaústěním do HOZ" 214</t>
  </si>
  <si>
    <t>-397820063</t>
  </si>
  <si>
    <t>"zpevnění příkopu úseky nad 5%" (3*0,4*0,8)*3*2</t>
  </si>
  <si>
    <t>"zpevnění před zaústěním do HOZ" (3*0,4*0,8)*3</t>
  </si>
  <si>
    <t>461512111</t>
  </si>
  <si>
    <t>Opevnění z lomového kamene do drátěných košů gabionů osazované z terénu</t>
  </si>
  <si>
    <t>1665711386</t>
  </si>
  <si>
    <t>"drátokamenná žebra"</t>
  </si>
  <si>
    <t>4,9*0,4*0,8</t>
  </si>
  <si>
    <t>5,3*0,4*0,8</t>
  </si>
  <si>
    <t>4,6*0,4*0,8</t>
  </si>
  <si>
    <t>3,3*0,4*0,8</t>
  </si>
  <si>
    <t>2*0,4*0,8*3</t>
  </si>
  <si>
    <t>507920096</t>
  </si>
  <si>
    <t>894812438</t>
  </si>
  <si>
    <t>Revizní a čistící šachta z PP DN 1000 šachtová skruž světlé hloubky 1000 mm</t>
  </si>
  <si>
    <t>477149149</t>
  </si>
  <si>
    <t>834466225</t>
  </si>
  <si>
    <t>662616443</t>
  </si>
  <si>
    <t>919413121</t>
  </si>
  <si>
    <t>Vtoková jímka z betonu prostého se zvýšenými nároky na prostředí pro propustek z trub do DN 800</t>
  </si>
  <si>
    <t>-933884663</t>
  </si>
  <si>
    <t>Vtokové jímky v místě zaústění příkopů SP1 a SP2 do stávajícího hlavního melioračního zařízení (HOZ) v km 0,997, dle  přílohy C.1.2.5</t>
  </si>
  <si>
    <t>1128997024</t>
  </si>
  <si>
    <t>"případná výměna potrubí HOZ DN300" 6</t>
  </si>
  <si>
    <t>-392598767</t>
  </si>
  <si>
    <t>"případná výměna potrubí HOZ DN300" 6/2,5</t>
  </si>
  <si>
    <t>485113365</t>
  </si>
  <si>
    <t>-1236753372</t>
  </si>
  <si>
    <t>1313048552</t>
  </si>
  <si>
    <t>2216,184*10</t>
  </si>
  <si>
    <t>-2000402413</t>
  </si>
  <si>
    <t>005.03 - Ekostabilizační liniový prvek IP9</t>
  </si>
  <si>
    <t>02675</t>
  </si>
  <si>
    <t xml:space="preserve">jírovec maďal (Aesculus hippocastanum) </t>
  </si>
  <si>
    <t>-1474138743</t>
  </si>
  <si>
    <t>SO3 IP9 – výsadba pravostranné aleje (km 0,520–KÚ 1,821)
alejový strom, OK 12-14, ZB</t>
  </si>
  <si>
    <t>02675.1</t>
  </si>
  <si>
    <t>lípa malolistá (Tilia cordata)</t>
  </si>
  <si>
    <t>-277129425</t>
  </si>
  <si>
    <t>úsek polní cesty km 1,120-1,821 ve sponu 8m viz. TZ
alejový strom, OK 12-14, ZB</t>
  </si>
  <si>
    <t>1277045288</t>
  </si>
  <si>
    <t>-989461157</t>
  </si>
  <si>
    <t>-362811245</t>
  </si>
  <si>
    <t>-235454383</t>
  </si>
  <si>
    <t>4327,7/100*2,5*1,05</t>
  </si>
  <si>
    <t>183101215</t>
  </si>
  <si>
    <t>Jamky pro výsadbu s výměnou 50 % půdy zeminy tř 1 až 4 objem do 0,4 m3 v rovině a svahu do 1:5</t>
  </si>
  <si>
    <t>-1424519555</t>
  </si>
  <si>
    <t>1048111474</t>
  </si>
  <si>
    <t>184102115</t>
  </si>
  <si>
    <t>Výsadba dřeviny s balem D do 0,6 m do jamky se zalitím v rovině a svahu do 1:5</t>
  </si>
  <si>
    <t>1806243920</t>
  </si>
  <si>
    <t>184215133</t>
  </si>
  <si>
    <t>Ukotvení kmene dřevin třemi kůly D do 0,1 m délky do 3 m</t>
  </si>
  <si>
    <t>-661003739</t>
  </si>
  <si>
    <t>184813121</t>
  </si>
  <si>
    <t>Ochrana dřevin před okusem mechanicky pletivem v rovině a svahu do 1:5</t>
  </si>
  <si>
    <t>900518639</t>
  </si>
  <si>
    <t>184813133</t>
  </si>
  <si>
    <t>Ochrana listnatých dřevin do 70 cm před okusem chemickým nátěrem v rovině a svahu do 1:5</t>
  </si>
  <si>
    <t>100 kus</t>
  </si>
  <si>
    <t>-581232430</t>
  </si>
  <si>
    <t>160/100</t>
  </si>
  <si>
    <t>184911421</t>
  </si>
  <si>
    <t>Mulčování rostlin kůrou tl. do 0,1 m v rovině a svahu do 1:5</t>
  </si>
  <si>
    <t>1990488330</t>
  </si>
  <si>
    <t>103911000</t>
  </si>
  <si>
    <t>kůra mulčovací VL</t>
  </si>
  <si>
    <t>612335350</t>
  </si>
  <si>
    <t>160*0,05</t>
  </si>
  <si>
    <t>185804311</t>
  </si>
  <si>
    <t>Zalití rostlin vodou plocha do 20 m2</t>
  </si>
  <si>
    <t>-223402119</t>
  </si>
  <si>
    <t>Zálivka 5x/rok vč. dodávky vody</t>
  </si>
  <si>
    <t>0,01*160*5</t>
  </si>
  <si>
    <t>605912550</t>
  </si>
  <si>
    <t>kůl vyvazovací dřevěný impregnovaný délka 250 cm průměr 8 cm</t>
  </si>
  <si>
    <t>-1004775869</t>
  </si>
  <si>
    <t>160*3</t>
  </si>
  <si>
    <t>998231311</t>
  </si>
  <si>
    <t>Přesun hmot pro sadovnické a krajinářské úpravy vodorovně do 5000 m</t>
  </si>
  <si>
    <t>181276866</t>
  </si>
  <si>
    <t>007.01 - Projekční, průzkumné a inženýrské práce</t>
  </si>
  <si>
    <t xml:space="preserve">    VRN -  Vedlejší rozpočtové náklady</t>
  </si>
  <si>
    <t xml:space="preserve">      VRN1 -  Průzkumné, geodetické a projektové práce</t>
  </si>
  <si>
    <t xml:space="preserve">      VRN3 -  Zařízení staveniště</t>
  </si>
  <si>
    <t xml:space="preserve">      VRN4 - Inženýrská činnost</t>
  </si>
  <si>
    <t xml:space="preserve">      VRN9 -  Ostatní náklady</t>
  </si>
  <si>
    <t>011134000</t>
  </si>
  <si>
    <t>Hydrogeologický průzkum</t>
  </si>
  <si>
    <t>…</t>
  </si>
  <si>
    <t>1024</t>
  </si>
  <si>
    <t>104814673</t>
  </si>
  <si>
    <t>011324000</t>
  </si>
  <si>
    <t>Záchranný archeologický průzkum</t>
  </si>
  <si>
    <t>-1092564595</t>
  </si>
  <si>
    <t>011002000</t>
  </si>
  <si>
    <t>Průzkumné práce</t>
  </si>
  <si>
    <t>soubor</t>
  </si>
  <si>
    <t>1211779241</t>
  </si>
  <si>
    <t>Náklady na přezkoumání podkladů objednatele o stavu inženýrských sítí na staveništi nebo dotčených stavbou i mimo území staveniště, kontrola a vytyčení jejich skutečné trasy a provedení ochranných opatření pro zabezpečení stávajících inženýrských sítí(např. chráničky, panely apod.)</t>
  </si>
  <si>
    <t>"HOZ" 3</t>
  </si>
  <si>
    <t>"plynovod" 1</t>
  </si>
  <si>
    <t>"kanalizace" 1</t>
  </si>
  <si>
    <t>"Cetin" 1</t>
  </si>
  <si>
    <t>012103000</t>
  </si>
  <si>
    <t>Geodetické práce před výstavbou</t>
  </si>
  <si>
    <t>-1886134774</t>
  </si>
  <si>
    <t>Zaměření před stavbou, vytyčení stavby, vytyčení lomových bodů parcel</t>
  </si>
  <si>
    <t>012303000</t>
  </si>
  <si>
    <t>Geodetické práce po výstavbě</t>
  </si>
  <si>
    <t>1416033648</t>
  </si>
  <si>
    <t>Zaměření skutečného provedení stavby vč. příp. geometrických plánů pro kolaudační řízení, příp. majetkové vypořádání a zápis stavby do KN (ve 4 vyhotoveních tištěně a 1 vyhotovení elektronicky na CD)</t>
  </si>
  <si>
    <t>013254000</t>
  </si>
  <si>
    <t>Dokumentace skutečného provedení stavby</t>
  </si>
  <si>
    <t>669952866</t>
  </si>
  <si>
    <t>Náklady na vypracování dokumentace skutečného provedení stavby ve 4 vyhotoveních v grafické (tištěné) podobě a 1 vyhotovení digitálním (na CD)</t>
  </si>
  <si>
    <t>V1</t>
  </si>
  <si>
    <t>Předběžný archeologický průzkum</t>
  </si>
  <si>
    <t>-1837938369</t>
  </si>
  <si>
    <t>030001000</t>
  </si>
  <si>
    <t>1835567938</t>
  </si>
  <si>
    <t>Veškeré náklady související s vybudováním, provozem a odstraněním zařízení staveniště.</t>
  </si>
  <si>
    <t>034403000</t>
  </si>
  <si>
    <t>Dopravní značení na staveništi</t>
  </si>
  <si>
    <t>-1713310713</t>
  </si>
  <si>
    <t xml:space="preserve">Náklady na vyhotovení návrhu dočasného dopravního značení, jeho projednání s dotčenými orgány a organizacemi, dodání dopravních značek a světelné signalizace, jejich rozmístění a přemísťování a jejich údržba v průběhu výstavby včetně následného odstranění po ukončení stavebních prací. </t>
  </si>
  <si>
    <t>043002000</t>
  </si>
  <si>
    <t>Zkoušky a ostatní měření</t>
  </si>
  <si>
    <t>801538593</t>
  </si>
  <si>
    <t>Laboratorní zkoušky</t>
  </si>
  <si>
    <t>091504000</t>
  </si>
  <si>
    <t>Náklady související s publikační činností</t>
  </si>
  <si>
    <t>-388757647</t>
  </si>
  <si>
    <t xml:space="preserve">Zhotovení a instalace prezentační cedule dle požadavků stavebníka (zajištění publicity realizované stavby - Náklady na vyhotovení trvalé informační desky o minimálním formátu 300 x 400 mm, voděodolné a trvalé provedení s potiskem na podpůrné konstrukci pevně ukotvené v terénu).
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</si>
</sst>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7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0" fillId="0" borderId="0" xfId="0" applyBorder="1" applyProtection="1">
      <protection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center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center"/>
      <protection/>
    </xf>
    <xf numFmtId="0" fontId="3" fillId="4" borderId="0" xfId="0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4" fillId="5" borderId="9" xfId="0" applyFont="1" applyFill="1" applyBorder="1" applyAlignment="1" applyProtection="1">
      <alignment horizontal="left" vertical="center"/>
      <protection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 vertical="center"/>
      <protection/>
    </xf>
    <xf numFmtId="0" fontId="23" fillId="0" borderId="11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Border="1" applyProtection="1">
      <protection/>
    </xf>
    <xf numFmtId="0" fontId="0" fillId="0" borderId="15" xfId="0" applyBorder="1" applyProtection="1">
      <protection/>
    </xf>
    <xf numFmtId="0" fontId="24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24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5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3" fillId="6" borderId="8" xfId="0" applyFont="1" applyFill="1" applyBorder="1" applyAlignment="1" applyProtection="1">
      <alignment horizontal="center" vertical="center"/>
      <protection/>
    </xf>
    <xf numFmtId="0" fontId="3" fillId="6" borderId="9" xfId="0" applyFont="1" applyFill="1" applyBorder="1" applyAlignment="1" applyProtection="1">
      <alignment horizontal="left" vertical="center"/>
      <protection/>
    </xf>
    <xf numFmtId="0" fontId="0" fillId="6" borderId="9" xfId="0" applyFont="1" applyFill="1" applyBorder="1" applyAlignment="1" applyProtection="1">
      <alignment vertical="center"/>
      <protection/>
    </xf>
    <xf numFmtId="0" fontId="3" fillId="6" borderId="9" xfId="0" applyFont="1" applyFill="1" applyBorder="1" applyAlignment="1" applyProtection="1">
      <alignment horizontal="center" vertical="center"/>
      <protection/>
    </xf>
    <xf numFmtId="0" fontId="3" fillId="6" borderId="10" xfId="0" applyFont="1" applyFill="1" applyBorder="1" applyAlignment="1" applyProtection="1">
      <alignment horizontal="left" vertical="center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 vertical="center" wrapText="1"/>
      <protection/>
    </xf>
    <xf numFmtId="0" fontId="19" fillId="0" borderId="24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7" fillId="0" borderId="0" xfId="0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horizontal="right"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4" fontId="26" fillId="0" borderId="14" xfId="0" applyNumberFormat="1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4" fontId="26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 wrapText="1"/>
      <protection/>
    </xf>
    <xf numFmtId="0" fontId="31" fillId="0" borderId="0" xfId="0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32" fillId="0" borderId="14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166" fontId="32" fillId="0" borderId="0" xfId="0" applyNumberFormat="1" applyFont="1" applyBorder="1" applyAlignment="1" applyProtection="1">
      <alignment vertical="center"/>
      <protection/>
    </xf>
    <xf numFmtId="4" fontId="3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2" fillId="0" borderId="16" xfId="0" applyNumberFormat="1" applyFont="1" applyBorder="1" applyAlignment="1" applyProtection="1">
      <alignment vertical="center"/>
      <protection/>
    </xf>
    <xf numFmtId="4" fontId="32" fillId="0" borderId="17" xfId="0" applyNumberFormat="1" applyFont="1" applyBorder="1" applyAlignment="1" applyProtection="1">
      <alignment vertical="center"/>
      <protection/>
    </xf>
    <xf numFmtId="166" fontId="32" fillId="0" borderId="17" xfId="0" applyNumberFormat="1" applyFont="1" applyBorder="1" applyAlignment="1" applyProtection="1">
      <alignment vertical="center"/>
      <protection/>
    </xf>
    <xf numFmtId="4" fontId="32" fillId="0" borderId="18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4" fontId="7" fillId="4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 applyProtection="1">
      <alignment vertical="center"/>
      <protection/>
    </xf>
    <xf numFmtId="164" fontId="24" fillId="4" borderId="11" xfId="0" applyNumberFormat="1" applyFont="1" applyFill="1" applyBorder="1" applyAlignment="1" applyProtection="1">
      <alignment horizontal="center" vertical="center"/>
      <protection locked="0"/>
    </xf>
    <xf numFmtId="0" fontId="24" fillId="4" borderId="12" xfId="0" applyFont="1" applyFill="1" applyBorder="1" applyAlignment="1" applyProtection="1">
      <alignment horizontal="center" vertical="center"/>
      <protection locked="0"/>
    </xf>
    <xf numFmtId="4" fontId="24" fillId="0" borderId="13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7" fillId="4" borderId="0" xfId="0" applyFont="1" applyFill="1" applyBorder="1" applyAlignment="1" applyProtection="1">
      <alignment horizontal="left" vertical="center"/>
      <protection locked="0"/>
    </xf>
    <xf numFmtId="164" fontId="24" fillId="4" borderId="14" xfId="0" applyNumberFormat="1" applyFont="1" applyFill="1" applyBorder="1" applyAlignment="1" applyProtection="1">
      <alignment horizontal="center" vertical="center"/>
      <protection locked="0"/>
    </xf>
    <xf numFmtId="0" fontId="24" fillId="4" borderId="0" xfId="0" applyFont="1" applyFill="1" applyBorder="1" applyAlignment="1" applyProtection="1">
      <alignment horizontal="center" vertical="center"/>
      <protection locked="0"/>
    </xf>
    <xf numFmtId="4" fontId="24" fillId="0" borderId="15" xfId="0" applyNumberFormat="1" applyFont="1" applyBorder="1" applyAlignment="1" applyProtection="1">
      <alignment vertical="center"/>
      <protection/>
    </xf>
    <xf numFmtId="164" fontId="24" fillId="4" borderId="16" xfId="0" applyNumberFormat="1" applyFont="1" applyFill="1" applyBorder="1" applyAlignment="1" applyProtection="1">
      <alignment horizontal="center" vertical="center"/>
      <protection locked="0"/>
    </xf>
    <xf numFmtId="0" fontId="24" fillId="4" borderId="17" xfId="0" applyFont="1" applyFill="1" applyBorder="1" applyAlignment="1" applyProtection="1">
      <alignment horizontal="center" vertical="center"/>
      <protection locked="0"/>
    </xf>
    <xf numFmtId="4" fontId="24" fillId="0" borderId="18" xfId="0" applyNumberFormat="1" applyFont="1" applyBorder="1" applyAlignment="1" applyProtection="1">
      <alignment vertical="center"/>
      <protection/>
    </xf>
    <xf numFmtId="0" fontId="27" fillId="6" borderId="0" xfId="0" applyFont="1" applyFill="1" applyBorder="1" applyAlignment="1" applyProtection="1">
      <alignment horizontal="left"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4" fontId="27" fillId="6" borderId="0" xfId="0" applyNumberFormat="1" applyFont="1" applyFill="1" applyBorder="1" applyAlignment="1" applyProtection="1">
      <alignment vertical="center"/>
      <protection/>
    </xf>
    <xf numFmtId="0" fontId="0" fillId="2" borderId="0" xfId="0" applyFill="1" applyProtection="1">
      <protection/>
    </xf>
    <xf numFmtId="0" fontId="15" fillId="2" borderId="0" xfId="20" applyFont="1" applyFill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165" fontId="3" fillId="4" borderId="0" xfId="0" applyNumberFormat="1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4" fillId="6" borderId="8" xfId="0" applyFont="1" applyFill="1" applyBorder="1" applyAlignment="1" applyProtection="1">
      <alignment horizontal="left" vertical="center"/>
      <protection/>
    </xf>
    <xf numFmtId="0" fontId="4" fillId="6" borderId="9" xfId="0" applyFont="1" applyFill="1" applyBorder="1" applyAlignment="1" applyProtection="1">
      <alignment horizontal="right" vertical="center"/>
      <protection/>
    </xf>
    <xf numFmtId="0" fontId="4" fillId="6" borderId="9" xfId="0" applyFont="1" applyFill="1" applyBorder="1" applyAlignment="1" applyProtection="1">
      <alignment horizontal="center" vertical="center"/>
      <protection/>
    </xf>
    <xf numFmtId="4" fontId="4" fillId="6" borderId="9" xfId="0" applyNumberFormat="1" applyFont="1" applyFill="1" applyBorder="1" applyAlignment="1" applyProtection="1">
      <alignment vertical="center"/>
      <protection/>
    </xf>
    <xf numFmtId="4" fontId="4" fillId="6" borderId="10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3" fillId="6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4" fontId="33" fillId="0" borderId="0" xfId="0" applyNumberFormat="1" applyFont="1" applyBorder="1" applyAlignment="1" applyProtection="1">
      <alignment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4" fontId="34" fillId="0" borderId="0" xfId="0" applyNumberFormat="1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19" fillId="0" borderId="2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/>
    </xf>
    <xf numFmtId="0" fontId="24" fillId="0" borderId="18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6" borderId="22" xfId="0" applyFont="1" applyFill="1" applyBorder="1" applyAlignment="1" applyProtection="1">
      <alignment horizontal="center" vertical="center" wrapText="1"/>
      <protection/>
    </xf>
    <xf numFmtId="0" fontId="3" fillId="6" borderId="23" xfId="0" applyFont="1" applyFill="1" applyBorder="1" applyAlignment="1" applyProtection="1">
      <alignment horizontal="center" vertical="center" wrapText="1"/>
      <protection/>
    </xf>
    <xf numFmtId="0" fontId="3" fillId="6" borderId="24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4" fontId="27" fillId="0" borderId="12" xfId="0" applyNumberFormat="1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4" fontId="6" fillId="0" borderId="17" xfId="0" applyNumberFormat="1" applyFont="1" applyBorder="1" applyAlignment="1" applyProtection="1">
      <alignment/>
      <protection/>
    </xf>
    <xf numFmtId="4" fontId="6" fillId="0" borderId="17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25" xfId="0" applyFont="1" applyBorder="1" applyAlignment="1" applyProtection="1">
      <alignment horizontal="center" vertical="center"/>
      <protection/>
    </xf>
    <xf numFmtId="49" fontId="0" fillId="0" borderId="25" xfId="0" applyNumberFormat="1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167" fontId="0" fillId="0" borderId="25" xfId="0" applyNumberFormat="1" applyFont="1" applyBorder="1" applyAlignment="1" applyProtection="1">
      <alignment vertical="center"/>
      <protection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  <protection/>
    </xf>
    <xf numFmtId="4" fontId="0" fillId="0" borderId="25" xfId="0" applyNumberFormat="1" applyFont="1" applyBorder="1" applyAlignment="1" applyProtection="1">
      <alignment vertical="center"/>
      <protection/>
    </xf>
    <xf numFmtId="0" fontId="2" fillId="4" borderId="25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0" fontId="37" fillId="0" borderId="12" xfId="0" applyFont="1" applyBorder="1" applyAlignment="1" applyProtection="1">
      <alignment vertical="center" wrapText="1"/>
      <protection/>
    </xf>
    <xf numFmtId="0" fontId="38" fillId="0" borderId="25" xfId="0" applyFont="1" applyBorder="1" applyAlignment="1" applyProtection="1">
      <alignment horizontal="center" vertical="center"/>
      <protection/>
    </xf>
    <xf numFmtId="49" fontId="38" fillId="0" borderId="25" xfId="0" applyNumberFormat="1" applyFont="1" applyBorder="1" applyAlignment="1" applyProtection="1">
      <alignment horizontal="left" vertical="center" wrapText="1"/>
      <protection/>
    </xf>
    <xf numFmtId="0" fontId="38" fillId="0" borderId="25" xfId="0" applyFont="1" applyBorder="1" applyAlignment="1" applyProtection="1">
      <alignment horizontal="left" vertical="center" wrapText="1"/>
      <protection/>
    </xf>
    <xf numFmtId="0" fontId="38" fillId="0" borderId="25" xfId="0" applyFont="1" applyBorder="1" applyAlignment="1" applyProtection="1">
      <alignment horizontal="center" vertical="center" wrapText="1"/>
      <protection/>
    </xf>
    <xf numFmtId="167" fontId="38" fillId="0" borderId="25" xfId="0" applyNumberFormat="1" applyFont="1" applyBorder="1" applyAlignment="1" applyProtection="1">
      <alignment vertical="center"/>
      <protection/>
    </xf>
    <xf numFmtId="4" fontId="38" fillId="4" borderId="25" xfId="0" applyNumberFormat="1" applyFont="1" applyFill="1" applyBorder="1" applyAlignment="1" applyProtection="1">
      <alignment vertical="center"/>
      <protection locked="0"/>
    </xf>
    <xf numFmtId="4" fontId="38" fillId="4" borderId="25" xfId="0" applyNumberFormat="1" applyFont="1" applyFill="1" applyBorder="1" applyAlignment="1" applyProtection="1">
      <alignment vertical="center"/>
      <protection/>
    </xf>
    <xf numFmtId="4" fontId="38" fillId="0" borderId="25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23" xfId="0" applyNumberFormat="1" applyFont="1" applyBorder="1" applyAlignment="1" applyProtection="1">
      <alignment/>
      <protection/>
    </xf>
    <xf numFmtId="4" fontId="7" fillId="0" borderId="23" xfId="0" applyNumberFormat="1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vertical="center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5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5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4" fontId="7" fillId="0" borderId="17" xfId="0" applyNumberFormat="1" applyFont="1" applyBorder="1" applyAlignment="1" applyProtection="1">
      <alignment/>
      <protection/>
    </xf>
    <xf numFmtId="4" fontId="7" fillId="0" borderId="17" xfId="0" applyNumberFormat="1" applyFont="1" applyBorder="1" applyAlignment="1" applyProtection="1">
      <alignment vertical="center"/>
      <protection/>
    </xf>
    <xf numFmtId="4" fontId="6" fillId="0" borderId="12" xfId="0" applyNumberFormat="1" applyFont="1" applyBorder="1" applyAlignment="1" applyProtection="1">
      <alignment/>
      <protection/>
    </xf>
    <xf numFmtId="4" fontId="6" fillId="0" borderId="12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12" xfId="0" applyFont="1" applyBorder="1" applyAlignment="1" applyProtection="1">
      <alignment horizontal="left" vertical="center" wrapText="1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5" xfId="0" applyFont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4" fontId="7" fillId="0" borderId="12" xfId="0" applyNumberFormat="1" applyFont="1" applyBorder="1" applyAlignment="1" applyProtection="1">
      <alignment/>
      <protection/>
    </xf>
    <xf numFmtId="4" fontId="7" fillId="0" borderId="12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101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35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4"/>
      <c r="AH1" s="14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</row>
    <row r="2" spans="3:72" ht="36.95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R2" s="22" t="s">
        <v>8</v>
      </c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5" customHeight="1">
      <c r="B4" s="27"/>
      <c r="C4" s="28" t="s">
        <v>12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0"/>
      <c r="AS4" s="21" t="s">
        <v>13</v>
      </c>
      <c r="BE4" s="31" t="s">
        <v>14</v>
      </c>
      <c r="BS4" s="23" t="s">
        <v>15</v>
      </c>
    </row>
    <row r="5" spans="2:71" ht="14.4" customHeight="1">
      <c r="B5" s="27"/>
      <c r="C5" s="32"/>
      <c r="D5" s="33" t="s">
        <v>16</v>
      </c>
      <c r="E5" s="32"/>
      <c r="F5" s="32"/>
      <c r="G5" s="32"/>
      <c r="H5" s="32"/>
      <c r="I5" s="32"/>
      <c r="J5" s="32"/>
      <c r="K5" s="34" t="s">
        <v>17</v>
      </c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0"/>
      <c r="BE5" s="35" t="s">
        <v>18</v>
      </c>
      <c r="BS5" s="23" t="s">
        <v>9</v>
      </c>
    </row>
    <row r="6" spans="2:71" ht="36.95" customHeight="1">
      <c r="B6" s="27"/>
      <c r="C6" s="32"/>
      <c r="D6" s="36" t="s">
        <v>19</v>
      </c>
      <c r="E6" s="32"/>
      <c r="F6" s="32"/>
      <c r="G6" s="32"/>
      <c r="H6" s="32"/>
      <c r="I6" s="32"/>
      <c r="J6" s="32"/>
      <c r="K6" s="37" t="s">
        <v>20</v>
      </c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0"/>
      <c r="BE6" s="38"/>
      <c r="BS6" s="23" t="s">
        <v>9</v>
      </c>
    </row>
    <row r="7" spans="2:71" ht="14.4" customHeight="1">
      <c r="B7" s="27"/>
      <c r="C7" s="32"/>
      <c r="D7" s="39" t="s">
        <v>21</v>
      </c>
      <c r="E7" s="32"/>
      <c r="F7" s="32"/>
      <c r="G7" s="32"/>
      <c r="H7" s="32"/>
      <c r="I7" s="32"/>
      <c r="J7" s="32"/>
      <c r="K7" s="34" t="s">
        <v>22</v>
      </c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9" t="s">
        <v>23</v>
      </c>
      <c r="AL7" s="32"/>
      <c r="AM7" s="32"/>
      <c r="AN7" s="34" t="s">
        <v>22</v>
      </c>
      <c r="AO7" s="32"/>
      <c r="AP7" s="32"/>
      <c r="AQ7" s="30"/>
      <c r="BE7" s="38"/>
      <c r="BS7" s="23" t="s">
        <v>9</v>
      </c>
    </row>
    <row r="8" spans="2:71" ht="14.4" customHeight="1">
      <c r="B8" s="27"/>
      <c r="C8" s="32"/>
      <c r="D8" s="39" t="s">
        <v>24</v>
      </c>
      <c r="E8" s="32"/>
      <c r="F8" s="32"/>
      <c r="G8" s="32"/>
      <c r="H8" s="32"/>
      <c r="I8" s="32"/>
      <c r="J8" s="32"/>
      <c r="K8" s="34" t="s">
        <v>25</v>
      </c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9" t="s">
        <v>26</v>
      </c>
      <c r="AL8" s="32"/>
      <c r="AM8" s="32"/>
      <c r="AN8" s="40" t="s">
        <v>27</v>
      </c>
      <c r="AO8" s="32"/>
      <c r="AP8" s="32"/>
      <c r="AQ8" s="30"/>
      <c r="BE8" s="38"/>
      <c r="BS8" s="23" t="s">
        <v>9</v>
      </c>
    </row>
    <row r="9" spans="2:71" ht="14.4" customHeight="1">
      <c r="B9" s="27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0"/>
      <c r="BE9" s="38"/>
      <c r="BS9" s="23" t="s">
        <v>9</v>
      </c>
    </row>
    <row r="10" spans="2:71" ht="14.4" customHeight="1">
      <c r="B10" s="27"/>
      <c r="C10" s="32"/>
      <c r="D10" s="39" t="s">
        <v>28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9" t="s">
        <v>29</v>
      </c>
      <c r="AL10" s="32"/>
      <c r="AM10" s="32"/>
      <c r="AN10" s="34" t="s">
        <v>30</v>
      </c>
      <c r="AO10" s="32"/>
      <c r="AP10" s="32"/>
      <c r="AQ10" s="30"/>
      <c r="BE10" s="38"/>
      <c r="BS10" s="23" t="s">
        <v>9</v>
      </c>
    </row>
    <row r="11" spans="2:71" ht="18.45" customHeight="1">
      <c r="B11" s="27"/>
      <c r="C11" s="32"/>
      <c r="D11" s="32"/>
      <c r="E11" s="34" t="s">
        <v>31</v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9" t="s">
        <v>32</v>
      </c>
      <c r="AL11" s="32"/>
      <c r="AM11" s="32"/>
      <c r="AN11" s="34" t="s">
        <v>33</v>
      </c>
      <c r="AO11" s="32"/>
      <c r="AP11" s="32"/>
      <c r="AQ11" s="30"/>
      <c r="BE11" s="38"/>
      <c r="BS11" s="23" t="s">
        <v>9</v>
      </c>
    </row>
    <row r="12" spans="2:71" ht="6.95" customHeight="1">
      <c r="B12" s="27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0"/>
      <c r="BE12" s="38"/>
      <c r="BS12" s="23" t="s">
        <v>9</v>
      </c>
    </row>
    <row r="13" spans="2:71" ht="14.4" customHeight="1">
      <c r="B13" s="27"/>
      <c r="C13" s="32"/>
      <c r="D13" s="39" t="s">
        <v>34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9" t="s">
        <v>29</v>
      </c>
      <c r="AL13" s="32"/>
      <c r="AM13" s="32"/>
      <c r="AN13" s="41" t="s">
        <v>35</v>
      </c>
      <c r="AO13" s="32"/>
      <c r="AP13" s="32"/>
      <c r="AQ13" s="30"/>
      <c r="BE13" s="38"/>
      <c r="BS13" s="23" t="s">
        <v>9</v>
      </c>
    </row>
    <row r="14" spans="2:71" ht="13.5">
      <c r="B14" s="27"/>
      <c r="C14" s="32"/>
      <c r="D14" s="32"/>
      <c r="E14" s="41" t="s">
        <v>35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39" t="s">
        <v>32</v>
      </c>
      <c r="AL14" s="32"/>
      <c r="AM14" s="32"/>
      <c r="AN14" s="41" t="s">
        <v>35</v>
      </c>
      <c r="AO14" s="32"/>
      <c r="AP14" s="32"/>
      <c r="AQ14" s="30"/>
      <c r="BE14" s="38"/>
      <c r="BS14" s="23" t="s">
        <v>9</v>
      </c>
    </row>
    <row r="15" spans="2:71" ht="6.95" customHeight="1">
      <c r="B15" s="27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0"/>
      <c r="BE15" s="38"/>
      <c r="BS15" s="23" t="s">
        <v>6</v>
      </c>
    </row>
    <row r="16" spans="2:71" ht="14.4" customHeight="1">
      <c r="B16" s="27"/>
      <c r="C16" s="32"/>
      <c r="D16" s="39" t="s">
        <v>36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9" t="s">
        <v>29</v>
      </c>
      <c r="AL16" s="32"/>
      <c r="AM16" s="32"/>
      <c r="AN16" s="34" t="s">
        <v>22</v>
      </c>
      <c r="AO16" s="32"/>
      <c r="AP16" s="32"/>
      <c r="AQ16" s="30"/>
      <c r="BE16" s="38"/>
      <c r="BS16" s="23" t="s">
        <v>6</v>
      </c>
    </row>
    <row r="17" spans="2:71" ht="18.45" customHeight="1">
      <c r="B17" s="27"/>
      <c r="C17" s="32"/>
      <c r="D17" s="32"/>
      <c r="E17" s="34" t="s">
        <v>37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9" t="s">
        <v>32</v>
      </c>
      <c r="AL17" s="32"/>
      <c r="AM17" s="32"/>
      <c r="AN17" s="34" t="s">
        <v>22</v>
      </c>
      <c r="AO17" s="32"/>
      <c r="AP17" s="32"/>
      <c r="AQ17" s="30"/>
      <c r="BE17" s="38"/>
      <c r="BS17" s="23" t="s">
        <v>38</v>
      </c>
    </row>
    <row r="18" spans="2:71" ht="6.95" customHeight="1">
      <c r="B18" s="27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0"/>
      <c r="BE18" s="38"/>
      <c r="BS18" s="23" t="s">
        <v>9</v>
      </c>
    </row>
    <row r="19" spans="2:71" ht="14.4" customHeight="1">
      <c r="B19" s="27"/>
      <c r="C19" s="32"/>
      <c r="D19" s="39" t="s">
        <v>39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9" t="s">
        <v>29</v>
      </c>
      <c r="AL19" s="32"/>
      <c r="AM19" s="32"/>
      <c r="AN19" s="34" t="s">
        <v>22</v>
      </c>
      <c r="AO19" s="32"/>
      <c r="AP19" s="32"/>
      <c r="AQ19" s="30"/>
      <c r="BE19" s="38"/>
      <c r="BS19" s="23" t="s">
        <v>9</v>
      </c>
    </row>
    <row r="20" spans="2:57" ht="18.45" customHeight="1">
      <c r="B20" s="27"/>
      <c r="C20" s="32"/>
      <c r="D20" s="32"/>
      <c r="E20" s="34" t="s">
        <v>40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9" t="s">
        <v>32</v>
      </c>
      <c r="AL20" s="32"/>
      <c r="AM20" s="32"/>
      <c r="AN20" s="34" t="s">
        <v>22</v>
      </c>
      <c r="AO20" s="32"/>
      <c r="AP20" s="32"/>
      <c r="AQ20" s="30"/>
      <c r="BE20" s="38"/>
    </row>
    <row r="21" spans="2:57" ht="6.95" customHeight="1">
      <c r="B21" s="27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0"/>
      <c r="BE21" s="38"/>
    </row>
    <row r="22" spans="2:57" ht="13.5">
      <c r="B22" s="27"/>
      <c r="C22" s="32"/>
      <c r="D22" s="39" t="s">
        <v>41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0"/>
      <c r="BE22" s="38"/>
    </row>
    <row r="23" spans="2:57" ht="57" customHeight="1">
      <c r="B23" s="27"/>
      <c r="C23" s="32"/>
      <c r="D23" s="32"/>
      <c r="E23" s="43" t="s">
        <v>42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32"/>
      <c r="AP23" s="32"/>
      <c r="AQ23" s="30"/>
      <c r="BE23" s="38"/>
    </row>
    <row r="24" spans="2:57" ht="6.95" customHeight="1">
      <c r="B24" s="27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0"/>
      <c r="BE24" s="38"/>
    </row>
    <row r="25" spans="2:57" ht="6.95" customHeight="1">
      <c r="B25" s="27"/>
      <c r="C25" s="32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32"/>
      <c r="AQ25" s="30"/>
      <c r="BE25" s="38"/>
    </row>
    <row r="26" spans="2:57" ht="14.4" customHeight="1">
      <c r="B26" s="27"/>
      <c r="C26" s="32"/>
      <c r="D26" s="45" t="s">
        <v>43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46">
        <f>ROUND(AG87,2)</f>
        <v>0</v>
      </c>
      <c r="AL26" s="32"/>
      <c r="AM26" s="32"/>
      <c r="AN26" s="32"/>
      <c r="AO26" s="32"/>
      <c r="AP26" s="32"/>
      <c r="AQ26" s="30"/>
      <c r="BE26" s="38"/>
    </row>
    <row r="27" spans="2:57" ht="14.4" customHeight="1">
      <c r="B27" s="27"/>
      <c r="C27" s="32"/>
      <c r="D27" s="45" t="s">
        <v>44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46">
        <f>ROUND(AG94,2)</f>
        <v>0</v>
      </c>
      <c r="AL27" s="46"/>
      <c r="AM27" s="46"/>
      <c r="AN27" s="46"/>
      <c r="AO27" s="46"/>
      <c r="AP27" s="32"/>
      <c r="AQ27" s="30"/>
      <c r="BE27" s="38"/>
    </row>
    <row r="28" spans="2:57" s="1" customFormat="1" ht="6.95" customHeight="1">
      <c r="B28" s="47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9"/>
      <c r="BE28" s="38"/>
    </row>
    <row r="29" spans="2:57" s="1" customFormat="1" ht="25.9" customHeight="1">
      <c r="B29" s="47"/>
      <c r="C29" s="48"/>
      <c r="D29" s="50" t="s">
        <v>45</v>
      </c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2">
        <f>ROUND(AK26+AK27,2)</f>
        <v>0</v>
      </c>
      <c r="AL29" s="51"/>
      <c r="AM29" s="51"/>
      <c r="AN29" s="51"/>
      <c r="AO29" s="51"/>
      <c r="AP29" s="48"/>
      <c r="AQ29" s="49"/>
      <c r="BE29" s="38"/>
    </row>
    <row r="30" spans="2:57" s="1" customFormat="1" ht="6.95" customHeight="1"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9"/>
      <c r="BE30" s="38"/>
    </row>
    <row r="31" spans="2:57" s="2" customFormat="1" ht="14.4" customHeight="1">
      <c r="B31" s="53"/>
      <c r="C31" s="54"/>
      <c r="D31" s="55" t="s">
        <v>46</v>
      </c>
      <c r="E31" s="54"/>
      <c r="F31" s="55" t="s">
        <v>47</v>
      </c>
      <c r="G31" s="54"/>
      <c r="H31" s="54"/>
      <c r="I31" s="54"/>
      <c r="J31" s="54"/>
      <c r="K31" s="54"/>
      <c r="L31" s="56">
        <v>0.21</v>
      </c>
      <c r="M31" s="54"/>
      <c r="N31" s="54"/>
      <c r="O31" s="54"/>
      <c r="P31" s="54"/>
      <c r="Q31" s="54"/>
      <c r="R31" s="54"/>
      <c r="S31" s="54"/>
      <c r="T31" s="57" t="s">
        <v>48</v>
      </c>
      <c r="U31" s="54"/>
      <c r="V31" s="54"/>
      <c r="W31" s="58">
        <f>ROUND(AZ87+SUM(CD95:CD99),2)</f>
        <v>0</v>
      </c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8">
        <f>ROUND(AV87+SUM(BY95:BY99),2)</f>
        <v>0</v>
      </c>
      <c r="AL31" s="54"/>
      <c r="AM31" s="54"/>
      <c r="AN31" s="54"/>
      <c r="AO31" s="54"/>
      <c r="AP31" s="54"/>
      <c r="AQ31" s="59"/>
      <c r="BE31" s="38"/>
    </row>
    <row r="32" spans="2:57" s="2" customFormat="1" ht="14.4" customHeight="1">
      <c r="B32" s="53"/>
      <c r="C32" s="54"/>
      <c r="D32" s="54"/>
      <c r="E32" s="54"/>
      <c r="F32" s="55" t="s">
        <v>49</v>
      </c>
      <c r="G32" s="54"/>
      <c r="H32" s="54"/>
      <c r="I32" s="54"/>
      <c r="J32" s="54"/>
      <c r="K32" s="54"/>
      <c r="L32" s="56">
        <v>0.15</v>
      </c>
      <c r="M32" s="54"/>
      <c r="N32" s="54"/>
      <c r="O32" s="54"/>
      <c r="P32" s="54"/>
      <c r="Q32" s="54"/>
      <c r="R32" s="54"/>
      <c r="S32" s="54"/>
      <c r="T32" s="57" t="s">
        <v>48</v>
      </c>
      <c r="U32" s="54"/>
      <c r="V32" s="54"/>
      <c r="W32" s="58">
        <f>ROUND(BA87+SUM(CE95:CE99),2)</f>
        <v>0</v>
      </c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8">
        <f>ROUND(AW87+SUM(BZ95:BZ99),2)</f>
        <v>0</v>
      </c>
      <c r="AL32" s="54"/>
      <c r="AM32" s="54"/>
      <c r="AN32" s="54"/>
      <c r="AO32" s="54"/>
      <c r="AP32" s="54"/>
      <c r="AQ32" s="59"/>
      <c r="BE32" s="38"/>
    </row>
    <row r="33" spans="2:57" s="2" customFormat="1" ht="14.4" customHeight="1" hidden="1">
      <c r="B33" s="53"/>
      <c r="C33" s="54"/>
      <c r="D33" s="54"/>
      <c r="E33" s="54"/>
      <c r="F33" s="55" t="s">
        <v>50</v>
      </c>
      <c r="G33" s="54"/>
      <c r="H33" s="54"/>
      <c r="I33" s="54"/>
      <c r="J33" s="54"/>
      <c r="K33" s="54"/>
      <c r="L33" s="56">
        <v>0.21</v>
      </c>
      <c r="M33" s="54"/>
      <c r="N33" s="54"/>
      <c r="O33" s="54"/>
      <c r="P33" s="54"/>
      <c r="Q33" s="54"/>
      <c r="R33" s="54"/>
      <c r="S33" s="54"/>
      <c r="T33" s="57" t="s">
        <v>48</v>
      </c>
      <c r="U33" s="54"/>
      <c r="V33" s="54"/>
      <c r="W33" s="58">
        <f>ROUND(BB87+SUM(CF95:CF99),2)</f>
        <v>0</v>
      </c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8">
        <v>0</v>
      </c>
      <c r="AL33" s="54"/>
      <c r="AM33" s="54"/>
      <c r="AN33" s="54"/>
      <c r="AO33" s="54"/>
      <c r="AP33" s="54"/>
      <c r="AQ33" s="59"/>
      <c r="BE33" s="38"/>
    </row>
    <row r="34" spans="2:57" s="2" customFormat="1" ht="14.4" customHeight="1" hidden="1">
      <c r="B34" s="53"/>
      <c r="C34" s="54"/>
      <c r="D34" s="54"/>
      <c r="E34" s="54"/>
      <c r="F34" s="55" t="s">
        <v>51</v>
      </c>
      <c r="G34" s="54"/>
      <c r="H34" s="54"/>
      <c r="I34" s="54"/>
      <c r="J34" s="54"/>
      <c r="K34" s="54"/>
      <c r="L34" s="56">
        <v>0.15</v>
      </c>
      <c r="M34" s="54"/>
      <c r="N34" s="54"/>
      <c r="O34" s="54"/>
      <c r="P34" s="54"/>
      <c r="Q34" s="54"/>
      <c r="R34" s="54"/>
      <c r="S34" s="54"/>
      <c r="T34" s="57" t="s">
        <v>48</v>
      </c>
      <c r="U34" s="54"/>
      <c r="V34" s="54"/>
      <c r="W34" s="58">
        <f>ROUND(BC87+SUM(CG95:CG99),2)</f>
        <v>0</v>
      </c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8">
        <v>0</v>
      </c>
      <c r="AL34" s="54"/>
      <c r="AM34" s="54"/>
      <c r="AN34" s="54"/>
      <c r="AO34" s="54"/>
      <c r="AP34" s="54"/>
      <c r="AQ34" s="59"/>
      <c r="BE34" s="38"/>
    </row>
    <row r="35" spans="2:43" s="2" customFormat="1" ht="14.4" customHeight="1" hidden="1">
      <c r="B35" s="53"/>
      <c r="C35" s="54"/>
      <c r="D35" s="54"/>
      <c r="E35" s="54"/>
      <c r="F35" s="55" t="s">
        <v>52</v>
      </c>
      <c r="G35" s="54"/>
      <c r="H35" s="54"/>
      <c r="I35" s="54"/>
      <c r="J35" s="54"/>
      <c r="K35" s="54"/>
      <c r="L35" s="56">
        <v>0</v>
      </c>
      <c r="M35" s="54"/>
      <c r="N35" s="54"/>
      <c r="O35" s="54"/>
      <c r="P35" s="54"/>
      <c r="Q35" s="54"/>
      <c r="R35" s="54"/>
      <c r="S35" s="54"/>
      <c r="T35" s="57" t="s">
        <v>48</v>
      </c>
      <c r="U35" s="54"/>
      <c r="V35" s="54"/>
      <c r="W35" s="58">
        <f>ROUND(BD87+SUM(CH95:CH99),2)</f>
        <v>0</v>
      </c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8">
        <v>0</v>
      </c>
      <c r="AL35" s="54"/>
      <c r="AM35" s="54"/>
      <c r="AN35" s="54"/>
      <c r="AO35" s="54"/>
      <c r="AP35" s="54"/>
      <c r="AQ35" s="59"/>
    </row>
    <row r="36" spans="2:43" s="1" customFormat="1" ht="6.95" customHeight="1">
      <c r="B36" s="47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9"/>
    </row>
    <row r="37" spans="2:43" s="1" customFormat="1" ht="25.9" customHeight="1">
      <c r="B37" s="47"/>
      <c r="C37" s="60"/>
      <c r="D37" s="61" t="s">
        <v>53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3" t="s">
        <v>54</v>
      </c>
      <c r="U37" s="62"/>
      <c r="V37" s="62"/>
      <c r="W37" s="62"/>
      <c r="X37" s="64" t="s">
        <v>55</v>
      </c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5">
        <f>SUM(AK29:AK35)</f>
        <v>0</v>
      </c>
      <c r="AL37" s="62"/>
      <c r="AM37" s="62"/>
      <c r="AN37" s="62"/>
      <c r="AO37" s="66"/>
      <c r="AP37" s="60"/>
      <c r="AQ37" s="49"/>
    </row>
    <row r="38" spans="2:43" s="1" customFormat="1" ht="14.4" customHeight="1"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9"/>
    </row>
    <row r="39" spans="2:43" ht="13.5">
      <c r="B39" s="27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0"/>
    </row>
    <row r="40" spans="2:43" ht="13.5">
      <c r="B40" s="27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0"/>
    </row>
    <row r="41" spans="2:43" ht="13.5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0"/>
    </row>
    <row r="42" spans="2:43" ht="13.5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0"/>
    </row>
    <row r="43" spans="2:43" ht="13.5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0"/>
    </row>
    <row r="44" spans="2:43" ht="13.5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0"/>
    </row>
    <row r="45" spans="2:43" ht="13.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0"/>
    </row>
    <row r="46" spans="2:43" ht="13.5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0"/>
    </row>
    <row r="47" spans="2:43" ht="13.5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0"/>
    </row>
    <row r="48" spans="2:43" ht="13.5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0"/>
    </row>
    <row r="49" spans="2:43" s="1" customFormat="1" ht="13.5">
      <c r="B49" s="47"/>
      <c r="C49" s="48"/>
      <c r="D49" s="67" t="s">
        <v>56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9"/>
      <c r="AA49" s="48"/>
      <c r="AB49" s="48"/>
      <c r="AC49" s="67" t="s">
        <v>57</v>
      </c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9"/>
      <c r="AP49" s="48"/>
      <c r="AQ49" s="49"/>
    </row>
    <row r="50" spans="2:43" ht="13.5">
      <c r="B50" s="27"/>
      <c r="C50" s="32"/>
      <c r="D50" s="70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71"/>
      <c r="AA50" s="32"/>
      <c r="AB50" s="32"/>
      <c r="AC50" s="70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71"/>
      <c r="AP50" s="32"/>
      <c r="AQ50" s="30"/>
    </row>
    <row r="51" spans="2:43" ht="13.5">
      <c r="B51" s="27"/>
      <c r="C51" s="32"/>
      <c r="D51" s="70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71"/>
      <c r="AA51" s="32"/>
      <c r="AB51" s="32"/>
      <c r="AC51" s="70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71"/>
      <c r="AP51" s="32"/>
      <c r="AQ51" s="30"/>
    </row>
    <row r="52" spans="2:43" ht="13.5">
      <c r="B52" s="27"/>
      <c r="C52" s="32"/>
      <c r="D52" s="70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71"/>
      <c r="AA52" s="32"/>
      <c r="AB52" s="32"/>
      <c r="AC52" s="70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71"/>
      <c r="AP52" s="32"/>
      <c r="AQ52" s="30"/>
    </row>
    <row r="53" spans="2:43" ht="13.5">
      <c r="B53" s="27"/>
      <c r="C53" s="32"/>
      <c r="D53" s="70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71"/>
      <c r="AA53" s="32"/>
      <c r="AB53" s="32"/>
      <c r="AC53" s="70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71"/>
      <c r="AP53" s="32"/>
      <c r="AQ53" s="30"/>
    </row>
    <row r="54" spans="2:43" ht="13.5">
      <c r="B54" s="27"/>
      <c r="C54" s="32"/>
      <c r="D54" s="70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71"/>
      <c r="AA54" s="32"/>
      <c r="AB54" s="32"/>
      <c r="AC54" s="70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71"/>
      <c r="AP54" s="32"/>
      <c r="AQ54" s="30"/>
    </row>
    <row r="55" spans="2:43" ht="13.5">
      <c r="B55" s="27"/>
      <c r="C55" s="32"/>
      <c r="D55" s="70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71"/>
      <c r="AA55" s="32"/>
      <c r="AB55" s="32"/>
      <c r="AC55" s="70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71"/>
      <c r="AP55" s="32"/>
      <c r="AQ55" s="30"/>
    </row>
    <row r="56" spans="2:43" ht="13.5">
      <c r="B56" s="27"/>
      <c r="C56" s="32"/>
      <c r="D56" s="70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71"/>
      <c r="AA56" s="32"/>
      <c r="AB56" s="32"/>
      <c r="AC56" s="70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71"/>
      <c r="AP56" s="32"/>
      <c r="AQ56" s="30"/>
    </row>
    <row r="57" spans="2:43" ht="13.5">
      <c r="B57" s="27"/>
      <c r="C57" s="32"/>
      <c r="D57" s="70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71"/>
      <c r="AA57" s="32"/>
      <c r="AB57" s="32"/>
      <c r="AC57" s="70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71"/>
      <c r="AP57" s="32"/>
      <c r="AQ57" s="30"/>
    </row>
    <row r="58" spans="2:43" s="1" customFormat="1" ht="13.5">
      <c r="B58" s="47"/>
      <c r="C58" s="48"/>
      <c r="D58" s="72" t="s">
        <v>58</v>
      </c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4" t="s">
        <v>59</v>
      </c>
      <c r="S58" s="73"/>
      <c r="T58" s="73"/>
      <c r="U58" s="73"/>
      <c r="V58" s="73"/>
      <c r="W58" s="73"/>
      <c r="X58" s="73"/>
      <c r="Y58" s="73"/>
      <c r="Z58" s="75"/>
      <c r="AA58" s="48"/>
      <c r="AB58" s="48"/>
      <c r="AC58" s="72" t="s">
        <v>58</v>
      </c>
      <c r="AD58" s="73"/>
      <c r="AE58" s="73"/>
      <c r="AF58" s="73"/>
      <c r="AG58" s="73"/>
      <c r="AH58" s="73"/>
      <c r="AI58" s="73"/>
      <c r="AJ58" s="73"/>
      <c r="AK58" s="73"/>
      <c r="AL58" s="73"/>
      <c r="AM58" s="74" t="s">
        <v>59</v>
      </c>
      <c r="AN58" s="73"/>
      <c r="AO58" s="75"/>
      <c r="AP58" s="48"/>
      <c r="AQ58" s="49"/>
    </row>
    <row r="59" spans="2:43" ht="13.5">
      <c r="B59" s="27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0"/>
    </row>
    <row r="60" spans="2:43" s="1" customFormat="1" ht="13.5">
      <c r="B60" s="47"/>
      <c r="C60" s="48"/>
      <c r="D60" s="67" t="s">
        <v>60</v>
      </c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9"/>
      <c r="AA60" s="48"/>
      <c r="AB60" s="48"/>
      <c r="AC60" s="67" t="s">
        <v>61</v>
      </c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9"/>
      <c r="AP60" s="48"/>
      <c r="AQ60" s="49"/>
    </row>
    <row r="61" spans="2:43" ht="13.5">
      <c r="B61" s="27"/>
      <c r="C61" s="32"/>
      <c r="D61" s="70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71"/>
      <c r="AA61" s="32"/>
      <c r="AB61" s="32"/>
      <c r="AC61" s="70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71"/>
      <c r="AP61" s="32"/>
      <c r="AQ61" s="30"/>
    </row>
    <row r="62" spans="2:43" ht="13.5">
      <c r="B62" s="27"/>
      <c r="C62" s="32"/>
      <c r="D62" s="70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71"/>
      <c r="AA62" s="32"/>
      <c r="AB62" s="32"/>
      <c r="AC62" s="70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71"/>
      <c r="AP62" s="32"/>
      <c r="AQ62" s="30"/>
    </row>
    <row r="63" spans="2:43" ht="13.5">
      <c r="B63" s="27"/>
      <c r="C63" s="32"/>
      <c r="D63" s="70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71"/>
      <c r="AA63" s="32"/>
      <c r="AB63" s="32"/>
      <c r="AC63" s="70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71"/>
      <c r="AP63" s="32"/>
      <c r="AQ63" s="30"/>
    </row>
    <row r="64" spans="2:43" ht="13.5">
      <c r="B64" s="27"/>
      <c r="C64" s="32"/>
      <c r="D64" s="70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71"/>
      <c r="AA64" s="32"/>
      <c r="AB64" s="32"/>
      <c r="AC64" s="70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71"/>
      <c r="AP64" s="32"/>
      <c r="AQ64" s="30"/>
    </row>
    <row r="65" spans="2:43" ht="13.5">
      <c r="B65" s="27"/>
      <c r="C65" s="32"/>
      <c r="D65" s="70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71"/>
      <c r="AA65" s="32"/>
      <c r="AB65" s="32"/>
      <c r="AC65" s="70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71"/>
      <c r="AP65" s="32"/>
      <c r="AQ65" s="30"/>
    </row>
    <row r="66" spans="2:43" ht="13.5">
      <c r="B66" s="27"/>
      <c r="C66" s="32"/>
      <c r="D66" s="70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71"/>
      <c r="AA66" s="32"/>
      <c r="AB66" s="32"/>
      <c r="AC66" s="70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71"/>
      <c r="AP66" s="32"/>
      <c r="AQ66" s="30"/>
    </row>
    <row r="67" spans="2:43" ht="13.5">
      <c r="B67" s="27"/>
      <c r="C67" s="32"/>
      <c r="D67" s="70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71"/>
      <c r="AA67" s="32"/>
      <c r="AB67" s="32"/>
      <c r="AC67" s="70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71"/>
      <c r="AP67" s="32"/>
      <c r="AQ67" s="30"/>
    </row>
    <row r="68" spans="2:43" ht="13.5">
      <c r="B68" s="27"/>
      <c r="C68" s="32"/>
      <c r="D68" s="70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71"/>
      <c r="AA68" s="32"/>
      <c r="AB68" s="32"/>
      <c r="AC68" s="70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71"/>
      <c r="AP68" s="32"/>
      <c r="AQ68" s="30"/>
    </row>
    <row r="69" spans="2:43" s="1" customFormat="1" ht="13.5">
      <c r="B69" s="47"/>
      <c r="C69" s="48"/>
      <c r="D69" s="72" t="s">
        <v>58</v>
      </c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4" t="s">
        <v>59</v>
      </c>
      <c r="S69" s="73"/>
      <c r="T69" s="73"/>
      <c r="U69" s="73"/>
      <c r="V69" s="73"/>
      <c r="W69" s="73"/>
      <c r="X69" s="73"/>
      <c r="Y69" s="73"/>
      <c r="Z69" s="75"/>
      <c r="AA69" s="48"/>
      <c r="AB69" s="48"/>
      <c r="AC69" s="72" t="s">
        <v>58</v>
      </c>
      <c r="AD69" s="73"/>
      <c r="AE69" s="73"/>
      <c r="AF69" s="73"/>
      <c r="AG69" s="73"/>
      <c r="AH69" s="73"/>
      <c r="AI69" s="73"/>
      <c r="AJ69" s="73"/>
      <c r="AK69" s="73"/>
      <c r="AL69" s="73"/>
      <c r="AM69" s="74" t="s">
        <v>59</v>
      </c>
      <c r="AN69" s="73"/>
      <c r="AO69" s="75"/>
      <c r="AP69" s="48"/>
      <c r="AQ69" s="49"/>
    </row>
    <row r="70" spans="2:43" s="1" customFormat="1" ht="6.95" customHeight="1">
      <c r="B70" s="47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9"/>
    </row>
    <row r="71" spans="2:43" s="1" customFormat="1" ht="6.95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8"/>
    </row>
    <row r="75" spans="2:43" s="1" customFormat="1" ht="6.95" customHeight="1">
      <c r="B75" s="79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1"/>
    </row>
    <row r="76" spans="2:43" s="1" customFormat="1" ht="36.95" customHeight="1">
      <c r="B76" s="47"/>
      <c r="C76" s="28" t="s">
        <v>62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49"/>
    </row>
    <row r="77" spans="2:43" s="3" customFormat="1" ht="14.4" customHeight="1">
      <c r="B77" s="82"/>
      <c r="C77" s="39" t="s">
        <v>16</v>
      </c>
      <c r="D77" s="83"/>
      <c r="E77" s="83"/>
      <c r="F77" s="83"/>
      <c r="G77" s="83"/>
      <c r="H77" s="83"/>
      <c r="I77" s="83"/>
      <c r="J77" s="83"/>
      <c r="K77" s="83"/>
      <c r="L77" s="83" t="str">
        <f>K5</f>
        <v>101-2908-17</v>
      </c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4"/>
    </row>
    <row r="78" spans="2:43" s="4" customFormat="1" ht="36.95" customHeight="1">
      <c r="B78" s="85"/>
      <c r="C78" s="86" t="s">
        <v>19</v>
      </c>
      <c r="D78" s="87"/>
      <c r="E78" s="87"/>
      <c r="F78" s="87"/>
      <c r="G78" s="87"/>
      <c r="H78" s="87"/>
      <c r="I78" s="87"/>
      <c r="J78" s="87"/>
      <c r="K78" s="87"/>
      <c r="L78" s="88" t="str">
        <f>K6</f>
        <v>Rekonstrukce polních cest k.ú. Verneřice</v>
      </c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9"/>
    </row>
    <row r="79" spans="2:43" s="1" customFormat="1" ht="6.95" customHeight="1">
      <c r="B79" s="47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9"/>
    </row>
    <row r="80" spans="2:43" s="1" customFormat="1" ht="13.5">
      <c r="B80" s="47"/>
      <c r="C80" s="39" t="s">
        <v>24</v>
      </c>
      <c r="D80" s="48"/>
      <c r="E80" s="48"/>
      <c r="F80" s="48"/>
      <c r="G80" s="48"/>
      <c r="H80" s="48"/>
      <c r="I80" s="48"/>
      <c r="J80" s="48"/>
      <c r="K80" s="48"/>
      <c r="L80" s="90" t="str">
        <f>IF(K8="","",K8)</f>
        <v>Verneřice</v>
      </c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39" t="s">
        <v>26</v>
      </c>
      <c r="AJ80" s="48"/>
      <c r="AK80" s="48"/>
      <c r="AL80" s="48"/>
      <c r="AM80" s="91" t="str">
        <f>IF(AN8="","",AN8)</f>
        <v>11. 10. 2017</v>
      </c>
      <c r="AN80" s="48"/>
      <c r="AO80" s="48"/>
      <c r="AP80" s="48"/>
      <c r="AQ80" s="49"/>
    </row>
    <row r="81" spans="2:43" s="1" customFormat="1" ht="6.95" customHeight="1"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9"/>
    </row>
    <row r="82" spans="2:56" s="1" customFormat="1" ht="13.5">
      <c r="B82" s="47"/>
      <c r="C82" s="39" t="s">
        <v>28</v>
      </c>
      <c r="D82" s="48"/>
      <c r="E82" s="48"/>
      <c r="F82" s="48"/>
      <c r="G82" s="48"/>
      <c r="H82" s="48"/>
      <c r="I82" s="48"/>
      <c r="J82" s="48"/>
      <c r="K82" s="48"/>
      <c r="L82" s="83" t="str">
        <f>IF(E11="","",E11)</f>
        <v>ČR - Státní pozemkový úřad</v>
      </c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39" t="s">
        <v>36</v>
      </c>
      <c r="AJ82" s="48"/>
      <c r="AK82" s="48"/>
      <c r="AL82" s="48"/>
      <c r="AM82" s="83" t="str">
        <f>IF(E17="","",E17)</f>
        <v>Agroprojekt PSO s.r.o.</v>
      </c>
      <c r="AN82" s="83"/>
      <c r="AO82" s="83"/>
      <c r="AP82" s="83"/>
      <c r="AQ82" s="49"/>
      <c r="AS82" s="92" t="s">
        <v>63</v>
      </c>
      <c r="AT82" s="93"/>
      <c r="AU82" s="94"/>
      <c r="AV82" s="94"/>
      <c r="AW82" s="94"/>
      <c r="AX82" s="94"/>
      <c r="AY82" s="94"/>
      <c r="AZ82" s="94"/>
      <c r="BA82" s="94"/>
      <c r="BB82" s="94"/>
      <c r="BC82" s="94"/>
      <c r="BD82" s="95"/>
    </row>
    <row r="83" spans="2:56" s="1" customFormat="1" ht="13.5">
      <c r="B83" s="47"/>
      <c r="C83" s="39" t="s">
        <v>34</v>
      </c>
      <c r="D83" s="48"/>
      <c r="E83" s="48"/>
      <c r="F83" s="48"/>
      <c r="G83" s="48"/>
      <c r="H83" s="48"/>
      <c r="I83" s="48"/>
      <c r="J83" s="48"/>
      <c r="K83" s="48"/>
      <c r="L83" s="83" t="str">
        <f>IF(E14="Vyplň údaj","",E14)</f>
        <v/>
      </c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39" t="s">
        <v>39</v>
      </c>
      <c r="AJ83" s="48"/>
      <c r="AK83" s="48"/>
      <c r="AL83" s="48"/>
      <c r="AM83" s="83" t="str">
        <f>IF(E20="","",E20)</f>
        <v>Ing. Divinová Hana</v>
      </c>
      <c r="AN83" s="83"/>
      <c r="AO83" s="83"/>
      <c r="AP83" s="83"/>
      <c r="AQ83" s="49"/>
      <c r="AS83" s="96"/>
      <c r="AT83" s="97"/>
      <c r="AU83" s="98"/>
      <c r="AV83" s="98"/>
      <c r="AW83" s="98"/>
      <c r="AX83" s="98"/>
      <c r="AY83" s="98"/>
      <c r="AZ83" s="98"/>
      <c r="BA83" s="98"/>
      <c r="BB83" s="98"/>
      <c r="BC83" s="98"/>
      <c r="BD83" s="99"/>
    </row>
    <row r="84" spans="2:56" s="1" customFormat="1" ht="10.8" customHeight="1">
      <c r="B84" s="47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9"/>
      <c r="AS84" s="100"/>
      <c r="AT84" s="55"/>
      <c r="AU84" s="48"/>
      <c r="AV84" s="48"/>
      <c r="AW84" s="48"/>
      <c r="AX84" s="48"/>
      <c r="AY84" s="48"/>
      <c r="AZ84" s="48"/>
      <c r="BA84" s="48"/>
      <c r="BB84" s="48"/>
      <c r="BC84" s="48"/>
      <c r="BD84" s="101"/>
    </row>
    <row r="85" spans="2:56" s="1" customFormat="1" ht="29.25" customHeight="1">
      <c r="B85" s="47"/>
      <c r="C85" s="102" t="s">
        <v>64</v>
      </c>
      <c r="D85" s="103"/>
      <c r="E85" s="103"/>
      <c r="F85" s="103"/>
      <c r="G85" s="103"/>
      <c r="H85" s="104"/>
      <c r="I85" s="105" t="s">
        <v>65</v>
      </c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5" t="s">
        <v>66</v>
      </c>
      <c r="AH85" s="103"/>
      <c r="AI85" s="103"/>
      <c r="AJ85" s="103"/>
      <c r="AK85" s="103"/>
      <c r="AL85" s="103"/>
      <c r="AM85" s="103"/>
      <c r="AN85" s="105" t="s">
        <v>67</v>
      </c>
      <c r="AO85" s="103"/>
      <c r="AP85" s="106"/>
      <c r="AQ85" s="49"/>
      <c r="AS85" s="107" t="s">
        <v>68</v>
      </c>
      <c r="AT85" s="108" t="s">
        <v>69</v>
      </c>
      <c r="AU85" s="108" t="s">
        <v>70</v>
      </c>
      <c r="AV85" s="108" t="s">
        <v>71</v>
      </c>
      <c r="AW85" s="108" t="s">
        <v>72</v>
      </c>
      <c r="AX85" s="108" t="s">
        <v>73</v>
      </c>
      <c r="AY85" s="108" t="s">
        <v>74</v>
      </c>
      <c r="AZ85" s="108" t="s">
        <v>75</v>
      </c>
      <c r="BA85" s="108" t="s">
        <v>76</v>
      </c>
      <c r="BB85" s="108" t="s">
        <v>77</v>
      </c>
      <c r="BC85" s="108" t="s">
        <v>78</v>
      </c>
      <c r="BD85" s="109" t="s">
        <v>79</v>
      </c>
    </row>
    <row r="86" spans="2:56" s="1" customFormat="1" ht="10.8" customHeight="1">
      <c r="B86" s="47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9"/>
      <c r="AS86" s="110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9"/>
    </row>
    <row r="87" spans="2:76" s="4" customFormat="1" ht="32.4" customHeight="1">
      <c r="B87" s="85"/>
      <c r="C87" s="111" t="s">
        <v>80</v>
      </c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3">
        <f>ROUND(SUM(AG88:AG92),2)</f>
        <v>0</v>
      </c>
      <c r="AH87" s="113"/>
      <c r="AI87" s="113"/>
      <c r="AJ87" s="113"/>
      <c r="AK87" s="113"/>
      <c r="AL87" s="113"/>
      <c r="AM87" s="113"/>
      <c r="AN87" s="114">
        <f>SUM(AG87,AT87)</f>
        <v>0</v>
      </c>
      <c r="AO87" s="114"/>
      <c r="AP87" s="114"/>
      <c r="AQ87" s="89"/>
      <c r="AS87" s="115">
        <f>ROUND(SUM(AS88:AS92),2)</f>
        <v>0</v>
      </c>
      <c r="AT87" s="116">
        <f>ROUND(SUM(AV87:AW87),2)</f>
        <v>0</v>
      </c>
      <c r="AU87" s="117">
        <f>ROUND(SUM(AU88:AU92),5)</f>
        <v>0</v>
      </c>
      <c r="AV87" s="116">
        <f>ROUND(AZ87*L31,2)</f>
        <v>0</v>
      </c>
      <c r="AW87" s="116">
        <f>ROUND(BA87*L32,2)</f>
        <v>0</v>
      </c>
      <c r="AX87" s="116">
        <f>ROUND(BB87*L31,2)</f>
        <v>0</v>
      </c>
      <c r="AY87" s="116">
        <f>ROUND(BC87*L32,2)</f>
        <v>0</v>
      </c>
      <c r="AZ87" s="116">
        <f>ROUND(SUM(AZ88:AZ92),2)</f>
        <v>0</v>
      </c>
      <c r="BA87" s="116">
        <f>ROUND(SUM(BA88:BA92),2)</f>
        <v>0</v>
      </c>
      <c r="BB87" s="116">
        <f>ROUND(SUM(BB88:BB92),2)</f>
        <v>0</v>
      </c>
      <c r="BC87" s="116">
        <f>ROUND(SUM(BC88:BC92),2)</f>
        <v>0</v>
      </c>
      <c r="BD87" s="118">
        <f>ROUND(SUM(BD88:BD92),2)</f>
        <v>0</v>
      </c>
      <c r="BS87" s="119" t="s">
        <v>81</v>
      </c>
      <c r="BT87" s="119" t="s">
        <v>82</v>
      </c>
      <c r="BU87" s="120" t="s">
        <v>83</v>
      </c>
      <c r="BV87" s="119" t="s">
        <v>84</v>
      </c>
      <c r="BW87" s="119" t="s">
        <v>85</v>
      </c>
      <c r="BX87" s="119" t="s">
        <v>86</v>
      </c>
    </row>
    <row r="88" spans="1:76" s="5" customFormat="1" ht="16.5" customHeight="1">
      <c r="A88" s="121" t="s">
        <v>87</v>
      </c>
      <c r="B88" s="122"/>
      <c r="C88" s="123"/>
      <c r="D88" s="124" t="s">
        <v>88</v>
      </c>
      <c r="E88" s="124"/>
      <c r="F88" s="124"/>
      <c r="G88" s="124"/>
      <c r="H88" s="124"/>
      <c r="I88" s="125"/>
      <c r="J88" s="124" t="s">
        <v>89</v>
      </c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6">
        <f>'01.01 - Polní cesta hlavn...'!M30</f>
        <v>0</v>
      </c>
      <c r="AH88" s="125"/>
      <c r="AI88" s="125"/>
      <c r="AJ88" s="125"/>
      <c r="AK88" s="125"/>
      <c r="AL88" s="125"/>
      <c r="AM88" s="125"/>
      <c r="AN88" s="126">
        <f>SUM(AG88,AT88)</f>
        <v>0</v>
      </c>
      <c r="AO88" s="125"/>
      <c r="AP88" s="125"/>
      <c r="AQ88" s="127"/>
      <c r="AS88" s="128">
        <f>'01.01 - Polní cesta hlavn...'!M28</f>
        <v>0</v>
      </c>
      <c r="AT88" s="129">
        <f>ROUND(SUM(AV88:AW88),2)</f>
        <v>0</v>
      </c>
      <c r="AU88" s="130">
        <f>'01.01 - Polní cesta hlavn...'!W125</f>
        <v>0</v>
      </c>
      <c r="AV88" s="129">
        <f>'01.01 - Polní cesta hlavn...'!M32</f>
        <v>0</v>
      </c>
      <c r="AW88" s="129">
        <f>'01.01 - Polní cesta hlavn...'!M33</f>
        <v>0</v>
      </c>
      <c r="AX88" s="129">
        <f>'01.01 - Polní cesta hlavn...'!M34</f>
        <v>0</v>
      </c>
      <c r="AY88" s="129">
        <f>'01.01 - Polní cesta hlavn...'!M35</f>
        <v>0</v>
      </c>
      <c r="AZ88" s="129">
        <f>'01.01 - Polní cesta hlavn...'!H32</f>
        <v>0</v>
      </c>
      <c r="BA88" s="129">
        <f>'01.01 - Polní cesta hlavn...'!H33</f>
        <v>0</v>
      </c>
      <c r="BB88" s="129">
        <f>'01.01 - Polní cesta hlavn...'!H34</f>
        <v>0</v>
      </c>
      <c r="BC88" s="129">
        <f>'01.01 - Polní cesta hlavn...'!H35</f>
        <v>0</v>
      </c>
      <c r="BD88" s="131">
        <f>'01.01 - Polní cesta hlavn...'!H36</f>
        <v>0</v>
      </c>
      <c r="BT88" s="132" t="s">
        <v>90</v>
      </c>
      <c r="BV88" s="132" t="s">
        <v>84</v>
      </c>
      <c r="BW88" s="132" t="s">
        <v>91</v>
      </c>
      <c r="BX88" s="132" t="s">
        <v>85</v>
      </c>
    </row>
    <row r="89" spans="1:76" s="5" customFormat="1" ht="16.5" customHeight="1">
      <c r="A89" s="121" t="s">
        <v>87</v>
      </c>
      <c r="B89" s="122"/>
      <c r="C89" s="123"/>
      <c r="D89" s="124" t="s">
        <v>92</v>
      </c>
      <c r="E89" s="124"/>
      <c r="F89" s="124"/>
      <c r="G89" s="124"/>
      <c r="H89" s="124"/>
      <c r="I89" s="125"/>
      <c r="J89" s="124" t="s">
        <v>93</v>
      </c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6">
        <f>'01.02 - Polní cesta vedle...'!M30</f>
        <v>0</v>
      </c>
      <c r="AH89" s="125"/>
      <c r="AI89" s="125"/>
      <c r="AJ89" s="125"/>
      <c r="AK89" s="125"/>
      <c r="AL89" s="125"/>
      <c r="AM89" s="125"/>
      <c r="AN89" s="126">
        <f>SUM(AG89,AT89)</f>
        <v>0</v>
      </c>
      <c r="AO89" s="125"/>
      <c r="AP89" s="125"/>
      <c r="AQ89" s="127"/>
      <c r="AS89" s="128">
        <f>'01.02 - Polní cesta vedle...'!M28</f>
        <v>0</v>
      </c>
      <c r="AT89" s="129">
        <f>ROUND(SUM(AV89:AW89),2)</f>
        <v>0</v>
      </c>
      <c r="AU89" s="130">
        <f>'01.02 - Polní cesta vedle...'!W125</f>
        <v>0</v>
      </c>
      <c r="AV89" s="129">
        <f>'01.02 - Polní cesta vedle...'!M32</f>
        <v>0</v>
      </c>
      <c r="AW89" s="129">
        <f>'01.02 - Polní cesta vedle...'!M33</f>
        <v>0</v>
      </c>
      <c r="AX89" s="129">
        <f>'01.02 - Polní cesta vedle...'!M34</f>
        <v>0</v>
      </c>
      <c r="AY89" s="129">
        <f>'01.02 - Polní cesta vedle...'!M35</f>
        <v>0</v>
      </c>
      <c r="AZ89" s="129">
        <f>'01.02 - Polní cesta vedle...'!H32</f>
        <v>0</v>
      </c>
      <c r="BA89" s="129">
        <f>'01.02 - Polní cesta vedle...'!H33</f>
        <v>0</v>
      </c>
      <c r="BB89" s="129">
        <f>'01.02 - Polní cesta vedle...'!H34</f>
        <v>0</v>
      </c>
      <c r="BC89" s="129">
        <f>'01.02 - Polní cesta vedle...'!H35</f>
        <v>0</v>
      </c>
      <c r="BD89" s="131">
        <f>'01.02 - Polní cesta vedle...'!H36</f>
        <v>0</v>
      </c>
      <c r="BT89" s="132" t="s">
        <v>90</v>
      </c>
      <c r="BV89" s="132" t="s">
        <v>84</v>
      </c>
      <c r="BW89" s="132" t="s">
        <v>94</v>
      </c>
      <c r="BX89" s="132" t="s">
        <v>85</v>
      </c>
    </row>
    <row r="90" spans="1:76" s="5" customFormat="1" ht="31.5" customHeight="1">
      <c r="A90" s="121" t="s">
        <v>87</v>
      </c>
      <c r="B90" s="122"/>
      <c r="C90" s="123"/>
      <c r="D90" s="124" t="s">
        <v>95</v>
      </c>
      <c r="E90" s="124"/>
      <c r="F90" s="124"/>
      <c r="G90" s="124"/>
      <c r="H90" s="124"/>
      <c r="I90" s="125"/>
      <c r="J90" s="124" t="s">
        <v>96</v>
      </c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6">
        <f>'002.05 - Protierozní cest...'!M30</f>
        <v>0</v>
      </c>
      <c r="AH90" s="125"/>
      <c r="AI90" s="125"/>
      <c r="AJ90" s="125"/>
      <c r="AK90" s="125"/>
      <c r="AL90" s="125"/>
      <c r="AM90" s="125"/>
      <c r="AN90" s="126">
        <f>SUM(AG90,AT90)</f>
        <v>0</v>
      </c>
      <c r="AO90" s="125"/>
      <c r="AP90" s="125"/>
      <c r="AQ90" s="127"/>
      <c r="AS90" s="128">
        <f>'002.05 - Protierozní cest...'!M28</f>
        <v>0</v>
      </c>
      <c r="AT90" s="129">
        <f>ROUND(SUM(AV90:AW90),2)</f>
        <v>0</v>
      </c>
      <c r="AU90" s="130">
        <f>'002.05 - Protierozní cest...'!W122</f>
        <v>0</v>
      </c>
      <c r="AV90" s="129">
        <f>'002.05 - Protierozní cest...'!M32</f>
        <v>0</v>
      </c>
      <c r="AW90" s="129">
        <f>'002.05 - Protierozní cest...'!M33</f>
        <v>0</v>
      </c>
      <c r="AX90" s="129">
        <f>'002.05 - Protierozní cest...'!M34</f>
        <v>0</v>
      </c>
      <c r="AY90" s="129">
        <f>'002.05 - Protierozní cest...'!M35</f>
        <v>0</v>
      </c>
      <c r="AZ90" s="129">
        <f>'002.05 - Protierozní cest...'!H32</f>
        <v>0</v>
      </c>
      <c r="BA90" s="129">
        <f>'002.05 - Protierozní cest...'!H33</f>
        <v>0</v>
      </c>
      <c r="BB90" s="129">
        <f>'002.05 - Protierozní cest...'!H34</f>
        <v>0</v>
      </c>
      <c r="BC90" s="129">
        <f>'002.05 - Protierozní cest...'!H35</f>
        <v>0</v>
      </c>
      <c r="BD90" s="131">
        <f>'002.05 - Protierozní cest...'!H36</f>
        <v>0</v>
      </c>
      <c r="BT90" s="132" t="s">
        <v>90</v>
      </c>
      <c r="BV90" s="132" t="s">
        <v>84</v>
      </c>
      <c r="BW90" s="132" t="s">
        <v>97</v>
      </c>
      <c r="BX90" s="132" t="s">
        <v>85</v>
      </c>
    </row>
    <row r="91" spans="1:76" s="5" customFormat="1" ht="16.5" customHeight="1">
      <c r="A91" s="121" t="s">
        <v>87</v>
      </c>
      <c r="B91" s="122"/>
      <c r="C91" s="123"/>
      <c r="D91" s="124" t="s">
        <v>98</v>
      </c>
      <c r="E91" s="124"/>
      <c r="F91" s="124"/>
      <c r="G91" s="124"/>
      <c r="H91" s="124"/>
      <c r="I91" s="125"/>
      <c r="J91" s="124" t="s">
        <v>99</v>
      </c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26">
        <f>'005.03 - Ekostabilizační ...'!M30</f>
        <v>0</v>
      </c>
      <c r="AH91" s="125"/>
      <c r="AI91" s="125"/>
      <c r="AJ91" s="125"/>
      <c r="AK91" s="125"/>
      <c r="AL91" s="125"/>
      <c r="AM91" s="125"/>
      <c r="AN91" s="126">
        <f>SUM(AG91,AT91)</f>
        <v>0</v>
      </c>
      <c r="AO91" s="125"/>
      <c r="AP91" s="125"/>
      <c r="AQ91" s="127"/>
      <c r="AS91" s="128">
        <f>'005.03 - Ekostabilizační ...'!M28</f>
        <v>0</v>
      </c>
      <c r="AT91" s="129">
        <f>ROUND(SUM(AV91:AW91),2)</f>
        <v>0</v>
      </c>
      <c r="AU91" s="130">
        <f>'005.03 - Ekostabilizační ...'!W118</f>
        <v>0</v>
      </c>
      <c r="AV91" s="129">
        <f>'005.03 - Ekostabilizační ...'!M32</f>
        <v>0</v>
      </c>
      <c r="AW91" s="129">
        <f>'005.03 - Ekostabilizační ...'!M33</f>
        <v>0</v>
      </c>
      <c r="AX91" s="129">
        <f>'005.03 - Ekostabilizační ...'!M34</f>
        <v>0</v>
      </c>
      <c r="AY91" s="129">
        <f>'005.03 - Ekostabilizační ...'!M35</f>
        <v>0</v>
      </c>
      <c r="AZ91" s="129">
        <f>'005.03 - Ekostabilizační ...'!H32</f>
        <v>0</v>
      </c>
      <c r="BA91" s="129">
        <f>'005.03 - Ekostabilizační ...'!H33</f>
        <v>0</v>
      </c>
      <c r="BB91" s="129">
        <f>'005.03 - Ekostabilizační ...'!H34</f>
        <v>0</v>
      </c>
      <c r="BC91" s="129">
        <f>'005.03 - Ekostabilizační ...'!H35</f>
        <v>0</v>
      </c>
      <c r="BD91" s="131">
        <f>'005.03 - Ekostabilizační ...'!H36</f>
        <v>0</v>
      </c>
      <c r="BT91" s="132" t="s">
        <v>90</v>
      </c>
      <c r="BV91" s="132" t="s">
        <v>84</v>
      </c>
      <c r="BW91" s="132" t="s">
        <v>100</v>
      </c>
      <c r="BX91" s="132" t="s">
        <v>85</v>
      </c>
    </row>
    <row r="92" spans="1:76" s="5" customFormat="1" ht="31.5" customHeight="1">
      <c r="A92" s="121" t="s">
        <v>87</v>
      </c>
      <c r="B92" s="122"/>
      <c r="C92" s="123"/>
      <c r="D92" s="124" t="s">
        <v>101</v>
      </c>
      <c r="E92" s="124"/>
      <c r="F92" s="124"/>
      <c r="G92" s="124"/>
      <c r="H92" s="124"/>
      <c r="I92" s="125"/>
      <c r="J92" s="124" t="s">
        <v>102</v>
      </c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6">
        <f>'007.01 - Projekční, průzk...'!M30</f>
        <v>0</v>
      </c>
      <c r="AH92" s="125"/>
      <c r="AI92" s="125"/>
      <c r="AJ92" s="125"/>
      <c r="AK92" s="125"/>
      <c r="AL92" s="125"/>
      <c r="AM92" s="125"/>
      <c r="AN92" s="126">
        <f>SUM(AG92,AT92)</f>
        <v>0</v>
      </c>
      <c r="AO92" s="125"/>
      <c r="AP92" s="125"/>
      <c r="AQ92" s="127"/>
      <c r="AS92" s="133">
        <f>'007.01 - Projekční, průzk...'!M28</f>
        <v>0</v>
      </c>
      <c r="AT92" s="134">
        <f>ROUND(SUM(AV92:AW92),2)</f>
        <v>0</v>
      </c>
      <c r="AU92" s="135">
        <f>'007.01 - Projekční, průzk...'!W121</f>
        <v>0</v>
      </c>
      <c r="AV92" s="134">
        <f>'007.01 - Projekční, průzk...'!M32</f>
        <v>0</v>
      </c>
      <c r="AW92" s="134">
        <f>'007.01 - Projekční, průzk...'!M33</f>
        <v>0</v>
      </c>
      <c r="AX92" s="134">
        <f>'007.01 - Projekční, průzk...'!M34</f>
        <v>0</v>
      </c>
      <c r="AY92" s="134">
        <f>'007.01 - Projekční, průzk...'!M35</f>
        <v>0</v>
      </c>
      <c r="AZ92" s="134">
        <f>'007.01 - Projekční, průzk...'!H32</f>
        <v>0</v>
      </c>
      <c r="BA92" s="134">
        <f>'007.01 - Projekční, průzk...'!H33</f>
        <v>0</v>
      </c>
      <c r="BB92" s="134">
        <f>'007.01 - Projekční, průzk...'!H34</f>
        <v>0</v>
      </c>
      <c r="BC92" s="134">
        <f>'007.01 - Projekční, průzk...'!H35</f>
        <v>0</v>
      </c>
      <c r="BD92" s="136">
        <f>'007.01 - Projekční, průzk...'!H36</f>
        <v>0</v>
      </c>
      <c r="BT92" s="132" t="s">
        <v>90</v>
      </c>
      <c r="BV92" s="132" t="s">
        <v>84</v>
      </c>
      <c r="BW92" s="132" t="s">
        <v>103</v>
      </c>
      <c r="BX92" s="132" t="s">
        <v>85</v>
      </c>
    </row>
    <row r="93" spans="2:43" ht="13.5">
      <c r="B93" s="27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0"/>
    </row>
    <row r="94" spans="2:48" s="1" customFormat="1" ht="30" customHeight="1">
      <c r="B94" s="47"/>
      <c r="C94" s="111" t="s">
        <v>104</v>
      </c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114">
        <f>ROUND(SUM(AG95:AG98),2)</f>
        <v>0</v>
      </c>
      <c r="AH94" s="114"/>
      <c r="AI94" s="114"/>
      <c r="AJ94" s="114"/>
      <c r="AK94" s="114"/>
      <c r="AL94" s="114"/>
      <c r="AM94" s="114"/>
      <c r="AN94" s="114">
        <f>ROUND(SUM(AN95:AN98),2)</f>
        <v>0</v>
      </c>
      <c r="AO94" s="114"/>
      <c r="AP94" s="114"/>
      <c r="AQ94" s="49"/>
      <c r="AS94" s="107" t="s">
        <v>105</v>
      </c>
      <c r="AT94" s="108" t="s">
        <v>106</v>
      </c>
      <c r="AU94" s="108" t="s">
        <v>46</v>
      </c>
      <c r="AV94" s="109" t="s">
        <v>69</v>
      </c>
    </row>
    <row r="95" spans="2:89" s="1" customFormat="1" ht="19.9" customHeight="1">
      <c r="B95" s="47"/>
      <c r="C95" s="48"/>
      <c r="D95" s="137" t="s">
        <v>107</v>
      </c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138">
        <f>ROUND(AG87*AS95,2)</f>
        <v>0</v>
      </c>
      <c r="AH95" s="139"/>
      <c r="AI95" s="139"/>
      <c r="AJ95" s="139"/>
      <c r="AK95" s="139"/>
      <c r="AL95" s="139"/>
      <c r="AM95" s="139"/>
      <c r="AN95" s="139">
        <f>ROUND(AG95+AV95,2)</f>
        <v>0</v>
      </c>
      <c r="AO95" s="139"/>
      <c r="AP95" s="139"/>
      <c r="AQ95" s="49"/>
      <c r="AS95" s="140">
        <v>0</v>
      </c>
      <c r="AT95" s="141" t="s">
        <v>108</v>
      </c>
      <c r="AU95" s="141" t="s">
        <v>47</v>
      </c>
      <c r="AV95" s="142">
        <f>ROUND(IF(AU95="základní",AG95*L31,IF(AU95="snížená",AG95*L32,0)),2)</f>
        <v>0</v>
      </c>
      <c r="BV95" s="23" t="s">
        <v>109</v>
      </c>
      <c r="BY95" s="143">
        <f>IF(AU95="základní",AV95,0)</f>
        <v>0</v>
      </c>
      <c r="BZ95" s="143">
        <f>IF(AU95="snížená",AV95,0)</f>
        <v>0</v>
      </c>
      <c r="CA95" s="143">
        <v>0</v>
      </c>
      <c r="CB95" s="143">
        <v>0</v>
      </c>
      <c r="CC95" s="143">
        <v>0</v>
      </c>
      <c r="CD95" s="143">
        <f>IF(AU95="základní",AG95,0)</f>
        <v>0</v>
      </c>
      <c r="CE95" s="143">
        <f>IF(AU95="snížená",AG95,0)</f>
        <v>0</v>
      </c>
      <c r="CF95" s="143">
        <f>IF(AU95="zákl. přenesená",AG95,0)</f>
        <v>0</v>
      </c>
      <c r="CG95" s="143">
        <f>IF(AU95="sníž. přenesená",AG95,0)</f>
        <v>0</v>
      </c>
      <c r="CH95" s="143">
        <f>IF(AU95="nulová",AG95,0)</f>
        <v>0</v>
      </c>
      <c r="CI95" s="23">
        <f>IF(AU95="základní",1,IF(AU95="snížená",2,IF(AU95="zákl. přenesená",4,IF(AU95="sníž. přenesená",5,3))))</f>
        <v>1</v>
      </c>
      <c r="CJ95" s="23">
        <f>IF(AT95="stavební čast",1,IF(8895="investiční čast",2,3))</f>
        <v>1</v>
      </c>
      <c r="CK95" s="23" t="str">
        <f>IF(D95="Vyplň vlastní","","x")</f>
        <v>x</v>
      </c>
    </row>
    <row r="96" spans="2:89" s="1" customFormat="1" ht="19.9" customHeight="1">
      <c r="B96" s="47"/>
      <c r="C96" s="48"/>
      <c r="D96" s="144" t="s">
        <v>110</v>
      </c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48"/>
      <c r="AD96" s="48"/>
      <c r="AE96" s="48"/>
      <c r="AF96" s="48"/>
      <c r="AG96" s="138">
        <f>AG87*AS96</f>
        <v>0</v>
      </c>
      <c r="AH96" s="139"/>
      <c r="AI96" s="139"/>
      <c r="AJ96" s="139"/>
      <c r="AK96" s="139"/>
      <c r="AL96" s="139"/>
      <c r="AM96" s="139"/>
      <c r="AN96" s="139">
        <f>AG96+AV96</f>
        <v>0</v>
      </c>
      <c r="AO96" s="139"/>
      <c r="AP96" s="139"/>
      <c r="AQ96" s="49"/>
      <c r="AS96" s="145">
        <v>0</v>
      </c>
      <c r="AT96" s="146" t="s">
        <v>108</v>
      </c>
      <c r="AU96" s="146" t="s">
        <v>47</v>
      </c>
      <c r="AV96" s="147">
        <f>ROUND(IF(AU96="nulová",0,IF(OR(AU96="základní",AU96="zákl. přenesená"),AG96*L31,AG96*L32)),2)</f>
        <v>0</v>
      </c>
      <c r="BV96" s="23" t="s">
        <v>111</v>
      </c>
      <c r="BY96" s="143">
        <f>IF(AU96="základní",AV96,0)</f>
        <v>0</v>
      </c>
      <c r="BZ96" s="143">
        <f>IF(AU96="snížená",AV96,0)</f>
        <v>0</v>
      </c>
      <c r="CA96" s="143">
        <f>IF(AU96="zákl. přenesená",AV96,0)</f>
        <v>0</v>
      </c>
      <c r="CB96" s="143">
        <f>IF(AU96="sníž. přenesená",AV96,0)</f>
        <v>0</v>
      </c>
      <c r="CC96" s="143">
        <f>IF(AU96="nulová",AV96,0)</f>
        <v>0</v>
      </c>
      <c r="CD96" s="143">
        <f>IF(AU96="základní",AG96,0)</f>
        <v>0</v>
      </c>
      <c r="CE96" s="143">
        <f>IF(AU96="snížená",AG96,0)</f>
        <v>0</v>
      </c>
      <c r="CF96" s="143">
        <f>IF(AU96="zákl. přenesená",AG96,0)</f>
        <v>0</v>
      </c>
      <c r="CG96" s="143">
        <f>IF(AU96="sníž. přenesená",AG96,0)</f>
        <v>0</v>
      </c>
      <c r="CH96" s="143">
        <f>IF(AU96="nulová",AG96,0)</f>
        <v>0</v>
      </c>
      <c r="CI96" s="23">
        <f>IF(AU96="základní",1,IF(AU96="snížená",2,IF(AU96="zákl. přenesená",4,IF(AU96="sníž. přenesená",5,3))))</f>
        <v>1</v>
      </c>
      <c r="CJ96" s="23">
        <f>IF(AT96="stavební čast",1,IF(8896="investiční čast",2,3))</f>
        <v>1</v>
      </c>
      <c r="CK96" s="23" t="str">
        <f>IF(D96="Vyplň vlastní","","x")</f>
        <v/>
      </c>
    </row>
    <row r="97" spans="2:89" s="1" customFormat="1" ht="19.9" customHeight="1">
      <c r="B97" s="47"/>
      <c r="C97" s="48"/>
      <c r="D97" s="144" t="s">
        <v>110</v>
      </c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48"/>
      <c r="AD97" s="48"/>
      <c r="AE97" s="48"/>
      <c r="AF97" s="48"/>
      <c r="AG97" s="138">
        <f>AG87*AS97</f>
        <v>0</v>
      </c>
      <c r="AH97" s="139"/>
      <c r="AI97" s="139"/>
      <c r="AJ97" s="139"/>
      <c r="AK97" s="139"/>
      <c r="AL97" s="139"/>
      <c r="AM97" s="139"/>
      <c r="AN97" s="139">
        <f>AG97+AV97</f>
        <v>0</v>
      </c>
      <c r="AO97" s="139"/>
      <c r="AP97" s="139"/>
      <c r="AQ97" s="49"/>
      <c r="AS97" s="145">
        <v>0</v>
      </c>
      <c r="AT97" s="146" t="s">
        <v>108</v>
      </c>
      <c r="AU97" s="146" t="s">
        <v>47</v>
      </c>
      <c r="AV97" s="147">
        <f>ROUND(IF(AU97="nulová",0,IF(OR(AU97="základní",AU97="zákl. přenesená"),AG97*L31,AG97*L32)),2)</f>
        <v>0</v>
      </c>
      <c r="BV97" s="23" t="s">
        <v>111</v>
      </c>
      <c r="BY97" s="143">
        <f>IF(AU97="základní",AV97,0)</f>
        <v>0</v>
      </c>
      <c r="BZ97" s="143">
        <f>IF(AU97="snížená",AV97,0)</f>
        <v>0</v>
      </c>
      <c r="CA97" s="143">
        <f>IF(AU97="zákl. přenesená",AV97,0)</f>
        <v>0</v>
      </c>
      <c r="CB97" s="143">
        <f>IF(AU97="sníž. přenesená",AV97,0)</f>
        <v>0</v>
      </c>
      <c r="CC97" s="143">
        <f>IF(AU97="nulová",AV97,0)</f>
        <v>0</v>
      </c>
      <c r="CD97" s="143">
        <f>IF(AU97="základní",AG97,0)</f>
        <v>0</v>
      </c>
      <c r="CE97" s="143">
        <f>IF(AU97="snížená",AG97,0)</f>
        <v>0</v>
      </c>
      <c r="CF97" s="143">
        <f>IF(AU97="zákl. přenesená",AG97,0)</f>
        <v>0</v>
      </c>
      <c r="CG97" s="143">
        <f>IF(AU97="sníž. přenesená",AG97,0)</f>
        <v>0</v>
      </c>
      <c r="CH97" s="143">
        <f>IF(AU97="nulová",AG97,0)</f>
        <v>0</v>
      </c>
      <c r="CI97" s="23">
        <f>IF(AU97="základní",1,IF(AU97="snížená",2,IF(AU97="zákl. přenesená",4,IF(AU97="sníž. přenesená",5,3))))</f>
        <v>1</v>
      </c>
      <c r="CJ97" s="23">
        <f>IF(AT97="stavební čast",1,IF(8897="investiční čast",2,3))</f>
        <v>1</v>
      </c>
      <c r="CK97" s="23" t="str">
        <f>IF(D97="Vyplň vlastní","","x")</f>
        <v/>
      </c>
    </row>
    <row r="98" spans="2:89" s="1" customFormat="1" ht="19.9" customHeight="1">
      <c r="B98" s="47"/>
      <c r="C98" s="48"/>
      <c r="D98" s="144" t="s">
        <v>110</v>
      </c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48"/>
      <c r="AD98" s="48"/>
      <c r="AE98" s="48"/>
      <c r="AF98" s="48"/>
      <c r="AG98" s="138">
        <f>AG87*AS98</f>
        <v>0</v>
      </c>
      <c r="AH98" s="139"/>
      <c r="AI98" s="139"/>
      <c r="AJ98" s="139"/>
      <c r="AK98" s="139"/>
      <c r="AL98" s="139"/>
      <c r="AM98" s="139"/>
      <c r="AN98" s="139">
        <f>AG98+AV98</f>
        <v>0</v>
      </c>
      <c r="AO98" s="139"/>
      <c r="AP98" s="139"/>
      <c r="AQ98" s="49"/>
      <c r="AS98" s="148">
        <v>0</v>
      </c>
      <c r="AT98" s="149" t="s">
        <v>108</v>
      </c>
      <c r="AU98" s="149" t="s">
        <v>47</v>
      </c>
      <c r="AV98" s="150">
        <f>ROUND(IF(AU98="nulová",0,IF(OR(AU98="základní",AU98="zákl. přenesená"),AG98*L31,AG98*L32)),2)</f>
        <v>0</v>
      </c>
      <c r="BV98" s="23" t="s">
        <v>111</v>
      </c>
      <c r="BY98" s="143">
        <f>IF(AU98="základní",AV98,0)</f>
        <v>0</v>
      </c>
      <c r="BZ98" s="143">
        <f>IF(AU98="snížená",AV98,0)</f>
        <v>0</v>
      </c>
      <c r="CA98" s="143">
        <f>IF(AU98="zákl. přenesená",AV98,0)</f>
        <v>0</v>
      </c>
      <c r="CB98" s="143">
        <f>IF(AU98="sníž. přenesená",AV98,0)</f>
        <v>0</v>
      </c>
      <c r="CC98" s="143">
        <f>IF(AU98="nulová",AV98,0)</f>
        <v>0</v>
      </c>
      <c r="CD98" s="143">
        <f>IF(AU98="základní",AG98,0)</f>
        <v>0</v>
      </c>
      <c r="CE98" s="143">
        <f>IF(AU98="snížená",AG98,0)</f>
        <v>0</v>
      </c>
      <c r="CF98" s="143">
        <f>IF(AU98="zákl. přenesená",AG98,0)</f>
        <v>0</v>
      </c>
      <c r="CG98" s="143">
        <f>IF(AU98="sníž. přenesená",AG98,0)</f>
        <v>0</v>
      </c>
      <c r="CH98" s="143">
        <f>IF(AU98="nulová",AG98,0)</f>
        <v>0</v>
      </c>
      <c r="CI98" s="23">
        <f>IF(AU98="základní",1,IF(AU98="snížená",2,IF(AU98="zákl. přenesená",4,IF(AU98="sníž. přenesená",5,3))))</f>
        <v>1</v>
      </c>
      <c r="CJ98" s="23">
        <f>IF(AT98="stavební čast",1,IF(8898="investiční čast",2,3))</f>
        <v>1</v>
      </c>
      <c r="CK98" s="23" t="str">
        <f>IF(D98="Vyplň vlastní","","x")</f>
        <v/>
      </c>
    </row>
    <row r="99" spans="2:43" s="1" customFormat="1" ht="10.8" customHeight="1">
      <c r="B99" s="47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9"/>
    </row>
    <row r="100" spans="2:43" s="1" customFormat="1" ht="30" customHeight="1">
      <c r="B100" s="47"/>
      <c r="C100" s="151" t="s">
        <v>112</v>
      </c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  <c r="Y100" s="152"/>
      <c r="Z100" s="152"/>
      <c r="AA100" s="152"/>
      <c r="AB100" s="152"/>
      <c r="AC100" s="152"/>
      <c r="AD100" s="152"/>
      <c r="AE100" s="152"/>
      <c r="AF100" s="152"/>
      <c r="AG100" s="153">
        <f>ROUND(AG87+AG94,2)</f>
        <v>0</v>
      </c>
      <c r="AH100" s="153"/>
      <c r="AI100" s="153"/>
      <c r="AJ100" s="153"/>
      <c r="AK100" s="153"/>
      <c r="AL100" s="153"/>
      <c r="AM100" s="153"/>
      <c r="AN100" s="153">
        <f>AN87+AN94</f>
        <v>0</v>
      </c>
      <c r="AO100" s="153"/>
      <c r="AP100" s="153"/>
      <c r="AQ100" s="49"/>
    </row>
    <row r="101" spans="2:43" s="1" customFormat="1" ht="6.95" customHeight="1">
      <c r="B101" s="76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8"/>
    </row>
  </sheetData>
  <sheetProtection password="CC35" sheet="1" objects="1" scenarios="1" formatColumns="0" formatRows="0"/>
  <mergeCells count="74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AN90:AP90"/>
    <mergeCell ref="AG90:AM90"/>
    <mergeCell ref="D90:H90"/>
    <mergeCell ref="J90:AF90"/>
    <mergeCell ref="AN91:AP91"/>
    <mergeCell ref="AG91:AM91"/>
    <mergeCell ref="D91:H91"/>
    <mergeCell ref="J91:AF91"/>
    <mergeCell ref="AN92:AP92"/>
    <mergeCell ref="AG92:AM92"/>
    <mergeCell ref="D92:H92"/>
    <mergeCell ref="J92:AF92"/>
    <mergeCell ref="AG95:AM95"/>
    <mergeCell ref="AN95:AP95"/>
    <mergeCell ref="D96:AB96"/>
    <mergeCell ref="AG96:AM96"/>
    <mergeCell ref="AN96:AP96"/>
    <mergeCell ref="D97:AB97"/>
    <mergeCell ref="AG97:AM97"/>
    <mergeCell ref="AN97:AP97"/>
    <mergeCell ref="D98:AB98"/>
    <mergeCell ref="AG98:AM98"/>
    <mergeCell ref="AN98:AP98"/>
    <mergeCell ref="AG87:AM87"/>
    <mergeCell ref="AN87:AP87"/>
    <mergeCell ref="AG94:AM94"/>
    <mergeCell ref="AN94:AP94"/>
    <mergeCell ref="AG100:AM100"/>
    <mergeCell ref="AN100:AP100"/>
    <mergeCell ref="AR2:BE2"/>
  </mergeCells>
  <dataValidations count="2">
    <dataValidation type="list" allowBlank="1" showInputMessage="1" showErrorMessage="1" error="Povoleny jsou hodnoty základní, snížená, zákl. přenesená, sníž. přenesená, nulová." sqref="AU95:AU99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5:AT99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01.01 - Polní cesta hlavn...'!C2" display="/"/>
    <hyperlink ref="A89" location="'01.02 - Polní cesta vedle...'!C2" display="/"/>
    <hyperlink ref="A90" location="'002.05 - Protierozní cest...'!C2" display="/"/>
    <hyperlink ref="A91" location="'005.03 - Ekostabilizační ...'!C2" display="/"/>
    <hyperlink ref="A92" location="'007.01 - Projekční, průzk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93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54"/>
      <c r="B1" s="14"/>
      <c r="C1" s="14"/>
      <c r="D1" s="15" t="s">
        <v>1</v>
      </c>
      <c r="E1" s="14"/>
      <c r="F1" s="16" t="s">
        <v>113</v>
      </c>
      <c r="G1" s="16"/>
      <c r="H1" s="155" t="s">
        <v>114</v>
      </c>
      <c r="I1" s="155"/>
      <c r="J1" s="155"/>
      <c r="K1" s="155"/>
      <c r="L1" s="16" t="s">
        <v>115</v>
      </c>
      <c r="M1" s="14"/>
      <c r="N1" s="14"/>
      <c r="O1" s="15" t="s">
        <v>116</v>
      </c>
      <c r="P1" s="14"/>
      <c r="Q1" s="14"/>
      <c r="R1" s="14"/>
      <c r="S1" s="16" t="s">
        <v>117</v>
      </c>
      <c r="T1" s="16"/>
      <c r="U1" s="154"/>
      <c r="V1" s="15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S2" s="22" t="s">
        <v>8</v>
      </c>
      <c r="AT2" s="23" t="s">
        <v>91</v>
      </c>
    </row>
    <row r="3" spans="2:4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118</v>
      </c>
    </row>
    <row r="4" spans="2:46" ht="36.95" customHeight="1">
      <c r="B4" s="27"/>
      <c r="C4" s="28" t="s">
        <v>119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T4" s="21" t="s">
        <v>13</v>
      </c>
      <c r="AT4" s="23" t="s">
        <v>6</v>
      </c>
    </row>
    <row r="5" spans="2:18" ht="6.95" customHeight="1">
      <c r="B5" s="27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0"/>
    </row>
    <row r="6" spans="2:18" ht="25.4" customHeight="1">
      <c r="B6" s="27"/>
      <c r="C6" s="32"/>
      <c r="D6" s="39" t="s">
        <v>19</v>
      </c>
      <c r="E6" s="32"/>
      <c r="F6" s="156" t="str">
        <f>'Rekapitulace stavby'!K6</f>
        <v>Rekonstrukce polních cest k.ú. Verneřice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2"/>
      <c r="R6" s="30"/>
    </row>
    <row r="7" spans="2:18" s="1" customFormat="1" ht="32.85" customHeight="1">
      <c r="B7" s="47"/>
      <c r="C7" s="48"/>
      <c r="D7" s="36" t="s">
        <v>120</v>
      </c>
      <c r="E7" s="48"/>
      <c r="F7" s="37" t="s">
        <v>121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spans="2:18" s="1" customFormat="1" ht="14.4" customHeight="1">
      <c r="B8" s="47"/>
      <c r="C8" s="48"/>
      <c r="D8" s="39" t="s">
        <v>21</v>
      </c>
      <c r="E8" s="48"/>
      <c r="F8" s="34" t="s">
        <v>22</v>
      </c>
      <c r="G8" s="48"/>
      <c r="H8" s="48"/>
      <c r="I8" s="48"/>
      <c r="J8" s="48"/>
      <c r="K8" s="48"/>
      <c r="L8" s="48"/>
      <c r="M8" s="39" t="s">
        <v>23</v>
      </c>
      <c r="N8" s="48"/>
      <c r="O8" s="34" t="s">
        <v>22</v>
      </c>
      <c r="P8" s="48"/>
      <c r="Q8" s="48"/>
      <c r="R8" s="49"/>
    </row>
    <row r="9" spans="2:18" s="1" customFormat="1" ht="14.4" customHeight="1">
      <c r="B9" s="47"/>
      <c r="C9" s="48"/>
      <c r="D9" s="39" t="s">
        <v>24</v>
      </c>
      <c r="E9" s="48"/>
      <c r="F9" s="34" t="s">
        <v>25</v>
      </c>
      <c r="G9" s="48"/>
      <c r="H9" s="48"/>
      <c r="I9" s="48"/>
      <c r="J9" s="48"/>
      <c r="K9" s="48"/>
      <c r="L9" s="48"/>
      <c r="M9" s="39" t="s">
        <v>26</v>
      </c>
      <c r="N9" s="48"/>
      <c r="O9" s="157" t="str">
        <f>'Rekapitulace stavby'!AN8</f>
        <v>11. 10. 2017</v>
      </c>
      <c r="P9" s="91"/>
      <c r="Q9" s="48"/>
      <c r="R9" s="49"/>
    </row>
    <row r="10" spans="2:18" s="1" customFormat="1" ht="10.8" customHeight="1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9"/>
    </row>
    <row r="11" spans="2:18" s="1" customFormat="1" ht="14.4" customHeight="1">
      <c r="B11" s="47"/>
      <c r="C11" s="48"/>
      <c r="D11" s="39" t="s">
        <v>28</v>
      </c>
      <c r="E11" s="48"/>
      <c r="F11" s="48"/>
      <c r="G11" s="48"/>
      <c r="H11" s="48"/>
      <c r="I11" s="48"/>
      <c r="J11" s="48"/>
      <c r="K11" s="48"/>
      <c r="L11" s="48"/>
      <c r="M11" s="39" t="s">
        <v>29</v>
      </c>
      <c r="N11" s="48"/>
      <c r="O11" s="34" t="s">
        <v>30</v>
      </c>
      <c r="P11" s="34"/>
      <c r="Q11" s="48"/>
      <c r="R11" s="49"/>
    </row>
    <row r="12" spans="2:18" s="1" customFormat="1" ht="18" customHeight="1">
      <c r="B12" s="47"/>
      <c r="C12" s="48"/>
      <c r="D12" s="48"/>
      <c r="E12" s="34" t="s">
        <v>31</v>
      </c>
      <c r="F12" s="48"/>
      <c r="G12" s="48"/>
      <c r="H12" s="48"/>
      <c r="I12" s="48"/>
      <c r="J12" s="48"/>
      <c r="K12" s="48"/>
      <c r="L12" s="48"/>
      <c r="M12" s="39" t="s">
        <v>32</v>
      </c>
      <c r="N12" s="48"/>
      <c r="O12" s="34" t="s">
        <v>33</v>
      </c>
      <c r="P12" s="34"/>
      <c r="Q12" s="48"/>
      <c r="R12" s="49"/>
    </row>
    <row r="13" spans="2:18" s="1" customFormat="1" ht="6.95" customHeight="1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9"/>
    </row>
    <row r="14" spans="2:18" s="1" customFormat="1" ht="14.4" customHeight="1">
      <c r="B14" s="47"/>
      <c r="C14" s="48"/>
      <c r="D14" s="39" t="s">
        <v>34</v>
      </c>
      <c r="E14" s="48"/>
      <c r="F14" s="48"/>
      <c r="G14" s="48"/>
      <c r="H14" s="48"/>
      <c r="I14" s="48"/>
      <c r="J14" s="48"/>
      <c r="K14" s="48"/>
      <c r="L14" s="48"/>
      <c r="M14" s="39" t="s">
        <v>29</v>
      </c>
      <c r="N14" s="48"/>
      <c r="O14" s="40" t="str">
        <f>IF('Rekapitulace stavby'!AN13="","",'Rekapitulace stavby'!AN13)</f>
        <v>Vyplň údaj</v>
      </c>
      <c r="P14" s="34"/>
      <c r="Q14" s="48"/>
      <c r="R14" s="49"/>
    </row>
    <row r="15" spans="2:18" s="1" customFormat="1" ht="18" customHeight="1">
      <c r="B15" s="47"/>
      <c r="C15" s="48"/>
      <c r="D15" s="48"/>
      <c r="E15" s="40" t="str">
        <f>IF('Rekapitulace stavby'!E14="","",'Rekapitulace stavby'!E14)</f>
        <v>Vyplň údaj</v>
      </c>
      <c r="F15" s="158"/>
      <c r="G15" s="158"/>
      <c r="H15" s="158"/>
      <c r="I15" s="158"/>
      <c r="J15" s="158"/>
      <c r="K15" s="158"/>
      <c r="L15" s="158"/>
      <c r="M15" s="39" t="s">
        <v>32</v>
      </c>
      <c r="N15" s="48"/>
      <c r="O15" s="40" t="str">
        <f>IF('Rekapitulace stavby'!AN14="","",'Rekapitulace stavby'!AN14)</f>
        <v>Vyplň údaj</v>
      </c>
      <c r="P15" s="34"/>
      <c r="Q15" s="48"/>
      <c r="R15" s="49"/>
    </row>
    <row r="16" spans="2:18" s="1" customFormat="1" ht="6.95" customHeight="1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9"/>
    </row>
    <row r="17" spans="2:18" s="1" customFormat="1" ht="14.4" customHeight="1">
      <c r="B17" s="47"/>
      <c r="C17" s="48"/>
      <c r="D17" s="39" t="s">
        <v>36</v>
      </c>
      <c r="E17" s="48"/>
      <c r="F17" s="48"/>
      <c r="G17" s="48"/>
      <c r="H17" s="48"/>
      <c r="I17" s="48"/>
      <c r="J17" s="48"/>
      <c r="K17" s="48"/>
      <c r="L17" s="48"/>
      <c r="M17" s="39" t="s">
        <v>29</v>
      </c>
      <c r="N17" s="48"/>
      <c r="O17" s="34" t="s">
        <v>22</v>
      </c>
      <c r="P17" s="34"/>
      <c r="Q17" s="48"/>
      <c r="R17" s="49"/>
    </row>
    <row r="18" spans="2:18" s="1" customFormat="1" ht="18" customHeight="1">
      <c r="B18" s="47"/>
      <c r="C18" s="48"/>
      <c r="D18" s="48"/>
      <c r="E18" s="34" t="s">
        <v>37</v>
      </c>
      <c r="F18" s="48"/>
      <c r="G18" s="48"/>
      <c r="H18" s="48"/>
      <c r="I18" s="48"/>
      <c r="J18" s="48"/>
      <c r="K18" s="48"/>
      <c r="L18" s="48"/>
      <c r="M18" s="39" t="s">
        <v>32</v>
      </c>
      <c r="N18" s="48"/>
      <c r="O18" s="34" t="s">
        <v>22</v>
      </c>
      <c r="P18" s="34"/>
      <c r="Q18" s="48"/>
      <c r="R18" s="49"/>
    </row>
    <row r="19" spans="2:18" s="1" customFormat="1" ht="6.95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9"/>
    </row>
    <row r="20" spans="2:18" s="1" customFormat="1" ht="14.4" customHeight="1">
      <c r="B20" s="47"/>
      <c r="C20" s="48"/>
      <c r="D20" s="39" t="s">
        <v>39</v>
      </c>
      <c r="E20" s="48"/>
      <c r="F20" s="48"/>
      <c r="G20" s="48"/>
      <c r="H20" s="48"/>
      <c r="I20" s="48"/>
      <c r="J20" s="48"/>
      <c r="K20" s="48"/>
      <c r="L20" s="48"/>
      <c r="M20" s="39" t="s">
        <v>29</v>
      </c>
      <c r="N20" s="48"/>
      <c r="O20" s="34" t="s">
        <v>22</v>
      </c>
      <c r="P20" s="34"/>
      <c r="Q20" s="48"/>
      <c r="R20" s="49"/>
    </row>
    <row r="21" spans="2:18" s="1" customFormat="1" ht="18" customHeight="1">
      <c r="B21" s="47"/>
      <c r="C21" s="48"/>
      <c r="D21" s="48"/>
      <c r="E21" s="34" t="s">
        <v>40</v>
      </c>
      <c r="F21" s="48"/>
      <c r="G21" s="48"/>
      <c r="H21" s="48"/>
      <c r="I21" s="48"/>
      <c r="J21" s="48"/>
      <c r="K21" s="48"/>
      <c r="L21" s="48"/>
      <c r="M21" s="39" t="s">
        <v>32</v>
      </c>
      <c r="N21" s="48"/>
      <c r="O21" s="34" t="s">
        <v>22</v>
      </c>
      <c r="P21" s="34"/>
      <c r="Q21" s="48"/>
      <c r="R21" s="49"/>
    </row>
    <row r="22" spans="2:18" s="1" customFormat="1" ht="6.95" customHeight="1"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</row>
    <row r="23" spans="2:18" s="1" customFormat="1" ht="14.4" customHeight="1">
      <c r="B23" s="47"/>
      <c r="C23" s="48"/>
      <c r="D23" s="39" t="s">
        <v>41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spans="2:18" s="1" customFormat="1" ht="16.5" customHeight="1">
      <c r="B24" s="47"/>
      <c r="C24" s="48"/>
      <c r="D24" s="48"/>
      <c r="E24" s="43" t="s">
        <v>22</v>
      </c>
      <c r="F24" s="43"/>
      <c r="G24" s="43"/>
      <c r="H24" s="43"/>
      <c r="I24" s="43"/>
      <c r="J24" s="43"/>
      <c r="K24" s="43"/>
      <c r="L24" s="43"/>
      <c r="M24" s="48"/>
      <c r="N24" s="48"/>
      <c r="O24" s="48"/>
      <c r="P24" s="48"/>
      <c r="Q24" s="48"/>
      <c r="R24" s="49"/>
    </row>
    <row r="25" spans="2:18" s="1" customFormat="1" ht="6.95" customHeigh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</row>
    <row r="26" spans="2:18" s="1" customFormat="1" ht="6.95" customHeight="1">
      <c r="B26" s="47"/>
      <c r="C26" s="4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48"/>
      <c r="R26" s="49"/>
    </row>
    <row r="27" spans="2:18" s="1" customFormat="1" ht="14.4" customHeight="1">
      <c r="B27" s="47"/>
      <c r="C27" s="48"/>
      <c r="D27" s="159" t="s">
        <v>122</v>
      </c>
      <c r="E27" s="48"/>
      <c r="F27" s="48"/>
      <c r="G27" s="48"/>
      <c r="H27" s="48"/>
      <c r="I27" s="48"/>
      <c r="J27" s="48"/>
      <c r="K27" s="48"/>
      <c r="L27" s="48"/>
      <c r="M27" s="46">
        <f>N88</f>
        <v>0</v>
      </c>
      <c r="N27" s="46"/>
      <c r="O27" s="46"/>
      <c r="P27" s="46"/>
      <c r="Q27" s="48"/>
      <c r="R27" s="49"/>
    </row>
    <row r="28" spans="2:18" s="1" customFormat="1" ht="14.4" customHeight="1">
      <c r="B28" s="47"/>
      <c r="C28" s="48"/>
      <c r="D28" s="45" t="s">
        <v>107</v>
      </c>
      <c r="E28" s="48"/>
      <c r="F28" s="48"/>
      <c r="G28" s="48"/>
      <c r="H28" s="48"/>
      <c r="I28" s="48"/>
      <c r="J28" s="48"/>
      <c r="K28" s="48"/>
      <c r="L28" s="48"/>
      <c r="M28" s="46">
        <f>N100</f>
        <v>0</v>
      </c>
      <c r="N28" s="46"/>
      <c r="O28" s="46"/>
      <c r="P28" s="46"/>
      <c r="Q28" s="48"/>
      <c r="R28" s="49"/>
    </row>
    <row r="29" spans="2:18" s="1" customFormat="1" ht="6.95" customHeight="1"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</row>
    <row r="30" spans="2:18" s="1" customFormat="1" ht="25.4" customHeight="1">
      <c r="B30" s="47"/>
      <c r="C30" s="48"/>
      <c r="D30" s="160" t="s">
        <v>45</v>
      </c>
      <c r="E30" s="48"/>
      <c r="F30" s="48"/>
      <c r="G30" s="48"/>
      <c r="H30" s="48"/>
      <c r="I30" s="48"/>
      <c r="J30" s="48"/>
      <c r="K30" s="48"/>
      <c r="L30" s="48"/>
      <c r="M30" s="161">
        <f>ROUND(M27+M28,2)</f>
        <v>0</v>
      </c>
      <c r="N30" s="48"/>
      <c r="O30" s="48"/>
      <c r="P30" s="48"/>
      <c r="Q30" s="48"/>
      <c r="R30" s="49"/>
    </row>
    <row r="31" spans="2:18" s="1" customFormat="1" ht="6.95" customHeight="1">
      <c r="B31" s="47"/>
      <c r="C31" s="4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48"/>
      <c r="R31" s="49"/>
    </row>
    <row r="32" spans="2:18" s="1" customFormat="1" ht="14.4" customHeight="1">
      <c r="B32" s="47"/>
      <c r="C32" s="48"/>
      <c r="D32" s="55" t="s">
        <v>46</v>
      </c>
      <c r="E32" s="55" t="s">
        <v>47</v>
      </c>
      <c r="F32" s="56">
        <v>0.21</v>
      </c>
      <c r="G32" s="162" t="s">
        <v>48</v>
      </c>
      <c r="H32" s="163">
        <f>(SUM(BE100:BE107)+SUM(BE125:BE291))</f>
        <v>0</v>
      </c>
      <c r="I32" s="48"/>
      <c r="J32" s="48"/>
      <c r="K32" s="48"/>
      <c r="L32" s="48"/>
      <c r="M32" s="163">
        <f>ROUND((SUM(BE100:BE107)+SUM(BE125:BE291)),2)*F32</f>
        <v>0</v>
      </c>
      <c r="N32" s="48"/>
      <c r="O32" s="48"/>
      <c r="P32" s="48"/>
      <c r="Q32" s="48"/>
      <c r="R32" s="49"/>
    </row>
    <row r="33" spans="2:18" s="1" customFormat="1" ht="14.4" customHeight="1">
      <c r="B33" s="47"/>
      <c r="C33" s="48"/>
      <c r="D33" s="48"/>
      <c r="E33" s="55" t="s">
        <v>49</v>
      </c>
      <c r="F33" s="56">
        <v>0.15</v>
      </c>
      <c r="G33" s="162" t="s">
        <v>48</v>
      </c>
      <c r="H33" s="163">
        <f>(SUM(BF100:BF107)+SUM(BF125:BF291))</f>
        <v>0</v>
      </c>
      <c r="I33" s="48"/>
      <c r="J33" s="48"/>
      <c r="K33" s="48"/>
      <c r="L33" s="48"/>
      <c r="M33" s="163">
        <f>ROUND((SUM(BF100:BF107)+SUM(BF125:BF291)),2)*F33</f>
        <v>0</v>
      </c>
      <c r="N33" s="48"/>
      <c r="O33" s="48"/>
      <c r="P33" s="48"/>
      <c r="Q33" s="48"/>
      <c r="R33" s="49"/>
    </row>
    <row r="34" spans="2:18" s="1" customFormat="1" ht="14.4" customHeight="1" hidden="1">
      <c r="B34" s="47"/>
      <c r="C34" s="48"/>
      <c r="D34" s="48"/>
      <c r="E34" s="55" t="s">
        <v>50</v>
      </c>
      <c r="F34" s="56">
        <v>0.21</v>
      </c>
      <c r="G34" s="162" t="s">
        <v>48</v>
      </c>
      <c r="H34" s="163">
        <f>(SUM(BG100:BG107)+SUM(BG125:BG291))</f>
        <v>0</v>
      </c>
      <c r="I34" s="48"/>
      <c r="J34" s="48"/>
      <c r="K34" s="48"/>
      <c r="L34" s="48"/>
      <c r="M34" s="163">
        <v>0</v>
      </c>
      <c r="N34" s="48"/>
      <c r="O34" s="48"/>
      <c r="P34" s="48"/>
      <c r="Q34" s="48"/>
      <c r="R34" s="49"/>
    </row>
    <row r="35" spans="2:18" s="1" customFormat="1" ht="14.4" customHeight="1" hidden="1">
      <c r="B35" s="47"/>
      <c r="C35" s="48"/>
      <c r="D35" s="48"/>
      <c r="E35" s="55" t="s">
        <v>51</v>
      </c>
      <c r="F35" s="56">
        <v>0.15</v>
      </c>
      <c r="G35" s="162" t="s">
        <v>48</v>
      </c>
      <c r="H35" s="163">
        <f>(SUM(BH100:BH107)+SUM(BH125:BH291))</f>
        <v>0</v>
      </c>
      <c r="I35" s="48"/>
      <c r="J35" s="48"/>
      <c r="K35" s="48"/>
      <c r="L35" s="48"/>
      <c r="M35" s="163">
        <v>0</v>
      </c>
      <c r="N35" s="48"/>
      <c r="O35" s="48"/>
      <c r="P35" s="48"/>
      <c r="Q35" s="48"/>
      <c r="R35" s="49"/>
    </row>
    <row r="36" spans="2:18" s="1" customFormat="1" ht="14.4" customHeight="1" hidden="1">
      <c r="B36" s="47"/>
      <c r="C36" s="48"/>
      <c r="D36" s="48"/>
      <c r="E36" s="55" t="s">
        <v>52</v>
      </c>
      <c r="F36" s="56">
        <v>0</v>
      </c>
      <c r="G36" s="162" t="s">
        <v>48</v>
      </c>
      <c r="H36" s="163">
        <f>(SUM(BI100:BI107)+SUM(BI125:BI291))</f>
        <v>0</v>
      </c>
      <c r="I36" s="48"/>
      <c r="J36" s="48"/>
      <c r="K36" s="48"/>
      <c r="L36" s="48"/>
      <c r="M36" s="163">
        <v>0</v>
      </c>
      <c r="N36" s="48"/>
      <c r="O36" s="48"/>
      <c r="P36" s="48"/>
      <c r="Q36" s="48"/>
      <c r="R36" s="49"/>
    </row>
    <row r="37" spans="2:18" s="1" customFormat="1" ht="6.95" customHeight="1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9"/>
    </row>
    <row r="38" spans="2:18" s="1" customFormat="1" ht="25.4" customHeight="1">
      <c r="B38" s="47"/>
      <c r="C38" s="152"/>
      <c r="D38" s="164" t="s">
        <v>53</v>
      </c>
      <c r="E38" s="104"/>
      <c r="F38" s="104"/>
      <c r="G38" s="165" t="s">
        <v>54</v>
      </c>
      <c r="H38" s="166" t="s">
        <v>55</v>
      </c>
      <c r="I38" s="104"/>
      <c r="J38" s="104"/>
      <c r="K38" s="104"/>
      <c r="L38" s="167">
        <f>SUM(M30:M36)</f>
        <v>0</v>
      </c>
      <c r="M38" s="167"/>
      <c r="N38" s="167"/>
      <c r="O38" s="167"/>
      <c r="P38" s="168"/>
      <c r="Q38" s="152"/>
      <c r="R38" s="49"/>
    </row>
    <row r="39" spans="2:18" s="1" customFormat="1" ht="14.4" customHeight="1"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9"/>
    </row>
    <row r="40" spans="2:18" s="1" customFormat="1" ht="14.4" customHeight="1"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9"/>
    </row>
    <row r="41" spans="2:18" ht="13.5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0"/>
    </row>
    <row r="42" spans="2:18" ht="13.5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0"/>
    </row>
    <row r="43" spans="2:18" ht="13.5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0"/>
    </row>
    <row r="44" spans="2:18" ht="13.5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0"/>
    </row>
    <row r="45" spans="2:18" ht="13.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0"/>
    </row>
    <row r="46" spans="2:18" ht="13.5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0"/>
    </row>
    <row r="47" spans="2:18" ht="13.5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0"/>
    </row>
    <row r="48" spans="2:18" ht="13.5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0"/>
    </row>
    <row r="49" spans="2:18" ht="13.5">
      <c r="B49" s="27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0"/>
    </row>
    <row r="50" spans="2:18" s="1" customFormat="1" ht="13.5">
      <c r="B50" s="47"/>
      <c r="C50" s="48"/>
      <c r="D50" s="67" t="s">
        <v>56</v>
      </c>
      <c r="E50" s="68"/>
      <c r="F50" s="68"/>
      <c r="G50" s="68"/>
      <c r="H50" s="69"/>
      <c r="I50" s="48"/>
      <c r="J50" s="67" t="s">
        <v>57</v>
      </c>
      <c r="K50" s="68"/>
      <c r="L50" s="68"/>
      <c r="M50" s="68"/>
      <c r="N50" s="68"/>
      <c r="O50" s="68"/>
      <c r="P50" s="69"/>
      <c r="Q50" s="48"/>
      <c r="R50" s="49"/>
    </row>
    <row r="51" spans="2:18" ht="13.5">
      <c r="B51" s="27"/>
      <c r="C51" s="32"/>
      <c r="D51" s="70"/>
      <c r="E51" s="32"/>
      <c r="F51" s="32"/>
      <c r="G51" s="32"/>
      <c r="H51" s="71"/>
      <c r="I51" s="32"/>
      <c r="J51" s="70"/>
      <c r="K51" s="32"/>
      <c r="L51" s="32"/>
      <c r="M51" s="32"/>
      <c r="N51" s="32"/>
      <c r="O51" s="32"/>
      <c r="P51" s="71"/>
      <c r="Q51" s="32"/>
      <c r="R51" s="30"/>
    </row>
    <row r="52" spans="2:18" ht="13.5">
      <c r="B52" s="27"/>
      <c r="C52" s="32"/>
      <c r="D52" s="70"/>
      <c r="E52" s="32"/>
      <c r="F52" s="32"/>
      <c r="G52" s="32"/>
      <c r="H52" s="71"/>
      <c r="I52" s="32"/>
      <c r="J52" s="70"/>
      <c r="K52" s="32"/>
      <c r="L52" s="32"/>
      <c r="M52" s="32"/>
      <c r="N52" s="32"/>
      <c r="O52" s="32"/>
      <c r="P52" s="71"/>
      <c r="Q52" s="32"/>
      <c r="R52" s="30"/>
    </row>
    <row r="53" spans="2:18" ht="13.5">
      <c r="B53" s="27"/>
      <c r="C53" s="32"/>
      <c r="D53" s="70"/>
      <c r="E53" s="32"/>
      <c r="F53" s="32"/>
      <c r="G53" s="32"/>
      <c r="H53" s="71"/>
      <c r="I53" s="32"/>
      <c r="J53" s="70"/>
      <c r="K53" s="32"/>
      <c r="L53" s="32"/>
      <c r="M53" s="32"/>
      <c r="N53" s="32"/>
      <c r="O53" s="32"/>
      <c r="P53" s="71"/>
      <c r="Q53" s="32"/>
      <c r="R53" s="30"/>
    </row>
    <row r="54" spans="2:18" ht="13.5">
      <c r="B54" s="27"/>
      <c r="C54" s="32"/>
      <c r="D54" s="70"/>
      <c r="E54" s="32"/>
      <c r="F54" s="32"/>
      <c r="G54" s="32"/>
      <c r="H54" s="71"/>
      <c r="I54" s="32"/>
      <c r="J54" s="70"/>
      <c r="K54" s="32"/>
      <c r="L54" s="32"/>
      <c r="M54" s="32"/>
      <c r="N54" s="32"/>
      <c r="O54" s="32"/>
      <c r="P54" s="71"/>
      <c r="Q54" s="32"/>
      <c r="R54" s="30"/>
    </row>
    <row r="55" spans="2:18" ht="13.5">
      <c r="B55" s="27"/>
      <c r="C55" s="32"/>
      <c r="D55" s="70"/>
      <c r="E55" s="32"/>
      <c r="F55" s="32"/>
      <c r="G55" s="32"/>
      <c r="H55" s="71"/>
      <c r="I55" s="32"/>
      <c r="J55" s="70"/>
      <c r="K55" s="32"/>
      <c r="L55" s="32"/>
      <c r="M55" s="32"/>
      <c r="N55" s="32"/>
      <c r="O55" s="32"/>
      <c r="P55" s="71"/>
      <c r="Q55" s="32"/>
      <c r="R55" s="30"/>
    </row>
    <row r="56" spans="2:18" ht="13.5">
      <c r="B56" s="27"/>
      <c r="C56" s="32"/>
      <c r="D56" s="70"/>
      <c r="E56" s="32"/>
      <c r="F56" s="32"/>
      <c r="G56" s="32"/>
      <c r="H56" s="71"/>
      <c r="I56" s="32"/>
      <c r="J56" s="70"/>
      <c r="K56" s="32"/>
      <c r="L56" s="32"/>
      <c r="M56" s="32"/>
      <c r="N56" s="32"/>
      <c r="O56" s="32"/>
      <c r="P56" s="71"/>
      <c r="Q56" s="32"/>
      <c r="R56" s="30"/>
    </row>
    <row r="57" spans="2:18" ht="13.5">
      <c r="B57" s="27"/>
      <c r="C57" s="32"/>
      <c r="D57" s="70"/>
      <c r="E57" s="32"/>
      <c r="F57" s="32"/>
      <c r="G57" s="32"/>
      <c r="H57" s="71"/>
      <c r="I57" s="32"/>
      <c r="J57" s="70"/>
      <c r="K57" s="32"/>
      <c r="L57" s="32"/>
      <c r="M57" s="32"/>
      <c r="N57" s="32"/>
      <c r="O57" s="32"/>
      <c r="P57" s="71"/>
      <c r="Q57" s="32"/>
      <c r="R57" s="30"/>
    </row>
    <row r="58" spans="2:18" ht="13.5">
      <c r="B58" s="27"/>
      <c r="C58" s="32"/>
      <c r="D58" s="70"/>
      <c r="E58" s="32"/>
      <c r="F58" s="32"/>
      <c r="G58" s="32"/>
      <c r="H58" s="71"/>
      <c r="I58" s="32"/>
      <c r="J58" s="70"/>
      <c r="K58" s="32"/>
      <c r="L58" s="32"/>
      <c r="M58" s="32"/>
      <c r="N58" s="32"/>
      <c r="O58" s="32"/>
      <c r="P58" s="71"/>
      <c r="Q58" s="32"/>
      <c r="R58" s="30"/>
    </row>
    <row r="59" spans="2:18" s="1" customFormat="1" ht="13.5">
      <c r="B59" s="47"/>
      <c r="C59" s="48"/>
      <c r="D59" s="72" t="s">
        <v>58</v>
      </c>
      <c r="E59" s="73"/>
      <c r="F59" s="73"/>
      <c r="G59" s="74" t="s">
        <v>59</v>
      </c>
      <c r="H59" s="75"/>
      <c r="I59" s="48"/>
      <c r="J59" s="72" t="s">
        <v>58</v>
      </c>
      <c r="K59" s="73"/>
      <c r="L59" s="73"/>
      <c r="M59" s="73"/>
      <c r="N59" s="74" t="s">
        <v>59</v>
      </c>
      <c r="O59" s="73"/>
      <c r="P59" s="75"/>
      <c r="Q59" s="48"/>
      <c r="R59" s="49"/>
    </row>
    <row r="60" spans="2:18" ht="13.5">
      <c r="B60" s="27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0"/>
    </row>
    <row r="61" spans="2:18" s="1" customFormat="1" ht="13.5">
      <c r="B61" s="47"/>
      <c r="C61" s="48"/>
      <c r="D61" s="67" t="s">
        <v>60</v>
      </c>
      <c r="E61" s="68"/>
      <c r="F61" s="68"/>
      <c r="G61" s="68"/>
      <c r="H61" s="69"/>
      <c r="I61" s="48"/>
      <c r="J61" s="67" t="s">
        <v>61</v>
      </c>
      <c r="K61" s="68"/>
      <c r="L61" s="68"/>
      <c r="M61" s="68"/>
      <c r="N61" s="68"/>
      <c r="O61" s="68"/>
      <c r="P61" s="69"/>
      <c r="Q61" s="48"/>
      <c r="R61" s="49"/>
    </row>
    <row r="62" spans="2:18" ht="13.5">
      <c r="B62" s="27"/>
      <c r="C62" s="32"/>
      <c r="D62" s="70"/>
      <c r="E62" s="32"/>
      <c r="F62" s="32"/>
      <c r="G62" s="32"/>
      <c r="H62" s="71"/>
      <c r="I62" s="32"/>
      <c r="J62" s="70"/>
      <c r="K62" s="32"/>
      <c r="L62" s="32"/>
      <c r="M62" s="32"/>
      <c r="N62" s="32"/>
      <c r="O62" s="32"/>
      <c r="P62" s="71"/>
      <c r="Q62" s="32"/>
      <c r="R62" s="30"/>
    </row>
    <row r="63" spans="2:18" ht="13.5">
      <c r="B63" s="27"/>
      <c r="C63" s="32"/>
      <c r="D63" s="70"/>
      <c r="E63" s="32"/>
      <c r="F63" s="32"/>
      <c r="G63" s="32"/>
      <c r="H63" s="71"/>
      <c r="I63" s="32"/>
      <c r="J63" s="70"/>
      <c r="K63" s="32"/>
      <c r="L63" s="32"/>
      <c r="M63" s="32"/>
      <c r="N63" s="32"/>
      <c r="O63" s="32"/>
      <c r="P63" s="71"/>
      <c r="Q63" s="32"/>
      <c r="R63" s="30"/>
    </row>
    <row r="64" spans="2:18" ht="13.5">
      <c r="B64" s="27"/>
      <c r="C64" s="32"/>
      <c r="D64" s="70"/>
      <c r="E64" s="32"/>
      <c r="F64" s="32"/>
      <c r="G64" s="32"/>
      <c r="H64" s="71"/>
      <c r="I64" s="32"/>
      <c r="J64" s="70"/>
      <c r="K64" s="32"/>
      <c r="L64" s="32"/>
      <c r="M64" s="32"/>
      <c r="N64" s="32"/>
      <c r="O64" s="32"/>
      <c r="P64" s="71"/>
      <c r="Q64" s="32"/>
      <c r="R64" s="30"/>
    </row>
    <row r="65" spans="2:18" ht="13.5">
      <c r="B65" s="27"/>
      <c r="C65" s="32"/>
      <c r="D65" s="70"/>
      <c r="E65" s="32"/>
      <c r="F65" s="32"/>
      <c r="G65" s="32"/>
      <c r="H65" s="71"/>
      <c r="I65" s="32"/>
      <c r="J65" s="70"/>
      <c r="K65" s="32"/>
      <c r="L65" s="32"/>
      <c r="M65" s="32"/>
      <c r="N65" s="32"/>
      <c r="O65" s="32"/>
      <c r="P65" s="71"/>
      <c r="Q65" s="32"/>
      <c r="R65" s="30"/>
    </row>
    <row r="66" spans="2:18" ht="13.5">
      <c r="B66" s="27"/>
      <c r="C66" s="32"/>
      <c r="D66" s="70"/>
      <c r="E66" s="32"/>
      <c r="F66" s="32"/>
      <c r="G66" s="32"/>
      <c r="H66" s="71"/>
      <c r="I66" s="32"/>
      <c r="J66" s="70"/>
      <c r="K66" s="32"/>
      <c r="L66" s="32"/>
      <c r="M66" s="32"/>
      <c r="N66" s="32"/>
      <c r="O66" s="32"/>
      <c r="P66" s="71"/>
      <c r="Q66" s="32"/>
      <c r="R66" s="30"/>
    </row>
    <row r="67" spans="2:18" ht="13.5">
      <c r="B67" s="27"/>
      <c r="C67" s="32"/>
      <c r="D67" s="70"/>
      <c r="E67" s="32"/>
      <c r="F67" s="32"/>
      <c r="G67" s="32"/>
      <c r="H67" s="71"/>
      <c r="I67" s="32"/>
      <c r="J67" s="70"/>
      <c r="K67" s="32"/>
      <c r="L67" s="32"/>
      <c r="M67" s="32"/>
      <c r="N67" s="32"/>
      <c r="O67" s="32"/>
      <c r="P67" s="71"/>
      <c r="Q67" s="32"/>
      <c r="R67" s="30"/>
    </row>
    <row r="68" spans="2:18" ht="13.5">
      <c r="B68" s="27"/>
      <c r="C68" s="32"/>
      <c r="D68" s="70"/>
      <c r="E68" s="32"/>
      <c r="F68" s="32"/>
      <c r="G68" s="32"/>
      <c r="H68" s="71"/>
      <c r="I68" s="32"/>
      <c r="J68" s="70"/>
      <c r="K68" s="32"/>
      <c r="L68" s="32"/>
      <c r="M68" s="32"/>
      <c r="N68" s="32"/>
      <c r="O68" s="32"/>
      <c r="P68" s="71"/>
      <c r="Q68" s="32"/>
      <c r="R68" s="30"/>
    </row>
    <row r="69" spans="2:18" ht="13.5">
      <c r="B69" s="27"/>
      <c r="C69" s="32"/>
      <c r="D69" s="70"/>
      <c r="E69" s="32"/>
      <c r="F69" s="32"/>
      <c r="G69" s="32"/>
      <c r="H69" s="71"/>
      <c r="I69" s="32"/>
      <c r="J69" s="70"/>
      <c r="K69" s="32"/>
      <c r="L69" s="32"/>
      <c r="M69" s="32"/>
      <c r="N69" s="32"/>
      <c r="O69" s="32"/>
      <c r="P69" s="71"/>
      <c r="Q69" s="32"/>
      <c r="R69" s="30"/>
    </row>
    <row r="70" spans="2:18" s="1" customFormat="1" ht="13.5">
      <c r="B70" s="47"/>
      <c r="C70" s="48"/>
      <c r="D70" s="72" t="s">
        <v>58</v>
      </c>
      <c r="E70" s="73"/>
      <c r="F70" s="73"/>
      <c r="G70" s="74" t="s">
        <v>59</v>
      </c>
      <c r="H70" s="75"/>
      <c r="I70" s="48"/>
      <c r="J70" s="72" t="s">
        <v>58</v>
      </c>
      <c r="K70" s="73"/>
      <c r="L70" s="73"/>
      <c r="M70" s="73"/>
      <c r="N70" s="74" t="s">
        <v>59</v>
      </c>
      <c r="O70" s="73"/>
      <c r="P70" s="75"/>
      <c r="Q70" s="48"/>
      <c r="R70" s="49"/>
    </row>
    <row r="71" spans="2:18" s="1" customFormat="1" ht="14.4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8"/>
    </row>
    <row r="75" spans="2:18" s="1" customFormat="1" ht="6.95" customHeight="1">
      <c r="B75" s="169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1"/>
    </row>
    <row r="76" spans="2:21" s="1" customFormat="1" ht="36.95" customHeight="1">
      <c r="B76" s="47"/>
      <c r="C76" s="28" t="s">
        <v>123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9"/>
      <c r="T76" s="172"/>
      <c r="U76" s="172"/>
    </row>
    <row r="77" spans="2:21" s="1" customFormat="1" ht="6.9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9"/>
      <c r="T77" s="172"/>
      <c r="U77" s="172"/>
    </row>
    <row r="78" spans="2:21" s="1" customFormat="1" ht="30" customHeight="1">
      <c r="B78" s="47"/>
      <c r="C78" s="39" t="s">
        <v>19</v>
      </c>
      <c r="D78" s="48"/>
      <c r="E78" s="48"/>
      <c r="F78" s="156" t="str">
        <f>F6</f>
        <v>Rekonstrukce polních cest k.ú. Verneřice</v>
      </c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8"/>
      <c r="R78" s="49"/>
      <c r="T78" s="172"/>
      <c r="U78" s="172"/>
    </row>
    <row r="79" spans="2:21" s="1" customFormat="1" ht="36.95" customHeight="1">
      <c r="B79" s="47"/>
      <c r="C79" s="86" t="s">
        <v>120</v>
      </c>
      <c r="D79" s="48"/>
      <c r="E79" s="48"/>
      <c r="F79" s="88" t="str">
        <f>F7</f>
        <v>01.01 - Polní cesta hlavní HPC3</v>
      </c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9"/>
      <c r="T79" s="172"/>
      <c r="U79" s="172"/>
    </row>
    <row r="80" spans="2:21" s="1" customFormat="1" ht="6.95" customHeight="1">
      <c r="B80" s="47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9"/>
      <c r="T80" s="172"/>
      <c r="U80" s="172"/>
    </row>
    <row r="81" spans="2:21" s="1" customFormat="1" ht="18" customHeight="1">
      <c r="B81" s="47"/>
      <c r="C81" s="39" t="s">
        <v>24</v>
      </c>
      <c r="D81" s="48"/>
      <c r="E81" s="48"/>
      <c r="F81" s="34" t="str">
        <f>F9</f>
        <v>Verneřice</v>
      </c>
      <c r="G81" s="48"/>
      <c r="H81" s="48"/>
      <c r="I81" s="48"/>
      <c r="J81" s="48"/>
      <c r="K81" s="39" t="s">
        <v>26</v>
      </c>
      <c r="L81" s="48"/>
      <c r="M81" s="91" t="str">
        <f>IF(O9="","",O9)</f>
        <v>11. 10. 2017</v>
      </c>
      <c r="N81" s="91"/>
      <c r="O81" s="91"/>
      <c r="P81" s="91"/>
      <c r="Q81" s="48"/>
      <c r="R81" s="49"/>
      <c r="T81" s="172"/>
      <c r="U81" s="172"/>
    </row>
    <row r="82" spans="2:21" s="1" customFormat="1" ht="6.95" customHeight="1">
      <c r="B82" s="47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9"/>
      <c r="T82" s="172"/>
      <c r="U82" s="172"/>
    </row>
    <row r="83" spans="2:21" s="1" customFormat="1" ht="13.5">
      <c r="B83" s="47"/>
      <c r="C83" s="39" t="s">
        <v>28</v>
      </c>
      <c r="D83" s="48"/>
      <c r="E83" s="48"/>
      <c r="F83" s="34" t="str">
        <f>E12</f>
        <v>ČR - Státní pozemkový úřad</v>
      </c>
      <c r="G83" s="48"/>
      <c r="H83" s="48"/>
      <c r="I83" s="48"/>
      <c r="J83" s="48"/>
      <c r="K83" s="39" t="s">
        <v>36</v>
      </c>
      <c r="L83" s="48"/>
      <c r="M83" s="34" t="str">
        <f>E18</f>
        <v>Agroprojekt PSO s.r.o.</v>
      </c>
      <c r="N83" s="34"/>
      <c r="O83" s="34"/>
      <c r="P83" s="34"/>
      <c r="Q83" s="34"/>
      <c r="R83" s="49"/>
      <c r="T83" s="172"/>
      <c r="U83" s="172"/>
    </row>
    <row r="84" spans="2:21" s="1" customFormat="1" ht="14.4" customHeight="1">
      <c r="B84" s="47"/>
      <c r="C84" s="39" t="s">
        <v>34</v>
      </c>
      <c r="D84" s="48"/>
      <c r="E84" s="48"/>
      <c r="F84" s="34" t="str">
        <f>IF(E15="","",E15)</f>
        <v>Vyplň údaj</v>
      </c>
      <c r="G84" s="48"/>
      <c r="H84" s="48"/>
      <c r="I84" s="48"/>
      <c r="J84" s="48"/>
      <c r="K84" s="39" t="s">
        <v>39</v>
      </c>
      <c r="L84" s="48"/>
      <c r="M84" s="34" t="str">
        <f>E21</f>
        <v>Ing. Divinová Hana</v>
      </c>
      <c r="N84" s="34"/>
      <c r="O84" s="34"/>
      <c r="P84" s="34"/>
      <c r="Q84" s="34"/>
      <c r="R84" s="49"/>
      <c r="T84" s="172"/>
      <c r="U84" s="172"/>
    </row>
    <row r="85" spans="2:21" s="1" customFormat="1" ht="10.3" customHeight="1">
      <c r="B85" s="47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9"/>
      <c r="T85" s="172"/>
      <c r="U85" s="172"/>
    </row>
    <row r="86" spans="2:21" s="1" customFormat="1" ht="29.25" customHeight="1">
      <c r="B86" s="47"/>
      <c r="C86" s="173" t="s">
        <v>124</v>
      </c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73" t="s">
        <v>125</v>
      </c>
      <c r="O86" s="152"/>
      <c r="P86" s="152"/>
      <c r="Q86" s="152"/>
      <c r="R86" s="49"/>
      <c r="T86" s="172"/>
      <c r="U86" s="172"/>
    </row>
    <row r="87" spans="2:21" s="1" customFormat="1" ht="10.3" customHeight="1">
      <c r="B87" s="47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9"/>
      <c r="T87" s="172"/>
      <c r="U87" s="172"/>
    </row>
    <row r="88" spans="2:47" s="1" customFormat="1" ht="29.25" customHeight="1">
      <c r="B88" s="47"/>
      <c r="C88" s="174" t="s">
        <v>126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114">
        <f>N125</f>
        <v>0</v>
      </c>
      <c r="O88" s="175"/>
      <c r="P88" s="175"/>
      <c r="Q88" s="175"/>
      <c r="R88" s="49"/>
      <c r="T88" s="172"/>
      <c r="U88" s="172"/>
      <c r="AU88" s="23" t="s">
        <v>127</v>
      </c>
    </row>
    <row r="89" spans="2:21" s="6" customFormat="1" ht="24.95" customHeight="1">
      <c r="B89" s="176"/>
      <c r="C89" s="177"/>
      <c r="D89" s="178" t="s">
        <v>128</v>
      </c>
      <c r="E89" s="177"/>
      <c r="F89" s="177"/>
      <c r="G89" s="177"/>
      <c r="H89" s="177"/>
      <c r="I89" s="177"/>
      <c r="J89" s="177"/>
      <c r="K89" s="177"/>
      <c r="L89" s="177"/>
      <c r="M89" s="177"/>
      <c r="N89" s="179">
        <f>N126</f>
        <v>0</v>
      </c>
      <c r="O89" s="177"/>
      <c r="P89" s="177"/>
      <c r="Q89" s="177"/>
      <c r="R89" s="180"/>
      <c r="T89" s="181"/>
      <c r="U89" s="181"/>
    </row>
    <row r="90" spans="2:21" s="7" customFormat="1" ht="19.9" customHeight="1">
      <c r="B90" s="182"/>
      <c r="C90" s="183"/>
      <c r="D90" s="137" t="s">
        <v>129</v>
      </c>
      <c r="E90" s="183"/>
      <c r="F90" s="183"/>
      <c r="G90" s="183"/>
      <c r="H90" s="183"/>
      <c r="I90" s="183"/>
      <c r="J90" s="183"/>
      <c r="K90" s="183"/>
      <c r="L90" s="183"/>
      <c r="M90" s="183"/>
      <c r="N90" s="139">
        <f>N130</f>
        <v>0</v>
      </c>
      <c r="O90" s="183"/>
      <c r="P90" s="183"/>
      <c r="Q90" s="183"/>
      <c r="R90" s="184"/>
      <c r="T90" s="185"/>
      <c r="U90" s="185"/>
    </row>
    <row r="91" spans="2:21" s="7" customFormat="1" ht="19.9" customHeight="1">
      <c r="B91" s="182"/>
      <c r="C91" s="183"/>
      <c r="D91" s="137" t="s">
        <v>130</v>
      </c>
      <c r="E91" s="183"/>
      <c r="F91" s="183"/>
      <c r="G91" s="183"/>
      <c r="H91" s="183"/>
      <c r="I91" s="183"/>
      <c r="J91" s="183"/>
      <c r="K91" s="183"/>
      <c r="L91" s="183"/>
      <c r="M91" s="183"/>
      <c r="N91" s="139">
        <f>N170</f>
        <v>0</v>
      </c>
      <c r="O91" s="183"/>
      <c r="P91" s="183"/>
      <c r="Q91" s="183"/>
      <c r="R91" s="184"/>
      <c r="T91" s="185"/>
      <c r="U91" s="185"/>
    </row>
    <row r="92" spans="2:21" s="7" customFormat="1" ht="19.9" customHeight="1">
      <c r="B92" s="182"/>
      <c r="C92" s="183"/>
      <c r="D92" s="137" t="s">
        <v>131</v>
      </c>
      <c r="E92" s="183"/>
      <c r="F92" s="183"/>
      <c r="G92" s="183"/>
      <c r="H92" s="183"/>
      <c r="I92" s="183"/>
      <c r="J92" s="183"/>
      <c r="K92" s="183"/>
      <c r="L92" s="183"/>
      <c r="M92" s="183"/>
      <c r="N92" s="139">
        <f>N175</f>
        <v>0</v>
      </c>
      <c r="O92" s="183"/>
      <c r="P92" s="183"/>
      <c r="Q92" s="183"/>
      <c r="R92" s="184"/>
      <c r="T92" s="185"/>
      <c r="U92" s="185"/>
    </row>
    <row r="93" spans="2:21" s="7" customFormat="1" ht="19.9" customHeight="1">
      <c r="B93" s="182"/>
      <c r="C93" s="183"/>
      <c r="D93" s="137" t="s">
        <v>132</v>
      </c>
      <c r="E93" s="183"/>
      <c r="F93" s="183"/>
      <c r="G93" s="183"/>
      <c r="H93" s="183"/>
      <c r="I93" s="183"/>
      <c r="J93" s="183"/>
      <c r="K93" s="183"/>
      <c r="L93" s="183"/>
      <c r="M93" s="183"/>
      <c r="N93" s="139">
        <f>N186</f>
        <v>0</v>
      </c>
      <c r="O93" s="183"/>
      <c r="P93" s="183"/>
      <c r="Q93" s="183"/>
      <c r="R93" s="184"/>
      <c r="T93" s="185"/>
      <c r="U93" s="185"/>
    </row>
    <row r="94" spans="2:21" s="7" customFormat="1" ht="19.9" customHeight="1">
      <c r="B94" s="182"/>
      <c r="C94" s="183"/>
      <c r="D94" s="137" t="s">
        <v>133</v>
      </c>
      <c r="E94" s="183"/>
      <c r="F94" s="183"/>
      <c r="G94" s="183"/>
      <c r="H94" s="183"/>
      <c r="I94" s="183"/>
      <c r="J94" s="183"/>
      <c r="K94" s="183"/>
      <c r="L94" s="183"/>
      <c r="M94" s="183"/>
      <c r="N94" s="139">
        <f>N199</f>
        <v>0</v>
      </c>
      <c r="O94" s="183"/>
      <c r="P94" s="183"/>
      <c r="Q94" s="183"/>
      <c r="R94" s="184"/>
      <c r="T94" s="185"/>
      <c r="U94" s="185"/>
    </row>
    <row r="95" spans="2:21" s="7" customFormat="1" ht="19.9" customHeight="1">
      <c r="B95" s="182"/>
      <c r="C95" s="183"/>
      <c r="D95" s="137" t="s">
        <v>134</v>
      </c>
      <c r="E95" s="183"/>
      <c r="F95" s="183"/>
      <c r="G95" s="183"/>
      <c r="H95" s="183"/>
      <c r="I95" s="183"/>
      <c r="J95" s="183"/>
      <c r="K95" s="183"/>
      <c r="L95" s="183"/>
      <c r="M95" s="183"/>
      <c r="N95" s="139">
        <f>N253</f>
        <v>0</v>
      </c>
      <c r="O95" s="183"/>
      <c r="P95" s="183"/>
      <c r="Q95" s="183"/>
      <c r="R95" s="184"/>
      <c r="T95" s="185"/>
      <c r="U95" s="185"/>
    </row>
    <row r="96" spans="2:21" s="7" customFormat="1" ht="19.9" customHeight="1">
      <c r="B96" s="182"/>
      <c r="C96" s="183"/>
      <c r="D96" s="137" t="s">
        <v>135</v>
      </c>
      <c r="E96" s="183"/>
      <c r="F96" s="183"/>
      <c r="G96" s="183"/>
      <c r="H96" s="183"/>
      <c r="I96" s="183"/>
      <c r="J96" s="183"/>
      <c r="K96" s="183"/>
      <c r="L96" s="183"/>
      <c r="M96" s="183"/>
      <c r="N96" s="139">
        <f>N267</f>
        <v>0</v>
      </c>
      <c r="O96" s="183"/>
      <c r="P96" s="183"/>
      <c r="Q96" s="183"/>
      <c r="R96" s="184"/>
      <c r="T96" s="185"/>
      <c r="U96" s="185"/>
    </row>
    <row r="97" spans="2:21" s="7" customFormat="1" ht="19.9" customHeight="1">
      <c r="B97" s="182"/>
      <c r="C97" s="183"/>
      <c r="D97" s="137" t="s">
        <v>136</v>
      </c>
      <c r="E97" s="183"/>
      <c r="F97" s="183"/>
      <c r="G97" s="183"/>
      <c r="H97" s="183"/>
      <c r="I97" s="183"/>
      <c r="J97" s="183"/>
      <c r="K97" s="183"/>
      <c r="L97" s="183"/>
      <c r="M97" s="183"/>
      <c r="N97" s="139">
        <f>N285</f>
        <v>0</v>
      </c>
      <c r="O97" s="183"/>
      <c r="P97" s="183"/>
      <c r="Q97" s="183"/>
      <c r="R97" s="184"/>
      <c r="T97" s="185"/>
      <c r="U97" s="185"/>
    </row>
    <row r="98" spans="2:21" s="7" customFormat="1" ht="19.9" customHeight="1">
      <c r="B98" s="182"/>
      <c r="C98" s="183"/>
      <c r="D98" s="137" t="s">
        <v>137</v>
      </c>
      <c r="E98" s="183"/>
      <c r="F98" s="183"/>
      <c r="G98" s="183"/>
      <c r="H98" s="183"/>
      <c r="I98" s="183"/>
      <c r="J98" s="183"/>
      <c r="K98" s="183"/>
      <c r="L98" s="183"/>
      <c r="M98" s="183"/>
      <c r="N98" s="139">
        <f>N290</f>
        <v>0</v>
      </c>
      <c r="O98" s="183"/>
      <c r="P98" s="183"/>
      <c r="Q98" s="183"/>
      <c r="R98" s="184"/>
      <c r="T98" s="185"/>
      <c r="U98" s="185"/>
    </row>
    <row r="99" spans="2:21" s="1" customFormat="1" ht="21.8" customHeight="1">
      <c r="B99" s="47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9"/>
      <c r="T99" s="172"/>
      <c r="U99" s="172"/>
    </row>
    <row r="100" spans="2:21" s="1" customFormat="1" ht="29.25" customHeight="1">
      <c r="B100" s="47"/>
      <c r="C100" s="174" t="s">
        <v>138</v>
      </c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175">
        <f>ROUND(N101+N102+N103+N104+N105+N106,2)</f>
        <v>0</v>
      </c>
      <c r="O100" s="186"/>
      <c r="P100" s="186"/>
      <c r="Q100" s="186"/>
      <c r="R100" s="49"/>
      <c r="T100" s="187"/>
      <c r="U100" s="188" t="s">
        <v>46</v>
      </c>
    </row>
    <row r="101" spans="2:65" s="1" customFormat="1" ht="18" customHeight="1">
      <c r="B101" s="47"/>
      <c r="C101" s="48"/>
      <c r="D101" s="144" t="s">
        <v>139</v>
      </c>
      <c r="E101" s="137"/>
      <c r="F101" s="137"/>
      <c r="G101" s="137"/>
      <c r="H101" s="137"/>
      <c r="I101" s="48"/>
      <c r="J101" s="48"/>
      <c r="K101" s="48"/>
      <c r="L101" s="48"/>
      <c r="M101" s="48"/>
      <c r="N101" s="138">
        <f>ROUND(N88*T101,2)</f>
        <v>0</v>
      </c>
      <c r="O101" s="139"/>
      <c r="P101" s="139"/>
      <c r="Q101" s="139"/>
      <c r="R101" s="49"/>
      <c r="S101" s="189"/>
      <c r="T101" s="190"/>
      <c r="U101" s="191" t="s">
        <v>47</v>
      </c>
      <c r="V101" s="189"/>
      <c r="W101" s="189"/>
      <c r="X101" s="189"/>
      <c r="Y101" s="189"/>
      <c r="Z101" s="189"/>
      <c r="AA101" s="189"/>
      <c r="AB101" s="189"/>
      <c r="AC101" s="189"/>
      <c r="AD101" s="189"/>
      <c r="AE101" s="189"/>
      <c r="AF101" s="189"/>
      <c r="AG101" s="189"/>
      <c r="AH101" s="189"/>
      <c r="AI101" s="189"/>
      <c r="AJ101" s="189"/>
      <c r="AK101" s="189"/>
      <c r="AL101" s="189"/>
      <c r="AM101" s="189"/>
      <c r="AN101" s="189"/>
      <c r="AO101" s="189"/>
      <c r="AP101" s="189"/>
      <c r="AQ101" s="189"/>
      <c r="AR101" s="189"/>
      <c r="AS101" s="189"/>
      <c r="AT101" s="189"/>
      <c r="AU101" s="189"/>
      <c r="AV101" s="189"/>
      <c r="AW101" s="189"/>
      <c r="AX101" s="189"/>
      <c r="AY101" s="192" t="s">
        <v>140</v>
      </c>
      <c r="AZ101" s="189"/>
      <c r="BA101" s="189"/>
      <c r="BB101" s="189"/>
      <c r="BC101" s="189"/>
      <c r="BD101" s="189"/>
      <c r="BE101" s="193">
        <f>IF(U101="základní",N101,0)</f>
        <v>0</v>
      </c>
      <c r="BF101" s="193">
        <f>IF(U101="snížená",N101,0)</f>
        <v>0</v>
      </c>
      <c r="BG101" s="193">
        <f>IF(U101="zákl. přenesená",N101,0)</f>
        <v>0</v>
      </c>
      <c r="BH101" s="193">
        <f>IF(U101="sníž. přenesená",N101,0)</f>
        <v>0</v>
      </c>
      <c r="BI101" s="193">
        <f>IF(U101="nulová",N101,0)</f>
        <v>0</v>
      </c>
      <c r="BJ101" s="192" t="s">
        <v>90</v>
      </c>
      <c r="BK101" s="189"/>
      <c r="BL101" s="189"/>
      <c r="BM101" s="189"/>
    </row>
    <row r="102" spans="2:65" s="1" customFormat="1" ht="18" customHeight="1">
      <c r="B102" s="47"/>
      <c r="C102" s="48"/>
      <c r="D102" s="144" t="s">
        <v>141</v>
      </c>
      <c r="E102" s="137"/>
      <c r="F102" s="137"/>
      <c r="G102" s="137"/>
      <c r="H102" s="137"/>
      <c r="I102" s="48"/>
      <c r="J102" s="48"/>
      <c r="K102" s="48"/>
      <c r="L102" s="48"/>
      <c r="M102" s="48"/>
      <c r="N102" s="138">
        <f>ROUND(N88*T102,2)</f>
        <v>0</v>
      </c>
      <c r="O102" s="139"/>
      <c r="P102" s="139"/>
      <c r="Q102" s="139"/>
      <c r="R102" s="49"/>
      <c r="S102" s="189"/>
      <c r="T102" s="190"/>
      <c r="U102" s="191" t="s">
        <v>47</v>
      </c>
      <c r="V102" s="189"/>
      <c r="W102" s="189"/>
      <c r="X102" s="189"/>
      <c r="Y102" s="189"/>
      <c r="Z102" s="189"/>
      <c r="AA102" s="189"/>
      <c r="AB102" s="189"/>
      <c r="AC102" s="189"/>
      <c r="AD102" s="189"/>
      <c r="AE102" s="189"/>
      <c r="AF102" s="189"/>
      <c r="AG102" s="189"/>
      <c r="AH102" s="189"/>
      <c r="AI102" s="189"/>
      <c r="AJ102" s="189"/>
      <c r="AK102" s="189"/>
      <c r="AL102" s="189"/>
      <c r="AM102" s="189"/>
      <c r="AN102" s="189"/>
      <c r="AO102" s="189"/>
      <c r="AP102" s="189"/>
      <c r="AQ102" s="189"/>
      <c r="AR102" s="189"/>
      <c r="AS102" s="189"/>
      <c r="AT102" s="189"/>
      <c r="AU102" s="189"/>
      <c r="AV102" s="189"/>
      <c r="AW102" s="189"/>
      <c r="AX102" s="189"/>
      <c r="AY102" s="192" t="s">
        <v>140</v>
      </c>
      <c r="AZ102" s="189"/>
      <c r="BA102" s="189"/>
      <c r="BB102" s="189"/>
      <c r="BC102" s="189"/>
      <c r="BD102" s="189"/>
      <c r="BE102" s="193">
        <f>IF(U102="základní",N102,0)</f>
        <v>0</v>
      </c>
      <c r="BF102" s="193">
        <f>IF(U102="snížená",N102,0)</f>
        <v>0</v>
      </c>
      <c r="BG102" s="193">
        <f>IF(U102="zákl. přenesená",N102,0)</f>
        <v>0</v>
      </c>
      <c r="BH102" s="193">
        <f>IF(U102="sníž. přenesená",N102,0)</f>
        <v>0</v>
      </c>
      <c r="BI102" s="193">
        <f>IF(U102="nulová",N102,0)</f>
        <v>0</v>
      </c>
      <c r="BJ102" s="192" t="s">
        <v>90</v>
      </c>
      <c r="BK102" s="189"/>
      <c r="BL102" s="189"/>
      <c r="BM102" s="189"/>
    </row>
    <row r="103" spans="2:65" s="1" customFormat="1" ht="18" customHeight="1">
      <c r="B103" s="47"/>
      <c r="C103" s="48"/>
      <c r="D103" s="144" t="s">
        <v>142</v>
      </c>
      <c r="E103" s="137"/>
      <c r="F103" s="137"/>
      <c r="G103" s="137"/>
      <c r="H103" s="137"/>
      <c r="I103" s="48"/>
      <c r="J103" s="48"/>
      <c r="K103" s="48"/>
      <c r="L103" s="48"/>
      <c r="M103" s="48"/>
      <c r="N103" s="138">
        <f>ROUND(N88*T103,2)</f>
        <v>0</v>
      </c>
      <c r="O103" s="139"/>
      <c r="P103" s="139"/>
      <c r="Q103" s="139"/>
      <c r="R103" s="49"/>
      <c r="S103" s="189"/>
      <c r="T103" s="190"/>
      <c r="U103" s="191" t="s">
        <v>47</v>
      </c>
      <c r="V103" s="189"/>
      <c r="W103" s="189"/>
      <c r="X103" s="189"/>
      <c r="Y103" s="189"/>
      <c r="Z103" s="189"/>
      <c r="AA103" s="189"/>
      <c r="AB103" s="189"/>
      <c r="AC103" s="189"/>
      <c r="AD103" s="189"/>
      <c r="AE103" s="189"/>
      <c r="AF103" s="189"/>
      <c r="AG103" s="189"/>
      <c r="AH103" s="189"/>
      <c r="AI103" s="189"/>
      <c r="AJ103" s="189"/>
      <c r="AK103" s="189"/>
      <c r="AL103" s="189"/>
      <c r="AM103" s="189"/>
      <c r="AN103" s="189"/>
      <c r="AO103" s="189"/>
      <c r="AP103" s="189"/>
      <c r="AQ103" s="189"/>
      <c r="AR103" s="189"/>
      <c r="AS103" s="189"/>
      <c r="AT103" s="189"/>
      <c r="AU103" s="189"/>
      <c r="AV103" s="189"/>
      <c r="AW103" s="189"/>
      <c r="AX103" s="189"/>
      <c r="AY103" s="192" t="s">
        <v>140</v>
      </c>
      <c r="AZ103" s="189"/>
      <c r="BA103" s="189"/>
      <c r="BB103" s="189"/>
      <c r="BC103" s="189"/>
      <c r="BD103" s="189"/>
      <c r="BE103" s="193">
        <f>IF(U103="základní",N103,0)</f>
        <v>0</v>
      </c>
      <c r="BF103" s="193">
        <f>IF(U103="snížená",N103,0)</f>
        <v>0</v>
      </c>
      <c r="BG103" s="193">
        <f>IF(U103="zákl. přenesená",N103,0)</f>
        <v>0</v>
      </c>
      <c r="BH103" s="193">
        <f>IF(U103="sníž. přenesená",N103,0)</f>
        <v>0</v>
      </c>
      <c r="BI103" s="193">
        <f>IF(U103="nulová",N103,0)</f>
        <v>0</v>
      </c>
      <c r="BJ103" s="192" t="s">
        <v>90</v>
      </c>
      <c r="BK103" s="189"/>
      <c r="BL103" s="189"/>
      <c r="BM103" s="189"/>
    </row>
    <row r="104" spans="2:65" s="1" customFormat="1" ht="18" customHeight="1">
      <c r="B104" s="47"/>
      <c r="C104" s="48"/>
      <c r="D104" s="144" t="s">
        <v>143</v>
      </c>
      <c r="E104" s="137"/>
      <c r="F104" s="137"/>
      <c r="G104" s="137"/>
      <c r="H104" s="137"/>
      <c r="I104" s="48"/>
      <c r="J104" s="48"/>
      <c r="K104" s="48"/>
      <c r="L104" s="48"/>
      <c r="M104" s="48"/>
      <c r="N104" s="138">
        <f>ROUND(N88*T104,2)</f>
        <v>0</v>
      </c>
      <c r="O104" s="139"/>
      <c r="P104" s="139"/>
      <c r="Q104" s="139"/>
      <c r="R104" s="49"/>
      <c r="S104" s="189"/>
      <c r="T104" s="190"/>
      <c r="U104" s="191" t="s">
        <v>47</v>
      </c>
      <c r="V104" s="189"/>
      <c r="W104" s="189"/>
      <c r="X104" s="189"/>
      <c r="Y104" s="189"/>
      <c r="Z104" s="189"/>
      <c r="AA104" s="189"/>
      <c r="AB104" s="189"/>
      <c r="AC104" s="189"/>
      <c r="AD104" s="189"/>
      <c r="AE104" s="189"/>
      <c r="AF104" s="189"/>
      <c r="AG104" s="189"/>
      <c r="AH104" s="189"/>
      <c r="AI104" s="189"/>
      <c r="AJ104" s="189"/>
      <c r="AK104" s="189"/>
      <c r="AL104" s="189"/>
      <c r="AM104" s="189"/>
      <c r="AN104" s="189"/>
      <c r="AO104" s="189"/>
      <c r="AP104" s="189"/>
      <c r="AQ104" s="189"/>
      <c r="AR104" s="189"/>
      <c r="AS104" s="189"/>
      <c r="AT104" s="189"/>
      <c r="AU104" s="189"/>
      <c r="AV104" s="189"/>
      <c r="AW104" s="189"/>
      <c r="AX104" s="189"/>
      <c r="AY104" s="192" t="s">
        <v>140</v>
      </c>
      <c r="AZ104" s="189"/>
      <c r="BA104" s="189"/>
      <c r="BB104" s="189"/>
      <c r="BC104" s="189"/>
      <c r="BD104" s="189"/>
      <c r="BE104" s="193">
        <f>IF(U104="základní",N104,0)</f>
        <v>0</v>
      </c>
      <c r="BF104" s="193">
        <f>IF(U104="snížená",N104,0)</f>
        <v>0</v>
      </c>
      <c r="BG104" s="193">
        <f>IF(U104="zákl. přenesená",N104,0)</f>
        <v>0</v>
      </c>
      <c r="BH104" s="193">
        <f>IF(U104="sníž. přenesená",N104,0)</f>
        <v>0</v>
      </c>
      <c r="BI104" s="193">
        <f>IF(U104="nulová",N104,0)</f>
        <v>0</v>
      </c>
      <c r="BJ104" s="192" t="s">
        <v>90</v>
      </c>
      <c r="BK104" s="189"/>
      <c r="BL104" s="189"/>
      <c r="BM104" s="189"/>
    </row>
    <row r="105" spans="2:65" s="1" customFormat="1" ht="18" customHeight="1">
      <c r="B105" s="47"/>
      <c r="C105" s="48"/>
      <c r="D105" s="144" t="s">
        <v>144</v>
      </c>
      <c r="E105" s="137"/>
      <c r="F105" s="137"/>
      <c r="G105" s="137"/>
      <c r="H105" s="137"/>
      <c r="I105" s="48"/>
      <c r="J105" s="48"/>
      <c r="K105" s="48"/>
      <c r="L105" s="48"/>
      <c r="M105" s="48"/>
      <c r="N105" s="138">
        <f>ROUND(N88*T105,2)</f>
        <v>0</v>
      </c>
      <c r="O105" s="139"/>
      <c r="P105" s="139"/>
      <c r="Q105" s="139"/>
      <c r="R105" s="49"/>
      <c r="S105" s="189"/>
      <c r="T105" s="190"/>
      <c r="U105" s="191" t="s">
        <v>47</v>
      </c>
      <c r="V105" s="189"/>
      <c r="W105" s="189"/>
      <c r="X105" s="189"/>
      <c r="Y105" s="189"/>
      <c r="Z105" s="189"/>
      <c r="AA105" s="189"/>
      <c r="AB105" s="189"/>
      <c r="AC105" s="189"/>
      <c r="AD105" s="189"/>
      <c r="AE105" s="189"/>
      <c r="AF105" s="189"/>
      <c r="AG105" s="189"/>
      <c r="AH105" s="189"/>
      <c r="AI105" s="189"/>
      <c r="AJ105" s="189"/>
      <c r="AK105" s="189"/>
      <c r="AL105" s="189"/>
      <c r="AM105" s="189"/>
      <c r="AN105" s="189"/>
      <c r="AO105" s="189"/>
      <c r="AP105" s="189"/>
      <c r="AQ105" s="189"/>
      <c r="AR105" s="189"/>
      <c r="AS105" s="189"/>
      <c r="AT105" s="189"/>
      <c r="AU105" s="189"/>
      <c r="AV105" s="189"/>
      <c r="AW105" s="189"/>
      <c r="AX105" s="189"/>
      <c r="AY105" s="192" t="s">
        <v>140</v>
      </c>
      <c r="AZ105" s="189"/>
      <c r="BA105" s="189"/>
      <c r="BB105" s="189"/>
      <c r="BC105" s="189"/>
      <c r="BD105" s="189"/>
      <c r="BE105" s="193">
        <f>IF(U105="základní",N105,0)</f>
        <v>0</v>
      </c>
      <c r="BF105" s="193">
        <f>IF(U105="snížená",N105,0)</f>
        <v>0</v>
      </c>
      <c r="BG105" s="193">
        <f>IF(U105="zákl. přenesená",N105,0)</f>
        <v>0</v>
      </c>
      <c r="BH105" s="193">
        <f>IF(U105="sníž. přenesená",N105,0)</f>
        <v>0</v>
      </c>
      <c r="BI105" s="193">
        <f>IF(U105="nulová",N105,0)</f>
        <v>0</v>
      </c>
      <c r="BJ105" s="192" t="s">
        <v>90</v>
      </c>
      <c r="BK105" s="189"/>
      <c r="BL105" s="189"/>
      <c r="BM105" s="189"/>
    </row>
    <row r="106" spans="2:65" s="1" customFormat="1" ht="18" customHeight="1">
      <c r="B106" s="47"/>
      <c r="C106" s="48"/>
      <c r="D106" s="137" t="s">
        <v>145</v>
      </c>
      <c r="E106" s="48"/>
      <c r="F106" s="48"/>
      <c r="G106" s="48"/>
      <c r="H106" s="48"/>
      <c r="I106" s="48"/>
      <c r="J106" s="48"/>
      <c r="K106" s="48"/>
      <c r="L106" s="48"/>
      <c r="M106" s="48"/>
      <c r="N106" s="138">
        <f>ROUND(N88*T106,2)</f>
        <v>0</v>
      </c>
      <c r="O106" s="139"/>
      <c r="P106" s="139"/>
      <c r="Q106" s="139"/>
      <c r="R106" s="49"/>
      <c r="S106" s="189"/>
      <c r="T106" s="194"/>
      <c r="U106" s="195" t="s">
        <v>47</v>
      </c>
      <c r="V106" s="189"/>
      <c r="W106" s="189"/>
      <c r="X106" s="189"/>
      <c r="Y106" s="189"/>
      <c r="Z106" s="189"/>
      <c r="AA106" s="189"/>
      <c r="AB106" s="189"/>
      <c r="AC106" s="189"/>
      <c r="AD106" s="189"/>
      <c r="AE106" s="189"/>
      <c r="AF106" s="189"/>
      <c r="AG106" s="189"/>
      <c r="AH106" s="189"/>
      <c r="AI106" s="189"/>
      <c r="AJ106" s="189"/>
      <c r="AK106" s="189"/>
      <c r="AL106" s="189"/>
      <c r="AM106" s="189"/>
      <c r="AN106" s="189"/>
      <c r="AO106" s="189"/>
      <c r="AP106" s="189"/>
      <c r="AQ106" s="189"/>
      <c r="AR106" s="189"/>
      <c r="AS106" s="189"/>
      <c r="AT106" s="189"/>
      <c r="AU106" s="189"/>
      <c r="AV106" s="189"/>
      <c r="AW106" s="189"/>
      <c r="AX106" s="189"/>
      <c r="AY106" s="192" t="s">
        <v>146</v>
      </c>
      <c r="AZ106" s="189"/>
      <c r="BA106" s="189"/>
      <c r="BB106" s="189"/>
      <c r="BC106" s="189"/>
      <c r="BD106" s="189"/>
      <c r="BE106" s="193">
        <f>IF(U106="základní",N106,0)</f>
        <v>0</v>
      </c>
      <c r="BF106" s="193">
        <f>IF(U106="snížená",N106,0)</f>
        <v>0</v>
      </c>
      <c r="BG106" s="193">
        <f>IF(U106="zákl. přenesená",N106,0)</f>
        <v>0</v>
      </c>
      <c r="BH106" s="193">
        <f>IF(U106="sníž. přenesená",N106,0)</f>
        <v>0</v>
      </c>
      <c r="BI106" s="193">
        <f>IF(U106="nulová",N106,0)</f>
        <v>0</v>
      </c>
      <c r="BJ106" s="192" t="s">
        <v>90</v>
      </c>
      <c r="BK106" s="189"/>
      <c r="BL106" s="189"/>
      <c r="BM106" s="189"/>
    </row>
    <row r="107" spans="2:21" s="1" customFormat="1" ht="13.5">
      <c r="B107" s="47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9"/>
      <c r="T107" s="172"/>
      <c r="U107" s="172"/>
    </row>
    <row r="108" spans="2:21" s="1" customFormat="1" ht="29.25" customHeight="1">
      <c r="B108" s="47"/>
      <c r="C108" s="151" t="s">
        <v>112</v>
      </c>
      <c r="D108" s="152"/>
      <c r="E108" s="152"/>
      <c r="F108" s="152"/>
      <c r="G108" s="152"/>
      <c r="H108" s="152"/>
      <c r="I108" s="152"/>
      <c r="J108" s="152"/>
      <c r="K108" s="152"/>
      <c r="L108" s="153">
        <f>ROUND(SUM(N88+N100),2)</f>
        <v>0</v>
      </c>
      <c r="M108" s="153"/>
      <c r="N108" s="153"/>
      <c r="O108" s="153"/>
      <c r="P108" s="153"/>
      <c r="Q108" s="153"/>
      <c r="R108" s="49"/>
      <c r="T108" s="172"/>
      <c r="U108" s="172"/>
    </row>
    <row r="109" spans="2:21" s="1" customFormat="1" ht="6.95" customHeight="1">
      <c r="B109" s="76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8"/>
      <c r="T109" s="172"/>
      <c r="U109" s="172"/>
    </row>
    <row r="113" spans="2:18" s="1" customFormat="1" ht="6.95" customHeight="1">
      <c r="B113" s="79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1"/>
    </row>
    <row r="114" spans="2:18" s="1" customFormat="1" ht="36.95" customHeight="1">
      <c r="B114" s="47"/>
      <c r="C114" s="28" t="s">
        <v>147</v>
      </c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9"/>
    </row>
    <row r="115" spans="2:18" s="1" customFormat="1" ht="6.95" customHeight="1">
      <c r="B115" s="47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9"/>
    </row>
    <row r="116" spans="2:18" s="1" customFormat="1" ht="30" customHeight="1">
      <c r="B116" s="47"/>
      <c r="C116" s="39" t="s">
        <v>19</v>
      </c>
      <c r="D116" s="48"/>
      <c r="E116" s="48"/>
      <c r="F116" s="156" t="str">
        <f>F6</f>
        <v>Rekonstrukce polních cest k.ú. Verneřice</v>
      </c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48"/>
      <c r="R116" s="49"/>
    </row>
    <row r="117" spans="2:18" s="1" customFormat="1" ht="36.95" customHeight="1">
      <c r="B117" s="47"/>
      <c r="C117" s="86" t="s">
        <v>120</v>
      </c>
      <c r="D117" s="48"/>
      <c r="E117" s="48"/>
      <c r="F117" s="88" t="str">
        <f>F7</f>
        <v>01.01 - Polní cesta hlavní HPC3</v>
      </c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9"/>
    </row>
    <row r="118" spans="2:18" s="1" customFormat="1" ht="6.95" customHeight="1">
      <c r="B118" s="47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9"/>
    </row>
    <row r="119" spans="2:18" s="1" customFormat="1" ht="18" customHeight="1">
      <c r="B119" s="47"/>
      <c r="C119" s="39" t="s">
        <v>24</v>
      </c>
      <c r="D119" s="48"/>
      <c r="E119" s="48"/>
      <c r="F119" s="34" t="str">
        <f>F9</f>
        <v>Verneřice</v>
      </c>
      <c r="G119" s="48"/>
      <c r="H119" s="48"/>
      <c r="I119" s="48"/>
      <c r="J119" s="48"/>
      <c r="K119" s="39" t="s">
        <v>26</v>
      </c>
      <c r="L119" s="48"/>
      <c r="M119" s="91" t="str">
        <f>IF(O9="","",O9)</f>
        <v>11. 10. 2017</v>
      </c>
      <c r="N119" s="91"/>
      <c r="O119" s="91"/>
      <c r="P119" s="91"/>
      <c r="Q119" s="48"/>
      <c r="R119" s="49"/>
    </row>
    <row r="120" spans="2:18" s="1" customFormat="1" ht="6.95" customHeight="1">
      <c r="B120" s="47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9"/>
    </row>
    <row r="121" spans="2:18" s="1" customFormat="1" ht="13.5">
      <c r="B121" s="47"/>
      <c r="C121" s="39" t="s">
        <v>28</v>
      </c>
      <c r="D121" s="48"/>
      <c r="E121" s="48"/>
      <c r="F121" s="34" t="str">
        <f>E12</f>
        <v>ČR - Státní pozemkový úřad</v>
      </c>
      <c r="G121" s="48"/>
      <c r="H121" s="48"/>
      <c r="I121" s="48"/>
      <c r="J121" s="48"/>
      <c r="K121" s="39" t="s">
        <v>36</v>
      </c>
      <c r="L121" s="48"/>
      <c r="M121" s="34" t="str">
        <f>E18</f>
        <v>Agroprojekt PSO s.r.o.</v>
      </c>
      <c r="N121" s="34"/>
      <c r="O121" s="34"/>
      <c r="P121" s="34"/>
      <c r="Q121" s="34"/>
      <c r="R121" s="49"/>
    </row>
    <row r="122" spans="2:18" s="1" customFormat="1" ht="14.4" customHeight="1">
      <c r="B122" s="47"/>
      <c r="C122" s="39" t="s">
        <v>34</v>
      </c>
      <c r="D122" s="48"/>
      <c r="E122" s="48"/>
      <c r="F122" s="34" t="str">
        <f>IF(E15="","",E15)</f>
        <v>Vyplň údaj</v>
      </c>
      <c r="G122" s="48"/>
      <c r="H122" s="48"/>
      <c r="I122" s="48"/>
      <c r="J122" s="48"/>
      <c r="K122" s="39" t="s">
        <v>39</v>
      </c>
      <c r="L122" s="48"/>
      <c r="M122" s="34" t="str">
        <f>E21</f>
        <v>Ing. Divinová Hana</v>
      </c>
      <c r="N122" s="34"/>
      <c r="O122" s="34"/>
      <c r="P122" s="34"/>
      <c r="Q122" s="34"/>
      <c r="R122" s="49"/>
    </row>
    <row r="123" spans="2:18" s="1" customFormat="1" ht="10.3" customHeight="1">
      <c r="B123" s="47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9"/>
    </row>
    <row r="124" spans="2:27" s="8" customFormat="1" ht="29.25" customHeight="1">
      <c r="B124" s="196"/>
      <c r="C124" s="197" t="s">
        <v>148</v>
      </c>
      <c r="D124" s="198" t="s">
        <v>149</v>
      </c>
      <c r="E124" s="198" t="s">
        <v>64</v>
      </c>
      <c r="F124" s="198" t="s">
        <v>150</v>
      </c>
      <c r="G124" s="198"/>
      <c r="H124" s="198"/>
      <c r="I124" s="198"/>
      <c r="J124" s="198" t="s">
        <v>151</v>
      </c>
      <c r="K124" s="198" t="s">
        <v>152</v>
      </c>
      <c r="L124" s="198" t="s">
        <v>153</v>
      </c>
      <c r="M124" s="198"/>
      <c r="N124" s="198" t="s">
        <v>125</v>
      </c>
      <c r="O124" s="198"/>
      <c r="P124" s="198"/>
      <c r="Q124" s="199"/>
      <c r="R124" s="200"/>
      <c r="T124" s="107" t="s">
        <v>154</v>
      </c>
      <c r="U124" s="108" t="s">
        <v>46</v>
      </c>
      <c r="V124" s="108" t="s">
        <v>155</v>
      </c>
      <c r="W124" s="108" t="s">
        <v>156</v>
      </c>
      <c r="X124" s="108" t="s">
        <v>157</v>
      </c>
      <c r="Y124" s="108" t="s">
        <v>158</v>
      </c>
      <c r="Z124" s="108" t="s">
        <v>159</v>
      </c>
      <c r="AA124" s="109" t="s">
        <v>160</v>
      </c>
    </row>
    <row r="125" spans="2:63" s="1" customFormat="1" ht="29.25" customHeight="1">
      <c r="B125" s="47"/>
      <c r="C125" s="111" t="s">
        <v>122</v>
      </c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201">
        <f>BK125</f>
        <v>0</v>
      </c>
      <c r="O125" s="202"/>
      <c r="P125" s="202"/>
      <c r="Q125" s="202"/>
      <c r="R125" s="49"/>
      <c r="T125" s="110"/>
      <c r="U125" s="68"/>
      <c r="V125" s="68"/>
      <c r="W125" s="203">
        <f>W126+W292</f>
        <v>0</v>
      </c>
      <c r="X125" s="68"/>
      <c r="Y125" s="203">
        <f>Y126+Y292</f>
        <v>1407.5461045</v>
      </c>
      <c r="Z125" s="68"/>
      <c r="AA125" s="204">
        <f>AA126+AA292</f>
        <v>2221.223968</v>
      </c>
      <c r="AT125" s="23" t="s">
        <v>81</v>
      </c>
      <c r="AU125" s="23" t="s">
        <v>127</v>
      </c>
      <c r="BK125" s="205">
        <f>BK126+BK292</f>
        <v>0</v>
      </c>
    </row>
    <row r="126" spans="2:63" s="9" customFormat="1" ht="37.4" customHeight="1">
      <c r="B126" s="206"/>
      <c r="C126" s="207"/>
      <c r="D126" s="208" t="s">
        <v>128</v>
      </c>
      <c r="E126" s="208"/>
      <c r="F126" s="208"/>
      <c r="G126" s="208"/>
      <c r="H126" s="208"/>
      <c r="I126" s="208"/>
      <c r="J126" s="208"/>
      <c r="K126" s="208"/>
      <c r="L126" s="208"/>
      <c r="M126" s="208"/>
      <c r="N126" s="209">
        <f>BK126</f>
        <v>0</v>
      </c>
      <c r="O126" s="210"/>
      <c r="P126" s="210"/>
      <c r="Q126" s="210"/>
      <c r="R126" s="211"/>
      <c r="T126" s="212"/>
      <c r="U126" s="207"/>
      <c r="V126" s="207"/>
      <c r="W126" s="213">
        <f>W127+SUM(W128:W130)+W170+W175+W186+W199+W253+W267+W285+W290</f>
        <v>0</v>
      </c>
      <c r="X126" s="207"/>
      <c r="Y126" s="213">
        <f>Y127+SUM(Y128:Y130)+Y170+Y175+Y186+Y199+Y253+Y267+Y285+Y290</f>
        <v>1407.5461045</v>
      </c>
      <c r="Z126" s="207"/>
      <c r="AA126" s="214">
        <f>AA127+SUM(AA128:AA130)+AA170+AA175+AA186+AA199+AA253+AA267+AA285+AA290</f>
        <v>2221.223968</v>
      </c>
      <c r="AR126" s="215" t="s">
        <v>90</v>
      </c>
      <c r="AT126" s="216" t="s">
        <v>81</v>
      </c>
      <c r="AU126" s="216" t="s">
        <v>82</v>
      </c>
      <c r="AY126" s="215" t="s">
        <v>161</v>
      </c>
      <c r="BK126" s="217">
        <f>BK127+SUM(BK128:BK130)+BK170+BK175+BK186+BK199+BK253+BK267+BK285+BK290</f>
        <v>0</v>
      </c>
    </row>
    <row r="127" spans="2:65" s="1" customFormat="1" ht="25.5" customHeight="1">
      <c r="B127" s="47"/>
      <c r="C127" s="218" t="s">
        <v>90</v>
      </c>
      <c r="D127" s="218" t="s">
        <v>162</v>
      </c>
      <c r="E127" s="219" t="s">
        <v>163</v>
      </c>
      <c r="F127" s="220" t="s">
        <v>164</v>
      </c>
      <c r="G127" s="220"/>
      <c r="H127" s="220"/>
      <c r="I127" s="220"/>
      <c r="J127" s="221" t="s">
        <v>165</v>
      </c>
      <c r="K127" s="222">
        <v>10</v>
      </c>
      <c r="L127" s="223">
        <v>0</v>
      </c>
      <c r="M127" s="224"/>
      <c r="N127" s="225">
        <f>ROUND(L127*K127,2)</f>
        <v>0</v>
      </c>
      <c r="O127" s="225"/>
      <c r="P127" s="225"/>
      <c r="Q127" s="225"/>
      <c r="R127" s="49"/>
      <c r="T127" s="226" t="s">
        <v>22</v>
      </c>
      <c r="U127" s="57" t="s">
        <v>47</v>
      </c>
      <c r="V127" s="48"/>
      <c r="W127" s="227">
        <f>V127*K127</f>
        <v>0</v>
      </c>
      <c r="X127" s="227">
        <v>9.71975</v>
      </c>
      <c r="Y127" s="227">
        <f>X127*K127</f>
        <v>97.19749999999999</v>
      </c>
      <c r="Z127" s="227">
        <v>0</v>
      </c>
      <c r="AA127" s="228">
        <f>Z127*K127</f>
        <v>0</v>
      </c>
      <c r="AR127" s="23" t="s">
        <v>166</v>
      </c>
      <c r="AT127" s="23" t="s">
        <v>162</v>
      </c>
      <c r="AU127" s="23" t="s">
        <v>90</v>
      </c>
      <c r="AY127" s="23" t="s">
        <v>161</v>
      </c>
      <c r="BE127" s="143">
        <f>IF(U127="základní",N127,0)</f>
        <v>0</v>
      </c>
      <c r="BF127" s="143">
        <f>IF(U127="snížená",N127,0)</f>
        <v>0</v>
      </c>
      <c r="BG127" s="143">
        <f>IF(U127="zákl. přenesená",N127,0)</f>
        <v>0</v>
      </c>
      <c r="BH127" s="143">
        <f>IF(U127="sníž. přenesená",N127,0)</f>
        <v>0</v>
      </c>
      <c r="BI127" s="143">
        <f>IF(U127="nulová",N127,0)</f>
        <v>0</v>
      </c>
      <c r="BJ127" s="23" t="s">
        <v>90</v>
      </c>
      <c r="BK127" s="143">
        <f>ROUND(L127*K127,2)</f>
        <v>0</v>
      </c>
      <c r="BL127" s="23" t="s">
        <v>166</v>
      </c>
      <c r="BM127" s="23" t="s">
        <v>167</v>
      </c>
    </row>
    <row r="128" spans="2:47" s="1" customFormat="1" ht="16.5" customHeight="1">
      <c r="B128" s="47"/>
      <c r="C128" s="48"/>
      <c r="D128" s="48"/>
      <c r="E128" s="48"/>
      <c r="F128" s="229" t="s">
        <v>168</v>
      </c>
      <c r="G128" s="68"/>
      <c r="H128" s="68"/>
      <c r="I128" s="68"/>
      <c r="J128" s="48"/>
      <c r="K128" s="48"/>
      <c r="L128" s="48"/>
      <c r="M128" s="48"/>
      <c r="N128" s="48"/>
      <c r="O128" s="48"/>
      <c r="P128" s="48"/>
      <c r="Q128" s="48"/>
      <c r="R128" s="49"/>
      <c r="T128" s="190"/>
      <c r="U128" s="48"/>
      <c r="V128" s="48"/>
      <c r="W128" s="48"/>
      <c r="X128" s="48"/>
      <c r="Y128" s="48"/>
      <c r="Z128" s="48"/>
      <c r="AA128" s="101"/>
      <c r="AT128" s="23" t="s">
        <v>169</v>
      </c>
      <c r="AU128" s="23" t="s">
        <v>90</v>
      </c>
    </row>
    <row r="129" spans="2:65" s="1" customFormat="1" ht="25.5" customHeight="1">
      <c r="B129" s="47"/>
      <c r="C129" s="230" t="s">
        <v>118</v>
      </c>
      <c r="D129" s="230" t="s">
        <v>170</v>
      </c>
      <c r="E129" s="231" t="s">
        <v>171</v>
      </c>
      <c r="F129" s="232" t="s">
        <v>172</v>
      </c>
      <c r="G129" s="232"/>
      <c r="H129" s="232"/>
      <c r="I129" s="232"/>
      <c r="J129" s="233" t="s">
        <v>165</v>
      </c>
      <c r="K129" s="234">
        <v>10</v>
      </c>
      <c r="L129" s="235">
        <v>0</v>
      </c>
      <c r="M129" s="236"/>
      <c r="N129" s="237">
        <f>ROUND(L129*K129,2)</f>
        <v>0</v>
      </c>
      <c r="O129" s="225"/>
      <c r="P129" s="225"/>
      <c r="Q129" s="225"/>
      <c r="R129" s="49"/>
      <c r="T129" s="226" t="s">
        <v>22</v>
      </c>
      <c r="U129" s="57" t="s">
        <v>47</v>
      </c>
      <c r="V129" s="48"/>
      <c r="W129" s="227">
        <f>V129*K129</f>
        <v>0</v>
      </c>
      <c r="X129" s="227">
        <v>1.516</v>
      </c>
      <c r="Y129" s="227">
        <f>X129*K129</f>
        <v>15.16</v>
      </c>
      <c r="Z129" s="227">
        <v>0</v>
      </c>
      <c r="AA129" s="228">
        <f>Z129*K129</f>
        <v>0</v>
      </c>
      <c r="AR129" s="23" t="s">
        <v>173</v>
      </c>
      <c r="AT129" s="23" t="s">
        <v>170</v>
      </c>
      <c r="AU129" s="23" t="s">
        <v>90</v>
      </c>
      <c r="AY129" s="23" t="s">
        <v>161</v>
      </c>
      <c r="BE129" s="143">
        <f>IF(U129="základní",N129,0)</f>
        <v>0</v>
      </c>
      <c r="BF129" s="143">
        <f>IF(U129="snížená",N129,0)</f>
        <v>0</v>
      </c>
      <c r="BG129" s="143">
        <f>IF(U129="zákl. přenesená",N129,0)</f>
        <v>0</v>
      </c>
      <c r="BH129" s="143">
        <f>IF(U129="sníž. přenesená",N129,0)</f>
        <v>0</v>
      </c>
      <c r="BI129" s="143">
        <f>IF(U129="nulová",N129,0)</f>
        <v>0</v>
      </c>
      <c r="BJ129" s="23" t="s">
        <v>90</v>
      </c>
      <c r="BK129" s="143">
        <f>ROUND(L129*K129,2)</f>
        <v>0</v>
      </c>
      <c r="BL129" s="23" t="s">
        <v>166</v>
      </c>
      <c r="BM129" s="23" t="s">
        <v>174</v>
      </c>
    </row>
    <row r="130" spans="2:63" s="9" customFormat="1" ht="29.85" customHeight="1">
      <c r="B130" s="206"/>
      <c r="C130" s="207"/>
      <c r="D130" s="238" t="s">
        <v>129</v>
      </c>
      <c r="E130" s="238"/>
      <c r="F130" s="238"/>
      <c r="G130" s="238"/>
      <c r="H130" s="238"/>
      <c r="I130" s="238"/>
      <c r="J130" s="238"/>
      <c r="K130" s="238"/>
      <c r="L130" s="238"/>
      <c r="M130" s="238"/>
      <c r="N130" s="239">
        <f>BK130</f>
        <v>0</v>
      </c>
      <c r="O130" s="240"/>
      <c r="P130" s="240"/>
      <c r="Q130" s="240"/>
      <c r="R130" s="211"/>
      <c r="T130" s="212"/>
      <c r="U130" s="207"/>
      <c r="V130" s="207"/>
      <c r="W130" s="213">
        <f>SUM(W131:W169)</f>
        <v>0</v>
      </c>
      <c r="X130" s="207"/>
      <c r="Y130" s="213">
        <f>SUM(Y131:Y169)</f>
        <v>0</v>
      </c>
      <c r="Z130" s="207"/>
      <c r="AA130" s="214">
        <f>SUM(AA131:AA169)</f>
        <v>2207.503968</v>
      </c>
      <c r="AR130" s="215" t="s">
        <v>90</v>
      </c>
      <c r="AT130" s="216" t="s">
        <v>81</v>
      </c>
      <c r="AU130" s="216" t="s">
        <v>90</v>
      </c>
      <c r="AY130" s="215" t="s">
        <v>161</v>
      </c>
      <c r="BK130" s="217">
        <f>SUM(BK131:BK169)</f>
        <v>0</v>
      </c>
    </row>
    <row r="131" spans="2:65" s="1" customFormat="1" ht="16.5" customHeight="1">
      <c r="B131" s="47"/>
      <c r="C131" s="218" t="s">
        <v>175</v>
      </c>
      <c r="D131" s="218" t="s">
        <v>162</v>
      </c>
      <c r="E131" s="219" t="s">
        <v>176</v>
      </c>
      <c r="F131" s="220" t="s">
        <v>177</v>
      </c>
      <c r="G131" s="220"/>
      <c r="H131" s="220"/>
      <c r="I131" s="220"/>
      <c r="J131" s="221" t="s">
        <v>178</v>
      </c>
      <c r="K131" s="222">
        <v>5398.196</v>
      </c>
      <c r="L131" s="223">
        <v>0</v>
      </c>
      <c r="M131" s="224"/>
      <c r="N131" s="225">
        <f>ROUND(L131*K131,2)</f>
        <v>0</v>
      </c>
      <c r="O131" s="225"/>
      <c r="P131" s="225"/>
      <c r="Q131" s="225"/>
      <c r="R131" s="49"/>
      <c r="T131" s="226" t="s">
        <v>22</v>
      </c>
      <c r="U131" s="57" t="s">
        <v>47</v>
      </c>
      <c r="V131" s="48"/>
      <c r="W131" s="227">
        <f>V131*K131</f>
        <v>0</v>
      </c>
      <c r="X131" s="227">
        <v>0</v>
      </c>
      <c r="Y131" s="227">
        <f>X131*K131</f>
        <v>0</v>
      </c>
      <c r="Z131" s="227">
        <v>0.408</v>
      </c>
      <c r="AA131" s="228">
        <f>Z131*K131</f>
        <v>2202.463968</v>
      </c>
      <c r="AR131" s="23" t="s">
        <v>166</v>
      </c>
      <c r="AT131" s="23" t="s">
        <v>162</v>
      </c>
      <c r="AU131" s="23" t="s">
        <v>118</v>
      </c>
      <c r="AY131" s="23" t="s">
        <v>161</v>
      </c>
      <c r="BE131" s="143">
        <f>IF(U131="základní",N131,0)</f>
        <v>0</v>
      </c>
      <c r="BF131" s="143">
        <f>IF(U131="snížená",N131,0)</f>
        <v>0</v>
      </c>
      <c r="BG131" s="143">
        <f>IF(U131="zákl. přenesená",N131,0)</f>
        <v>0</v>
      </c>
      <c r="BH131" s="143">
        <f>IF(U131="sníž. přenesená",N131,0)</f>
        <v>0</v>
      </c>
      <c r="BI131" s="143">
        <f>IF(U131="nulová",N131,0)</f>
        <v>0</v>
      </c>
      <c r="BJ131" s="23" t="s">
        <v>90</v>
      </c>
      <c r="BK131" s="143">
        <f>ROUND(L131*K131,2)</f>
        <v>0</v>
      </c>
      <c r="BL131" s="23" t="s">
        <v>166</v>
      </c>
      <c r="BM131" s="23" t="s">
        <v>179</v>
      </c>
    </row>
    <row r="132" spans="2:51" s="10" customFormat="1" ht="25.5" customHeight="1">
      <c r="B132" s="241"/>
      <c r="C132" s="242"/>
      <c r="D132" s="242"/>
      <c r="E132" s="243" t="s">
        <v>22</v>
      </c>
      <c r="F132" s="244" t="s">
        <v>180</v>
      </c>
      <c r="G132" s="245"/>
      <c r="H132" s="245"/>
      <c r="I132" s="245"/>
      <c r="J132" s="242"/>
      <c r="K132" s="246">
        <v>4095</v>
      </c>
      <c r="L132" s="242"/>
      <c r="M132" s="242"/>
      <c r="N132" s="242"/>
      <c r="O132" s="242"/>
      <c r="P132" s="242"/>
      <c r="Q132" s="242"/>
      <c r="R132" s="247"/>
      <c r="T132" s="248"/>
      <c r="U132" s="242"/>
      <c r="V132" s="242"/>
      <c r="W132" s="242"/>
      <c r="X132" s="242"/>
      <c r="Y132" s="242"/>
      <c r="Z132" s="242"/>
      <c r="AA132" s="249"/>
      <c r="AT132" s="250" t="s">
        <v>181</v>
      </c>
      <c r="AU132" s="250" t="s">
        <v>118</v>
      </c>
      <c r="AV132" s="10" t="s">
        <v>118</v>
      </c>
      <c r="AW132" s="10" t="s">
        <v>38</v>
      </c>
      <c r="AX132" s="10" t="s">
        <v>82</v>
      </c>
      <c r="AY132" s="250" t="s">
        <v>161</v>
      </c>
    </row>
    <row r="133" spans="2:51" s="10" customFormat="1" ht="16.5" customHeight="1">
      <c r="B133" s="241"/>
      <c r="C133" s="242"/>
      <c r="D133" s="242"/>
      <c r="E133" s="243" t="s">
        <v>22</v>
      </c>
      <c r="F133" s="251" t="s">
        <v>182</v>
      </c>
      <c r="G133" s="242"/>
      <c r="H133" s="242"/>
      <c r="I133" s="242"/>
      <c r="J133" s="242"/>
      <c r="K133" s="246">
        <v>1303.196</v>
      </c>
      <c r="L133" s="242"/>
      <c r="M133" s="242"/>
      <c r="N133" s="242"/>
      <c r="O133" s="242"/>
      <c r="P133" s="242"/>
      <c r="Q133" s="242"/>
      <c r="R133" s="247"/>
      <c r="T133" s="248"/>
      <c r="U133" s="242"/>
      <c r="V133" s="242"/>
      <c r="W133" s="242"/>
      <c r="X133" s="242"/>
      <c r="Y133" s="242"/>
      <c r="Z133" s="242"/>
      <c r="AA133" s="249"/>
      <c r="AT133" s="250" t="s">
        <v>181</v>
      </c>
      <c r="AU133" s="250" t="s">
        <v>118</v>
      </c>
      <c r="AV133" s="10" t="s">
        <v>118</v>
      </c>
      <c r="AW133" s="10" t="s">
        <v>38</v>
      </c>
      <c r="AX133" s="10" t="s">
        <v>82</v>
      </c>
      <c r="AY133" s="250" t="s">
        <v>161</v>
      </c>
    </row>
    <row r="134" spans="2:51" s="11" customFormat="1" ht="16.5" customHeight="1">
      <c r="B134" s="252"/>
      <c r="C134" s="253"/>
      <c r="D134" s="253"/>
      <c r="E134" s="254" t="s">
        <v>22</v>
      </c>
      <c r="F134" s="255" t="s">
        <v>183</v>
      </c>
      <c r="G134" s="253"/>
      <c r="H134" s="253"/>
      <c r="I134" s="253"/>
      <c r="J134" s="253"/>
      <c r="K134" s="256">
        <v>5398.196</v>
      </c>
      <c r="L134" s="253"/>
      <c r="M134" s="253"/>
      <c r="N134" s="253"/>
      <c r="O134" s="253"/>
      <c r="P134" s="253"/>
      <c r="Q134" s="253"/>
      <c r="R134" s="257"/>
      <c r="T134" s="258"/>
      <c r="U134" s="253"/>
      <c r="V134" s="253"/>
      <c r="W134" s="253"/>
      <c r="X134" s="253"/>
      <c r="Y134" s="253"/>
      <c r="Z134" s="253"/>
      <c r="AA134" s="259"/>
      <c r="AT134" s="260" t="s">
        <v>181</v>
      </c>
      <c r="AU134" s="260" t="s">
        <v>118</v>
      </c>
      <c r="AV134" s="11" t="s">
        <v>166</v>
      </c>
      <c r="AW134" s="11" t="s">
        <v>38</v>
      </c>
      <c r="AX134" s="11" t="s">
        <v>90</v>
      </c>
      <c r="AY134" s="260" t="s">
        <v>161</v>
      </c>
    </row>
    <row r="135" spans="2:65" s="1" customFormat="1" ht="38.25" customHeight="1">
      <c r="B135" s="47"/>
      <c r="C135" s="218" t="s">
        <v>166</v>
      </c>
      <c r="D135" s="218" t="s">
        <v>162</v>
      </c>
      <c r="E135" s="219" t="s">
        <v>184</v>
      </c>
      <c r="F135" s="220" t="s">
        <v>185</v>
      </c>
      <c r="G135" s="220"/>
      <c r="H135" s="220"/>
      <c r="I135" s="220"/>
      <c r="J135" s="221" t="s">
        <v>186</v>
      </c>
      <c r="K135" s="222">
        <v>6012.17</v>
      </c>
      <c r="L135" s="223">
        <v>0</v>
      </c>
      <c r="M135" s="224"/>
      <c r="N135" s="225">
        <f>ROUND(L135*K135,2)</f>
        <v>0</v>
      </c>
      <c r="O135" s="225"/>
      <c r="P135" s="225"/>
      <c r="Q135" s="225"/>
      <c r="R135" s="49"/>
      <c r="T135" s="226" t="s">
        <v>22</v>
      </c>
      <c r="U135" s="57" t="s">
        <v>47</v>
      </c>
      <c r="V135" s="48"/>
      <c r="W135" s="227">
        <f>V135*K135</f>
        <v>0</v>
      </c>
      <c r="X135" s="227">
        <v>0</v>
      </c>
      <c r="Y135" s="227">
        <f>X135*K135</f>
        <v>0</v>
      </c>
      <c r="Z135" s="227">
        <v>0</v>
      </c>
      <c r="AA135" s="228">
        <f>Z135*K135</f>
        <v>0</v>
      </c>
      <c r="AR135" s="23" t="s">
        <v>166</v>
      </c>
      <c r="AT135" s="23" t="s">
        <v>162</v>
      </c>
      <c r="AU135" s="23" t="s">
        <v>118</v>
      </c>
      <c r="AY135" s="23" t="s">
        <v>161</v>
      </c>
      <c r="BE135" s="143">
        <f>IF(U135="základní",N135,0)</f>
        <v>0</v>
      </c>
      <c r="BF135" s="143">
        <f>IF(U135="snížená",N135,0)</f>
        <v>0</v>
      </c>
      <c r="BG135" s="143">
        <f>IF(U135="zákl. přenesená",N135,0)</f>
        <v>0</v>
      </c>
      <c r="BH135" s="143">
        <f>IF(U135="sníž. přenesená",N135,0)</f>
        <v>0</v>
      </c>
      <c r="BI135" s="143">
        <f>IF(U135="nulová",N135,0)</f>
        <v>0</v>
      </c>
      <c r="BJ135" s="23" t="s">
        <v>90</v>
      </c>
      <c r="BK135" s="143">
        <f>ROUND(L135*K135,2)</f>
        <v>0</v>
      </c>
      <c r="BL135" s="23" t="s">
        <v>166</v>
      </c>
      <c r="BM135" s="23" t="s">
        <v>187</v>
      </c>
    </row>
    <row r="136" spans="2:47" s="1" customFormat="1" ht="24" customHeight="1">
      <c r="B136" s="47"/>
      <c r="C136" s="48"/>
      <c r="D136" s="48"/>
      <c r="E136" s="48"/>
      <c r="F136" s="229" t="s">
        <v>188</v>
      </c>
      <c r="G136" s="68"/>
      <c r="H136" s="68"/>
      <c r="I136" s="68"/>
      <c r="J136" s="48"/>
      <c r="K136" s="48"/>
      <c r="L136" s="48"/>
      <c r="M136" s="48"/>
      <c r="N136" s="48"/>
      <c r="O136" s="48"/>
      <c r="P136" s="48"/>
      <c r="Q136" s="48"/>
      <c r="R136" s="49"/>
      <c r="T136" s="190"/>
      <c r="U136" s="48"/>
      <c r="V136" s="48"/>
      <c r="W136" s="48"/>
      <c r="X136" s="48"/>
      <c r="Y136" s="48"/>
      <c r="Z136" s="48"/>
      <c r="AA136" s="101"/>
      <c r="AT136" s="23" t="s">
        <v>169</v>
      </c>
      <c r="AU136" s="23" t="s">
        <v>118</v>
      </c>
    </row>
    <row r="137" spans="2:51" s="10" customFormat="1" ht="25.5" customHeight="1">
      <c r="B137" s="241"/>
      <c r="C137" s="242"/>
      <c r="D137" s="242"/>
      <c r="E137" s="243" t="s">
        <v>22</v>
      </c>
      <c r="F137" s="251" t="s">
        <v>189</v>
      </c>
      <c r="G137" s="242"/>
      <c r="H137" s="242"/>
      <c r="I137" s="242"/>
      <c r="J137" s="242"/>
      <c r="K137" s="246">
        <v>54.27</v>
      </c>
      <c r="L137" s="242"/>
      <c r="M137" s="242"/>
      <c r="N137" s="242"/>
      <c r="O137" s="242"/>
      <c r="P137" s="242"/>
      <c r="Q137" s="242"/>
      <c r="R137" s="247"/>
      <c r="T137" s="248"/>
      <c r="U137" s="242"/>
      <c r="V137" s="242"/>
      <c r="W137" s="242"/>
      <c r="X137" s="242"/>
      <c r="Y137" s="242"/>
      <c r="Z137" s="242"/>
      <c r="AA137" s="249"/>
      <c r="AT137" s="250" t="s">
        <v>181</v>
      </c>
      <c r="AU137" s="250" t="s">
        <v>118</v>
      </c>
      <c r="AV137" s="10" t="s">
        <v>118</v>
      </c>
      <c r="AW137" s="10" t="s">
        <v>38</v>
      </c>
      <c r="AX137" s="10" t="s">
        <v>82</v>
      </c>
      <c r="AY137" s="250" t="s">
        <v>161</v>
      </c>
    </row>
    <row r="138" spans="2:51" s="10" customFormat="1" ht="16.5" customHeight="1">
      <c r="B138" s="241"/>
      <c r="C138" s="242"/>
      <c r="D138" s="242"/>
      <c r="E138" s="243" t="s">
        <v>22</v>
      </c>
      <c r="F138" s="251" t="s">
        <v>190</v>
      </c>
      <c r="G138" s="242"/>
      <c r="H138" s="242"/>
      <c r="I138" s="242"/>
      <c r="J138" s="242"/>
      <c r="K138" s="246">
        <v>4119.2</v>
      </c>
      <c r="L138" s="242"/>
      <c r="M138" s="242"/>
      <c r="N138" s="242"/>
      <c r="O138" s="242"/>
      <c r="P138" s="242"/>
      <c r="Q138" s="242"/>
      <c r="R138" s="247"/>
      <c r="T138" s="248"/>
      <c r="U138" s="242"/>
      <c r="V138" s="242"/>
      <c r="W138" s="242"/>
      <c r="X138" s="242"/>
      <c r="Y138" s="242"/>
      <c r="Z138" s="242"/>
      <c r="AA138" s="249"/>
      <c r="AT138" s="250" t="s">
        <v>181</v>
      </c>
      <c r="AU138" s="250" t="s">
        <v>118</v>
      </c>
      <c r="AV138" s="10" t="s">
        <v>118</v>
      </c>
      <c r="AW138" s="10" t="s">
        <v>38</v>
      </c>
      <c r="AX138" s="10" t="s">
        <v>82</v>
      </c>
      <c r="AY138" s="250" t="s">
        <v>161</v>
      </c>
    </row>
    <row r="139" spans="2:51" s="10" customFormat="1" ht="16.5" customHeight="1">
      <c r="B139" s="241"/>
      <c r="C139" s="242"/>
      <c r="D139" s="242"/>
      <c r="E139" s="243" t="s">
        <v>22</v>
      </c>
      <c r="F139" s="251" t="s">
        <v>191</v>
      </c>
      <c r="G139" s="242"/>
      <c r="H139" s="242"/>
      <c r="I139" s="242"/>
      <c r="J139" s="242"/>
      <c r="K139" s="246">
        <v>218.7</v>
      </c>
      <c r="L139" s="242"/>
      <c r="M139" s="242"/>
      <c r="N139" s="242"/>
      <c r="O139" s="242"/>
      <c r="P139" s="242"/>
      <c r="Q139" s="242"/>
      <c r="R139" s="247"/>
      <c r="T139" s="248"/>
      <c r="U139" s="242"/>
      <c r="V139" s="242"/>
      <c r="W139" s="242"/>
      <c r="X139" s="242"/>
      <c r="Y139" s="242"/>
      <c r="Z139" s="242"/>
      <c r="AA139" s="249"/>
      <c r="AT139" s="250" t="s">
        <v>181</v>
      </c>
      <c r="AU139" s="250" t="s">
        <v>118</v>
      </c>
      <c r="AV139" s="10" t="s">
        <v>118</v>
      </c>
      <c r="AW139" s="10" t="s">
        <v>38</v>
      </c>
      <c r="AX139" s="10" t="s">
        <v>82</v>
      </c>
      <c r="AY139" s="250" t="s">
        <v>161</v>
      </c>
    </row>
    <row r="140" spans="2:51" s="10" customFormat="1" ht="25.5" customHeight="1">
      <c r="B140" s="241"/>
      <c r="C140" s="242"/>
      <c r="D140" s="242"/>
      <c r="E140" s="243" t="s">
        <v>22</v>
      </c>
      <c r="F140" s="251" t="s">
        <v>192</v>
      </c>
      <c r="G140" s="242"/>
      <c r="H140" s="242"/>
      <c r="I140" s="242"/>
      <c r="J140" s="242"/>
      <c r="K140" s="246">
        <v>1620</v>
      </c>
      <c r="L140" s="242"/>
      <c r="M140" s="242"/>
      <c r="N140" s="242"/>
      <c r="O140" s="242"/>
      <c r="P140" s="242"/>
      <c r="Q140" s="242"/>
      <c r="R140" s="247"/>
      <c r="T140" s="248"/>
      <c r="U140" s="242"/>
      <c r="V140" s="242"/>
      <c r="W140" s="242"/>
      <c r="X140" s="242"/>
      <c r="Y140" s="242"/>
      <c r="Z140" s="242"/>
      <c r="AA140" s="249"/>
      <c r="AT140" s="250" t="s">
        <v>181</v>
      </c>
      <c r="AU140" s="250" t="s">
        <v>118</v>
      </c>
      <c r="AV140" s="10" t="s">
        <v>118</v>
      </c>
      <c r="AW140" s="10" t="s">
        <v>38</v>
      </c>
      <c r="AX140" s="10" t="s">
        <v>82</v>
      </c>
      <c r="AY140" s="250" t="s">
        <v>161</v>
      </c>
    </row>
    <row r="141" spans="2:51" s="11" customFormat="1" ht="16.5" customHeight="1">
      <c r="B141" s="252"/>
      <c r="C141" s="253"/>
      <c r="D141" s="253"/>
      <c r="E141" s="254" t="s">
        <v>22</v>
      </c>
      <c r="F141" s="255" t="s">
        <v>183</v>
      </c>
      <c r="G141" s="253"/>
      <c r="H141" s="253"/>
      <c r="I141" s="253"/>
      <c r="J141" s="253"/>
      <c r="K141" s="256">
        <v>6012.17</v>
      </c>
      <c r="L141" s="253"/>
      <c r="M141" s="253"/>
      <c r="N141" s="253"/>
      <c r="O141" s="253"/>
      <c r="P141" s="253"/>
      <c r="Q141" s="253"/>
      <c r="R141" s="257"/>
      <c r="T141" s="258"/>
      <c r="U141" s="253"/>
      <c r="V141" s="253"/>
      <c r="W141" s="253"/>
      <c r="X141" s="253"/>
      <c r="Y141" s="253"/>
      <c r="Z141" s="253"/>
      <c r="AA141" s="259"/>
      <c r="AT141" s="260" t="s">
        <v>181</v>
      </c>
      <c r="AU141" s="260" t="s">
        <v>118</v>
      </c>
      <c r="AV141" s="11" t="s">
        <v>166</v>
      </c>
      <c r="AW141" s="11" t="s">
        <v>38</v>
      </c>
      <c r="AX141" s="11" t="s">
        <v>90</v>
      </c>
      <c r="AY141" s="260" t="s">
        <v>161</v>
      </c>
    </row>
    <row r="142" spans="2:65" s="1" customFormat="1" ht="25.5" customHeight="1">
      <c r="B142" s="47"/>
      <c r="C142" s="218" t="s">
        <v>193</v>
      </c>
      <c r="D142" s="218" t="s">
        <v>162</v>
      </c>
      <c r="E142" s="219" t="s">
        <v>194</v>
      </c>
      <c r="F142" s="220" t="s">
        <v>195</v>
      </c>
      <c r="G142" s="220"/>
      <c r="H142" s="220"/>
      <c r="I142" s="220"/>
      <c r="J142" s="221" t="s">
        <v>186</v>
      </c>
      <c r="K142" s="222">
        <v>1803.651</v>
      </c>
      <c r="L142" s="223">
        <v>0</v>
      </c>
      <c r="M142" s="224"/>
      <c r="N142" s="225">
        <f>ROUND(L142*K142,2)</f>
        <v>0</v>
      </c>
      <c r="O142" s="225"/>
      <c r="P142" s="225"/>
      <c r="Q142" s="225"/>
      <c r="R142" s="49"/>
      <c r="T142" s="226" t="s">
        <v>22</v>
      </c>
      <c r="U142" s="57" t="s">
        <v>47</v>
      </c>
      <c r="V142" s="48"/>
      <c r="W142" s="227">
        <f>V142*K142</f>
        <v>0</v>
      </c>
      <c r="X142" s="227">
        <v>0</v>
      </c>
      <c r="Y142" s="227">
        <f>X142*K142</f>
        <v>0</v>
      </c>
      <c r="Z142" s="227">
        <v>0</v>
      </c>
      <c r="AA142" s="228">
        <f>Z142*K142</f>
        <v>0</v>
      </c>
      <c r="AR142" s="23" t="s">
        <v>166</v>
      </c>
      <c r="AT142" s="23" t="s">
        <v>162</v>
      </c>
      <c r="AU142" s="23" t="s">
        <v>118</v>
      </c>
      <c r="AY142" s="23" t="s">
        <v>161</v>
      </c>
      <c r="BE142" s="143">
        <f>IF(U142="základní",N142,0)</f>
        <v>0</v>
      </c>
      <c r="BF142" s="143">
        <f>IF(U142="snížená",N142,0)</f>
        <v>0</v>
      </c>
      <c r="BG142" s="143">
        <f>IF(U142="zákl. přenesená",N142,0)</f>
        <v>0</v>
      </c>
      <c r="BH142" s="143">
        <f>IF(U142="sníž. přenesená",N142,0)</f>
        <v>0</v>
      </c>
      <c r="BI142" s="143">
        <f>IF(U142="nulová",N142,0)</f>
        <v>0</v>
      </c>
      <c r="BJ142" s="23" t="s">
        <v>90</v>
      </c>
      <c r="BK142" s="143">
        <f>ROUND(L142*K142,2)</f>
        <v>0</v>
      </c>
      <c r="BL142" s="23" t="s">
        <v>166</v>
      </c>
      <c r="BM142" s="23" t="s">
        <v>196</v>
      </c>
    </row>
    <row r="143" spans="2:51" s="10" customFormat="1" ht="16.5" customHeight="1">
      <c r="B143" s="241"/>
      <c r="C143" s="242"/>
      <c r="D143" s="242"/>
      <c r="E143" s="243" t="s">
        <v>22</v>
      </c>
      <c r="F143" s="244" t="s">
        <v>197</v>
      </c>
      <c r="G143" s="245"/>
      <c r="H143" s="245"/>
      <c r="I143" s="245"/>
      <c r="J143" s="242"/>
      <c r="K143" s="246">
        <v>1803.651</v>
      </c>
      <c r="L143" s="242"/>
      <c r="M143" s="242"/>
      <c r="N143" s="242"/>
      <c r="O143" s="242"/>
      <c r="P143" s="242"/>
      <c r="Q143" s="242"/>
      <c r="R143" s="247"/>
      <c r="T143" s="248"/>
      <c r="U143" s="242"/>
      <c r="V143" s="242"/>
      <c r="W143" s="242"/>
      <c r="X143" s="242"/>
      <c r="Y143" s="242"/>
      <c r="Z143" s="242"/>
      <c r="AA143" s="249"/>
      <c r="AT143" s="250" t="s">
        <v>181</v>
      </c>
      <c r="AU143" s="250" t="s">
        <v>118</v>
      </c>
      <c r="AV143" s="10" t="s">
        <v>118</v>
      </c>
      <c r="AW143" s="10" t="s">
        <v>38</v>
      </c>
      <c r="AX143" s="10" t="s">
        <v>90</v>
      </c>
      <c r="AY143" s="250" t="s">
        <v>161</v>
      </c>
    </row>
    <row r="144" spans="2:65" s="1" customFormat="1" ht="25.5" customHeight="1">
      <c r="B144" s="47"/>
      <c r="C144" s="218" t="s">
        <v>198</v>
      </c>
      <c r="D144" s="218" t="s">
        <v>162</v>
      </c>
      <c r="E144" s="219" t="s">
        <v>199</v>
      </c>
      <c r="F144" s="220" t="s">
        <v>200</v>
      </c>
      <c r="G144" s="220"/>
      <c r="H144" s="220"/>
      <c r="I144" s="220"/>
      <c r="J144" s="221" t="s">
        <v>186</v>
      </c>
      <c r="K144" s="222">
        <v>108</v>
      </c>
      <c r="L144" s="223">
        <v>0</v>
      </c>
      <c r="M144" s="224"/>
      <c r="N144" s="225">
        <f>ROUND(L144*K144,2)</f>
        <v>0</v>
      </c>
      <c r="O144" s="225"/>
      <c r="P144" s="225"/>
      <c r="Q144" s="225"/>
      <c r="R144" s="49"/>
      <c r="T144" s="226" t="s">
        <v>22</v>
      </c>
      <c r="U144" s="57" t="s">
        <v>47</v>
      </c>
      <c r="V144" s="48"/>
      <c r="W144" s="227">
        <f>V144*K144</f>
        <v>0</v>
      </c>
      <c r="X144" s="227">
        <v>0</v>
      </c>
      <c r="Y144" s="227">
        <f>X144*K144</f>
        <v>0</v>
      </c>
      <c r="Z144" s="227">
        <v>0</v>
      </c>
      <c r="AA144" s="228">
        <f>Z144*K144</f>
        <v>0</v>
      </c>
      <c r="AR144" s="23" t="s">
        <v>166</v>
      </c>
      <c r="AT144" s="23" t="s">
        <v>162</v>
      </c>
      <c r="AU144" s="23" t="s">
        <v>118</v>
      </c>
      <c r="AY144" s="23" t="s">
        <v>161</v>
      </c>
      <c r="BE144" s="143">
        <f>IF(U144="základní",N144,0)</f>
        <v>0</v>
      </c>
      <c r="BF144" s="143">
        <f>IF(U144="snížená",N144,0)</f>
        <v>0</v>
      </c>
      <c r="BG144" s="143">
        <f>IF(U144="zákl. přenesená",N144,0)</f>
        <v>0</v>
      </c>
      <c r="BH144" s="143">
        <f>IF(U144="sníž. přenesená",N144,0)</f>
        <v>0</v>
      </c>
      <c r="BI144" s="143">
        <f>IF(U144="nulová",N144,0)</f>
        <v>0</v>
      </c>
      <c r="BJ144" s="23" t="s">
        <v>90</v>
      </c>
      <c r="BK144" s="143">
        <f>ROUND(L144*K144,2)</f>
        <v>0</v>
      </c>
      <c r="BL144" s="23" t="s">
        <v>166</v>
      </c>
      <c r="BM144" s="23" t="s">
        <v>201</v>
      </c>
    </row>
    <row r="145" spans="2:51" s="10" customFormat="1" ht="16.5" customHeight="1">
      <c r="B145" s="241"/>
      <c r="C145" s="242"/>
      <c r="D145" s="242"/>
      <c r="E145" s="243" t="s">
        <v>22</v>
      </c>
      <c r="F145" s="244" t="s">
        <v>202</v>
      </c>
      <c r="G145" s="245"/>
      <c r="H145" s="245"/>
      <c r="I145" s="245"/>
      <c r="J145" s="242"/>
      <c r="K145" s="246">
        <v>108</v>
      </c>
      <c r="L145" s="242"/>
      <c r="M145" s="242"/>
      <c r="N145" s="242"/>
      <c r="O145" s="242"/>
      <c r="P145" s="242"/>
      <c r="Q145" s="242"/>
      <c r="R145" s="247"/>
      <c r="T145" s="248"/>
      <c r="U145" s="242"/>
      <c r="V145" s="242"/>
      <c r="W145" s="242"/>
      <c r="X145" s="242"/>
      <c r="Y145" s="242"/>
      <c r="Z145" s="242"/>
      <c r="AA145" s="249"/>
      <c r="AT145" s="250" t="s">
        <v>181</v>
      </c>
      <c r="AU145" s="250" t="s">
        <v>118</v>
      </c>
      <c r="AV145" s="10" t="s">
        <v>118</v>
      </c>
      <c r="AW145" s="10" t="s">
        <v>38</v>
      </c>
      <c r="AX145" s="10" t="s">
        <v>90</v>
      </c>
      <c r="AY145" s="250" t="s">
        <v>161</v>
      </c>
    </row>
    <row r="146" spans="2:65" s="1" customFormat="1" ht="25.5" customHeight="1">
      <c r="B146" s="47"/>
      <c r="C146" s="218" t="s">
        <v>203</v>
      </c>
      <c r="D146" s="218" t="s">
        <v>162</v>
      </c>
      <c r="E146" s="219" t="s">
        <v>204</v>
      </c>
      <c r="F146" s="220" t="s">
        <v>205</v>
      </c>
      <c r="G146" s="220"/>
      <c r="H146" s="220"/>
      <c r="I146" s="220"/>
      <c r="J146" s="221" t="s">
        <v>186</v>
      </c>
      <c r="K146" s="222">
        <v>72</v>
      </c>
      <c r="L146" s="223">
        <v>0</v>
      </c>
      <c r="M146" s="224"/>
      <c r="N146" s="225">
        <f>ROUND(L146*K146,2)</f>
        <v>0</v>
      </c>
      <c r="O146" s="225"/>
      <c r="P146" s="225"/>
      <c r="Q146" s="225"/>
      <c r="R146" s="49"/>
      <c r="T146" s="226" t="s">
        <v>22</v>
      </c>
      <c r="U146" s="57" t="s">
        <v>47</v>
      </c>
      <c r="V146" s="48"/>
      <c r="W146" s="227">
        <f>V146*K146</f>
        <v>0</v>
      </c>
      <c r="X146" s="227">
        <v>0</v>
      </c>
      <c r="Y146" s="227">
        <f>X146*K146</f>
        <v>0</v>
      </c>
      <c r="Z146" s="227">
        <v>0</v>
      </c>
      <c r="AA146" s="228">
        <f>Z146*K146</f>
        <v>0</v>
      </c>
      <c r="AR146" s="23" t="s">
        <v>166</v>
      </c>
      <c r="AT146" s="23" t="s">
        <v>162</v>
      </c>
      <c r="AU146" s="23" t="s">
        <v>118</v>
      </c>
      <c r="AY146" s="23" t="s">
        <v>161</v>
      </c>
      <c r="BE146" s="143">
        <f>IF(U146="základní",N146,0)</f>
        <v>0</v>
      </c>
      <c r="BF146" s="143">
        <f>IF(U146="snížená",N146,0)</f>
        <v>0</v>
      </c>
      <c r="BG146" s="143">
        <f>IF(U146="zákl. přenesená",N146,0)</f>
        <v>0</v>
      </c>
      <c r="BH146" s="143">
        <f>IF(U146="sníž. přenesená",N146,0)</f>
        <v>0</v>
      </c>
      <c r="BI146" s="143">
        <f>IF(U146="nulová",N146,0)</f>
        <v>0</v>
      </c>
      <c r="BJ146" s="23" t="s">
        <v>90</v>
      </c>
      <c r="BK146" s="143">
        <f>ROUND(L146*K146,2)</f>
        <v>0</v>
      </c>
      <c r="BL146" s="23" t="s">
        <v>166</v>
      </c>
      <c r="BM146" s="23" t="s">
        <v>206</v>
      </c>
    </row>
    <row r="147" spans="2:51" s="10" customFormat="1" ht="16.5" customHeight="1">
      <c r="B147" s="241"/>
      <c r="C147" s="242"/>
      <c r="D147" s="242"/>
      <c r="E147" s="243" t="s">
        <v>22</v>
      </c>
      <c r="F147" s="244" t="s">
        <v>207</v>
      </c>
      <c r="G147" s="245"/>
      <c r="H147" s="245"/>
      <c r="I147" s="245"/>
      <c r="J147" s="242"/>
      <c r="K147" s="246">
        <v>72</v>
      </c>
      <c r="L147" s="242"/>
      <c r="M147" s="242"/>
      <c r="N147" s="242"/>
      <c r="O147" s="242"/>
      <c r="P147" s="242"/>
      <c r="Q147" s="242"/>
      <c r="R147" s="247"/>
      <c r="T147" s="248"/>
      <c r="U147" s="242"/>
      <c r="V147" s="242"/>
      <c r="W147" s="242"/>
      <c r="X147" s="242"/>
      <c r="Y147" s="242"/>
      <c r="Z147" s="242"/>
      <c r="AA147" s="249"/>
      <c r="AT147" s="250" t="s">
        <v>181</v>
      </c>
      <c r="AU147" s="250" t="s">
        <v>118</v>
      </c>
      <c r="AV147" s="10" t="s">
        <v>118</v>
      </c>
      <c r="AW147" s="10" t="s">
        <v>38</v>
      </c>
      <c r="AX147" s="10" t="s">
        <v>90</v>
      </c>
      <c r="AY147" s="250" t="s">
        <v>161</v>
      </c>
    </row>
    <row r="148" spans="2:65" s="1" customFormat="1" ht="25.5" customHeight="1">
      <c r="B148" s="47"/>
      <c r="C148" s="218" t="s">
        <v>173</v>
      </c>
      <c r="D148" s="218" t="s">
        <v>162</v>
      </c>
      <c r="E148" s="219" t="s">
        <v>208</v>
      </c>
      <c r="F148" s="220" t="s">
        <v>209</v>
      </c>
      <c r="G148" s="220"/>
      <c r="H148" s="220"/>
      <c r="I148" s="220"/>
      <c r="J148" s="221" t="s">
        <v>186</v>
      </c>
      <c r="K148" s="222">
        <v>21.6</v>
      </c>
      <c r="L148" s="223">
        <v>0</v>
      </c>
      <c r="M148" s="224"/>
      <c r="N148" s="225">
        <f>ROUND(L148*K148,2)</f>
        <v>0</v>
      </c>
      <c r="O148" s="225"/>
      <c r="P148" s="225"/>
      <c r="Q148" s="225"/>
      <c r="R148" s="49"/>
      <c r="T148" s="226" t="s">
        <v>22</v>
      </c>
      <c r="U148" s="57" t="s">
        <v>47</v>
      </c>
      <c r="V148" s="48"/>
      <c r="W148" s="227">
        <f>V148*K148</f>
        <v>0</v>
      </c>
      <c r="X148" s="227">
        <v>0</v>
      </c>
      <c r="Y148" s="227">
        <f>X148*K148</f>
        <v>0</v>
      </c>
      <c r="Z148" s="227">
        <v>0</v>
      </c>
      <c r="AA148" s="228">
        <f>Z148*K148</f>
        <v>0</v>
      </c>
      <c r="AR148" s="23" t="s">
        <v>166</v>
      </c>
      <c r="AT148" s="23" t="s">
        <v>162</v>
      </c>
      <c r="AU148" s="23" t="s">
        <v>118</v>
      </c>
      <c r="AY148" s="23" t="s">
        <v>161</v>
      </c>
      <c r="BE148" s="143">
        <f>IF(U148="základní",N148,0)</f>
        <v>0</v>
      </c>
      <c r="BF148" s="143">
        <f>IF(U148="snížená",N148,0)</f>
        <v>0</v>
      </c>
      <c r="BG148" s="143">
        <f>IF(U148="zákl. přenesená",N148,0)</f>
        <v>0</v>
      </c>
      <c r="BH148" s="143">
        <f>IF(U148="sníž. přenesená",N148,0)</f>
        <v>0</v>
      </c>
      <c r="BI148" s="143">
        <f>IF(U148="nulová",N148,0)</f>
        <v>0</v>
      </c>
      <c r="BJ148" s="23" t="s">
        <v>90</v>
      </c>
      <c r="BK148" s="143">
        <f>ROUND(L148*K148,2)</f>
        <v>0</v>
      </c>
      <c r="BL148" s="23" t="s">
        <v>166</v>
      </c>
      <c r="BM148" s="23" t="s">
        <v>210</v>
      </c>
    </row>
    <row r="149" spans="2:51" s="10" customFormat="1" ht="16.5" customHeight="1">
      <c r="B149" s="241"/>
      <c r="C149" s="242"/>
      <c r="D149" s="242"/>
      <c r="E149" s="243" t="s">
        <v>22</v>
      </c>
      <c r="F149" s="244" t="s">
        <v>211</v>
      </c>
      <c r="G149" s="245"/>
      <c r="H149" s="245"/>
      <c r="I149" s="245"/>
      <c r="J149" s="242"/>
      <c r="K149" s="246">
        <v>21.6</v>
      </c>
      <c r="L149" s="242"/>
      <c r="M149" s="242"/>
      <c r="N149" s="242"/>
      <c r="O149" s="242"/>
      <c r="P149" s="242"/>
      <c r="Q149" s="242"/>
      <c r="R149" s="247"/>
      <c r="T149" s="248"/>
      <c r="U149" s="242"/>
      <c r="V149" s="242"/>
      <c r="W149" s="242"/>
      <c r="X149" s="242"/>
      <c r="Y149" s="242"/>
      <c r="Z149" s="242"/>
      <c r="AA149" s="249"/>
      <c r="AT149" s="250" t="s">
        <v>181</v>
      </c>
      <c r="AU149" s="250" t="s">
        <v>118</v>
      </c>
      <c r="AV149" s="10" t="s">
        <v>118</v>
      </c>
      <c r="AW149" s="10" t="s">
        <v>38</v>
      </c>
      <c r="AX149" s="10" t="s">
        <v>90</v>
      </c>
      <c r="AY149" s="250" t="s">
        <v>161</v>
      </c>
    </row>
    <row r="150" spans="2:65" s="1" customFormat="1" ht="25.5" customHeight="1">
      <c r="B150" s="47"/>
      <c r="C150" s="218" t="s">
        <v>212</v>
      </c>
      <c r="D150" s="218" t="s">
        <v>162</v>
      </c>
      <c r="E150" s="219" t="s">
        <v>213</v>
      </c>
      <c r="F150" s="220" t="s">
        <v>214</v>
      </c>
      <c r="G150" s="220"/>
      <c r="H150" s="220"/>
      <c r="I150" s="220"/>
      <c r="J150" s="221" t="s">
        <v>186</v>
      </c>
      <c r="K150" s="222">
        <v>5992.56</v>
      </c>
      <c r="L150" s="223">
        <v>0</v>
      </c>
      <c r="M150" s="224"/>
      <c r="N150" s="225">
        <f>ROUND(L150*K150,2)</f>
        <v>0</v>
      </c>
      <c r="O150" s="225"/>
      <c r="P150" s="225"/>
      <c r="Q150" s="225"/>
      <c r="R150" s="49"/>
      <c r="T150" s="226" t="s">
        <v>22</v>
      </c>
      <c r="U150" s="57" t="s">
        <v>47</v>
      </c>
      <c r="V150" s="48"/>
      <c r="W150" s="227">
        <f>V150*K150</f>
        <v>0</v>
      </c>
      <c r="X150" s="227">
        <v>0</v>
      </c>
      <c r="Y150" s="227">
        <f>X150*K150</f>
        <v>0</v>
      </c>
      <c r="Z150" s="227">
        <v>0</v>
      </c>
      <c r="AA150" s="228">
        <f>Z150*K150</f>
        <v>0</v>
      </c>
      <c r="AR150" s="23" t="s">
        <v>166</v>
      </c>
      <c r="AT150" s="23" t="s">
        <v>162</v>
      </c>
      <c r="AU150" s="23" t="s">
        <v>118</v>
      </c>
      <c r="AY150" s="23" t="s">
        <v>161</v>
      </c>
      <c r="BE150" s="143">
        <f>IF(U150="základní",N150,0)</f>
        <v>0</v>
      </c>
      <c r="BF150" s="143">
        <f>IF(U150="snížená",N150,0)</f>
        <v>0</v>
      </c>
      <c r="BG150" s="143">
        <f>IF(U150="zákl. přenesená",N150,0)</f>
        <v>0</v>
      </c>
      <c r="BH150" s="143">
        <f>IF(U150="sníž. přenesená",N150,0)</f>
        <v>0</v>
      </c>
      <c r="BI150" s="143">
        <f>IF(U150="nulová",N150,0)</f>
        <v>0</v>
      </c>
      <c r="BJ150" s="23" t="s">
        <v>90</v>
      </c>
      <c r="BK150" s="143">
        <f>ROUND(L150*K150,2)</f>
        <v>0</v>
      </c>
      <c r="BL150" s="23" t="s">
        <v>166</v>
      </c>
      <c r="BM150" s="23" t="s">
        <v>215</v>
      </c>
    </row>
    <row r="151" spans="2:51" s="10" customFormat="1" ht="25.5" customHeight="1">
      <c r="B151" s="241"/>
      <c r="C151" s="242"/>
      <c r="D151" s="242"/>
      <c r="E151" s="243" t="s">
        <v>22</v>
      </c>
      <c r="F151" s="244" t="s">
        <v>216</v>
      </c>
      <c r="G151" s="245"/>
      <c r="H151" s="245"/>
      <c r="I151" s="245"/>
      <c r="J151" s="242"/>
      <c r="K151" s="246">
        <v>5339.7</v>
      </c>
      <c r="L151" s="242"/>
      <c r="M151" s="242"/>
      <c r="N151" s="242"/>
      <c r="O151" s="242"/>
      <c r="P151" s="242"/>
      <c r="Q151" s="242"/>
      <c r="R151" s="247"/>
      <c r="T151" s="248"/>
      <c r="U151" s="242"/>
      <c r="V151" s="242"/>
      <c r="W151" s="242"/>
      <c r="X151" s="242"/>
      <c r="Y151" s="242"/>
      <c r="Z151" s="242"/>
      <c r="AA151" s="249"/>
      <c r="AT151" s="250" t="s">
        <v>181</v>
      </c>
      <c r="AU151" s="250" t="s">
        <v>118</v>
      </c>
      <c r="AV151" s="10" t="s">
        <v>118</v>
      </c>
      <c r="AW151" s="10" t="s">
        <v>38</v>
      </c>
      <c r="AX151" s="10" t="s">
        <v>82</v>
      </c>
      <c r="AY151" s="250" t="s">
        <v>161</v>
      </c>
    </row>
    <row r="152" spans="2:51" s="10" customFormat="1" ht="25.5" customHeight="1">
      <c r="B152" s="241"/>
      <c r="C152" s="242"/>
      <c r="D152" s="242"/>
      <c r="E152" s="243" t="s">
        <v>22</v>
      </c>
      <c r="F152" s="251" t="s">
        <v>217</v>
      </c>
      <c r="G152" s="242"/>
      <c r="H152" s="242"/>
      <c r="I152" s="242"/>
      <c r="J152" s="242"/>
      <c r="K152" s="246">
        <v>218.7</v>
      </c>
      <c r="L152" s="242"/>
      <c r="M152" s="242"/>
      <c r="N152" s="242"/>
      <c r="O152" s="242"/>
      <c r="P152" s="242"/>
      <c r="Q152" s="242"/>
      <c r="R152" s="247"/>
      <c r="T152" s="248"/>
      <c r="U152" s="242"/>
      <c r="V152" s="242"/>
      <c r="W152" s="242"/>
      <c r="X152" s="242"/>
      <c r="Y152" s="242"/>
      <c r="Z152" s="242"/>
      <c r="AA152" s="249"/>
      <c r="AT152" s="250" t="s">
        <v>181</v>
      </c>
      <c r="AU152" s="250" t="s">
        <v>118</v>
      </c>
      <c r="AV152" s="10" t="s">
        <v>118</v>
      </c>
      <c r="AW152" s="10" t="s">
        <v>38</v>
      </c>
      <c r="AX152" s="10" t="s">
        <v>82</v>
      </c>
      <c r="AY152" s="250" t="s">
        <v>161</v>
      </c>
    </row>
    <row r="153" spans="2:51" s="10" customFormat="1" ht="16.5" customHeight="1">
      <c r="B153" s="241"/>
      <c r="C153" s="242"/>
      <c r="D153" s="242"/>
      <c r="E153" s="243" t="s">
        <v>22</v>
      </c>
      <c r="F153" s="251" t="s">
        <v>218</v>
      </c>
      <c r="G153" s="242"/>
      <c r="H153" s="242"/>
      <c r="I153" s="242"/>
      <c r="J153" s="242"/>
      <c r="K153" s="246">
        <v>434.16</v>
      </c>
      <c r="L153" s="242"/>
      <c r="M153" s="242"/>
      <c r="N153" s="242"/>
      <c r="O153" s="242"/>
      <c r="P153" s="242"/>
      <c r="Q153" s="242"/>
      <c r="R153" s="247"/>
      <c r="T153" s="248"/>
      <c r="U153" s="242"/>
      <c r="V153" s="242"/>
      <c r="W153" s="242"/>
      <c r="X153" s="242"/>
      <c r="Y153" s="242"/>
      <c r="Z153" s="242"/>
      <c r="AA153" s="249"/>
      <c r="AT153" s="250" t="s">
        <v>181</v>
      </c>
      <c r="AU153" s="250" t="s">
        <v>118</v>
      </c>
      <c r="AV153" s="10" t="s">
        <v>118</v>
      </c>
      <c r="AW153" s="10" t="s">
        <v>38</v>
      </c>
      <c r="AX153" s="10" t="s">
        <v>82</v>
      </c>
      <c r="AY153" s="250" t="s">
        <v>161</v>
      </c>
    </row>
    <row r="154" spans="2:51" s="11" customFormat="1" ht="16.5" customHeight="1">
      <c r="B154" s="252"/>
      <c r="C154" s="253"/>
      <c r="D154" s="253"/>
      <c r="E154" s="254" t="s">
        <v>22</v>
      </c>
      <c r="F154" s="255" t="s">
        <v>183</v>
      </c>
      <c r="G154" s="253"/>
      <c r="H154" s="253"/>
      <c r="I154" s="253"/>
      <c r="J154" s="253"/>
      <c r="K154" s="256">
        <v>5992.56</v>
      </c>
      <c r="L154" s="253"/>
      <c r="M154" s="253"/>
      <c r="N154" s="253"/>
      <c r="O154" s="253"/>
      <c r="P154" s="253"/>
      <c r="Q154" s="253"/>
      <c r="R154" s="257"/>
      <c r="T154" s="258"/>
      <c r="U154" s="253"/>
      <c r="V154" s="253"/>
      <c r="W154" s="253"/>
      <c r="X154" s="253"/>
      <c r="Y154" s="253"/>
      <c r="Z154" s="253"/>
      <c r="AA154" s="259"/>
      <c r="AT154" s="260" t="s">
        <v>181</v>
      </c>
      <c r="AU154" s="260" t="s">
        <v>118</v>
      </c>
      <c r="AV154" s="11" t="s">
        <v>166</v>
      </c>
      <c r="AW154" s="11" t="s">
        <v>38</v>
      </c>
      <c r="AX154" s="11" t="s">
        <v>90</v>
      </c>
      <c r="AY154" s="260" t="s">
        <v>161</v>
      </c>
    </row>
    <row r="155" spans="2:65" s="1" customFormat="1" ht="38.25" customHeight="1">
      <c r="B155" s="47"/>
      <c r="C155" s="218" t="s">
        <v>219</v>
      </c>
      <c r="D155" s="218" t="s">
        <v>162</v>
      </c>
      <c r="E155" s="219" t="s">
        <v>220</v>
      </c>
      <c r="F155" s="220" t="s">
        <v>221</v>
      </c>
      <c r="G155" s="220"/>
      <c r="H155" s="220"/>
      <c r="I155" s="220"/>
      <c r="J155" s="221" t="s">
        <v>186</v>
      </c>
      <c r="K155" s="222">
        <v>113858.64</v>
      </c>
      <c r="L155" s="223">
        <v>0</v>
      </c>
      <c r="M155" s="224"/>
      <c r="N155" s="225">
        <f>ROUND(L155*K155,2)</f>
        <v>0</v>
      </c>
      <c r="O155" s="225"/>
      <c r="P155" s="225"/>
      <c r="Q155" s="225"/>
      <c r="R155" s="49"/>
      <c r="T155" s="226" t="s">
        <v>22</v>
      </c>
      <c r="U155" s="57" t="s">
        <v>47</v>
      </c>
      <c r="V155" s="48"/>
      <c r="W155" s="227">
        <f>V155*K155</f>
        <v>0</v>
      </c>
      <c r="X155" s="227">
        <v>0</v>
      </c>
      <c r="Y155" s="227">
        <f>X155*K155</f>
        <v>0</v>
      </c>
      <c r="Z155" s="227">
        <v>0</v>
      </c>
      <c r="AA155" s="228">
        <f>Z155*K155</f>
        <v>0</v>
      </c>
      <c r="AR155" s="23" t="s">
        <v>166</v>
      </c>
      <c r="AT155" s="23" t="s">
        <v>162</v>
      </c>
      <c r="AU155" s="23" t="s">
        <v>118</v>
      </c>
      <c r="AY155" s="23" t="s">
        <v>161</v>
      </c>
      <c r="BE155" s="143">
        <f>IF(U155="základní",N155,0)</f>
        <v>0</v>
      </c>
      <c r="BF155" s="143">
        <f>IF(U155="snížená",N155,0)</f>
        <v>0</v>
      </c>
      <c r="BG155" s="143">
        <f>IF(U155="zákl. přenesená",N155,0)</f>
        <v>0</v>
      </c>
      <c r="BH155" s="143">
        <f>IF(U155="sníž. přenesená",N155,0)</f>
        <v>0</v>
      </c>
      <c r="BI155" s="143">
        <f>IF(U155="nulová",N155,0)</f>
        <v>0</v>
      </c>
      <c r="BJ155" s="23" t="s">
        <v>90</v>
      </c>
      <c r="BK155" s="143">
        <f>ROUND(L155*K155,2)</f>
        <v>0</v>
      </c>
      <c r="BL155" s="23" t="s">
        <v>166</v>
      </c>
      <c r="BM155" s="23" t="s">
        <v>222</v>
      </c>
    </row>
    <row r="156" spans="2:51" s="10" customFormat="1" ht="16.5" customHeight="1">
      <c r="B156" s="241"/>
      <c r="C156" s="242"/>
      <c r="D156" s="242"/>
      <c r="E156" s="243" t="s">
        <v>22</v>
      </c>
      <c r="F156" s="244" t="s">
        <v>223</v>
      </c>
      <c r="G156" s="245"/>
      <c r="H156" s="245"/>
      <c r="I156" s="245"/>
      <c r="J156" s="242"/>
      <c r="K156" s="246">
        <v>113858.64</v>
      </c>
      <c r="L156" s="242"/>
      <c r="M156" s="242"/>
      <c r="N156" s="242"/>
      <c r="O156" s="242"/>
      <c r="P156" s="242"/>
      <c r="Q156" s="242"/>
      <c r="R156" s="247"/>
      <c r="T156" s="248"/>
      <c r="U156" s="242"/>
      <c r="V156" s="242"/>
      <c r="W156" s="242"/>
      <c r="X156" s="242"/>
      <c r="Y156" s="242"/>
      <c r="Z156" s="242"/>
      <c r="AA156" s="249"/>
      <c r="AT156" s="250" t="s">
        <v>181</v>
      </c>
      <c r="AU156" s="250" t="s">
        <v>118</v>
      </c>
      <c r="AV156" s="10" t="s">
        <v>118</v>
      </c>
      <c r="AW156" s="10" t="s">
        <v>38</v>
      </c>
      <c r="AX156" s="10" t="s">
        <v>90</v>
      </c>
      <c r="AY156" s="250" t="s">
        <v>161</v>
      </c>
    </row>
    <row r="157" spans="2:65" s="1" customFormat="1" ht="16.5" customHeight="1">
      <c r="B157" s="47"/>
      <c r="C157" s="218" t="s">
        <v>224</v>
      </c>
      <c r="D157" s="218" t="s">
        <v>162</v>
      </c>
      <c r="E157" s="219" t="s">
        <v>225</v>
      </c>
      <c r="F157" s="220" t="s">
        <v>226</v>
      </c>
      <c r="G157" s="220"/>
      <c r="H157" s="220"/>
      <c r="I157" s="220"/>
      <c r="J157" s="221" t="s">
        <v>186</v>
      </c>
      <c r="K157" s="222">
        <v>5992.56</v>
      </c>
      <c r="L157" s="223">
        <v>0</v>
      </c>
      <c r="M157" s="224"/>
      <c r="N157" s="225">
        <f>ROUND(L157*K157,2)</f>
        <v>0</v>
      </c>
      <c r="O157" s="225"/>
      <c r="P157" s="225"/>
      <c r="Q157" s="225"/>
      <c r="R157" s="49"/>
      <c r="T157" s="226" t="s">
        <v>22</v>
      </c>
      <c r="U157" s="57" t="s">
        <v>47</v>
      </c>
      <c r="V157" s="48"/>
      <c r="W157" s="227">
        <f>V157*K157</f>
        <v>0</v>
      </c>
      <c r="X157" s="227">
        <v>0</v>
      </c>
      <c r="Y157" s="227">
        <f>X157*K157</f>
        <v>0</v>
      </c>
      <c r="Z157" s="227">
        <v>0</v>
      </c>
      <c r="AA157" s="228">
        <f>Z157*K157</f>
        <v>0</v>
      </c>
      <c r="AR157" s="23" t="s">
        <v>166</v>
      </c>
      <c r="AT157" s="23" t="s">
        <v>162</v>
      </c>
      <c r="AU157" s="23" t="s">
        <v>118</v>
      </c>
      <c r="AY157" s="23" t="s">
        <v>161</v>
      </c>
      <c r="BE157" s="143">
        <f>IF(U157="základní",N157,0)</f>
        <v>0</v>
      </c>
      <c r="BF157" s="143">
        <f>IF(U157="snížená",N157,0)</f>
        <v>0</v>
      </c>
      <c r="BG157" s="143">
        <f>IF(U157="zákl. přenesená",N157,0)</f>
        <v>0</v>
      </c>
      <c r="BH157" s="143">
        <f>IF(U157="sníž. přenesená",N157,0)</f>
        <v>0</v>
      </c>
      <c r="BI157" s="143">
        <f>IF(U157="nulová",N157,0)</f>
        <v>0</v>
      </c>
      <c r="BJ157" s="23" t="s">
        <v>90</v>
      </c>
      <c r="BK157" s="143">
        <f>ROUND(L157*K157,2)</f>
        <v>0</v>
      </c>
      <c r="BL157" s="23" t="s">
        <v>166</v>
      </c>
      <c r="BM157" s="23" t="s">
        <v>227</v>
      </c>
    </row>
    <row r="158" spans="2:65" s="1" customFormat="1" ht="25.5" customHeight="1">
      <c r="B158" s="47"/>
      <c r="C158" s="218" t="s">
        <v>228</v>
      </c>
      <c r="D158" s="218" t="s">
        <v>162</v>
      </c>
      <c r="E158" s="219" t="s">
        <v>229</v>
      </c>
      <c r="F158" s="220" t="s">
        <v>230</v>
      </c>
      <c r="G158" s="220"/>
      <c r="H158" s="220"/>
      <c r="I158" s="220"/>
      <c r="J158" s="221" t="s">
        <v>231</v>
      </c>
      <c r="K158" s="222">
        <v>10187.352</v>
      </c>
      <c r="L158" s="223">
        <v>0</v>
      </c>
      <c r="M158" s="224"/>
      <c r="N158" s="225">
        <f>ROUND(L158*K158,2)</f>
        <v>0</v>
      </c>
      <c r="O158" s="225"/>
      <c r="P158" s="225"/>
      <c r="Q158" s="225"/>
      <c r="R158" s="49"/>
      <c r="T158" s="226" t="s">
        <v>22</v>
      </c>
      <c r="U158" s="57" t="s">
        <v>47</v>
      </c>
      <c r="V158" s="48"/>
      <c r="W158" s="227">
        <f>V158*K158</f>
        <v>0</v>
      </c>
      <c r="X158" s="227">
        <v>0</v>
      </c>
      <c r="Y158" s="227">
        <f>X158*K158</f>
        <v>0</v>
      </c>
      <c r="Z158" s="227">
        <v>0</v>
      </c>
      <c r="AA158" s="228">
        <f>Z158*K158</f>
        <v>0</v>
      </c>
      <c r="AR158" s="23" t="s">
        <v>166</v>
      </c>
      <c r="AT158" s="23" t="s">
        <v>162</v>
      </c>
      <c r="AU158" s="23" t="s">
        <v>118</v>
      </c>
      <c r="AY158" s="23" t="s">
        <v>161</v>
      </c>
      <c r="BE158" s="143">
        <f>IF(U158="základní",N158,0)</f>
        <v>0</v>
      </c>
      <c r="BF158" s="143">
        <f>IF(U158="snížená",N158,0)</f>
        <v>0</v>
      </c>
      <c r="BG158" s="143">
        <f>IF(U158="zákl. přenesená",N158,0)</f>
        <v>0</v>
      </c>
      <c r="BH158" s="143">
        <f>IF(U158="sníž. přenesená",N158,0)</f>
        <v>0</v>
      </c>
      <c r="BI158" s="143">
        <f>IF(U158="nulová",N158,0)</f>
        <v>0</v>
      </c>
      <c r="BJ158" s="23" t="s">
        <v>90</v>
      </c>
      <c r="BK158" s="143">
        <f>ROUND(L158*K158,2)</f>
        <v>0</v>
      </c>
      <c r="BL158" s="23" t="s">
        <v>166</v>
      </c>
      <c r="BM158" s="23" t="s">
        <v>232</v>
      </c>
    </row>
    <row r="159" spans="2:47" s="1" customFormat="1" ht="24" customHeight="1">
      <c r="B159" s="47"/>
      <c r="C159" s="48"/>
      <c r="D159" s="48"/>
      <c r="E159" s="48"/>
      <c r="F159" s="229" t="s">
        <v>233</v>
      </c>
      <c r="G159" s="68"/>
      <c r="H159" s="68"/>
      <c r="I159" s="68"/>
      <c r="J159" s="48"/>
      <c r="K159" s="48"/>
      <c r="L159" s="48"/>
      <c r="M159" s="48"/>
      <c r="N159" s="48"/>
      <c r="O159" s="48"/>
      <c r="P159" s="48"/>
      <c r="Q159" s="48"/>
      <c r="R159" s="49"/>
      <c r="T159" s="190"/>
      <c r="U159" s="48"/>
      <c r="V159" s="48"/>
      <c r="W159" s="48"/>
      <c r="X159" s="48"/>
      <c r="Y159" s="48"/>
      <c r="Z159" s="48"/>
      <c r="AA159" s="101"/>
      <c r="AT159" s="23" t="s">
        <v>169</v>
      </c>
      <c r="AU159" s="23" t="s">
        <v>118</v>
      </c>
    </row>
    <row r="160" spans="2:51" s="10" customFormat="1" ht="16.5" customHeight="1">
      <c r="B160" s="241"/>
      <c r="C160" s="242"/>
      <c r="D160" s="242"/>
      <c r="E160" s="243" t="s">
        <v>22</v>
      </c>
      <c r="F160" s="251" t="s">
        <v>234</v>
      </c>
      <c r="G160" s="242"/>
      <c r="H160" s="242"/>
      <c r="I160" s="242"/>
      <c r="J160" s="242"/>
      <c r="K160" s="246">
        <v>10187.352</v>
      </c>
      <c r="L160" s="242"/>
      <c r="M160" s="242"/>
      <c r="N160" s="242"/>
      <c r="O160" s="242"/>
      <c r="P160" s="242"/>
      <c r="Q160" s="242"/>
      <c r="R160" s="247"/>
      <c r="T160" s="248"/>
      <c r="U160" s="242"/>
      <c r="V160" s="242"/>
      <c r="W160" s="242"/>
      <c r="X160" s="242"/>
      <c r="Y160" s="242"/>
      <c r="Z160" s="242"/>
      <c r="AA160" s="249"/>
      <c r="AT160" s="250" t="s">
        <v>181</v>
      </c>
      <c r="AU160" s="250" t="s">
        <v>118</v>
      </c>
      <c r="AV160" s="10" t="s">
        <v>118</v>
      </c>
      <c r="AW160" s="10" t="s">
        <v>38</v>
      </c>
      <c r="AX160" s="10" t="s">
        <v>90</v>
      </c>
      <c r="AY160" s="250" t="s">
        <v>161</v>
      </c>
    </row>
    <row r="161" spans="2:65" s="1" customFormat="1" ht="25.5" customHeight="1">
      <c r="B161" s="47"/>
      <c r="C161" s="218" t="s">
        <v>235</v>
      </c>
      <c r="D161" s="218" t="s">
        <v>162</v>
      </c>
      <c r="E161" s="219" t="s">
        <v>236</v>
      </c>
      <c r="F161" s="220" t="s">
        <v>237</v>
      </c>
      <c r="G161" s="220"/>
      <c r="H161" s="220"/>
      <c r="I161" s="220"/>
      <c r="J161" s="221" t="s">
        <v>178</v>
      </c>
      <c r="K161" s="222">
        <v>9915.3</v>
      </c>
      <c r="L161" s="223">
        <v>0</v>
      </c>
      <c r="M161" s="224"/>
      <c r="N161" s="225">
        <f>ROUND(L161*K161,2)</f>
        <v>0</v>
      </c>
      <c r="O161" s="225"/>
      <c r="P161" s="225"/>
      <c r="Q161" s="225"/>
      <c r="R161" s="49"/>
      <c r="T161" s="226" t="s">
        <v>22</v>
      </c>
      <c r="U161" s="57" t="s">
        <v>47</v>
      </c>
      <c r="V161" s="48"/>
      <c r="W161" s="227">
        <f>V161*K161</f>
        <v>0</v>
      </c>
      <c r="X161" s="227">
        <v>0</v>
      </c>
      <c r="Y161" s="227">
        <f>X161*K161</f>
        <v>0</v>
      </c>
      <c r="Z161" s="227">
        <v>0</v>
      </c>
      <c r="AA161" s="228">
        <f>Z161*K161</f>
        <v>0</v>
      </c>
      <c r="AR161" s="23" t="s">
        <v>166</v>
      </c>
      <c r="AT161" s="23" t="s">
        <v>162</v>
      </c>
      <c r="AU161" s="23" t="s">
        <v>118</v>
      </c>
      <c r="AY161" s="23" t="s">
        <v>161</v>
      </c>
      <c r="BE161" s="143">
        <f>IF(U161="základní",N161,0)</f>
        <v>0</v>
      </c>
      <c r="BF161" s="143">
        <f>IF(U161="snížená",N161,0)</f>
        <v>0</v>
      </c>
      <c r="BG161" s="143">
        <f>IF(U161="zákl. přenesená",N161,0)</f>
        <v>0</v>
      </c>
      <c r="BH161" s="143">
        <f>IF(U161="sníž. přenesená",N161,0)</f>
        <v>0</v>
      </c>
      <c r="BI161" s="143">
        <f>IF(U161="nulová",N161,0)</f>
        <v>0</v>
      </c>
      <c r="BJ161" s="23" t="s">
        <v>90</v>
      </c>
      <c r="BK161" s="143">
        <f>ROUND(L161*K161,2)</f>
        <v>0</v>
      </c>
      <c r="BL161" s="23" t="s">
        <v>166</v>
      </c>
      <c r="BM161" s="23" t="s">
        <v>238</v>
      </c>
    </row>
    <row r="162" spans="2:51" s="10" customFormat="1" ht="16.5" customHeight="1">
      <c r="B162" s="241"/>
      <c r="C162" s="242"/>
      <c r="D162" s="242"/>
      <c r="E162" s="243" t="s">
        <v>22</v>
      </c>
      <c r="F162" s="244" t="s">
        <v>239</v>
      </c>
      <c r="G162" s="245"/>
      <c r="H162" s="245"/>
      <c r="I162" s="245"/>
      <c r="J162" s="242"/>
      <c r="K162" s="246">
        <v>9578.3</v>
      </c>
      <c r="L162" s="242"/>
      <c r="M162" s="242"/>
      <c r="N162" s="242"/>
      <c r="O162" s="242"/>
      <c r="P162" s="242"/>
      <c r="Q162" s="242"/>
      <c r="R162" s="247"/>
      <c r="T162" s="248"/>
      <c r="U162" s="242"/>
      <c r="V162" s="242"/>
      <c r="W162" s="242"/>
      <c r="X162" s="242"/>
      <c r="Y162" s="242"/>
      <c r="Z162" s="242"/>
      <c r="AA162" s="249"/>
      <c r="AT162" s="250" t="s">
        <v>181</v>
      </c>
      <c r="AU162" s="250" t="s">
        <v>118</v>
      </c>
      <c r="AV162" s="10" t="s">
        <v>118</v>
      </c>
      <c r="AW162" s="10" t="s">
        <v>38</v>
      </c>
      <c r="AX162" s="10" t="s">
        <v>82</v>
      </c>
      <c r="AY162" s="250" t="s">
        <v>161</v>
      </c>
    </row>
    <row r="163" spans="2:51" s="10" customFormat="1" ht="16.5" customHeight="1">
      <c r="B163" s="241"/>
      <c r="C163" s="242"/>
      <c r="D163" s="242"/>
      <c r="E163" s="243" t="s">
        <v>22</v>
      </c>
      <c r="F163" s="251" t="s">
        <v>240</v>
      </c>
      <c r="G163" s="242"/>
      <c r="H163" s="242"/>
      <c r="I163" s="242"/>
      <c r="J163" s="242"/>
      <c r="K163" s="246">
        <v>67</v>
      </c>
      <c r="L163" s="242"/>
      <c r="M163" s="242"/>
      <c r="N163" s="242"/>
      <c r="O163" s="242"/>
      <c r="P163" s="242"/>
      <c r="Q163" s="242"/>
      <c r="R163" s="247"/>
      <c r="T163" s="248"/>
      <c r="U163" s="242"/>
      <c r="V163" s="242"/>
      <c r="W163" s="242"/>
      <c r="X163" s="242"/>
      <c r="Y163" s="242"/>
      <c r="Z163" s="242"/>
      <c r="AA163" s="249"/>
      <c r="AT163" s="250" t="s">
        <v>181</v>
      </c>
      <c r="AU163" s="250" t="s">
        <v>118</v>
      </c>
      <c r="AV163" s="10" t="s">
        <v>118</v>
      </c>
      <c r="AW163" s="10" t="s">
        <v>38</v>
      </c>
      <c r="AX163" s="10" t="s">
        <v>82</v>
      </c>
      <c r="AY163" s="250" t="s">
        <v>161</v>
      </c>
    </row>
    <row r="164" spans="2:51" s="10" customFormat="1" ht="16.5" customHeight="1">
      <c r="B164" s="241"/>
      <c r="C164" s="242"/>
      <c r="D164" s="242"/>
      <c r="E164" s="243" t="s">
        <v>22</v>
      </c>
      <c r="F164" s="251" t="s">
        <v>241</v>
      </c>
      <c r="G164" s="242"/>
      <c r="H164" s="242"/>
      <c r="I164" s="242"/>
      <c r="J164" s="242"/>
      <c r="K164" s="246">
        <v>270</v>
      </c>
      <c r="L164" s="242"/>
      <c r="M164" s="242"/>
      <c r="N164" s="242"/>
      <c r="O164" s="242"/>
      <c r="P164" s="242"/>
      <c r="Q164" s="242"/>
      <c r="R164" s="247"/>
      <c r="T164" s="248"/>
      <c r="U164" s="242"/>
      <c r="V164" s="242"/>
      <c r="W164" s="242"/>
      <c r="X164" s="242"/>
      <c r="Y164" s="242"/>
      <c r="Z164" s="242"/>
      <c r="AA164" s="249"/>
      <c r="AT164" s="250" t="s">
        <v>181</v>
      </c>
      <c r="AU164" s="250" t="s">
        <v>118</v>
      </c>
      <c r="AV164" s="10" t="s">
        <v>118</v>
      </c>
      <c r="AW164" s="10" t="s">
        <v>38</v>
      </c>
      <c r="AX164" s="10" t="s">
        <v>82</v>
      </c>
      <c r="AY164" s="250" t="s">
        <v>161</v>
      </c>
    </row>
    <row r="165" spans="2:51" s="11" customFormat="1" ht="16.5" customHeight="1">
      <c r="B165" s="252"/>
      <c r="C165" s="253"/>
      <c r="D165" s="253"/>
      <c r="E165" s="254" t="s">
        <v>22</v>
      </c>
      <c r="F165" s="255" t="s">
        <v>183</v>
      </c>
      <c r="G165" s="253"/>
      <c r="H165" s="253"/>
      <c r="I165" s="253"/>
      <c r="J165" s="253"/>
      <c r="K165" s="256">
        <v>9915.3</v>
      </c>
      <c r="L165" s="253"/>
      <c r="M165" s="253"/>
      <c r="N165" s="253"/>
      <c r="O165" s="253"/>
      <c r="P165" s="253"/>
      <c r="Q165" s="253"/>
      <c r="R165" s="257"/>
      <c r="T165" s="258"/>
      <c r="U165" s="253"/>
      <c r="V165" s="253"/>
      <c r="W165" s="253"/>
      <c r="X165" s="253"/>
      <c r="Y165" s="253"/>
      <c r="Z165" s="253"/>
      <c r="AA165" s="259"/>
      <c r="AT165" s="260" t="s">
        <v>181</v>
      </c>
      <c r="AU165" s="260" t="s">
        <v>118</v>
      </c>
      <c r="AV165" s="11" t="s">
        <v>166</v>
      </c>
      <c r="AW165" s="11" t="s">
        <v>38</v>
      </c>
      <c r="AX165" s="11" t="s">
        <v>90</v>
      </c>
      <c r="AY165" s="260" t="s">
        <v>161</v>
      </c>
    </row>
    <row r="166" spans="2:65" s="1" customFormat="1" ht="16.5" customHeight="1">
      <c r="B166" s="47"/>
      <c r="C166" s="218" t="s">
        <v>242</v>
      </c>
      <c r="D166" s="218" t="s">
        <v>162</v>
      </c>
      <c r="E166" s="219" t="s">
        <v>243</v>
      </c>
      <c r="F166" s="220" t="s">
        <v>244</v>
      </c>
      <c r="G166" s="220"/>
      <c r="H166" s="220"/>
      <c r="I166" s="220"/>
      <c r="J166" s="221" t="s">
        <v>178</v>
      </c>
      <c r="K166" s="222">
        <v>1416.4</v>
      </c>
      <c r="L166" s="223">
        <v>0</v>
      </c>
      <c r="M166" s="224"/>
      <c r="N166" s="225">
        <f>ROUND(L166*K166,2)</f>
        <v>0</v>
      </c>
      <c r="O166" s="225"/>
      <c r="P166" s="225"/>
      <c r="Q166" s="225"/>
      <c r="R166" s="49"/>
      <c r="T166" s="226" t="s">
        <v>22</v>
      </c>
      <c r="U166" s="57" t="s">
        <v>47</v>
      </c>
      <c r="V166" s="48"/>
      <c r="W166" s="227">
        <f>V166*K166</f>
        <v>0</v>
      </c>
      <c r="X166" s="227">
        <v>0</v>
      </c>
      <c r="Y166" s="227">
        <f>X166*K166</f>
        <v>0</v>
      </c>
      <c r="Z166" s="227">
        <v>0</v>
      </c>
      <c r="AA166" s="228">
        <f>Z166*K166</f>
        <v>0</v>
      </c>
      <c r="AR166" s="23" t="s">
        <v>166</v>
      </c>
      <c r="AT166" s="23" t="s">
        <v>162</v>
      </c>
      <c r="AU166" s="23" t="s">
        <v>118</v>
      </c>
      <c r="AY166" s="23" t="s">
        <v>161</v>
      </c>
      <c r="BE166" s="143">
        <f>IF(U166="základní",N166,0)</f>
        <v>0</v>
      </c>
      <c r="BF166" s="143">
        <f>IF(U166="snížená",N166,0)</f>
        <v>0</v>
      </c>
      <c r="BG166" s="143">
        <f>IF(U166="zákl. přenesená",N166,0)</f>
        <v>0</v>
      </c>
      <c r="BH166" s="143">
        <f>IF(U166="sníž. přenesená",N166,0)</f>
        <v>0</v>
      </c>
      <c r="BI166" s="143">
        <f>IF(U166="nulová",N166,0)</f>
        <v>0</v>
      </c>
      <c r="BJ166" s="23" t="s">
        <v>90</v>
      </c>
      <c r="BK166" s="143">
        <f>ROUND(L166*K166,2)</f>
        <v>0</v>
      </c>
      <c r="BL166" s="23" t="s">
        <v>166</v>
      </c>
      <c r="BM166" s="23" t="s">
        <v>245</v>
      </c>
    </row>
    <row r="167" spans="2:65" s="1" customFormat="1" ht="25.5" customHeight="1">
      <c r="B167" s="47"/>
      <c r="C167" s="218" t="s">
        <v>11</v>
      </c>
      <c r="D167" s="218" t="s">
        <v>162</v>
      </c>
      <c r="E167" s="219" t="s">
        <v>246</v>
      </c>
      <c r="F167" s="220" t="s">
        <v>247</v>
      </c>
      <c r="G167" s="220"/>
      <c r="H167" s="220"/>
      <c r="I167" s="220"/>
      <c r="J167" s="221" t="s">
        <v>248</v>
      </c>
      <c r="K167" s="222">
        <v>20</v>
      </c>
      <c r="L167" s="223">
        <v>0</v>
      </c>
      <c r="M167" s="224"/>
      <c r="N167" s="225">
        <f>ROUND(L167*K167,2)</f>
        <v>0</v>
      </c>
      <c r="O167" s="225"/>
      <c r="P167" s="225"/>
      <c r="Q167" s="225"/>
      <c r="R167" s="49"/>
      <c r="T167" s="226" t="s">
        <v>22</v>
      </c>
      <c r="U167" s="57" t="s">
        <v>47</v>
      </c>
      <c r="V167" s="48"/>
      <c r="W167" s="227">
        <f>V167*K167</f>
        <v>0</v>
      </c>
      <c r="X167" s="227">
        <v>0</v>
      </c>
      <c r="Y167" s="227">
        <f>X167*K167</f>
        <v>0</v>
      </c>
      <c r="Z167" s="227">
        <v>0.252</v>
      </c>
      <c r="AA167" s="228">
        <f>Z167*K167</f>
        <v>5.04</v>
      </c>
      <c r="AR167" s="23" t="s">
        <v>166</v>
      </c>
      <c r="AT167" s="23" t="s">
        <v>162</v>
      </c>
      <c r="AU167" s="23" t="s">
        <v>118</v>
      </c>
      <c r="AY167" s="23" t="s">
        <v>161</v>
      </c>
      <c r="BE167" s="143">
        <f>IF(U167="základní",N167,0)</f>
        <v>0</v>
      </c>
      <c r="BF167" s="143">
        <f>IF(U167="snížená",N167,0)</f>
        <v>0</v>
      </c>
      <c r="BG167" s="143">
        <f>IF(U167="zákl. přenesená",N167,0)</f>
        <v>0</v>
      </c>
      <c r="BH167" s="143">
        <f>IF(U167="sníž. přenesená",N167,0)</f>
        <v>0</v>
      </c>
      <c r="BI167" s="143">
        <f>IF(U167="nulová",N167,0)</f>
        <v>0</v>
      </c>
      <c r="BJ167" s="23" t="s">
        <v>90</v>
      </c>
      <c r="BK167" s="143">
        <f>ROUND(L167*K167,2)</f>
        <v>0</v>
      </c>
      <c r="BL167" s="23" t="s">
        <v>166</v>
      </c>
      <c r="BM167" s="23" t="s">
        <v>249</v>
      </c>
    </row>
    <row r="168" spans="2:51" s="10" customFormat="1" ht="16.5" customHeight="1">
      <c r="B168" s="241"/>
      <c r="C168" s="242"/>
      <c r="D168" s="242"/>
      <c r="E168" s="243" t="s">
        <v>22</v>
      </c>
      <c r="F168" s="244" t="s">
        <v>250</v>
      </c>
      <c r="G168" s="245"/>
      <c r="H168" s="245"/>
      <c r="I168" s="245"/>
      <c r="J168" s="242"/>
      <c r="K168" s="246">
        <v>20</v>
      </c>
      <c r="L168" s="242"/>
      <c r="M168" s="242"/>
      <c r="N168" s="242"/>
      <c r="O168" s="242"/>
      <c r="P168" s="242"/>
      <c r="Q168" s="242"/>
      <c r="R168" s="247"/>
      <c r="T168" s="248"/>
      <c r="U168" s="242"/>
      <c r="V168" s="242"/>
      <c r="W168" s="242"/>
      <c r="X168" s="242"/>
      <c r="Y168" s="242"/>
      <c r="Z168" s="242"/>
      <c r="AA168" s="249"/>
      <c r="AT168" s="250" t="s">
        <v>181</v>
      </c>
      <c r="AU168" s="250" t="s">
        <v>118</v>
      </c>
      <c r="AV168" s="10" t="s">
        <v>118</v>
      </c>
      <c r="AW168" s="10" t="s">
        <v>38</v>
      </c>
      <c r="AX168" s="10" t="s">
        <v>82</v>
      </c>
      <c r="AY168" s="250" t="s">
        <v>161</v>
      </c>
    </row>
    <row r="169" spans="2:51" s="11" customFormat="1" ht="16.5" customHeight="1">
      <c r="B169" s="252"/>
      <c r="C169" s="253"/>
      <c r="D169" s="253"/>
      <c r="E169" s="254" t="s">
        <v>22</v>
      </c>
      <c r="F169" s="255" t="s">
        <v>183</v>
      </c>
      <c r="G169" s="253"/>
      <c r="H169" s="253"/>
      <c r="I169" s="253"/>
      <c r="J169" s="253"/>
      <c r="K169" s="256">
        <v>20</v>
      </c>
      <c r="L169" s="253"/>
      <c r="M169" s="253"/>
      <c r="N169" s="253"/>
      <c r="O169" s="253"/>
      <c r="P169" s="253"/>
      <c r="Q169" s="253"/>
      <c r="R169" s="257"/>
      <c r="T169" s="258"/>
      <c r="U169" s="253"/>
      <c r="V169" s="253"/>
      <c r="W169" s="253"/>
      <c r="X169" s="253"/>
      <c r="Y169" s="253"/>
      <c r="Z169" s="253"/>
      <c r="AA169" s="259"/>
      <c r="AT169" s="260" t="s">
        <v>181</v>
      </c>
      <c r="AU169" s="260" t="s">
        <v>118</v>
      </c>
      <c r="AV169" s="11" t="s">
        <v>166</v>
      </c>
      <c r="AW169" s="11" t="s">
        <v>38</v>
      </c>
      <c r="AX169" s="11" t="s">
        <v>90</v>
      </c>
      <c r="AY169" s="260" t="s">
        <v>161</v>
      </c>
    </row>
    <row r="170" spans="2:63" s="9" customFormat="1" ht="29.85" customHeight="1">
      <c r="B170" s="206"/>
      <c r="C170" s="207"/>
      <c r="D170" s="238" t="s">
        <v>130</v>
      </c>
      <c r="E170" s="238"/>
      <c r="F170" s="238"/>
      <c r="G170" s="238"/>
      <c r="H170" s="238"/>
      <c r="I170" s="238"/>
      <c r="J170" s="238"/>
      <c r="K170" s="238"/>
      <c r="L170" s="238"/>
      <c r="M170" s="238"/>
      <c r="N170" s="261">
        <f>BK170</f>
        <v>0</v>
      </c>
      <c r="O170" s="262"/>
      <c r="P170" s="262"/>
      <c r="Q170" s="262"/>
      <c r="R170" s="211"/>
      <c r="T170" s="212"/>
      <c r="U170" s="207"/>
      <c r="V170" s="207"/>
      <c r="W170" s="213">
        <f>SUM(W171:W174)</f>
        <v>0</v>
      </c>
      <c r="X170" s="207"/>
      <c r="Y170" s="213">
        <f>SUM(Y171:Y174)</f>
        <v>0</v>
      </c>
      <c r="Z170" s="207"/>
      <c r="AA170" s="214">
        <f>SUM(AA171:AA174)</f>
        <v>0</v>
      </c>
      <c r="AR170" s="215" t="s">
        <v>90</v>
      </c>
      <c r="AT170" s="216" t="s">
        <v>81</v>
      </c>
      <c r="AU170" s="216" t="s">
        <v>90</v>
      </c>
      <c r="AY170" s="215" t="s">
        <v>161</v>
      </c>
      <c r="BK170" s="217">
        <f>SUM(BK171:BK174)</f>
        <v>0</v>
      </c>
    </row>
    <row r="171" spans="2:65" s="1" customFormat="1" ht="25.5" customHeight="1">
      <c r="B171" s="47"/>
      <c r="C171" s="218" t="s">
        <v>251</v>
      </c>
      <c r="D171" s="218" t="s">
        <v>162</v>
      </c>
      <c r="E171" s="219" t="s">
        <v>252</v>
      </c>
      <c r="F171" s="220" t="s">
        <v>253</v>
      </c>
      <c r="G171" s="220"/>
      <c r="H171" s="220"/>
      <c r="I171" s="220"/>
      <c r="J171" s="221" t="s">
        <v>186</v>
      </c>
      <c r="K171" s="222">
        <v>144</v>
      </c>
      <c r="L171" s="223">
        <v>0</v>
      </c>
      <c r="M171" s="224"/>
      <c r="N171" s="225">
        <f>ROUND(L171*K171,2)</f>
        <v>0</v>
      </c>
      <c r="O171" s="225"/>
      <c r="P171" s="225"/>
      <c r="Q171" s="225"/>
      <c r="R171" s="49"/>
      <c r="T171" s="226" t="s">
        <v>22</v>
      </c>
      <c r="U171" s="57" t="s">
        <v>47</v>
      </c>
      <c r="V171" s="48"/>
      <c r="W171" s="227">
        <f>V171*K171</f>
        <v>0</v>
      </c>
      <c r="X171" s="227">
        <v>0</v>
      </c>
      <c r="Y171" s="227">
        <f>X171*K171</f>
        <v>0</v>
      </c>
      <c r="Z171" s="227">
        <v>0</v>
      </c>
      <c r="AA171" s="228">
        <f>Z171*K171</f>
        <v>0</v>
      </c>
      <c r="AR171" s="23" t="s">
        <v>166</v>
      </c>
      <c r="AT171" s="23" t="s">
        <v>162</v>
      </c>
      <c r="AU171" s="23" t="s">
        <v>118</v>
      </c>
      <c r="AY171" s="23" t="s">
        <v>161</v>
      </c>
      <c r="BE171" s="143">
        <f>IF(U171="základní",N171,0)</f>
        <v>0</v>
      </c>
      <c r="BF171" s="143">
        <f>IF(U171="snížená",N171,0)</f>
        <v>0</v>
      </c>
      <c r="BG171" s="143">
        <f>IF(U171="zákl. přenesená",N171,0)</f>
        <v>0</v>
      </c>
      <c r="BH171" s="143">
        <f>IF(U171="sníž. přenesená",N171,0)</f>
        <v>0</v>
      </c>
      <c r="BI171" s="143">
        <f>IF(U171="nulová",N171,0)</f>
        <v>0</v>
      </c>
      <c r="BJ171" s="23" t="s">
        <v>90</v>
      </c>
      <c r="BK171" s="143">
        <f>ROUND(L171*K171,2)</f>
        <v>0</v>
      </c>
      <c r="BL171" s="23" t="s">
        <v>166</v>
      </c>
      <c r="BM171" s="23" t="s">
        <v>254</v>
      </c>
    </row>
    <row r="172" spans="2:51" s="10" customFormat="1" ht="16.5" customHeight="1">
      <c r="B172" s="241"/>
      <c r="C172" s="242"/>
      <c r="D172" s="242"/>
      <c r="E172" s="243" t="s">
        <v>22</v>
      </c>
      <c r="F172" s="244" t="s">
        <v>255</v>
      </c>
      <c r="G172" s="245"/>
      <c r="H172" s="245"/>
      <c r="I172" s="245"/>
      <c r="J172" s="242"/>
      <c r="K172" s="246">
        <v>108</v>
      </c>
      <c r="L172" s="242"/>
      <c r="M172" s="242"/>
      <c r="N172" s="242"/>
      <c r="O172" s="242"/>
      <c r="P172" s="242"/>
      <c r="Q172" s="242"/>
      <c r="R172" s="247"/>
      <c r="T172" s="248"/>
      <c r="U172" s="242"/>
      <c r="V172" s="242"/>
      <c r="W172" s="242"/>
      <c r="X172" s="242"/>
      <c r="Y172" s="242"/>
      <c r="Z172" s="242"/>
      <c r="AA172" s="249"/>
      <c r="AT172" s="250" t="s">
        <v>181</v>
      </c>
      <c r="AU172" s="250" t="s">
        <v>118</v>
      </c>
      <c r="AV172" s="10" t="s">
        <v>118</v>
      </c>
      <c r="AW172" s="10" t="s">
        <v>38</v>
      </c>
      <c r="AX172" s="10" t="s">
        <v>82</v>
      </c>
      <c r="AY172" s="250" t="s">
        <v>161</v>
      </c>
    </row>
    <row r="173" spans="2:51" s="10" customFormat="1" ht="16.5" customHeight="1">
      <c r="B173" s="241"/>
      <c r="C173" s="242"/>
      <c r="D173" s="242"/>
      <c r="E173" s="243" t="s">
        <v>22</v>
      </c>
      <c r="F173" s="251" t="s">
        <v>256</v>
      </c>
      <c r="G173" s="242"/>
      <c r="H173" s="242"/>
      <c r="I173" s="242"/>
      <c r="J173" s="242"/>
      <c r="K173" s="246">
        <v>36</v>
      </c>
      <c r="L173" s="242"/>
      <c r="M173" s="242"/>
      <c r="N173" s="242"/>
      <c r="O173" s="242"/>
      <c r="P173" s="242"/>
      <c r="Q173" s="242"/>
      <c r="R173" s="247"/>
      <c r="T173" s="248"/>
      <c r="U173" s="242"/>
      <c r="V173" s="242"/>
      <c r="W173" s="242"/>
      <c r="X173" s="242"/>
      <c r="Y173" s="242"/>
      <c r="Z173" s="242"/>
      <c r="AA173" s="249"/>
      <c r="AT173" s="250" t="s">
        <v>181</v>
      </c>
      <c r="AU173" s="250" t="s">
        <v>118</v>
      </c>
      <c r="AV173" s="10" t="s">
        <v>118</v>
      </c>
      <c r="AW173" s="10" t="s">
        <v>38</v>
      </c>
      <c r="AX173" s="10" t="s">
        <v>82</v>
      </c>
      <c r="AY173" s="250" t="s">
        <v>161</v>
      </c>
    </row>
    <row r="174" spans="2:51" s="11" customFormat="1" ht="16.5" customHeight="1">
      <c r="B174" s="252"/>
      <c r="C174" s="253"/>
      <c r="D174" s="253"/>
      <c r="E174" s="254" t="s">
        <v>22</v>
      </c>
      <c r="F174" s="255" t="s">
        <v>183</v>
      </c>
      <c r="G174" s="253"/>
      <c r="H174" s="253"/>
      <c r="I174" s="253"/>
      <c r="J174" s="253"/>
      <c r="K174" s="256">
        <v>144</v>
      </c>
      <c r="L174" s="253"/>
      <c r="M174" s="253"/>
      <c r="N174" s="253"/>
      <c r="O174" s="253"/>
      <c r="P174" s="253"/>
      <c r="Q174" s="253"/>
      <c r="R174" s="257"/>
      <c r="T174" s="258"/>
      <c r="U174" s="253"/>
      <c r="V174" s="253"/>
      <c r="W174" s="253"/>
      <c r="X174" s="253"/>
      <c r="Y174" s="253"/>
      <c r="Z174" s="253"/>
      <c r="AA174" s="259"/>
      <c r="AT174" s="260" t="s">
        <v>181</v>
      </c>
      <c r="AU174" s="260" t="s">
        <v>118</v>
      </c>
      <c r="AV174" s="11" t="s">
        <v>166</v>
      </c>
      <c r="AW174" s="11" t="s">
        <v>38</v>
      </c>
      <c r="AX174" s="11" t="s">
        <v>90</v>
      </c>
      <c r="AY174" s="260" t="s">
        <v>161</v>
      </c>
    </row>
    <row r="175" spans="2:63" s="9" customFormat="1" ht="29.85" customHeight="1">
      <c r="B175" s="206"/>
      <c r="C175" s="207"/>
      <c r="D175" s="238" t="s">
        <v>131</v>
      </c>
      <c r="E175" s="238"/>
      <c r="F175" s="238"/>
      <c r="G175" s="238"/>
      <c r="H175" s="238"/>
      <c r="I175" s="238"/>
      <c r="J175" s="238"/>
      <c r="K175" s="238"/>
      <c r="L175" s="238"/>
      <c r="M175" s="238"/>
      <c r="N175" s="261">
        <f>BK175</f>
        <v>0</v>
      </c>
      <c r="O175" s="262"/>
      <c r="P175" s="262"/>
      <c r="Q175" s="262"/>
      <c r="R175" s="211"/>
      <c r="T175" s="212"/>
      <c r="U175" s="207"/>
      <c r="V175" s="207"/>
      <c r="W175" s="213">
        <f>SUM(W176:W185)</f>
        <v>0</v>
      </c>
      <c r="X175" s="207"/>
      <c r="Y175" s="213">
        <f>SUM(Y176:Y185)</f>
        <v>10.60866</v>
      </c>
      <c r="Z175" s="207"/>
      <c r="AA175" s="214">
        <f>SUM(AA176:AA185)</f>
        <v>0</v>
      </c>
      <c r="AR175" s="215" t="s">
        <v>90</v>
      </c>
      <c r="AT175" s="216" t="s">
        <v>81</v>
      </c>
      <c r="AU175" s="216" t="s">
        <v>90</v>
      </c>
      <c r="AY175" s="215" t="s">
        <v>161</v>
      </c>
      <c r="BK175" s="217">
        <f>SUM(BK176:BK185)</f>
        <v>0</v>
      </c>
    </row>
    <row r="176" spans="2:65" s="1" customFormat="1" ht="25.5" customHeight="1">
      <c r="B176" s="47"/>
      <c r="C176" s="218" t="s">
        <v>257</v>
      </c>
      <c r="D176" s="218" t="s">
        <v>162</v>
      </c>
      <c r="E176" s="219" t="s">
        <v>258</v>
      </c>
      <c r="F176" s="220" t="s">
        <v>259</v>
      </c>
      <c r="G176" s="220"/>
      <c r="H176" s="220"/>
      <c r="I176" s="220"/>
      <c r="J176" s="221" t="s">
        <v>248</v>
      </c>
      <c r="K176" s="222">
        <v>18</v>
      </c>
      <c r="L176" s="223">
        <v>0</v>
      </c>
      <c r="M176" s="224"/>
      <c r="N176" s="225">
        <f>ROUND(L176*K176,2)</f>
        <v>0</v>
      </c>
      <c r="O176" s="225"/>
      <c r="P176" s="225"/>
      <c r="Q176" s="225"/>
      <c r="R176" s="49"/>
      <c r="T176" s="226" t="s">
        <v>22</v>
      </c>
      <c r="U176" s="57" t="s">
        <v>47</v>
      </c>
      <c r="V176" s="48"/>
      <c r="W176" s="227">
        <f>V176*K176</f>
        <v>0</v>
      </c>
      <c r="X176" s="227">
        <v>0.14737</v>
      </c>
      <c r="Y176" s="227">
        <f>X176*K176</f>
        <v>2.65266</v>
      </c>
      <c r="Z176" s="227">
        <v>0</v>
      </c>
      <c r="AA176" s="228">
        <f>Z176*K176</f>
        <v>0</v>
      </c>
      <c r="AR176" s="23" t="s">
        <v>166</v>
      </c>
      <c r="AT176" s="23" t="s">
        <v>162</v>
      </c>
      <c r="AU176" s="23" t="s">
        <v>118</v>
      </c>
      <c r="AY176" s="23" t="s">
        <v>161</v>
      </c>
      <c r="BE176" s="143">
        <f>IF(U176="základní",N176,0)</f>
        <v>0</v>
      </c>
      <c r="BF176" s="143">
        <f>IF(U176="snížená",N176,0)</f>
        <v>0</v>
      </c>
      <c r="BG176" s="143">
        <f>IF(U176="zákl. přenesená",N176,0)</f>
        <v>0</v>
      </c>
      <c r="BH176" s="143">
        <f>IF(U176="sníž. přenesená",N176,0)</f>
        <v>0</v>
      </c>
      <c r="BI176" s="143">
        <f>IF(U176="nulová",N176,0)</f>
        <v>0</v>
      </c>
      <c r="BJ176" s="23" t="s">
        <v>90</v>
      </c>
      <c r="BK176" s="143">
        <f>ROUND(L176*K176,2)</f>
        <v>0</v>
      </c>
      <c r="BL176" s="23" t="s">
        <v>166</v>
      </c>
      <c r="BM176" s="23" t="s">
        <v>260</v>
      </c>
    </row>
    <row r="177" spans="2:47" s="1" customFormat="1" ht="24" customHeight="1">
      <c r="B177" s="47"/>
      <c r="C177" s="48"/>
      <c r="D177" s="48"/>
      <c r="E177" s="48"/>
      <c r="F177" s="229" t="s">
        <v>261</v>
      </c>
      <c r="G177" s="68"/>
      <c r="H177" s="68"/>
      <c r="I177" s="68"/>
      <c r="J177" s="48"/>
      <c r="K177" s="48"/>
      <c r="L177" s="48"/>
      <c r="M177" s="48"/>
      <c r="N177" s="48"/>
      <c r="O177" s="48"/>
      <c r="P177" s="48"/>
      <c r="Q177" s="48"/>
      <c r="R177" s="49"/>
      <c r="T177" s="190"/>
      <c r="U177" s="48"/>
      <c r="V177" s="48"/>
      <c r="W177" s="48"/>
      <c r="X177" s="48"/>
      <c r="Y177" s="48"/>
      <c r="Z177" s="48"/>
      <c r="AA177" s="101"/>
      <c r="AT177" s="23" t="s">
        <v>169</v>
      </c>
      <c r="AU177" s="23" t="s">
        <v>118</v>
      </c>
    </row>
    <row r="178" spans="2:51" s="10" customFormat="1" ht="16.5" customHeight="1">
      <c r="B178" s="241"/>
      <c r="C178" s="242"/>
      <c r="D178" s="242"/>
      <c r="E178" s="243" t="s">
        <v>22</v>
      </c>
      <c r="F178" s="251" t="s">
        <v>262</v>
      </c>
      <c r="G178" s="242"/>
      <c r="H178" s="242"/>
      <c r="I178" s="242"/>
      <c r="J178" s="242"/>
      <c r="K178" s="246">
        <v>18</v>
      </c>
      <c r="L178" s="242"/>
      <c r="M178" s="242"/>
      <c r="N178" s="242"/>
      <c r="O178" s="242"/>
      <c r="P178" s="242"/>
      <c r="Q178" s="242"/>
      <c r="R178" s="247"/>
      <c r="T178" s="248"/>
      <c r="U178" s="242"/>
      <c r="V178" s="242"/>
      <c r="W178" s="242"/>
      <c r="X178" s="242"/>
      <c r="Y178" s="242"/>
      <c r="Z178" s="242"/>
      <c r="AA178" s="249"/>
      <c r="AT178" s="250" t="s">
        <v>181</v>
      </c>
      <c r="AU178" s="250" t="s">
        <v>118</v>
      </c>
      <c r="AV178" s="10" t="s">
        <v>118</v>
      </c>
      <c r="AW178" s="10" t="s">
        <v>38</v>
      </c>
      <c r="AX178" s="10" t="s">
        <v>82</v>
      </c>
      <c r="AY178" s="250" t="s">
        <v>161</v>
      </c>
    </row>
    <row r="179" spans="2:51" s="11" customFormat="1" ht="16.5" customHeight="1">
      <c r="B179" s="252"/>
      <c r="C179" s="253"/>
      <c r="D179" s="253"/>
      <c r="E179" s="254" t="s">
        <v>22</v>
      </c>
      <c r="F179" s="255" t="s">
        <v>183</v>
      </c>
      <c r="G179" s="253"/>
      <c r="H179" s="253"/>
      <c r="I179" s="253"/>
      <c r="J179" s="253"/>
      <c r="K179" s="256">
        <v>18</v>
      </c>
      <c r="L179" s="253"/>
      <c r="M179" s="253"/>
      <c r="N179" s="253"/>
      <c r="O179" s="253"/>
      <c r="P179" s="253"/>
      <c r="Q179" s="253"/>
      <c r="R179" s="257"/>
      <c r="T179" s="258"/>
      <c r="U179" s="253"/>
      <c r="V179" s="253"/>
      <c r="W179" s="253"/>
      <c r="X179" s="253"/>
      <c r="Y179" s="253"/>
      <c r="Z179" s="253"/>
      <c r="AA179" s="259"/>
      <c r="AT179" s="260" t="s">
        <v>181</v>
      </c>
      <c r="AU179" s="260" t="s">
        <v>118</v>
      </c>
      <c r="AV179" s="11" t="s">
        <v>166</v>
      </c>
      <c r="AW179" s="11" t="s">
        <v>38</v>
      </c>
      <c r="AX179" s="11" t="s">
        <v>90</v>
      </c>
      <c r="AY179" s="260" t="s">
        <v>161</v>
      </c>
    </row>
    <row r="180" spans="2:65" s="1" customFormat="1" ht="16.5" customHeight="1">
      <c r="B180" s="47"/>
      <c r="C180" s="230" t="s">
        <v>263</v>
      </c>
      <c r="D180" s="230" t="s">
        <v>170</v>
      </c>
      <c r="E180" s="231" t="s">
        <v>264</v>
      </c>
      <c r="F180" s="232" t="s">
        <v>265</v>
      </c>
      <c r="G180" s="232"/>
      <c r="H180" s="232"/>
      <c r="I180" s="232"/>
      <c r="J180" s="233" t="s">
        <v>266</v>
      </c>
      <c r="K180" s="234">
        <v>7.2</v>
      </c>
      <c r="L180" s="235">
        <v>0</v>
      </c>
      <c r="M180" s="236"/>
      <c r="N180" s="237">
        <f>ROUND(L180*K180,2)</f>
        <v>0</v>
      </c>
      <c r="O180" s="225"/>
      <c r="P180" s="225"/>
      <c r="Q180" s="225"/>
      <c r="R180" s="49"/>
      <c r="T180" s="226" t="s">
        <v>22</v>
      </c>
      <c r="U180" s="57" t="s">
        <v>47</v>
      </c>
      <c r="V180" s="48"/>
      <c r="W180" s="227">
        <f>V180*K180</f>
        <v>0</v>
      </c>
      <c r="X180" s="227">
        <v>0.95</v>
      </c>
      <c r="Y180" s="227">
        <f>X180*K180</f>
        <v>6.84</v>
      </c>
      <c r="Z180" s="227">
        <v>0</v>
      </c>
      <c r="AA180" s="228">
        <f>Z180*K180</f>
        <v>0</v>
      </c>
      <c r="AR180" s="23" t="s">
        <v>267</v>
      </c>
      <c r="AT180" s="23" t="s">
        <v>170</v>
      </c>
      <c r="AU180" s="23" t="s">
        <v>118</v>
      </c>
      <c r="AY180" s="23" t="s">
        <v>161</v>
      </c>
      <c r="BE180" s="143">
        <f>IF(U180="základní",N180,0)</f>
        <v>0</v>
      </c>
      <c r="BF180" s="143">
        <f>IF(U180="snížená",N180,0)</f>
        <v>0</v>
      </c>
      <c r="BG180" s="143">
        <f>IF(U180="zákl. přenesená",N180,0)</f>
        <v>0</v>
      </c>
      <c r="BH180" s="143">
        <f>IF(U180="sníž. přenesená",N180,0)</f>
        <v>0</v>
      </c>
      <c r="BI180" s="143">
        <f>IF(U180="nulová",N180,0)</f>
        <v>0</v>
      </c>
      <c r="BJ180" s="23" t="s">
        <v>90</v>
      </c>
      <c r="BK180" s="143">
        <f>ROUND(L180*K180,2)</f>
        <v>0</v>
      </c>
      <c r="BL180" s="23" t="s">
        <v>251</v>
      </c>
      <c r="BM180" s="23" t="s">
        <v>268</v>
      </c>
    </row>
    <row r="181" spans="2:47" s="1" customFormat="1" ht="36" customHeight="1">
      <c r="B181" s="47"/>
      <c r="C181" s="48"/>
      <c r="D181" s="48"/>
      <c r="E181" s="48"/>
      <c r="F181" s="229" t="s">
        <v>269</v>
      </c>
      <c r="G181" s="68"/>
      <c r="H181" s="68"/>
      <c r="I181" s="68"/>
      <c r="J181" s="48"/>
      <c r="K181" s="48"/>
      <c r="L181" s="48"/>
      <c r="M181" s="48"/>
      <c r="N181" s="48"/>
      <c r="O181" s="48"/>
      <c r="P181" s="48"/>
      <c r="Q181" s="48"/>
      <c r="R181" s="49"/>
      <c r="T181" s="190"/>
      <c r="U181" s="48"/>
      <c r="V181" s="48"/>
      <c r="W181" s="48"/>
      <c r="X181" s="48"/>
      <c r="Y181" s="48"/>
      <c r="Z181" s="48"/>
      <c r="AA181" s="101"/>
      <c r="AT181" s="23" t="s">
        <v>169</v>
      </c>
      <c r="AU181" s="23" t="s">
        <v>118</v>
      </c>
    </row>
    <row r="182" spans="2:51" s="10" customFormat="1" ht="16.5" customHeight="1">
      <c r="B182" s="241"/>
      <c r="C182" s="242"/>
      <c r="D182" s="242"/>
      <c r="E182" s="243" t="s">
        <v>22</v>
      </c>
      <c r="F182" s="251" t="s">
        <v>270</v>
      </c>
      <c r="G182" s="242"/>
      <c r="H182" s="242"/>
      <c r="I182" s="242"/>
      <c r="J182" s="242"/>
      <c r="K182" s="246">
        <v>7.2</v>
      </c>
      <c r="L182" s="242"/>
      <c r="M182" s="242"/>
      <c r="N182" s="242"/>
      <c r="O182" s="242"/>
      <c r="P182" s="242"/>
      <c r="Q182" s="242"/>
      <c r="R182" s="247"/>
      <c r="T182" s="248"/>
      <c r="U182" s="242"/>
      <c r="V182" s="242"/>
      <c r="W182" s="242"/>
      <c r="X182" s="242"/>
      <c r="Y182" s="242"/>
      <c r="Z182" s="242"/>
      <c r="AA182" s="249"/>
      <c r="AT182" s="250" t="s">
        <v>181</v>
      </c>
      <c r="AU182" s="250" t="s">
        <v>118</v>
      </c>
      <c r="AV182" s="10" t="s">
        <v>118</v>
      </c>
      <c r="AW182" s="10" t="s">
        <v>38</v>
      </c>
      <c r="AX182" s="10" t="s">
        <v>90</v>
      </c>
      <c r="AY182" s="250" t="s">
        <v>161</v>
      </c>
    </row>
    <row r="183" spans="2:65" s="1" customFormat="1" ht="16.5" customHeight="1">
      <c r="B183" s="47"/>
      <c r="C183" s="230" t="s">
        <v>271</v>
      </c>
      <c r="D183" s="230" t="s">
        <v>170</v>
      </c>
      <c r="E183" s="231" t="s">
        <v>272</v>
      </c>
      <c r="F183" s="232" t="s">
        <v>273</v>
      </c>
      <c r="G183" s="232"/>
      <c r="H183" s="232"/>
      <c r="I183" s="232"/>
      <c r="J183" s="233" t="s">
        <v>266</v>
      </c>
      <c r="K183" s="234">
        <v>36</v>
      </c>
      <c r="L183" s="235">
        <v>0</v>
      </c>
      <c r="M183" s="236"/>
      <c r="N183" s="237">
        <f>ROUND(L183*K183,2)</f>
        <v>0</v>
      </c>
      <c r="O183" s="225"/>
      <c r="P183" s="225"/>
      <c r="Q183" s="225"/>
      <c r="R183" s="49"/>
      <c r="T183" s="226" t="s">
        <v>22</v>
      </c>
      <c r="U183" s="57" t="s">
        <v>47</v>
      </c>
      <c r="V183" s="48"/>
      <c r="W183" s="227">
        <f>V183*K183</f>
        <v>0</v>
      </c>
      <c r="X183" s="227">
        <v>0.031</v>
      </c>
      <c r="Y183" s="227">
        <f>X183*K183</f>
        <v>1.116</v>
      </c>
      <c r="Z183" s="227">
        <v>0</v>
      </c>
      <c r="AA183" s="228">
        <f>Z183*K183</f>
        <v>0</v>
      </c>
      <c r="AR183" s="23" t="s">
        <v>173</v>
      </c>
      <c r="AT183" s="23" t="s">
        <v>170</v>
      </c>
      <c r="AU183" s="23" t="s">
        <v>118</v>
      </c>
      <c r="AY183" s="23" t="s">
        <v>161</v>
      </c>
      <c r="BE183" s="143">
        <f>IF(U183="základní",N183,0)</f>
        <v>0</v>
      </c>
      <c r="BF183" s="143">
        <f>IF(U183="snížená",N183,0)</f>
        <v>0</v>
      </c>
      <c r="BG183" s="143">
        <f>IF(U183="zákl. přenesená",N183,0)</f>
        <v>0</v>
      </c>
      <c r="BH183" s="143">
        <f>IF(U183="sníž. přenesená",N183,0)</f>
        <v>0</v>
      </c>
      <c r="BI183" s="143">
        <f>IF(U183="nulová",N183,0)</f>
        <v>0</v>
      </c>
      <c r="BJ183" s="23" t="s">
        <v>90</v>
      </c>
      <c r="BK183" s="143">
        <f>ROUND(L183*K183,2)</f>
        <v>0</v>
      </c>
      <c r="BL183" s="23" t="s">
        <v>166</v>
      </c>
      <c r="BM183" s="23" t="s">
        <v>274</v>
      </c>
    </row>
    <row r="184" spans="2:47" s="1" customFormat="1" ht="36" customHeight="1">
      <c r="B184" s="47"/>
      <c r="C184" s="48"/>
      <c r="D184" s="48"/>
      <c r="E184" s="48"/>
      <c r="F184" s="229" t="s">
        <v>275</v>
      </c>
      <c r="G184" s="68"/>
      <c r="H184" s="68"/>
      <c r="I184" s="68"/>
      <c r="J184" s="48"/>
      <c r="K184" s="48"/>
      <c r="L184" s="48"/>
      <c r="M184" s="48"/>
      <c r="N184" s="48"/>
      <c r="O184" s="48"/>
      <c r="P184" s="48"/>
      <c r="Q184" s="48"/>
      <c r="R184" s="49"/>
      <c r="T184" s="190"/>
      <c r="U184" s="48"/>
      <c r="V184" s="48"/>
      <c r="W184" s="48"/>
      <c r="X184" s="48"/>
      <c r="Y184" s="48"/>
      <c r="Z184" s="48"/>
      <c r="AA184" s="101"/>
      <c r="AT184" s="23" t="s">
        <v>169</v>
      </c>
      <c r="AU184" s="23" t="s">
        <v>118</v>
      </c>
    </row>
    <row r="185" spans="2:51" s="10" customFormat="1" ht="16.5" customHeight="1">
      <c r="B185" s="241"/>
      <c r="C185" s="242"/>
      <c r="D185" s="242"/>
      <c r="E185" s="243" t="s">
        <v>22</v>
      </c>
      <c r="F185" s="251" t="s">
        <v>276</v>
      </c>
      <c r="G185" s="242"/>
      <c r="H185" s="242"/>
      <c r="I185" s="242"/>
      <c r="J185" s="242"/>
      <c r="K185" s="246">
        <v>36</v>
      </c>
      <c r="L185" s="242"/>
      <c r="M185" s="242"/>
      <c r="N185" s="242"/>
      <c r="O185" s="242"/>
      <c r="P185" s="242"/>
      <c r="Q185" s="242"/>
      <c r="R185" s="247"/>
      <c r="T185" s="248"/>
      <c r="U185" s="242"/>
      <c r="V185" s="242"/>
      <c r="W185" s="242"/>
      <c r="X185" s="242"/>
      <c r="Y185" s="242"/>
      <c r="Z185" s="242"/>
      <c r="AA185" s="249"/>
      <c r="AT185" s="250" t="s">
        <v>181</v>
      </c>
      <c r="AU185" s="250" t="s">
        <v>118</v>
      </c>
      <c r="AV185" s="10" t="s">
        <v>118</v>
      </c>
      <c r="AW185" s="10" t="s">
        <v>38</v>
      </c>
      <c r="AX185" s="10" t="s">
        <v>90</v>
      </c>
      <c r="AY185" s="250" t="s">
        <v>161</v>
      </c>
    </row>
    <row r="186" spans="2:63" s="9" customFormat="1" ht="29.85" customHeight="1">
      <c r="B186" s="206"/>
      <c r="C186" s="207"/>
      <c r="D186" s="238" t="s">
        <v>132</v>
      </c>
      <c r="E186" s="238"/>
      <c r="F186" s="238"/>
      <c r="G186" s="238"/>
      <c r="H186" s="238"/>
      <c r="I186" s="238"/>
      <c r="J186" s="238"/>
      <c r="K186" s="238"/>
      <c r="L186" s="238"/>
      <c r="M186" s="238"/>
      <c r="N186" s="261">
        <f>BK186</f>
        <v>0</v>
      </c>
      <c r="O186" s="262"/>
      <c r="P186" s="262"/>
      <c r="Q186" s="262"/>
      <c r="R186" s="211"/>
      <c r="T186" s="212"/>
      <c r="U186" s="207"/>
      <c r="V186" s="207"/>
      <c r="W186" s="213">
        <f>SUM(W187:W198)</f>
        <v>0</v>
      </c>
      <c r="X186" s="207"/>
      <c r="Y186" s="213">
        <f>SUM(Y187:Y198)</f>
        <v>118.36444439999998</v>
      </c>
      <c r="Z186" s="207"/>
      <c r="AA186" s="214">
        <f>SUM(AA187:AA198)</f>
        <v>0</v>
      </c>
      <c r="AR186" s="215" t="s">
        <v>90</v>
      </c>
      <c r="AT186" s="216" t="s">
        <v>81</v>
      </c>
      <c r="AU186" s="216" t="s">
        <v>90</v>
      </c>
      <c r="AY186" s="215" t="s">
        <v>161</v>
      </c>
      <c r="BK186" s="217">
        <f>SUM(BK187:BK198)</f>
        <v>0</v>
      </c>
    </row>
    <row r="187" spans="2:65" s="1" customFormat="1" ht="25.5" customHeight="1">
      <c r="B187" s="47"/>
      <c r="C187" s="218" t="s">
        <v>277</v>
      </c>
      <c r="D187" s="218" t="s">
        <v>162</v>
      </c>
      <c r="E187" s="219" t="s">
        <v>278</v>
      </c>
      <c r="F187" s="220" t="s">
        <v>279</v>
      </c>
      <c r="G187" s="220"/>
      <c r="H187" s="220"/>
      <c r="I187" s="220"/>
      <c r="J187" s="221" t="s">
        <v>178</v>
      </c>
      <c r="K187" s="222">
        <v>81</v>
      </c>
      <c r="L187" s="223">
        <v>0</v>
      </c>
      <c r="M187" s="224"/>
      <c r="N187" s="225">
        <f>ROUND(L187*K187,2)</f>
        <v>0</v>
      </c>
      <c r="O187" s="225"/>
      <c r="P187" s="225"/>
      <c r="Q187" s="225"/>
      <c r="R187" s="49"/>
      <c r="T187" s="226" t="s">
        <v>22</v>
      </c>
      <c r="U187" s="57" t="s">
        <v>47</v>
      </c>
      <c r="V187" s="48"/>
      <c r="W187" s="227">
        <f>V187*K187</f>
        <v>0</v>
      </c>
      <c r="X187" s="227">
        <v>0</v>
      </c>
      <c r="Y187" s="227">
        <f>X187*K187</f>
        <v>0</v>
      </c>
      <c r="Z187" s="227">
        <v>0</v>
      </c>
      <c r="AA187" s="228">
        <f>Z187*K187</f>
        <v>0</v>
      </c>
      <c r="AR187" s="23" t="s">
        <v>166</v>
      </c>
      <c r="AT187" s="23" t="s">
        <v>162</v>
      </c>
      <c r="AU187" s="23" t="s">
        <v>118</v>
      </c>
      <c r="AY187" s="23" t="s">
        <v>161</v>
      </c>
      <c r="BE187" s="143">
        <f>IF(U187="základní",N187,0)</f>
        <v>0</v>
      </c>
      <c r="BF187" s="143">
        <f>IF(U187="snížená",N187,0)</f>
        <v>0</v>
      </c>
      <c r="BG187" s="143">
        <f>IF(U187="zákl. přenesená",N187,0)</f>
        <v>0</v>
      </c>
      <c r="BH187" s="143">
        <f>IF(U187="sníž. přenesená",N187,0)</f>
        <v>0</v>
      </c>
      <c r="BI187" s="143">
        <f>IF(U187="nulová",N187,0)</f>
        <v>0</v>
      </c>
      <c r="BJ187" s="23" t="s">
        <v>90</v>
      </c>
      <c r="BK187" s="143">
        <f>ROUND(L187*K187,2)</f>
        <v>0</v>
      </c>
      <c r="BL187" s="23" t="s">
        <v>166</v>
      </c>
      <c r="BM187" s="23" t="s">
        <v>280</v>
      </c>
    </row>
    <row r="188" spans="2:51" s="10" customFormat="1" ht="25.5" customHeight="1">
      <c r="B188" s="241"/>
      <c r="C188" s="242"/>
      <c r="D188" s="242"/>
      <c r="E188" s="243" t="s">
        <v>22</v>
      </c>
      <c r="F188" s="244" t="s">
        <v>281</v>
      </c>
      <c r="G188" s="245"/>
      <c r="H188" s="245"/>
      <c r="I188" s="245"/>
      <c r="J188" s="242"/>
      <c r="K188" s="246">
        <v>9</v>
      </c>
      <c r="L188" s="242"/>
      <c r="M188" s="242"/>
      <c r="N188" s="242"/>
      <c r="O188" s="242"/>
      <c r="P188" s="242"/>
      <c r="Q188" s="242"/>
      <c r="R188" s="247"/>
      <c r="T188" s="248"/>
      <c r="U188" s="242"/>
      <c r="V188" s="242"/>
      <c r="W188" s="242"/>
      <c r="X188" s="242"/>
      <c r="Y188" s="242"/>
      <c r="Z188" s="242"/>
      <c r="AA188" s="249"/>
      <c r="AT188" s="250" t="s">
        <v>181</v>
      </c>
      <c r="AU188" s="250" t="s">
        <v>118</v>
      </c>
      <c r="AV188" s="10" t="s">
        <v>118</v>
      </c>
      <c r="AW188" s="10" t="s">
        <v>38</v>
      </c>
      <c r="AX188" s="10" t="s">
        <v>82</v>
      </c>
      <c r="AY188" s="250" t="s">
        <v>161</v>
      </c>
    </row>
    <row r="189" spans="2:51" s="10" customFormat="1" ht="25.5" customHeight="1">
      <c r="B189" s="241"/>
      <c r="C189" s="242"/>
      <c r="D189" s="242"/>
      <c r="E189" s="243" t="s">
        <v>22</v>
      </c>
      <c r="F189" s="251" t="s">
        <v>282</v>
      </c>
      <c r="G189" s="242"/>
      <c r="H189" s="242"/>
      <c r="I189" s="242"/>
      <c r="J189" s="242"/>
      <c r="K189" s="246">
        <v>72</v>
      </c>
      <c r="L189" s="242"/>
      <c r="M189" s="242"/>
      <c r="N189" s="242"/>
      <c r="O189" s="242"/>
      <c r="P189" s="242"/>
      <c r="Q189" s="242"/>
      <c r="R189" s="247"/>
      <c r="T189" s="248"/>
      <c r="U189" s="242"/>
      <c r="V189" s="242"/>
      <c r="W189" s="242"/>
      <c r="X189" s="242"/>
      <c r="Y189" s="242"/>
      <c r="Z189" s="242"/>
      <c r="AA189" s="249"/>
      <c r="AT189" s="250" t="s">
        <v>181</v>
      </c>
      <c r="AU189" s="250" t="s">
        <v>118</v>
      </c>
      <c r="AV189" s="10" t="s">
        <v>118</v>
      </c>
      <c r="AW189" s="10" t="s">
        <v>38</v>
      </c>
      <c r="AX189" s="10" t="s">
        <v>82</v>
      </c>
      <c r="AY189" s="250" t="s">
        <v>161</v>
      </c>
    </row>
    <row r="190" spans="2:51" s="11" customFormat="1" ht="16.5" customHeight="1">
      <c r="B190" s="252"/>
      <c r="C190" s="253"/>
      <c r="D190" s="253"/>
      <c r="E190" s="254" t="s">
        <v>22</v>
      </c>
      <c r="F190" s="255" t="s">
        <v>183</v>
      </c>
      <c r="G190" s="253"/>
      <c r="H190" s="253"/>
      <c r="I190" s="253"/>
      <c r="J190" s="253"/>
      <c r="K190" s="256">
        <v>81</v>
      </c>
      <c r="L190" s="253"/>
      <c r="M190" s="253"/>
      <c r="N190" s="253"/>
      <c r="O190" s="253"/>
      <c r="P190" s="253"/>
      <c r="Q190" s="253"/>
      <c r="R190" s="257"/>
      <c r="T190" s="258"/>
      <c r="U190" s="253"/>
      <c r="V190" s="253"/>
      <c r="W190" s="253"/>
      <c r="X190" s="253"/>
      <c r="Y190" s="253"/>
      <c r="Z190" s="253"/>
      <c r="AA190" s="259"/>
      <c r="AT190" s="260" t="s">
        <v>181</v>
      </c>
      <c r="AU190" s="260" t="s">
        <v>118</v>
      </c>
      <c r="AV190" s="11" t="s">
        <v>166</v>
      </c>
      <c r="AW190" s="11" t="s">
        <v>38</v>
      </c>
      <c r="AX190" s="11" t="s">
        <v>90</v>
      </c>
      <c r="AY190" s="260" t="s">
        <v>161</v>
      </c>
    </row>
    <row r="191" spans="2:65" s="1" customFormat="1" ht="25.5" customHeight="1">
      <c r="B191" s="47"/>
      <c r="C191" s="218" t="s">
        <v>10</v>
      </c>
      <c r="D191" s="218" t="s">
        <v>162</v>
      </c>
      <c r="E191" s="219" t="s">
        <v>283</v>
      </c>
      <c r="F191" s="220" t="s">
        <v>284</v>
      </c>
      <c r="G191" s="220"/>
      <c r="H191" s="220"/>
      <c r="I191" s="220"/>
      <c r="J191" s="221" t="s">
        <v>186</v>
      </c>
      <c r="K191" s="222">
        <v>18.24</v>
      </c>
      <c r="L191" s="223">
        <v>0</v>
      </c>
      <c r="M191" s="224"/>
      <c r="N191" s="225">
        <f>ROUND(L191*K191,2)</f>
        <v>0</v>
      </c>
      <c r="O191" s="225"/>
      <c r="P191" s="225"/>
      <c r="Q191" s="225"/>
      <c r="R191" s="49"/>
      <c r="T191" s="226" t="s">
        <v>22</v>
      </c>
      <c r="U191" s="57" t="s">
        <v>47</v>
      </c>
      <c r="V191" s="48"/>
      <c r="W191" s="227">
        <f>V191*K191</f>
        <v>0</v>
      </c>
      <c r="X191" s="227">
        <v>2.83331</v>
      </c>
      <c r="Y191" s="227">
        <f>X191*K191</f>
        <v>51.67957439999999</v>
      </c>
      <c r="Z191" s="227">
        <v>0</v>
      </c>
      <c r="AA191" s="228">
        <f>Z191*K191</f>
        <v>0</v>
      </c>
      <c r="AR191" s="23" t="s">
        <v>166</v>
      </c>
      <c r="AT191" s="23" t="s">
        <v>162</v>
      </c>
      <c r="AU191" s="23" t="s">
        <v>118</v>
      </c>
      <c r="AY191" s="23" t="s">
        <v>161</v>
      </c>
      <c r="BE191" s="143">
        <f>IF(U191="základní",N191,0)</f>
        <v>0</v>
      </c>
      <c r="BF191" s="143">
        <f>IF(U191="snížená",N191,0)</f>
        <v>0</v>
      </c>
      <c r="BG191" s="143">
        <f>IF(U191="zákl. přenesená",N191,0)</f>
        <v>0</v>
      </c>
      <c r="BH191" s="143">
        <f>IF(U191="sníž. přenesená",N191,0)</f>
        <v>0</v>
      </c>
      <c r="BI191" s="143">
        <f>IF(U191="nulová",N191,0)</f>
        <v>0</v>
      </c>
      <c r="BJ191" s="23" t="s">
        <v>90</v>
      </c>
      <c r="BK191" s="143">
        <f>ROUND(L191*K191,2)</f>
        <v>0</v>
      </c>
      <c r="BL191" s="23" t="s">
        <v>166</v>
      </c>
      <c r="BM191" s="23" t="s">
        <v>285</v>
      </c>
    </row>
    <row r="192" spans="2:51" s="10" customFormat="1" ht="16.5" customHeight="1">
      <c r="B192" s="241"/>
      <c r="C192" s="242"/>
      <c r="D192" s="242"/>
      <c r="E192" s="243" t="s">
        <v>22</v>
      </c>
      <c r="F192" s="244" t="s">
        <v>286</v>
      </c>
      <c r="G192" s="245"/>
      <c r="H192" s="245"/>
      <c r="I192" s="245"/>
      <c r="J192" s="242"/>
      <c r="K192" s="246">
        <v>2.88</v>
      </c>
      <c r="L192" s="242"/>
      <c r="M192" s="242"/>
      <c r="N192" s="242"/>
      <c r="O192" s="242"/>
      <c r="P192" s="242"/>
      <c r="Q192" s="242"/>
      <c r="R192" s="247"/>
      <c r="T192" s="248"/>
      <c r="U192" s="242"/>
      <c r="V192" s="242"/>
      <c r="W192" s="242"/>
      <c r="X192" s="242"/>
      <c r="Y192" s="242"/>
      <c r="Z192" s="242"/>
      <c r="AA192" s="249"/>
      <c r="AT192" s="250" t="s">
        <v>181</v>
      </c>
      <c r="AU192" s="250" t="s">
        <v>118</v>
      </c>
      <c r="AV192" s="10" t="s">
        <v>118</v>
      </c>
      <c r="AW192" s="10" t="s">
        <v>38</v>
      </c>
      <c r="AX192" s="10" t="s">
        <v>82</v>
      </c>
      <c r="AY192" s="250" t="s">
        <v>161</v>
      </c>
    </row>
    <row r="193" spans="2:51" s="10" customFormat="1" ht="25.5" customHeight="1">
      <c r="B193" s="241"/>
      <c r="C193" s="242"/>
      <c r="D193" s="242"/>
      <c r="E193" s="243" t="s">
        <v>22</v>
      </c>
      <c r="F193" s="251" t="s">
        <v>287</v>
      </c>
      <c r="G193" s="242"/>
      <c r="H193" s="242"/>
      <c r="I193" s="242"/>
      <c r="J193" s="242"/>
      <c r="K193" s="246">
        <v>15.36</v>
      </c>
      <c r="L193" s="242"/>
      <c r="M193" s="242"/>
      <c r="N193" s="242"/>
      <c r="O193" s="242"/>
      <c r="P193" s="242"/>
      <c r="Q193" s="242"/>
      <c r="R193" s="247"/>
      <c r="T193" s="248"/>
      <c r="U193" s="242"/>
      <c r="V193" s="242"/>
      <c r="W193" s="242"/>
      <c r="X193" s="242"/>
      <c r="Y193" s="242"/>
      <c r="Z193" s="242"/>
      <c r="AA193" s="249"/>
      <c r="AT193" s="250" t="s">
        <v>181</v>
      </c>
      <c r="AU193" s="250" t="s">
        <v>118</v>
      </c>
      <c r="AV193" s="10" t="s">
        <v>118</v>
      </c>
      <c r="AW193" s="10" t="s">
        <v>38</v>
      </c>
      <c r="AX193" s="10" t="s">
        <v>82</v>
      </c>
      <c r="AY193" s="250" t="s">
        <v>161</v>
      </c>
    </row>
    <row r="194" spans="2:51" s="11" customFormat="1" ht="16.5" customHeight="1">
      <c r="B194" s="252"/>
      <c r="C194" s="253"/>
      <c r="D194" s="253"/>
      <c r="E194" s="254" t="s">
        <v>22</v>
      </c>
      <c r="F194" s="255" t="s">
        <v>183</v>
      </c>
      <c r="G194" s="253"/>
      <c r="H194" s="253"/>
      <c r="I194" s="253"/>
      <c r="J194" s="253"/>
      <c r="K194" s="256">
        <v>18.24</v>
      </c>
      <c r="L194" s="253"/>
      <c r="M194" s="253"/>
      <c r="N194" s="253"/>
      <c r="O194" s="253"/>
      <c r="P194" s="253"/>
      <c r="Q194" s="253"/>
      <c r="R194" s="257"/>
      <c r="T194" s="258"/>
      <c r="U194" s="253"/>
      <c r="V194" s="253"/>
      <c r="W194" s="253"/>
      <c r="X194" s="253"/>
      <c r="Y194" s="253"/>
      <c r="Z194" s="253"/>
      <c r="AA194" s="259"/>
      <c r="AT194" s="260" t="s">
        <v>181</v>
      </c>
      <c r="AU194" s="260" t="s">
        <v>118</v>
      </c>
      <c r="AV194" s="11" t="s">
        <v>166</v>
      </c>
      <c r="AW194" s="11" t="s">
        <v>38</v>
      </c>
      <c r="AX194" s="11" t="s">
        <v>90</v>
      </c>
      <c r="AY194" s="260" t="s">
        <v>161</v>
      </c>
    </row>
    <row r="195" spans="2:65" s="1" customFormat="1" ht="38.25" customHeight="1">
      <c r="B195" s="47"/>
      <c r="C195" s="218" t="s">
        <v>288</v>
      </c>
      <c r="D195" s="218" t="s">
        <v>162</v>
      </c>
      <c r="E195" s="219" t="s">
        <v>289</v>
      </c>
      <c r="F195" s="220" t="s">
        <v>290</v>
      </c>
      <c r="G195" s="220"/>
      <c r="H195" s="220"/>
      <c r="I195" s="220"/>
      <c r="J195" s="221" t="s">
        <v>178</v>
      </c>
      <c r="K195" s="222">
        <v>81</v>
      </c>
      <c r="L195" s="223">
        <v>0</v>
      </c>
      <c r="M195" s="224"/>
      <c r="N195" s="225">
        <f>ROUND(L195*K195,2)</f>
        <v>0</v>
      </c>
      <c r="O195" s="225"/>
      <c r="P195" s="225"/>
      <c r="Q195" s="225"/>
      <c r="R195" s="49"/>
      <c r="T195" s="226" t="s">
        <v>22</v>
      </c>
      <c r="U195" s="57" t="s">
        <v>47</v>
      </c>
      <c r="V195" s="48"/>
      <c r="W195" s="227">
        <f>V195*K195</f>
        <v>0</v>
      </c>
      <c r="X195" s="227">
        <v>0.82327</v>
      </c>
      <c r="Y195" s="227">
        <f>X195*K195</f>
        <v>66.68486999999999</v>
      </c>
      <c r="Z195" s="227">
        <v>0</v>
      </c>
      <c r="AA195" s="228">
        <f>Z195*K195</f>
        <v>0</v>
      </c>
      <c r="AR195" s="23" t="s">
        <v>166</v>
      </c>
      <c r="AT195" s="23" t="s">
        <v>162</v>
      </c>
      <c r="AU195" s="23" t="s">
        <v>118</v>
      </c>
      <c r="AY195" s="23" t="s">
        <v>161</v>
      </c>
      <c r="BE195" s="143">
        <f>IF(U195="základní",N195,0)</f>
        <v>0</v>
      </c>
      <c r="BF195" s="143">
        <f>IF(U195="snížená",N195,0)</f>
        <v>0</v>
      </c>
      <c r="BG195" s="143">
        <f>IF(U195="zákl. přenesená",N195,0)</f>
        <v>0</v>
      </c>
      <c r="BH195" s="143">
        <f>IF(U195="sníž. přenesená",N195,0)</f>
        <v>0</v>
      </c>
      <c r="BI195" s="143">
        <f>IF(U195="nulová",N195,0)</f>
        <v>0</v>
      </c>
      <c r="BJ195" s="23" t="s">
        <v>90</v>
      </c>
      <c r="BK195" s="143">
        <f>ROUND(L195*K195,2)</f>
        <v>0</v>
      </c>
      <c r="BL195" s="23" t="s">
        <v>166</v>
      </c>
      <c r="BM195" s="23" t="s">
        <v>291</v>
      </c>
    </row>
    <row r="196" spans="2:51" s="10" customFormat="1" ht="25.5" customHeight="1">
      <c r="B196" s="241"/>
      <c r="C196" s="242"/>
      <c r="D196" s="242"/>
      <c r="E196" s="243" t="s">
        <v>22</v>
      </c>
      <c r="F196" s="244" t="s">
        <v>281</v>
      </c>
      <c r="G196" s="245"/>
      <c r="H196" s="245"/>
      <c r="I196" s="245"/>
      <c r="J196" s="242"/>
      <c r="K196" s="246">
        <v>9</v>
      </c>
      <c r="L196" s="242"/>
      <c r="M196" s="242"/>
      <c r="N196" s="242"/>
      <c r="O196" s="242"/>
      <c r="P196" s="242"/>
      <c r="Q196" s="242"/>
      <c r="R196" s="247"/>
      <c r="T196" s="248"/>
      <c r="U196" s="242"/>
      <c r="V196" s="242"/>
      <c r="W196" s="242"/>
      <c r="X196" s="242"/>
      <c r="Y196" s="242"/>
      <c r="Z196" s="242"/>
      <c r="AA196" s="249"/>
      <c r="AT196" s="250" t="s">
        <v>181</v>
      </c>
      <c r="AU196" s="250" t="s">
        <v>118</v>
      </c>
      <c r="AV196" s="10" t="s">
        <v>118</v>
      </c>
      <c r="AW196" s="10" t="s">
        <v>38</v>
      </c>
      <c r="AX196" s="10" t="s">
        <v>82</v>
      </c>
      <c r="AY196" s="250" t="s">
        <v>161</v>
      </c>
    </row>
    <row r="197" spans="2:51" s="10" customFormat="1" ht="25.5" customHeight="1">
      <c r="B197" s="241"/>
      <c r="C197" s="242"/>
      <c r="D197" s="242"/>
      <c r="E197" s="243" t="s">
        <v>22</v>
      </c>
      <c r="F197" s="251" t="s">
        <v>282</v>
      </c>
      <c r="G197" s="242"/>
      <c r="H197" s="242"/>
      <c r="I197" s="242"/>
      <c r="J197" s="242"/>
      <c r="K197" s="246">
        <v>72</v>
      </c>
      <c r="L197" s="242"/>
      <c r="M197" s="242"/>
      <c r="N197" s="242"/>
      <c r="O197" s="242"/>
      <c r="P197" s="242"/>
      <c r="Q197" s="242"/>
      <c r="R197" s="247"/>
      <c r="T197" s="248"/>
      <c r="U197" s="242"/>
      <c r="V197" s="242"/>
      <c r="W197" s="242"/>
      <c r="X197" s="242"/>
      <c r="Y197" s="242"/>
      <c r="Z197" s="242"/>
      <c r="AA197" s="249"/>
      <c r="AT197" s="250" t="s">
        <v>181</v>
      </c>
      <c r="AU197" s="250" t="s">
        <v>118</v>
      </c>
      <c r="AV197" s="10" t="s">
        <v>118</v>
      </c>
      <c r="AW197" s="10" t="s">
        <v>38</v>
      </c>
      <c r="AX197" s="10" t="s">
        <v>82</v>
      </c>
      <c r="AY197" s="250" t="s">
        <v>161</v>
      </c>
    </row>
    <row r="198" spans="2:51" s="11" customFormat="1" ht="16.5" customHeight="1">
      <c r="B198" s="252"/>
      <c r="C198" s="253"/>
      <c r="D198" s="253"/>
      <c r="E198" s="254" t="s">
        <v>22</v>
      </c>
      <c r="F198" s="255" t="s">
        <v>183</v>
      </c>
      <c r="G198" s="253"/>
      <c r="H198" s="253"/>
      <c r="I198" s="253"/>
      <c r="J198" s="253"/>
      <c r="K198" s="256">
        <v>81</v>
      </c>
      <c r="L198" s="253"/>
      <c r="M198" s="253"/>
      <c r="N198" s="253"/>
      <c r="O198" s="253"/>
      <c r="P198" s="253"/>
      <c r="Q198" s="253"/>
      <c r="R198" s="257"/>
      <c r="T198" s="258"/>
      <c r="U198" s="253"/>
      <c r="V198" s="253"/>
      <c r="W198" s="253"/>
      <c r="X198" s="253"/>
      <c r="Y198" s="253"/>
      <c r="Z198" s="253"/>
      <c r="AA198" s="259"/>
      <c r="AT198" s="260" t="s">
        <v>181</v>
      </c>
      <c r="AU198" s="260" t="s">
        <v>118</v>
      </c>
      <c r="AV198" s="11" t="s">
        <v>166</v>
      </c>
      <c r="AW198" s="11" t="s">
        <v>38</v>
      </c>
      <c r="AX198" s="11" t="s">
        <v>90</v>
      </c>
      <c r="AY198" s="260" t="s">
        <v>161</v>
      </c>
    </row>
    <row r="199" spans="2:63" s="9" customFormat="1" ht="29.85" customHeight="1">
      <c r="B199" s="206"/>
      <c r="C199" s="207"/>
      <c r="D199" s="238" t="s">
        <v>133</v>
      </c>
      <c r="E199" s="238"/>
      <c r="F199" s="238"/>
      <c r="G199" s="238"/>
      <c r="H199" s="238"/>
      <c r="I199" s="238"/>
      <c r="J199" s="238"/>
      <c r="K199" s="238"/>
      <c r="L199" s="238"/>
      <c r="M199" s="238"/>
      <c r="N199" s="261">
        <f>BK199</f>
        <v>0</v>
      </c>
      <c r="O199" s="262"/>
      <c r="P199" s="262"/>
      <c r="Q199" s="262"/>
      <c r="R199" s="211"/>
      <c r="T199" s="212"/>
      <c r="U199" s="207"/>
      <c r="V199" s="207"/>
      <c r="W199" s="213">
        <f>SUM(W200:W252)</f>
        <v>0</v>
      </c>
      <c r="X199" s="207"/>
      <c r="Y199" s="213">
        <f>SUM(Y200:Y252)</f>
        <v>762.6168951000001</v>
      </c>
      <c r="Z199" s="207"/>
      <c r="AA199" s="214">
        <f>SUM(AA200:AA252)</f>
        <v>0</v>
      </c>
      <c r="AR199" s="215" t="s">
        <v>90</v>
      </c>
      <c r="AT199" s="216" t="s">
        <v>81</v>
      </c>
      <c r="AU199" s="216" t="s">
        <v>90</v>
      </c>
      <c r="AY199" s="215" t="s">
        <v>161</v>
      </c>
      <c r="BK199" s="217">
        <f>SUM(BK200:BK252)</f>
        <v>0</v>
      </c>
    </row>
    <row r="200" spans="2:65" s="1" customFormat="1" ht="38.25" customHeight="1">
      <c r="B200" s="47"/>
      <c r="C200" s="218" t="s">
        <v>292</v>
      </c>
      <c r="D200" s="218" t="s">
        <v>162</v>
      </c>
      <c r="E200" s="219" t="s">
        <v>293</v>
      </c>
      <c r="F200" s="220" t="s">
        <v>294</v>
      </c>
      <c r="G200" s="220"/>
      <c r="H200" s="220"/>
      <c r="I200" s="220"/>
      <c r="J200" s="221" t="s">
        <v>178</v>
      </c>
      <c r="K200" s="222">
        <v>6442</v>
      </c>
      <c r="L200" s="223">
        <v>0</v>
      </c>
      <c r="M200" s="224"/>
      <c r="N200" s="225">
        <f>ROUND(L200*K200,2)</f>
        <v>0</v>
      </c>
      <c r="O200" s="225"/>
      <c r="P200" s="225"/>
      <c r="Q200" s="225"/>
      <c r="R200" s="49"/>
      <c r="T200" s="226" t="s">
        <v>22</v>
      </c>
      <c r="U200" s="57" t="s">
        <v>47</v>
      </c>
      <c r="V200" s="48"/>
      <c r="W200" s="227">
        <f>V200*K200</f>
        <v>0</v>
      </c>
      <c r="X200" s="227">
        <v>0</v>
      </c>
      <c r="Y200" s="227">
        <f>X200*K200</f>
        <v>0</v>
      </c>
      <c r="Z200" s="227">
        <v>0</v>
      </c>
      <c r="AA200" s="228">
        <f>Z200*K200</f>
        <v>0</v>
      </c>
      <c r="AR200" s="23" t="s">
        <v>166</v>
      </c>
      <c r="AT200" s="23" t="s">
        <v>162</v>
      </c>
      <c r="AU200" s="23" t="s">
        <v>118</v>
      </c>
      <c r="AY200" s="23" t="s">
        <v>161</v>
      </c>
      <c r="BE200" s="143">
        <f>IF(U200="základní",N200,0)</f>
        <v>0</v>
      </c>
      <c r="BF200" s="143">
        <f>IF(U200="snížená",N200,0)</f>
        <v>0</v>
      </c>
      <c r="BG200" s="143">
        <f>IF(U200="zákl. přenesená",N200,0)</f>
        <v>0</v>
      </c>
      <c r="BH200" s="143">
        <f>IF(U200="sníž. přenesená",N200,0)</f>
        <v>0</v>
      </c>
      <c r="BI200" s="143">
        <f>IF(U200="nulová",N200,0)</f>
        <v>0</v>
      </c>
      <c r="BJ200" s="23" t="s">
        <v>90</v>
      </c>
      <c r="BK200" s="143">
        <f>ROUND(L200*K200,2)</f>
        <v>0</v>
      </c>
      <c r="BL200" s="23" t="s">
        <v>166</v>
      </c>
      <c r="BM200" s="23" t="s">
        <v>295</v>
      </c>
    </row>
    <row r="201" spans="2:51" s="10" customFormat="1" ht="16.5" customHeight="1">
      <c r="B201" s="241"/>
      <c r="C201" s="242"/>
      <c r="D201" s="242"/>
      <c r="E201" s="243" t="s">
        <v>22</v>
      </c>
      <c r="F201" s="244" t="s">
        <v>296</v>
      </c>
      <c r="G201" s="245"/>
      <c r="H201" s="245"/>
      <c r="I201" s="245"/>
      <c r="J201" s="242"/>
      <c r="K201" s="246">
        <v>6105</v>
      </c>
      <c r="L201" s="242"/>
      <c r="M201" s="242"/>
      <c r="N201" s="242"/>
      <c r="O201" s="242"/>
      <c r="P201" s="242"/>
      <c r="Q201" s="242"/>
      <c r="R201" s="247"/>
      <c r="T201" s="248"/>
      <c r="U201" s="242"/>
      <c r="V201" s="242"/>
      <c r="W201" s="242"/>
      <c r="X201" s="242"/>
      <c r="Y201" s="242"/>
      <c r="Z201" s="242"/>
      <c r="AA201" s="249"/>
      <c r="AT201" s="250" t="s">
        <v>181</v>
      </c>
      <c r="AU201" s="250" t="s">
        <v>118</v>
      </c>
      <c r="AV201" s="10" t="s">
        <v>118</v>
      </c>
      <c r="AW201" s="10" t="s">
        <v>38</v>
      </c>
      <c r="AX201" s="10" t="s">
        <v>82</v>
      </c>
      <c r="AY201" s="250" t="s">
        <v>161</v>
      </c>
    </row>
    <row r="202" spans="2:51" s="10" customFormat="1" ht="16.5" customHeight="1">
      <c r="B202" s="241"/>
      <c r="C202" s="242"/>
      <c r="D202" s="242"/>
      <c r="E202" s="243" t="s">
        <v>22</v>
      </c>
      <c r="F202" s="251" t="s">
        <v>240</v>
      </c>
      <c r="G202" s="242"/>
      <c r="H202" s="242"/>
      <c r="I202" s="242"/>
      <c r="J202" s="242"/>
      <c r="K202" s="246">
        <v>67</v>
      </c>
      <c r="L202" s="242"/>
      <c r="M202" s="242"/>
      <c r="N202" s="242"/>
      <c r="O202" s="242"/>
      <c r="P202" s="242"/>
      <c r="Q202" s="242"/>
      <c r="R202" s="247"/>
      <c r="T202" s="248"/>
      <c r="U202" s="242"/>
      <c r="V202" s="242"/>
      <c r="W202" s="242"/>
      <c r="X202" s="242"/>
      <c r="Y202" s="242"/>
      <c r="Z202" s="242"/>
      <c r="AA202" s="249"/>
      <c r="AT202" s="250" t="s">
        <v>181</v>
      </c>
      <c r="AU202" s="250" t="s">
        <v>118</v>
      </c>
      <c r="AV202" s="10" t="s">
        <v>118</v>
      </c>
      <c r="AW202" s="10" t="s">
        <v>38</v>
      </c>
      <c r="AX202" s="10" t="s">
        <v>82</v>
      </c>
      <c r="AY202" s="250" t="s">
        <v>161</v>
      </c>
    </row>
    <row r="203" spans="2:51" s="10" customFormat="1" ht="16.5" customHeight="1">
      <c r="B203" s="241"/>
      <c r="C203" s="242"/>
      <c r="D203" s="242"/>
      <c r="E203" s="243" t="s">
        <v>22</v>
      </c>
      <c r="F203" s="251" t="s">
        <v>241</v>
      </c>
      <c r="G203" s="242"/>
      <c r="H203" s="242"/>
      <c r="I203" s="242"/>
      <c r="J203" s="242"/>
      <c r="K203" s="246">
        <v>270</v>
      </c>
      <c r="L203" s="242"/>
      <c r="M203" s="242"/>
      <c r="N203" s="242"/>
      <c r="O203" s="242"/>
      <c r="P203" s="242"/>
      <c r="Q203" s="242"/>
      <c r="R203" s="247"/>
      <c r="T203" s="248"/>
      <c r="U203" s="242"/>
      <c r="V203" s="242"/>
      <c r="W203" s="242"/>
      <c r="X203" s="242"/>
      <c r="Y203" s="242"/>
      <c r="Z203" s="242"/>
      <c r="AA203" s="249"/>
      <c r="AT203" s="250" t="s">
        <v>181</v>
      </c>
      <c r="AU203" s="250" t="s">
        <v>118</v>
      </c>
      <c r="AV203" s="10" t="s">
        <v>118</v>
      </c>
      <c r="AW203" s="10" t="s">
        <v>38</v>
      </c>
      <c r="AX203" s="10" t="s">
        <v>82</v>
      </c>
      <c r="AY203" s="250" t="s">
        <v>161</v>
      </c>
    </row>
    <row r="204" spans="2:51" s="11" customFormat="1" ht="16.5" customHeight="1">
      <c r="B204" s="252"/>
      <c r="C204" s="253"/>
      <c r="D204" s="253"/>
      <c r="E204" s="254" t="s">
        <v>22</v>
      </c>
      <c r="F204" s="255" t="s">
        <v>183</v>
      </c>
      <c r="G204" s="253"/>
      <c r="H204" s="253"/>
      <c r="I204" s="253"/>
      <c r="J204" s="253"/>
      <c r="K204" s="256">
        <v>6442</v>
      </c>
      <c r="L204" s="253"/>
      <c r="M204" s="253"/>
      <c r="N204" s="253"/>
      <c r="O204" s="253"/>
      <c r="P204" s="253"/>
      <c r="Q204" s="253"/>
      <c r="R204" s="257"/>
      <c r="T204" s="258"/>
      <c r="U204" s="253"/>
      <c r="V204" s="253"/>
      <c r="W204" s="253"/>
      <c r="X204" s="253"/>
      <c r="Y204" s="253"/>
      <c r="Z204" s="253"/>
      <c r="AA204" s="259"/>
      <c r="AT204" s="260" t="s">
        <v>181</v>
      </c>
      <c r="AU204" s="260" t="s">
        <v>118</v>
      </c>
      <c r="AV204" s="11" t="s">
        <v>166</v>
      </c>
      <c r="AW204" s="11" t="s">
        <v>38</v>
      </c>
      <c r="AX204" s="11" t="s">
        <v>90</v>
      </c>
      <c r="AY204" s="260" t="s">
        <v>161</v>
      </c>
    </row>
    <row r="205" spans="2:65" s="1" customFormat="1" ht="16.5" customHeight="1">
      <c r="B205" s="47"/>
      <c r="C205" s="230" t="s">
        <v>297</v>
      </c>
      <c r="D205" s="230" t="s">
        <v>170</v>
      </c>
      <c r="E205" s="231" t="s">
        <v>298</v>
      </c>
      <c r="F205" s="232" t="s">
        <v>299</v>
      </c>
      <c r="G205" s="232"/>
      <c r="H205" s="232"/>
      <c r="I205" s="232"/>
      <c r="J205" s="233" t="s">
        <v>231</v>
      </c>
      <c r="K205" s="234">
        <v>180.376</v>
      </c>
      <c r="L205" s="235">
        <v>0</v>
      </c>
      <c r="M205" s="236"/>
      <c r="N205" s="237">
        <f>ROUND(L205*K205,2)</f>
        <v>0</v>
      </c>
      <c r="O205" s="225"/>
      <c r="P205" s="225"/>
      <c r="Q205" s="225"/>
      <c r="R205" s="49"/>
      <c r="T205" s="226" t="s">
        <v>22</v>
      </c>
      <c r="U205" s="57" t="s">
        <v>47</v>
      </c>
      <c r="V205" s="48"/>
      <c r="W205" s="227">
        <f>V205*K205</f>
        <v>0</v>
      </c>
      <c r="X205" s="227">
        <v>1</v>
      </c>
      <c r="Y205" s="227">
        <f>X205*K205</f>
        <v>180.376</v>
      </c>
      <c r="Z205" s="227">
        <v>0</v>
      </c>
      <c r="AA205" s="228">
        <f>Z205*K205</f>
        <v>0</v>
      </c>
      <c r="AR205" s="23" t="s">
        <v>173</v>
      </c>
      <c r="AT205" s="23" t="s">
        <v>170</v>
      </c>
      <c r="AU205" s="23" t="s">
        <v>118</v>
      </c>
      <c r="AY205" s="23" t="s">
        <v>161</v>
      </c>
      <c r="BE205" s="143">
        <f>IF(U205="základní",N205,0)</f>
        <v>0</v>
      </c>
      <c r="BF205" s="143">
        <f>IF(U205="snížená",N205,0)</f>
        <v>0</v>
      </c>
      <c r="BG205" s="143">
        <f>IF(U205="zákl. přenesená",N205,0)</f>
        <v>0</v>
      </c>
      <c r="BH205" s="143">
        <f>IF(U205="sníž. přenesená",N205,0)</f>
        <v>0</v>
      </c>
      <c r="BI205" s="143">
        <f>IF(U205="nulová",N205,0)</f>
        <v>0</v>
      </c>
      <c r="BJ205" s="23" t="s">
        <v>90</v>
      </c>
      <c r="BK205" s="143">
        <f>ROUND(L205*K205,2)</f>
        <v>0</v>
      </c>
      <c r="BL205" s="23" t="s">
        <v>166</v>
      </c>
      <c r="BM205" s="23" t="s">
        <v>300</v>
      </c>
    </row>
    <row r="206" spans="2:51" s="10" customFormat="1" ht="25.5" customHeight="1">
      <c r="B206" s="241"/>
      <c r="C206" s="242"/>
      <c r="D206" s="242"/>
      <c r="E206" s="243" t="s">
        <v>22</v>
      </c>
      <c r="F206" s="244" t="s">
        <v>301</v>
      </c>
      <c r="G206" s="245"/>
      <c r="H206" s="245"/>
      <c r="I206" s="245"/>
      <c r="J206" s="242"/>
      <c r="K206" s="246">
        <v>180.376</v>
      </c>
      <c r="L206" s="242"/>
      <c r="M206" s="242"/>
      <c r="N206" s="242"/>
      <c r="O206" s="242"/>
      <c r="P206" s="242"/>
      <c r="Q206" s="242"/>
      <c r="R206" s="247"/>
      <c r="T206" s="248"/>
      <c r="U206" s="242"/>
      <c r="V206" s="242"/>
      <c r="W206" s="242"/>
      <c r="X206" s="242"/>
      <c r="Y206" s="242"/>
      <c r="Z206" s="242"/>
      <c r="AA206" s="249"/>
      <c r="AT206" s="250" t="s">
        <v>181</v>
      </c>
      <c r="AU206" s="250" t="s">
        <v>118</v>
      </c>
      <c r="AV206" s="10" t="s">
        <v>118</v>
      </c>
      <c r="AW206" s="10" t="s">
        <v>38</v>
      </c>
      <c r="AX206" s="10" t="s">
        <v>90</v>
      </c>
      <c r="AY206" s="250" t="s">
        <v>161</v>
      </c>
    </row>
    <row r="207" spans="2:65" s="1" customFormat="1" ht="25.5" customHeight="1">
      <c r="B207" s="47"/>
      <c r="C207" s="218" t="s">
        <v>302</v>
      </c>
      <c r="D207" s="218" t="s">
        <v>162</v>
      </c>
      <c r="E207" s="219" t="s">
        <v>303</v>
      </c>
      <c r="F207" s="220" t="s">
        <v>304</v>
      </c>
      <c r="G207" s="220"/>
      <c r="H207" s="220"/>
      <c r="I207" s="220"/>
      <c r="J207" s="221" t="s">
        <v>178</v>
      </c>
      <c r="K207" s="222">
        <v>3337</v>
      </c>
      <c r="L207" s="223">
        <v>0</v>
      </c>
      <c r="M207" s="224"/>
      <c r="N207" s="225">
        <f>ROUND(L207*K207,2)</f>
        <v>0</v>
      </c>
      <c r="O207" s="225"/>
      <c r="P207" s="225"/>
      <c r="Q207" s="225"/>
      <c r="R207" s="49"/>
      <c r="T207" s="226" t="s">
        <v>22</v>
      </c>
      <c r="U207" s="57" t="s">
        <v>47</v>
      </c>
      <c r="V207" s="48"/>
      <c r="W207" s="227">
        <f>V207*K207</f>
        <v>0</v>
      </c>
      <c r="X207" s="227">
        <v>0</v>
      </c>
      <c r="Y207" s="227">
        <f>X207*K207</f>
        <v>0</v>
      </c>
      <c r="Z207" s="227">
        <v>0</v>
      </c>
      <c r="AA207" s="228">
        <f>Z207*K207</f>
        <v>0</v>
      </c>
      <c r="AR207" s="23" t="s">
        <v>166</v>
      </c>
      <c r="AT207" s="23" t="s">
        <v>162</v>
      </c>
      <c r="AU207" s="23" t="s">
        <v>118</v>
      </c>
      <c r="AY207" s="23" t="s">
        <v>161</v>
      </c>
      <c r="BE207" s="143">
        <f>IF(U207="základní",N207,0)</f>
        <v>0</v>
      </c>
      <c r="BF207" s="143">
        <f>IF(U207="snížená",N207,0)</f>
        <v>0</v>
      </c>
      <c r="BG207" s="143">
        <f>IF(U207="zákl. přenesená",N207,0)</f>
        <v>0</v>
      </c>
      <c r="BH207" s="143">
        <f>IF(U207="sníž. přenesená",N207,0)</f>
        <v>0</v>
      </c>
      <c r="BI207" s="143">
        <f>IF(U207="nulová",N207,0)</f>
        <v>0</v>
      </c>
      <c r="BJ207" s="23" t="s">
        <v>90</v>
      </c>
      <c r="BK207" s="143">
        <f>ROUND(L207*K207,2)</f>
        <v>0</v>
      </c>
      <c r="BL207" s="23" t="s">
        <v>166</v>
      </c>
      <c r="BM207" s="23" t="s">
        <v>305</v>
      </c>
    </row>
    <row r="208" spans="2:51" s="10" customFormat="1" ht="16.5" customHeight="1">
      <c r="B208" s="241"/>
      <c r="C208" s="242"/>
      <c r="D208" s="242"/>
      <c r="E208" s="243" t="s">
        <v>22</v>
      </c>
      <c r="F208" s="244" t="s">
        <v>306</v>
      </c>
      <c r="G208" s="245"/>
      <c r="H208" s="245"/>
      <c r="I208" s="245"/>
      <c r="J208" s="242"/>
      <c r="K208" s="246">
        <v>3000</v>
      </c>
      <c r="L208" s="242"/>
      <c r="M208" s="242"/>
      <c r="N208" s="242"/>
      <c r="O208" s="242"/>
      <c r="P208" s="242"/>
      <c r="Q208" s="242"/>
      <c r="R208" s="247"/>
      <c r="T208" s="248"/>
      <c r="U208" s="242"/>
      <c r="V208" s="242"/>
      <c r="W208" s="242"/>
      <c r="X208" s="242"/>
      <c r="Y208" s="242"/>
      <c r="Z208" s="242"/>
      <c r="AA208" s="249"/>
      <c r="AT208" s="250" t="s">
        <v>181</v>
      </c>
      <c r="AU208" s="250" t="s">
        <v>118</v>
      </c>
      <c r="AV208" s="10" t="s">
        <v>118</v>
      </c>
      <c r="AW208" s="10" t="s">
        <v>38</v>
      </c>
      <c r="AX208" s="10" t="s">
        <v>82</v>
      </c>
      <c r="AY208" s="250" t="s">
        <v>161</v>
      </c>
    </row>
    <row r="209" spans="2:51" s="10" customFormat="1" ht="16.5" customHeight="1">
      <c r="B209" s="241"/>
      <c r="C209" s="242"/>
      <c r="D209" s="242"/>
      <c r="E209" s="243" t="s">
        <v>22</v>
      </c>
      <c r="F209" s="251" t="s">
        <v>240</v>
      </c>
      <c r="G209" s="242"/>
      <c r="H209" s="242"/>
      <c r="I209" s="242"/>
      <c r="J209" s="242"/>
      <c r="K209" s="246">
        <v>67</v>
      </c>
      <c r="L209" s="242"/>
      <c r="M209" s="242"/>
      <c r="N209" s="242"/>
      <c r="O209" s="242"/>
      <c r="P209" s="242"/>
      <c r="Q209" s="242"/>
      <c r="R209" s="247"/>
      <c r="T209" s="248"/>
      <c r="U209" s="242"/>
      <c r="V209" s="242"/>
      <c r="W209" s="242"/>
      <c r="X209" s="242"/>
      <c r="Y209" s="242"/>
      <c r="Z209" s="242"/>
      <c r="AA209" s="249"/>
      <c r="AT209" s="250" t="s">
        <v>181</v>
      </c>
      <c r="AU209" s="250" t="s">
        <v>118</v>
      </c>
      <c r="AV209" s="10" t="s">
        <v>118</v>
      </c>
      <c r="AW209" s="10" t="s">
        <v>38</v>
      </c>
      <c r="AX209" s="10" t="s">
        <v>82</v>
      </c>
      <c r="AY209" s="250" t="s">
        <v>161</v>
      </c>
    </row>
    <row r="210" spans="2:51" s="10" customFormat="1" ht="16.5" customHeight="1">
      <c r="B210" s="241"/>
      <c r="C210" s="242"/>
      <c r="D210" s="242"/>
      <c r="E210" s="243" t="s">
        <v>22</v>
      </c>
      <c r="F210" s="251" t="s">
        <v>241</v>
      </c>
      <c r="G210" s="242"/>
      <c r="H210" s="242"/>
      <c r="I210" s="242"/>
      <c r="J210" s="242"/>
      <c r="K210" s="246">
        <v>270</v>
      </c>
      <c r="L210" s="242"/>
      <c r="M210" s="242"/>
      <c r="N210" s="242"/>
      <c r="O210" s="242"/>
      <c r="P210" s="242"/>
      <c r="Q210" s="242"/>
      <c r="R210" s="247"/>
      <c r="T210" s="248"/>
      <c r="U210" s="242"/>
      <c r="V210" s="242"/>
      <c r="W210" s="242"/>
      <c r="X210" s="242"/>
      <c r="Y210" s="242"/>
      <c r="Z210" s="242"/>
      <c r="AA210" s="249"/>
      <c r="AT210" s="250" t="s">
        <v>181</v>
      </c>
      <c r="AU210" s="250" t="s">
        <v>118</v>
      </c>
      <c r="AV210" s="10" t="s">
        <v>118</v>
      </c>
      <c r="AW210" s="10" t="s">
        <v>38</v>
      </c>
      <c r="AX210" s="10" t="s">
        <v>82</v>
      </c>
      <c r="AY210" s="250" t="s">
        <v>161</v>
      </c>
    </row>
    <row r="211" spans="2:51" s="11" customFormat="1" ht="16.5" customHeight="1">
      <c r="B211" s="252"/>
      <c r="C211" s="253"/>
      <c r="D211" s="253"/>
      <c r="E211" s="254" t="s">
        <v>22</v>
      </c>
      <c r="F211" s="255" t="s">
        <v>183</v>
      </c>
      <c r="G211" s="253"/>
      <c r="H211" s="253"/>
      <c r="I211" s="253"/>
      <c r="J211" s="253"/>
      <c r="K211" s="256">
        <v>3337</v>
      </c>
      <c r="L211" s="253"/>
      <c r="M211" s="253"/>
      <c r="N211" s="253"/>
      <c r="O211" s="253"/>
      <c r="P211" s="253"/>
      <c r="Q211" s="253"/>
      <c r="R211" s="257"/>
      <c r="T211" s="258"/>
      <c r="U211" s="253"/>
      <c r="V211" s="253"/>
      <c r="W211" s="253"/>
      <c r="X211" s="253"/>
      <c r="Y211" s="253"/>
      <c r="Z211" s="253"/>
      <c r="AA211" s="259"/>
      <c r="AT211" s="260" t="s">
        <v>181</v>
      </c>
      <c r="AU211" s="260" t="s">
        <v>118</v>
      </c>
      <c r="AV211" s="11" t="s">
        <v>166</v>
      </c>
      <c r="AW211" s="11" t="s">
        <v>38</v>
      </c>
      <c r="AX211" s="11" t="s">
        <v>90</v>
      </c>
      <c r="AY211" s="260" t="s">
        <v>161</v>
      </c>
    </row>
    <row r="212" spans="2:65" s="1" customFormat="1" ht="25.5" customHeight="1">
      <c r="B212" s="47"/>
      <c r="C212" s="218" t="s">
        <v>307</v>
      </c>
      <c r="D212" s="218" t="s">
        <v>162</v>
      </c>
      <c r="E212" s="219" t="s">
        <v>308</v>
      </c>
      <c r="F212" s="220" t="s">
        <v>309</v>
      </c>
      <c r="G212" s="220"/>
      <c r="H212" s="220"/>
      <c r="I212" s="220"/>
      <c r="J212" s="221" t="s">
        <v>178</v>
      </c>
      <c r="K212" s="222">
        <v>3337</v>
      </c>
      <c r="L212" s="223">
        <v>0</v>
      </c>
      <c r="M212" s="224"/>
      <c r="N212" s="225">
        <f>ROUND(L212*K212,2)</f>
        <v>0</v>
      </c>
      <c r="O212" s="225"/>
      <c r="P212" s="225"/>
      <c r="Q212" s="225"/>
      <c r="R212" s="49"/>
      <c r="T212" s="226" t="s">
        <v>22</v>
      </c>
      <c r="U212" s="57" t="s">
        <v>47</v>
      </c>
      <c r="V212" s="48"/>
      <c r="W212" s="227">
        <f>V212*K212</f>
        <v>0</v>
      </c>
      <c r="X212" s="227">
        <v>0</v>
      </c>
      <c r="Y212" s="227">
        <f>X212*K212</f>
        <v>0</v>
      </c>
      <c r="Z212" s="227">
        <v>0</v>
      </c>
      <c r="AA212" s="228">
        <f>Z212*K212</f>
        <v>0</v>
      </c>
      <c r="AR212" s="23" t="s">
        <v>166</v>
      </c>
      <c r="AT212" s="23" t="s">
        <v>162</v>
      </c>
      <c r="AU212" s="23" t="s">
        <v>118</v>
      </c>
      <c r="AY212" s="23" t="s">
        <v>161</v>
      </c>
      <c r="BE212" s="143">
        <f>IF(U212="základní",N212,0)</f>
        <v>0</v>
      </c>
      <c r="BF212" s="143">
        <f>IF(U212="snížená",N212,0)</f>
        <v>0</v>
      </c>
      <c r="BG212" s="143">
        <f>IF(U212="zákl. přenesená",N212,0)</f>
        <v>0</v>
      </c>
      <c r="BH212" s="143">
        <f>IF(U212="sníž. přenesená",N212,0)</f>
        <v>0</v>
      </c>
      <c r="BI212" s="143">
        <f>IF(U212="nulová",N212,0)</f>
        <v>0</v>
      </c>
      <c r="BJ212" s="23" t="s">
        <v>90</v>
      </c>
      <c r="BK212" s="143">
        <f>ROUND(L212*K212,2)</f>
        <v>0</v>
      </c>
      <c r="BL212" s="23" t="s">
        <v>166</v>
      </c>
      <c r="BM212" s="23" t="s">
        <v>310</v>
      </c>
    </row>
    <row r="213" spans="2:51" s="10" customFormat="1" ht="16.5" customHeight="1">
      <c r="B213" s="241"/>
      <c r="C213" s="242"/>
      <c r="D213" s="242"/>
      <c r="E213" s="243" t="s">
        <v>22</v>
      </c>
      <c r="F213" s="244" t="s">
        <v>306</v>
      </c>
      <c r="G213" s="245"/>
      <c r="H213" s="245"/>
      <c r="I213" s="245"/>
      <c r="J213" s="242"/>
      <c r="K213" s="246">
        <v>3000</v>
      </c>
      <c r="L213" s="242"/>
      <c r="M213" s="242"/>
      <c r="N213" s="242"/>
      <c r="O213" s="242"/>
      <c r="P213" s="242"/>
      <c r="Q213" s="242"/>
      <c r="R213" s="247"/>
      <c r="T213" s="248"/>
      <c r="U213" s="242"/>
      <c r="V213" s="242"/>
      <c r="W213" s="242"/>
      <c r="X213" s="242"/>
      <c r="Y213" s="242"/>
      <c r="Z213" s="242"/>
      <c r="AA213" s="249"/>
      <c r="AT213" s="250" t="s">
        <v>181</v>
      </c>
      <c r="AU213" s="250" t="s">
        <v>118</v>
      </c>
      <c r="AV213" s="10" t="s">
        <v>118</v>
      </c>
      <c r="AW213" s="10" t="s">
        <v>38</v>
      </c>
      <c r="AX213" s="10" t="s">
        <v>82</v>
      </c>
      <c r="AY213" s="250" t="s">
        <v>161</v>
      </c>
    </row>
    <row r="214" spans="2:51" s="10" customFormat="1" ht="16.5" customHeight="1">
      <c r="B214" s="241"/>
      <c r="C214" s="242"/>
      <c r="D214" s="242"/>
      <c r="E214" s="243" t="s">
        <v>22</v>
      </c>
      <c r="F214" s="251" t="s">
        <v>240</v>
      </c>
      <c r="G214" s="242"/>
      <c r="H214" s="242"/>
      <c r="I214" s="242"/>
      <c r="J214" s="242"/>
      <c r="K214" s="246">
        <v>67</v>
      </c>
      <c r="L214" s="242"/>
      <c r="M214" s="242"/>
      <c r="N214" s="242"/>
      <c r="O214" s="242"/>
      <c r="P214" s="242"/>
      <c r="Q214" s="242"/>
      <c r="R214" s="247"/>
      <c r="T214" s="248"/>
      <c r="U214" s="242"/>
      <c r="V214" s="242"/>
      <c r="W214" s="242"/>
      <c r="X214" s="242"/>
      <c r="Y214" s="242"/>
      <c r="Z214" s="242"/>
      <c r="AA214" s="249"/>
      <c r="AT214" s="250" t="s">
        <v>181</v>
      </c>
      <c r="AU214" s="250" t="s">
        <v>118</v>
      </c>
      <c r="AV214" s="10" t="s">
        <v>118</v>
      </c>
      <c r="AW214" s="10" t="s">
        <v>38</v>
      </c>
      <c r="AX214" s="10" t="s">
        <v>82</v>
      </c>
      <c r="AY214" s="250" t="s">
        <v>161</v>
      </c>
    </row>
    <row r="215" spans="2:51" s="10" customFormat="1" ht="16.5" customHeight="1">
      <c r="B215" s="241"/>
      <c r="C215" s="242"/>
      <c r="D215" s="242"/>
      <c r="E215" s="243" t="s">
        <v>22</v>
      </c>
      <c r="F215" s="251" t="s">
        <v>241</v>
      </c>
      <c r="G215" s="242"/>
      <c r="H215" s="242"/>
      <c r="I215" s="242"/>
      <c r="J215" s="242"/>
      <c r="K215" s="246">
        <v>270</v>
      </c>
      <c r="L215" s="242"/>
      <c r="M215" s="242"/>
      <c r="N215" s="242"/>
      <c r="O215" s="242"/>
      <c r="P215" s="242"/>
      <c r="Q215" s="242"/>
      <c r="R215" s="247"/>
      <c r="T215" s="248"/>
      <c r="U215" s="242"/>
      <c r="V215" s="242"/>
      <c r="W215" s="242"/>
      <c r="X215" s="242"/>
      <c r="Y215" s="242"/>
      <c r="Z215" s="242"/>
      <c r="AA215" s="249"/>
      <c r="AT215" s="250" t="s">
        <v>181</v>
      </c>
      <c r="AU215" s="250" t="s">
        <v>118</v>
      </c>
      <c r="AV215" s="10" t="s">
        <v>118</v>
      </c>
      <c r="AW215" s="10" t="s">
        <v>38</v>
      </c>
      <c r="AX215" s="10" t="s">
        <v>82</v>
      </c>
      <c r="AY215" s="250" t="s">
        <v>161</v>
      </c>
    </row>
    <row r="216" spans="2:51" s="11" customFormat="1" ht="16.5" customHeight="1">
      <c r="B216" s="252"/>
      <c r="C216" s="253"/>
      <c r="D216" s="253"/>
      <c r="E216" s="254" t="s">
        <v>22</v>
      </c>
      <c r="F216" s="255" t="s">
        <v>183</v>
      </c>
      <c r="G216" s="253"/>
      <c r="H216" s="253"/>
      <c r="I216" s="253"/>
      <c r="J216" s="253"/>
      <c r="K216" s="256">
        <v>3337</v>
      </c>
      <c r="L216" s="253"/>
      <c r="M216" s="253"/>
      <c r="N216" s="253"/>
      <c r="O216" s="253"/>
      <c r="P216" s="253"/>
      <c r="Q216" s="253"/>
      <c r="R216" s="257"/>
      <c r="T216" s="258"/>
      <c r="U216" s="253"/>
      <c r="V216" s="253"/>
      <c r="W216" s="253"/>
      <c r="X216" s="253"/>
      <c r="Y216" s="253"/>
      <c r="Z216" s="253"/>
      <c r="AA216" s="259"/>
      <c r="AT216" s="260" t="s">
        <v>181</v>
      </c>
      <c r="AU216" s="260" t="s">
        <v>118</v>
      </c>
      <c r="AV216" s="11" t="s">
        <v>166</v>
      </c>
      <c r="AW216" s="11" t="s">
        <v>38</v>
      </c>
      <c r="AX216" s="11" t="s">
        <v>90</v>
      </c>
      <c r="AY216" s="260" t="s">
        <v>161</v>
      </c>
    </row>
    <row r="217" spans="2:65" s="1" customFormat="1" ht="16.5" customHeight="1">
      <c r="B217" s="47"/>
      <c r="C217" s="218" t="s">
        <v>311</v>
      </c>
      <c r="D217" s="218" t="s">
        <v>162</v>
      </c>
      <c r="E217" s="219" t="s">
        <v>312</v>
      </c>
      <c r="F217" s="220" t="s">
        <v>313</v>
      </c>
      <c r="G217" s="220"/>
      <c r="H217" s="220"/>
      <c r="I217" s="220"/>
      <c r="J217" s="221" t="s">
        <v>178</v>
      </c>
      <c r="K217" s="222">
        <v>9575.77</v>
      </c>
      <c r="L217" s="223">
        <v>0</v>
      </c>
      <c r="M217" s="224"/>
      <c r="N217" s="225">
        <f>ROUND(L217*K217,2)</f>
        <v>0</v>
      </c>
      <c r="O217" s="225"/>
      <c r="P217" s="225"/>
      <c r="Q217" s="225"/>
      <c r="R217" s="49"/>
      <c r="T217" s="226" t="s">
        <v>22</v>
      </c>
      <c r="U217" s="57" t="s">
        <v>47</v>
      </c>
      <c r="V217" s="48"/>
      <c r="W217" s="227">
        <f>V217*K217</f>
        <v>0</v>
      </c>
      <c r="X217" s="227">
        <v>0</v>
      </c>
      <c r="Y217" s="227">
        <f>X217*K217</f>
        <v>0</v>
      </c>
      <c r="Z217" s="227">
        <v>0</v>
      </c>
      <c r="AA217" s="228">
        <f>Z217*K217</f>
        <v>0</v>
      </c>
      <c r="AR217" s="23" t="s">
        <v>166</v>
      </c>
      <c r="AT217" s="23" t="s">
        <v>162</v>
      </c>
      <c r="AU217" s="23" t="s">
        <v>118</v>
      </c>
      <c r="AY217" s="23" t="s">
        <v>161</v>
      </c>
      <c r="BE217" s="143">
        <f>IF(U217="základní",N217,0)</f>
        <v>0</v>
      </c>
      <c r="BF217" s="143">
        <f>IF(U217="snížená",N217,0)</f>
        <v>0</v>
      </c>
      <c r="BG217" s="143">
        <f>IF(U217="zákl. přenesená",N217,0)</f>
        <v>0</v>
      </c>
      <c r="BH217" s="143">
        <f>IF(U217="sníž. přenesená",N217,0)</f>
        <v>0</v>
      </c>
      <c r="BI217" s="143">
        <f>IF(U217="nulová",N217,0)</f>
        <v>0</v>
      </c>
      <c r="BJ217" s="23" t="s">
        <v>90</v>
      </c>
      <c r="BK217" s="143">
        <f>ROUND(L217*K217,2)</f>
        <v>0</v>
      </c>
      <c r="BL217" s="23" t="s">
        <v>166</v>
      </c>
      <c r="BM217" s="23" t="s">
        <v>314</v>
      </c>
    </row>
    <row r="218" spans="2:51" s="10" customFormat="1" ht="16.5" customHeight="1">
      <c r="B218" s="241"/>
      <c r="C218" s="242"/>
      <c r="D218" s="242"/>
      <c r="E218" s="243" t="s">
        <v>22</v>
      </c>
      <c r="F218" s="244" t="s">
        <v>315</v>
      </c>
      <c r="G218" s="245"/>
      <c r="H218" s="245"/>
      <c r="I218" s="245"/>
      <c r="J218" s="242"/>
      <c r="K218" s="246">
        <v>9238.77</v>
      </c>
      <c r="L218" s="242"/>
      <c r="M218" s="242"/>
      <c r="N218" s="242"/>
      <c r="O218" s="242"/>
      <c r="P218" s="242"/>
      <c r="Q218" s="242"/>
      <c r="R218" s="247"/>
      <c r="T218" s="248"/>
      <c r="U218" s="242"/>
      <c r="V218" s="242"/>
      <c r="W218" s="242"/>
      <c r="X218" s="242"/>
      <c r="Y218" s="242"/>
      <c r="Z218" s="242"/>
      <c r="AA218" s="249"/>
      <c r="AT218" s="250" t="s">
        <v>181</v>
      </c>
      <c r="AU218" s="250" t="s">
        <v>118</v>
      </c>
      <c r="AV218" s="10" t="s">
        <v>118</v>
      </c>
      <c r="AW218" s="10" t="s">
        <v>38</v>
      </c>
      <c r="AX218" s="10" t="s">
        <v>82</v>
      </c>
      <c r="AY218" s="250" t="s">
        <v>161</v>
      </c>
    </row>
    <row r="219" spans="2:51" s="10" customFormat="1" ht="16.5" customHeight="1">
      <c r="B219" s="241"/>
      <c r="C219" s="242"/>
      <c r="D219" s="242"/>
      <c r="E219" s="243" t="s">
        <v>22</v>
      </c>
      <c r="F219" s="251" t="s">
        <v>240</v>
      </c>
      <c r="G219" s="242"/>
      <c r="H219" s="242"/>
      <c r="I219" s="242"/>
      <c r="J219" s="242"/>
      <c r="K219" s="246">
        <v>67</v>
      </c>
      <c r="L219" s="242"/>
      <c r="M219" s="242"/>
      <c r="N219" s="242"/>
      <c r="O219" s="242"/>
      <c r="P219" s="242"/>
      <c r="Q219" s="242"/>
      <c r="R219" s="247"/>
      <c r="T219" s="248"/>
      <c r="U219" s="242"/>
      <c r="V219" s="242"/>
      <c r="W219" s="242"/>
      <c r="X219" s="242"/>
      <c r="Y219" s="242"/>
      <c r="Z219" s="242"/>
      <c r="AA219" s="249"/>
      <c r="AT219" s="250" t="s">
        <v>181</v>
      </c>
      <c r="AU219" s="250" t="s">
        <v>118</v>
      </c>
      <c r="AV219" s="10" t="s">
        <v>118</v>
      </c>
      <c r="AW219" s="10" t="s">
        <v>38</v>
      </c>
      <c r="AX219" s="10" t="s">
        <v>82</v>
      </c>
      <c r="AY219" s="250" t="s">
        <v>161</v>
      </c>
    </row>
    <row r="220" spans="2:51" s="10" customFormat="1" ht="16.5" customHeight="1">
      <c r="B220" s="241"/>
      <c r="C220" s="242"/>
      <c r="D220" s="242"/>
      <c r="E220" s="243" t="s">
        <v>22</v>
      </c>
      <c r="F220" s="251" t="s">
        <v>241</v>
      </c>
      <c r="G220" s="242"/>
      <c r="H220" s="242"/>
      <c r="I220" s="242"/>
      <c r="J220" s="242"/>
      <c r="K220" s="246">
        <v>270</v>
      </c>
      <c r="L220" s="242"/>
      <c r="M220" s="242"/>
      <c r="N220" s="242"/>
      <c r="O220" s="242"/>
      <c r="P220" s="242"/>
      <c r="Q220" s="242"/>
      <c r="R220" s="247"/>
      <c r="T220" s="248"/>
      <c r="U220" s="242"/>
      <c r="V220" s="242"/>
      <c r="W220" s="242"/>
      <c r="X220" s="242"/>
      <c r="Y220" s="242"/>
      <c r="Z220" s="242"/>
      <c r="AA220" s="249"/>
      <c r="AT220" s="250" t="s">
        <v>181</v>
      </c>
      <c r="AU220" s="250" t="s">
        <v>118</v>
      </c>
      <c r="AV220" s="10" t="s">
        <v>118</v>
      </c>
      <c r="AW220" s="10" t="s">
        <v>38</v>
      </c>
      <c r="AX220" s="10" t="s">
        <v>82</v>
      </c>
      <c r="AY220" s="250" t="s">
        <v>161</v>
      </c>
    </row>
    <row r="221" spans="2:51" s="11" customFormat="1" ht="16.5" customHeight="1">
      <c r="B221" s="252"/>
      <c r="C221" s="253"/>
      <c r="D221" s="253"/>
      <c r="E221" s="254" t="s">
        <v>22</v>
      </c>
      <c r="F221" s="255" t="s">
        <v>183</v>
      </c>
      <c r="G221" s="253"/>
      <c r="H221" s="253"/>
      <c r="I221" s="253"/>
      <c r="J221" s="253"/>
      <c r="K221" s="256">
        <v>9575.77</v>
      </c>
      <c r="L221" s="253"/>
      <c r="M221" s="253"/>
      <c r="N221" s="253"/>
      <c r="O221" s="253"/>
      <c r="P221" s="253"/>
      <c r="Q221" s="253"/>
      <c r="R221" s="257"/>
      <c r="T221" s="258"/>
      <c r="U221" s="253"/>
      <c r="V221" s="253"/>
      <c r="W221" s="253"/>
      <c r="X221" s="253"/>
      <c r="Y221" s="253"/>
      <c r="Z221" s="253"/>
      <c r="AA221" s="259"/>
      <c r="AT221" s="260" t="s">
        <v>181</v>
      </c>
      <c r="AU221" s="260" t="s">
        <v>118</v>
      </c>
      <c r="AV221" s="11" t="s">
        <v>166</v>
      </c>
      <c r="AW221" s="11" t="s">
        <v>38</v>
      </c>
      <c r="AX221" s="11" t="s">
        <v>90</v>
      </c>
      <c r="AY221" s="260" t="s">
        <v>161</v>
      </c>
    </row>
    <row r="222" spans="2:65" s="1" customFormat="1" ht="16.5" customHeight="1">
      <c r="B222" s="47"/>
      <c r="C222" s="218" t="s">
        <v>316</v>
      </c>
      <c r="D222" s="218" t="s">
        <v>162</v>
      </c>
      <c r="E222" s="219" t="s">
        <v>312</v>
      </c>
      <c r="F222" s="220" t="s">
        <v>313</v>
      </c>
      <c r="G222" s="220"/>
      <c r="H222" s="220"/>
      <c r="I222" s="220"/>
      <c r="J222" s="221" t="s">
        <v>178</v>
      </c>
      <c r="K222" s="222">
        <v>8263.02</v>
      </c>
      <c r="L222" s="223">
        <v>0</v>
      </c>
      <c r="M222" s="224"/>
      <c r="N222" s="225">
        <f>ROUND(L222*K222,2)</f>
        <v>0</v>
      </c>
      <c r="O222" s="225"/>
      <c r="P222" s="225"/>
      <c r="Q222" s="225"/>
      <c r="R222" s="49"/>
      <c r="T222" s="226" t="s">
        <v>22</v>
      </c>
      <c r="U222" s="57" t="s">
        <v>47</v>
      </c>
      <c r="V222" s="48"/>
      <c r="W222" s="227">
        <f>V222*K222</f>
        <v>0</v>
      </c>
      <c r="X222" s="227">
        <v>0</v>
      </c>
      <c r="Y222" s="227">
        <f>X222*K222</f>
        <v>0</v>
      </c>
      <c r="Z222" s="227">
        <v>0</v>
      </c>
      <c r="AA222" s="228">
        <f>Z222*K222</f>
        <v>0</v>
      </c>
      <c r="AR222" s="23" t="s">
        <v>166</v>
      </c>
      <c r="AT222" s="23" t="s">
        <v>162</v>
      </c>
      <c r="AU222" s="23" t="s">
        <v>118</v>
      </c>
      <c r="AY222" s="23" t="s">
        <v>161</v>
      </c>
      <c r="BE222" s="143">
        <f>IF(U222="základní",N222,0)</f>
        <v>0</v>
      </c>
      <c r="BF222" s="143">
        <f>IF(U222="snížená",N222,0)</f>
        <v>0</v>
      </c>
      <c r="BG222" s="143">
        <f>IF(U222="zákl. přenesená",N222,0)</f>
        <v>0</v>
      </c>
      <c r="BH222" s="143">
        <f>IF(U222="sníž. přenesená",N222,0)</f>
        <v>0</v>
      </c>
      <c r="BI222" s="143">
        <f>IF(U222="nulová",N222,0)</f>
        <v>0</v>
      </c>
      <c r="BJ222" s="23" t="s">
        <v>90</v>
      </c>
      <c r="BK222" s="143">
        <f>ROUND(L222*K222,2)</f>
        <v>0</v>
      </c>
      <c r="BL222" s="23" t="s">
        <v>166</v>
      </c>
      <c r="BM222" s="23" t="s">
        <v>317</v>
      </c>
    </row>
    <row r="223" spans="2:51" s="10" customFormat="1" ht="16.5" customHeight="1">
      <c r="B223" s="241"/>
      <c r="C223" s="242"/>
      <c r="D223" s="242"/>
      <c r="E223" s="243" t="s">
        <v>22</v>
      </c>
      <c r="F223" s="244" t="s">
        <v>318</v>
      </c>
      <c r="G223" s="245"/>
      <c r="H223" s="245"/>
      <c r="I223" s="245"/>
      <c r="J223" s="242"/>
      <c r="K223" s="246">
        <v>7926.02</v>
      </c>
      <c r="L223" s="242"/>
      <c r="M223" s="242"/>
      <c r="N223" s="242"/>
      <c r="O223" s="242"/>
      <c r="P223" s="242"/>
      <c r="Q223" s="242"/>
      <c r="R223" s="247"/>
      <c r="T223" s="248"/>
      <c r="U223" s="242"/>
      <c r="V223" s="242"/>
      <c r="W223" s="242"/>
      <c r="X223" s="242"/>
      <c r="Y223" s="242"/>
      <c r="Z223" s="242"/>
      <c r="AA223" s="249"/>
      <c r="AT223" s="250" t="s">
        <v>181</v>
      </c>
      <c r="AU223" s="250" t="s">
        <v>118</v>
      </c>
      <c r="AV223" s="10" t="s">
        <v>118</v>
      </c>
      <c r="AW223" s="10" t="s">
        <v>38</v>
      </c>
      <c r="AX223" s="10" t="s">
        <v>82</v>
      </c>
      <c r="AY223" s="250" t="s">
        <v>161</v>
      </c>
    </row>
    <row r="224" spans="2:51" s="10" customFormat="1" ht="16.5" customHeight="1">
      <c r="B224" s="241"/>
      <c r="C224" s="242"/>
      <c r="D224" s="242"/>
      <c r="E224" s="243" t="s">
        <v>22</v>
      </c>
      <c r="F224" s="251" t="s">
        <v>240</v>
      </c>
      <c r="G224" s="242"/>
      <c r="H224" s="242"/>
      <c r="I224" s="242"/>
      <c r="J224" s="242"/>
      <c r="K224" s="246">
        <v>67</v>
      </c>
      <c r="L224" s="242"/>
      <c r="M224" s="242"/>
      <c r="N224" s="242"/>
      <c r="O224" s="242"/>
      <c r="P224" s="242"/>
      <c r="Q224" s="242"/>
      <c r="R224" s="247"/>
      <c r="T224" s="248"/>
      <c r="U224" s="242"/>
      <c r="V224" s="242"/>
      <c r="W224" s="242"/>
      <c r="X224" s="242"/>
      <c r="Y224" s="242"/>
      <c r="Z224" s="242"/>
      <c r="AA224" s="249"/>
      <c r="AT224" s="250" t="s">
        <v>181</v>
      </c>
      <c r="AU224" s="250" t="s">
        <v>118</v>
      </c>
      <c r="AV224" s="10" t="s">
        <v>118</v>
      </c>
      <c r="AW224" s="10" t="s">
        <v>38</v>
      </c>
      <c r="AX224" s="10" t="s">
        <v>82</v>
      </c>
      <c r="AY224" s="250" t="s">
        <v>161</v>
      </c>
    </row>
    <row r="225" spans="2:51" s="10" customFormat="1" ht="16.5" customHeight="1">
      <c r="B225" s="241"/>
      <c r="C225" s="242"/>
      <c r="D225" s="242"/>
      <c r="E225" s="243" t="s">
        <v>22</v>
      </c>
      <c r="F225" s="251" t="s">
        <v>241</v>
      </c>
      <c r="G225" s="242"/>
      <c r="H225" s="242"/>
      <c r="I225" s="242"/>
      <c r="J225" s="242"/>
      <c r="K225" s="246">
        <v>270</v>
      </c>
      <c r="L225" s="242"/>
      <c r="M225" s="242"/>
      <c r="N225" s="242"/>
      <c r="O225" s="242"/>
      <c r="P225" s="242"/>
      <c r="Q225" s="242"/>
      <c r="R225" s="247"/>
      <c r="T225" s="248"/>
      <c r="U225" s="242"/>
      <c r="V225" s="242"/>
      <c r="W225" s="242"/>
      <c r="X225" s="242"/>
      <c r="Y225" s="242"/>
      <c r="Z225" s="242"/>
      <c r="AA225" s="249"/>
      <c r="AT225" s="250" t="s">
        <v>181</v>
      </c>
      <c r="AU225" s="250" t="s">
        <v>118</v>
      </c>
      <c r="AV225" s="10" t="s">
        <v>118</v>
      </c>
      <c r="AW225" s="10" t="s">
        <v>38</v>
      </c>
      <c r="AX225" s="10" t="s">
        <v>82</v>
      </c>
      <c r="AY225" s="250" t="s">
        <v>161</v>
      </c>
    </row>
    <row r="226" spans="2:51" s="11" customFormat="1" ht="16.5" customHeight="1">
      <c r="B226" s="252"/>
      <c r="C226" s="253"/>
      <c r="D226" s="253"/>
      <c r="E226" s="254" t="s">
        <v>22</v>
      </c>
      <c r="F226" s="255" t="s">
        <v>183</v>
      </c>
      <c r="G226" s="253"/>
      <c r="H226" s="253"/>
      <c r="I226" s="253"/>
      <c r="J226" s="253"/>
      <c r="K226" s="256">
        <v>8263.02</v>
      </c>
      <c r="L226" s="253"/>
      <c r="M226" s="253"/>
      <c r="N226" s="253"/>
      <c r="O226" s="253"/>
      <c r="P226" s="253"/>
      <c r="Q226" s="253"/>
      <c r="R226" s="257"/>
      <c r="T226" s="258"/>
      <c r="U226" s="253"/>
      <c r="V226" s="253"/>
      <c r="W226" s="253"/>
      <c r="X226" s="253"/>
      <c r="Y226" s="253"/>
      <c r="Z226" s="253"/>
      <c r="AA226" s="259"/>
      <c r="AT226" s="260" t="s">
        <v>181</v>
      </c>
      <c r="AU226" s="260" t="s">
        <v>118</v>
      </c>
      <c r="AV226" s="11" t="s">
        <v>166</v>
      </c>
      <c r="AW226" s="11" t="s">
        <v>38</v>
      </c>
      <c r="AX226" s="11" t="s">
        <v>90</v>
      </c>
      <c r="AY226" s="260" t="s">
        <v>161</v>
      </c>
    </row>
    <row r="227" spans="2:65" s="1" customFormat="1" ht="38.25" customHeight="1">
      <c r="B227" s="47"/>
      <c r="C227" s="218" t="s">
        <v>319</v>
      </c>
      <c r="D227" s="218" t="s">
        <v>162</v>
      </c>
      <c r="E227" s="219" t="s">
        <v>320</v>
      </c>
      <c r="F227" s="220" t="s">
        <v>321</v>
      </c>
      <c r="G227" s="220"/>
      <c r="H227" s="220"/>
      <c r="I227" s="220"/>
      <c r="J227" s="221" t="s">
        <v>178</v>
      </c>
      <c r="K227" s="222">
        <v>7717.01</v>
      </c>
      <c r="L227" s="223">
        <v>0</v>
      </c>
      <c r="M227" s="224"/>
      <c r="N227" s="225">
        <f>ROUND(L227*K227,2)</f>
        <v>0</v>
      </c>
      <c r="O227" s="225"/>
      <c r="P227" s="225"/>
      <c r="Q227" s="225"/>
      <c r="R227" s="49"/>
      <c r="T227" s="226" t="s">
        <v>22</v>
      </c>
      <c r="U227" s="57" t="s">
        <v>47</v>
      </c>
      <c r="V227" s="48"/>
      <c r="W227" s="227">
        <f>V227*K227</f>
        <v>0</v>
      </c>
      <c r="X227" s="227">
        <v>0</v>
      </c>
      <c r="Y227" s="227">
        <f>X227*K227</f>
        <v>0</v>
      </c>
      <c r="Z227" s="227">
        <v>0</v>
      </c>
      <c r="AA227" s="228">
        <f>Z227*K227</f>
        <v>0</v>
      </c>
      <c r="AR227" s="23" t="s">
        <v>166</v>
      </c>
      <c r="AT227" s="23" t="s">
        <v>162</v>
      </c>
      <c r="AU227" s="23" t="s">
        <v>118</v>
      </c>
      <c r="AY227" s="23" t="s">
        <v>161</v>
      </c>
      <c r="BE227" s="143">
        <f>IF(U227="základní",N227,0)</f>
        <v>0</v>
      </c>
      <c r="BF227" s="143">
        <f>IF(U227="snížená",N227,0)</f>
        <v>0</v>
      </c>
      <c r="BG227" s="143">
        <f>IF(U227="zákl. přenesená",N227,0)</f>
        <v>0</v>
      </c>
      <c r="BH227" s="143">
        <f>IF(U227="sníž. přenesená",N227,0)</f>
        <v>0</v>
      </c>
      <c r="BI227" s="143">
        <f>IF(U227="nulová",N227,0)</f>
        <v>0</v>
      </c>
      <c r="BJ227" s="23" t="s">
        <v>90</v>
      </c>
      <c r="BK227" s="143">
        <f>ROUND(L227*K227,2)</f>
        <v>0</v>
      </c>
      <c r="BL227" s="23" t="s">
        <v>166</v>
      </c>
      <c r="BM227" s="23" t="s">
        <v>322</v>
      </c>
    </row>
    <row r="228" spans="2:51" s="10" customFormat="1" ht="16.5" customHeight="1">
      <c r="B228" s="241"/>
      <c r="C228" s="242"/>
      <c r="D228" s="242"/>
      <c r="E228" s="243" t="s">
        <v>22</v>
      </c>
      <c r="F228" s="244" t="s">
        <v>323</v>
      </c>
      <c r="G228" s="245"/>
      <c r="H228" s="245"/>
      <c r="I228" s="245"/>
      <c r="J228" s="242"/>
      <c r="K228" s="246">
        <v>7380.01</v>
      </c>
      <c r="L228" s="242"/>
      <c r="M228" s="242"/>
      <c r="N228" s="242"/>
      <c r="O228" s="242"/>
      <c r="P228" s="242"/>
      <c r="Q228" s="242"/>
      <c r="R228" s="247"/>
      <c r="T228" s="248"/>
      <c r="U228" s="242"/>
      <c r="V228" s="242"/>
      <c r="W228" s="242"/>
      <c r="X228" s="242"/>
      <c r="Y228" s="242"/>
      <c r="Z228" s="242"/>
      <c r="AA228" s="249"/>
      <c r="AT228" s="250" t="s">
        <v>181</v>
      </c>
      <c r="AU228" s="250" t="s">
        <v>118</v>
      </c>
      <c r="AV228" s="10" t="s">
        <v>118</v>
      </c>
      <c r="AW228" s="10" t="s">
        <v>38</v>
      </c>
      <c r="AX228" s="10" t="s">
        <v>82</v>
      </c>
      <c r="AY228" s="250" t="s">
        <v>161</v>
      </c>
    </row>
    <row r="229" spans="2:51" s="10" customFormat="1" ht="16.5" customHeight="1">
      <c r="B229" s="241"/>
      <c r="C229" s="242"/>
      <c r="D229" s="242"/>
      <c r="E229" s="243" t="s">
        <v>22</v>
      </c>
      <c r="F229" s="251" t="s">
        <v>240</v>
      </c>
      <c r="G229" s="242"/>
      <c r="H229" s="242"/>
      <c r="I229" s="242"/>
      <c r="J229" s="242"/>
      <c r="K229" s="246">
        <v>67</v>
      </c>
      <c r="L229" s="242"/>
      <c r="M229" s="242"/>
      <c r="N229" s="242"/>
      <c r="O229" s="242"/>
      <c r="P229" s="242"/>
      <c r="Q229" s="242"/>
      <c r="R229" s="247"/>
      <c r="T229" s="248"/>
      <c r="U229" s="242"/>
      <c r="V229" s="242"/>
      <c r="W229" s="242"/>
      <c r="X229" s="242"/>
      <c r="Y229" s="242"/>
      <c r="Z229" s="242"/>
      <c r="AA229" s="249"/>
      <c r="AT229" s="250" t="s">
        <v>181</v>
      </c>
      <c r="AU229" s="250" t="s">
        <v>118</v>
      </c>
      <c r="AV229" s="10" t="s">
        <v>118</v>
      </c>
      <c r="AW229" s="10" t="s">
        <v>38</v>
      </c>
      <c r="AX229" s="10" t="s">
        <v>82</v>
      </c>
      <c r="AY229" s="250" t="s">
        <v>161</v>
      </c>
    </row>
    <row r="230" spans="2:51" s="10" customFormat="1" ht="16.5" customHeight="1">
      <c r="B230" s="241"/>
      <c r="C230" s="242"/>
      <c r="D230" s="242"/>
      <c r="E230" s="243" t="s">
        <v>22</v>
      </c>
      <c r="F230" s="251" t="s">
        <v>324</v>
      </c>
      <c r="G230" s="242"/>
      <c r="H230" s="242"/>
      <c r="I230" s="242"/>
      <c r="J230" s="242"/>
      <c r="K230" s="246">
        <v>270</v>
      </c>
      <c r="L230" s="242"/>
      <c r="M230" s="242"/>
      <c r="N230" s="242"/>
      <c r="O230" s="242"/>
      <c r="P230" s="242"/>
      <c r="Q230" s="242"/>
      <c r="R230" s="247"/>
      <c r="T230" s="248"/>
      <c r="U230" s="242"/>
      <c r="V230" s="242"/>
      <c r="W230" s="242"/>
      <c r="X230" s="242"/>
      <c r="Y230" s="242"/>
      <c r="Z230" s="242"/>
      <c r="AA230" s="249"/>
      <c r="AT230" s="250" t="s">
        <v>181</v>
      </c>
      <c r="AU230" s="250" t="s">
        <v>118</v>
      </c>
      <c r="AV230" s="10" t="s">
        <v>118</v>
      </c>
      <c r="AW230" s="10" t="s">
        <v>38</v>
      </c>
      <c r="AX230" s="10" t="s">
        <v>82</v>
      </c>
      <c r="AY230" s="250" t="s">
        <v>161</v>
      </c>
    </row>
    <row r="231" spans="2:51" s="11" customFormat="1" ht="16.5" customHeight="1">
      <c r="B231" s="252"/>
      <c r="C231" s="253"/>
      <c r="D231" s="253"/>
      <c r="E231" s="254" t="s">
        <v>22</v>
      </c>
      <c r="F231" s="255" t="s">
        <v>183</v>
      </c>
      <c r="G231" s="253"/>
      <c r="H231" s="253"/>
      <c r="I231" s="253"/>
      <c r="J231" s="253"/>
      <c r="K231" s="256">
        <v>7717.01</v>
      </c>
      <c r="L231" s="253"/>
      <c r="M231" s="253"/>
      <c r="N231" s="253"/>
      <c r="O231" s="253"/>
      <c r="P231" s="253"/>
      <c r="Q231" s="253"/>
      <c r="R231" s="257"/>
      <c r="T231" s="258"/>
      <c r="U231" s="253"/>
      <c r="V231" s="253"/>
      <c r="W231" s="253"/>
      <c r="X231" s="253"/>
      <c r="Y231" s="253"/>
      <c r="Z231" s="253"/>
      <c r="AA231" s="259"/>
      <c r="AT231" s="260" t="s">
        <v>181</v>
      </c>
      <c r="AU231" s="260" t="s">
        <v>118</v>
      </c>
      <c r="AV231" s="11" t="s">
        <v>166</v>
      </c>
      <c r="AW231" s="11" t="s">
        <v>38</v>
      </c>
      <c r="AX231" s="11" t="s">
        <v>90</v>
      </c>
      <c r="AY231" s="260" t="s">
        <v>161</v>
      </c>
    </row>
    <row r="232" spans="2:65" s="1" customFormat="1" ht="25.5" customHeight="1">
      <c r="B232" s="47"/>
      <c r="C232" s="218" t="s">
        <v>325</v>
      </c>
      <c r="D232" s="218" t="s">
        <v>162</v>
      </c>
      <c r="E232" s="219" t="s">
        <v>326</v>
      </c>
      <c r="F232" s="220" t="s">
        <v>327</v>
      </c>
      <c r="G232" s="220"/>
      <c r="H232" s="220"/>
      <c r="I232" s="220"/>
      <c r="J232" s="221" t="s">
        <v>178</v>
      </c>
      <c r="K232" s="222">
        <v>1821.598</v>
      </c>
      <c r="L232" s="223">
        <v>0</v>
      </c>
      <c r="M232" s="224"/>
      <c r="N232" s="225">
        <f>ROUND(L232*K232,2)</f>
        <v>0</v>
      </c>
      <c r="O232" s="225"/>
      <c r="P232" s="225"/>
      <c r="Q232" s="225"/>
      <c r="R232" s="49"/>
      <c r="T232" s="226" t="s">
        <v>22</v>
      </c>
      <c r="U232" s="57" t="s">
        <v>47</v>
      </c>
      <c r="V232" s="48"/>
      <c r="W232" s="227">
        <f>V232*K232</f>
        <v>0</v>
      </c>
      <c r="X232" s="227">
        <v>0.2916</v>
      </c>
      <c r="Y232" s="227">
        <f>X232*K232</f>
        <v>531.1779768</v>
      </c>
      <c r="Z232" s="227">
        <v>0</v>
      </c>
      <c r="AA232" s="228">
        <f>Z232*K232</f>
        <v>0</v>
      </c>
      <c r="AR232" s="23" t="s">
        <v>166</v>
      </c>
      <c r="AT232" s="23" t="s">
        <v>162</v>
      </c>
      <c r="AU232" s="23" t="s">
        <v>118</v>
      </c>
      <c r="AY232" s="23" t="s">
        <v>161</v>
      </c>
      <c r="BE232" s="143">
        <f>IF(U232="základní",N232,0)</f>
        <v>0</v>
      </c>
      <c r="BF232" s="143">
        <f>IF(U232="snížená",N232,0)</f>
        <v>0</v>
      </c>
      <c r="BG232" s="143">
        <f>IF(U232="zákl. přenesená",N232,0)</f>
        <v>0</v>
      </c>
      <c r="BH232" s="143">
        <f>IF(U232="sníž. přenesená",N232,0)</f>
        <v>0</v>
      </c>
      <c r="BI232" s="143">
        <f>IF(U232="nulová",N232,0)</f>
        <v>0</v>
      </c>
      <c r="BJ232" s="23" t="s">
        <v>90</v>
      </c>
      <c r="BK232" s="143">
        <f>ROUND(L232*K232,2)</f>
        <v>0</v>
      </c>
      <c r="BL232" s="23" t="s">
        <v>166</v>
      </c>
      <c r="BM232" s="23" t="s">
        <v>328</v>
      </c>
    </row>
    <row r="233" spans="2:51" s="10" customFormat="1" ht="16.5" customHeight="1">
      <c r="B233" s="241"/>
      <c r="C233" s="242"/>
      <c r="D233" s="242"/>
      <c r="E233" s="243" t="s">
        <v>22</v>
      </c>
      <c r="F233" s="244" t="s">
        <v>329</v>
      </c>
      <c r="G233" s="245"/>
      <c r="H233" s="245"/>
      <c r="I233" s="245"/>
      <c r="J233" s="242"/>
      <c r="K233" s="246">
        <v>1821.598</v>
      </c>
      <c r="L233" s="242"/>
      <c r="M233" s="242"/>
      <c r="N233" s="242"/>
      <c r="O233" s="242"/>
      <c r="P233" s="242"/>
      <c r="Q233" s="242"/>
      <c r="R233" s="247"/>
      <c r="T233" s="248"/>
      <c r="U233" s="242"/>
      <c r="V233" s="242"/>
      <c r="W233" s="242"/>
      <c r="X233" s="242"/>
      <c r="Y233" s="242"/>
      <c r="Z233" s="242"/>
      <c r="AA233" s="249"/>
      <c r="AT233" s="250" t="s">
        <v>181</v>
      </c>
      <c r="AU233" s="250" t="s">
        <v>118</v>
      </c>
      <c r="AV233" s="10" t="s">
        <v>118</v>
      </c>
      <c r="AW233" s="10" t="s">
        <v>38</v>
      </c>
      <c r="AX233" s="10" t="s">
        <v>90</v>
      </c>
      <c r="AY233" s="250" t="s">
        <v>161</v>
      </c>
    </row>
    <row r="234" spans="2:65" s="1" customFormat="1" ht="16.5" customHeight="1">
      <c r="B234" s="47"/>
      <c r="C234" s="218" t="s">
        <v>330</v>
      </c>
      <c r="D234" s="218" t="s">
        <v>162</v>
      </c>
      <c r="E234" s="219" t="s">
        <v>331</v>
      </c>
      <c r="F234" s="220" t="s">
        <v>332</v>
      </c>
      <c r="G234" s="220"/>
      <c r="H234" s="220"/>
      <c r="I234" s="220"/>
      <c r="J234" s="221" t="s">
        <v>186</v>
      </c>
      <c r="K234" s="222">
        <v>273.24</v>
      </c>
      <c r="L234" s="223">
        <v>0</v>
      </c>
      <c r="M234" s="224"/>
      <c r="N234" s="225">
        <f>ROUND(L234*K234,2)</f>
        <v>0</v>
      </c>
      <c r="O234" s="225"/>
      <c r="P234" s="225"/>
      <c r="Q234" s="225"/>
      <c r="R234" s="49"/>
      <c r="T234" s="226" t="s">
        <v>22</v>
      </c>
      <c r="U234" s="57" t="s">
        <v>47</v>
      </c>
      <c r="V234" s="48"/>
      <c r="W234" s="227">
        <f>V234*K234</f>
        <v>0</v>
      </c>
      <c r="X234" s="227">
        <v>0</v>
      </c>
      <c r="Y234" s="227">
        <f>X234*K234</f>
        <v>0</v>
      </c>
      <c r="Z234" s="227">
        <v>0</v>
      </c>
      <c r="AA234" s="228">
        <f>Z234*K234</f>
        <v>0</v>
      </c>
      <c r="AR234" s="23" t="s">
        <v>166</v>
      </c>
      <c r="AT234" s="23" t="s">
        <v>162</v>
      </c>
      <c r="AU234" s="23" t="s">
        <v>118</v>
      </c>
      <c r="AY234" s="23" t="s">
        <v>161</v>
      </c>
      <c r="BE234" s="143">
        <f>IF(U234="základní",N234,0)</f>
        <v>0</v>
      </c>
      <c r="BF234" s="143">
        <f>IF(U234="snížená",N234,0)</f>
        <v>0</v>
      </c>
      <c r="BG234" s="143">
        <f>IF(U234="zákl. přenesená",N234,0)</f>
        <v>0</v>
      </c>
      <c r="BH234" s="143">
        <f>IF(U234="sníž. přenesená",N234,0)</f>
        <v>0</v>
      </c>
      <c r="BI234" s="143">
        <f>IF(U234="nulová",N234,0)</f>
        <v>0</v>
      </c>
      <c r="BJ234" s="23" t="s">
        <v>90</v>
      </c>
      <c r="BK234" s="143">
        <f>ROUND(L234*K234,2)</f>
        <v>0</v>
      </c>
      <c r="BL234" s="23" t="s">
        <v>166</v>
      </c>
      <c r="BM234" s="23" t="s">
        <v>333</v>
      </c>
    </row>
    <row r="235" spans="2:51" s="10" customFormat="1" ht="16.5" customHeight="1">
      <c r="B235" s="241"/>
      <c r="C235" s="242"/>
      <c r="D235" s="242"/>
      <c r="E235" s="243" t="s">
        <v>22</v>
      </c>
      <c r="F235" s="244" t="s">
        <v>334</v>
      </c>
      <c r="G235" s="245"/>
      <c r="H235" s="245"/>
      <c r="I235" s="245"/>
      <c r="J235" s="242"/>
      <c r="K235" s="246">
        <v>273.24</v>
      </c>
      <c r="L235" s="242"/>
      <c r="M235" s="242"/>
      <c r="N235" s="242"/>
      <c r="O235" s="242"/>
      <c r="P235" s="242"/>
      <c r="Q235" s="242"/>
      <c r="R235" s="247"/>
      <c r="T235" s="248"/>
      <c r="U235" s="242"/>
      <c r="V235" s="242"/>
      <c r="W235" s="242"/>
      <c r="X235" s="242"/>
      <c r="Y235" s="242"/>
      <c r="Z235" s="242"/>
      <c r="AA235" s="249"/>
      <c r="AT235" s="250" t="s">
        <v>181</v>
      </c>
      <c r="AU235" s="250" t="s">
        <v>118</v>
      </c>
      <c r="AV235" s="10" t="s">
        <v>118</v>
      </c>
      <c r="AW235" s="10" t="s">
        <v>38</v>
      </c>
      <c r="AX235" s="10" t="s">
        <v>90</v>
      </c>
      <c r="AY235" s="250" t="s">
        <v>161</v>
      </c>
    </row>
    <row r="236" spans="2:65" s="1" customFormat="1" ht="25.5" customHeight="1">
      <c r="B236" s="47"/>
      <c r="C236" s="218" t="s">
        <v>267</v>
      </c>
      <c r="D236" s="218" t="s">
        <v>162</v>
      </c>
      <c r="E236" s="219" t="s">
        <v>335</v>
      </c>
      <c r="F236" s="220" t="s">
        <v>336</v>
      </c>
      <c r="G236" s="220"/>
      <c r="H236" s="220"/>
      <c r="I236" s="220"/>
      <c r="J236" s="221" t="s">
        <v>178</v>
      </c>
      <c r="K236" s="222">
        <v>8263.02</v>
      </c>
      <c r="L236" s="223">
        <v>0</v>
      </c>
      <c r="M236" s="224"/>
      <c r="N236" s="225">
        <f>ROUND(L236*K236,2)</f>
        <v>0</v>
      </c>
      <c r="O236" s="225"/>
      <c r="P236" s="225"/>
      <c r="Q236" s="225"/>
      <c r="R236" s="49"/>
      <c r="T236" s="226" t="s">
        <v>22</v>
      </c>
      <c r="U236" s="57" t="s">
        <v>47</v>
      </c>
      <c r="V236" s="48"/>
      <c r="W236" s="227">
        <f>V236*K236</f>
        <v>0</v>
      </c>
      <c r="X236" s="227">
        <v>0.00561</v>
      </c>
      <c r="Y236" s="227">
        <f>X236*K236</f>
        <v>46.35554220000001</v>
      </c>
      <c r="Z236" s="227">
        <v>0</v>
      </c>
      <c r="AA236" s="228">
        <f>Z236*K236</f>
        <v>0</v>
      </c>
      <c r="AR236" s="23" t="s">
        <v>166</v>
      </c>
      <c r="AT236" s="23" t="s">
        <v>162</v>
      </c>
      <c r="AU236" s="23" t="s">
        <v>118</v>
      </c>
      <c r="AY236" s="23" t="s">
        <v>161</v>
      </c>
      <c r="BE236" s="143">
        <f>IF(U236="základní",N236,0)</f>
        <v>0</v>
      </c>
      <c r="BF236" s="143">
        <f>IF(U236="snížená",N236,0)</f>
        <v>0</v>
      </c>
      <c r="BG236" s="143">
        <f>IF(U236="zákl. přenesená",N236,0)</f>
        <v>0</v>
      </c>
      <c r="BH236" s="143">
        <f>IF(U236="sníž. přenesená",N236,0)</f>
        <v>0</v>
      </c>
      <c r="BI236" s="143">
        <f>IF(U236="nulová",N236,0)</f>
        <v>0</v>
      </c>
      <c r="BJ236" s="23" t="s">
        <v>90</v>
      </c>
      <c r="BK236" s="143">
        <f>ROUND(L236*K236,2)</f>
        <v>0</v>
      </c>
      <c r="BL236" s="23" t="s">
        <v>166</v>
      </c>
      <c r="BM236" s="23" t="s">
        <v>337</v>
      </c>
    </row>
    <row r="237" spans="2:51" s="10" customFormat="1" ht="16.5" customHeight="1">
      <c r="B237" s="241"/>
      <c r="C237" s="242"/>
      <c r="D237" s="242"/>
      <c r="E237" s="243" t="s">
        <v>22</v>
      </c>
      <c r="F237" s="244" t="s">
        <v>318</v>
      </c>
      <c r="G237" s="245"/>
      <c r="H237" s="245"/>
      <c r="I237" s="245"/>
      <c r="J237" s="242"/>
      <c r="K237" s="246">
        <v>7926.02</v>
      </c>
      <c r="L237" s="242"/>
      <c r="M237" s="242"/>
      <c r="N237" s="242"/>
      <c r="O237" s="242"/>
      <c r="P237" s="242"/>
      <c r="Q237" s="242"/>
      <c r="R237" s="247"/>
      <c r="T237" s="248"/>
      <c r="U237" s="242"/>
      <c r="V237" s="242"/>
      <c r="W237" s="242"/>
      <c r="X237" s="242"/>
      <c r="Y237" s="242"/>
      <c r="Z237" s="242"/>
      <c r="AA237" s="249"/>
      <c r="AT237" s="250" t="s">
        <v>181</v>
      </c>
      <c r="AU237" s="250" t="s">
        <v>118</v>
      </c>
      <c r="AV237" s="10" t="s">
        <v>118</v>
      </c>
      <c r="AW237" s="10" t="s">
        <v>38</v>
      </c>
      <c r="AX237" s="10" t="s">
        <v>82</v>
      </c>
      <c r="AY237" s="250" t="s">
        <v>161</v>
      </c>
    </row>
    <row r="238" spans="2:51" s="10" customFormat="1" ht="16.5" customHeight="1">
      <c r="B238" s="241"/>
      <c r="C238" s="242"/>
      <c r="D238" s="242"/>
      <c r="E238" s="243" t="s">
        <v>22</v>
      </c>
      <c r="F238" s="251" t="s">
        <v>240</v>
      </c>
      <c r="G238" s="242"/>
      <c r="H238" s="242"/>
      <c r="I238" s="242"/>
      <c r="J238" s="242"/>
      <c r="K238" s="246">
        <v>67</v>
      </c>
      <c r="L238" s="242"/>
      <c r="M238" s="242"/>
      <c r="N238" s="242"/>
      <c r="O238" s="242"/>
      <c r="P238" s="242"/>
      <c r="Q238" s="242"/>
      <c r="R238" s="247"/>
      <c r="T238" s="248"/>
      <c r="U238" s="242"/>
      <c r="V238" s="242"/>
      <c r="W238" s="242"/>
      <c r="X238" s="242"/>
      <c r="Y238" s="242"/>
      <c r="Z238" s="242"/>
      <c r="AA238" s="249"/>
      <c r="AT238" s="250" t="s">
        <v>181</v>
      </c>
      <c r="AU238" s="250" t="s">
        <v>118</v>
      </c>
      <c r="AV238" s="10" t="s">
        <v>118</v>
      </c>
      <c r="AW238" s="10" t="s">
        <v>38</v>
      </c>
      <c r="AX238" s="10" t="s">
        <v>82</v>
      </c>
      <c r="AY238" s="250" t="s">
        <v>161</v>
      </c>
    </row>
    <row r="239" spans="2:51" s="10" customFormat="1" ht="16.5" customHeight="1">
      <c r="B239" s="241"/>
      <c r="C239" s="242"/>
      <c r="D239" s="242"/>
      <c r="E239" s="243" t="s">
        <v>22</v>
      </c>
      <c r="F239" s="251" t="s">
        <v>241</v>
      </c>
      <c r="G239" s="242"/>
      <c r="H239" s="242"/>
      <c r="I239" s="242"/>
      <c r="J239" s="242"/>
      <c r="K239" s="246">
        <v>270</v>
      </c>
      <c r="L239" s="242"/>
      <c r="M239" s="242"/>
      <c r="N239" s="242"/>
      <c r="O239" s="242"/>
      <c r="P239" s="242"/>
      <c r="Q239" s="242"/>
      <c r="R239" s="247"/>
      <c r="T239" s="248"/>
      <c r="U239" s="242"/>
      <c r="V239" s="242"/>
      <c r="W239" s="242"/>
      <c r="X239" s="242"/>
      <c r="Y239" s="242"/>
      <c r="Z239" s="242"/>
      <c r="AA239" s="249"/>
      <c r="AT239" s="250" t="s">
        <v>181</v>
      </c>
      <c r="AU239" s="250" t="s">
        <v>118</v>
      </c>
      <c r="AV239" s="10" t="s">
        <v>118</v>
      </c>
      <c r="AW239" s="10" t="s">
        <v>38</v>
      </c>
      <c r="AX239" s="10" t="s">
        <v>82</v>
      </c>
      <c r="AY239" s="250" t="s">
        <v>161</v>
      </c>
    </row>
    <row r="240" spans="2:51" s="11" customFormat="1" ht="16.5" customHeight="1">
      <c r="B240" s="252"/>
      <c r="C240" s="253"/>
      <c r="D240" s="253"/>
      <c r="E240" s="254" t="s">
        <v>22</v>
      </c>
      <c r="F240" s="255" t="s">
        <v>183</v>
      </c>
      <c r="G240" s="253"/>
      <c r="H240" s="253"/>
      <c r="I240" s="253"/>
      <c r="J240" s="253"/>
      <c r="K240" s="256">
        <v>8263.02</v>
      </c>
      <c r="L240" s="253"/>
      <c r="M240" s="253"/>
      <c r="N240" s="253"/>
      <c r="O240" s="253"/>
      <c r="P240" s="253"/>
      <c r="Q240" s="253"/>
      <c r="R240" s="257"/>
      <c r="T240" s="258"/>
      <c r="U240" s="253"/>
      <c r="V240" s="253"/>
      <c r="W240" s="253"/>
      <c r="X240" s="253"/>
      <c r="Y240" s="253"/>
      <c r="Z240" s="253"/>
      <c r="AA240" s="259"/>
      <c r="AT240" s="260" t="s">
        <v>181</v>
      </c>
      <c r="AU240" s="260" t="s">
        <v>118</v>
      </c>
      <c r="AV240" s="11" t="s">
        <v>166</v>
      </c>
      <c r="AW240" s="11" t="s">
        <v>38</v>
      </c>
      <c r="AX240" s="11" t="s">
        <v>90</v>
      </c>
      <c r="AY240" s="260" t="s">
        <v>161</v>
      </c>
    </row>
    <row r="241" spans="2:65" s="1" customFormat="1" ht="25.5" customHeight="1">
      <c r="B241" s="47"/>
      <c r="C241" s="218" t="s">
        <v>338</v>
      </c>
      <c r="D241" s="218" t="s">
        <v>162</v>
      </c>
      <c r="E241" s="219" t="s">
        <v>339</v>
      </c>
      <c r="F241" s="220" t="s">
        <v>340</v>
      </c>
      <c r="G241" s="220"/>
      <c r="H241" s="220"/>
      <c r="I241" s="220"/>
      <c r="J241" s="221" t="s">
        <v>178</v>
      </c>
      <c r="K241" s="222">
        <v>7717.01</v>
      </c>
      <c r="L241" s="223">
        <v>0</v>
      </c>
      <c r="M241" s="224"/>
      <c r="N241" s="225">
        <f>ROUND(L241*K241,2)</f>
        <v>0</v>
      </c>
      <c r="O241" s="225"/>
      <c r="P241" s="225"/>
      <c r="Q241" s="225"/>
      <c r="R241" s="49"/>
      <c r="T241" s="226" t="s">
        <v>22</v>
      </c>
      <c r="U241" s="57" t="s">
        <v>47</v>
      </c>
      <c r="V241" s="48"/>
      <c r="W241" s="227">
        <f>V241*K241</f>
        <v>0</v>
      </c>
      <c r="X241" s="227">
        <v>0.00061</v>
      </c>
      <c r="Y241" s="227">
        <f>X241*K241</f>
        <v>4.7073761</v>
      </c>
      <c r="Z241" s="227">
        <v>0</v>
      </c>
      <c r="AA241" s="228">
        <f>Z241*K241</f>
        <v>0</v>
      </c>
      <c r="AR241" s="23" t="s">
        <v>166</v>
      </c>
      <c r="AT241" s="23" t="s">
        <v>162</v>
      </c>
      <c r="AU241" s="23" t="s">
        <v>118</v>
      </c>
      <c r="AY241" s="23" t="s">
        <v>161</v>
      </c>
      <c r="BE241" s="143">
        <f>IF(U241="základní",N241,0)</f>
        <v>0</v>
      </c>
      <c r="BF241" s="143">
        <f>IF(U241="snížená",N241,0)</f>
        <v>0</v>
      </c>
      <c r="BG241" s="143">
        <f>IF(U241="zákl. přenesená",N241,0)</f>
        <v>0</v>
      </c>
      <c r="BH241" s="143">
        <f>IF(U241="sníž. přenesená",N241,0)</f>
        <v>0</v>
      </c>
      <c r="BI241" s="143">
        <f>IF(U241="nulová",N241,0)</f>
        <v>0</v>
      </c>
      <c r="BJ241" s="23" t="s">
        <v>90</v>
      </c>
      <c r="BK241" s="143">
        <f>ROUND(L241*K241,2)</f>
        <v>0</v>
      </c>
      <c r="BL241" s="23" t="s">
        <v>166</v>
      </c>
      <c r="BM241" s="23" t="s">
        <v>341</v>
      </c>
    </row>
    <row r="242" spans="2:51" s="10" customFormat="1" ht="16.5" customHeight="1">
      <c r="B242" s="241"/>
      <c r="C242" s="242"/>
      <c r="D242" s="242"/>
      <c r="E242" s="243" t="s">
        <v>22</v>
      </c>
      <c r="F242" s="244" t="s">
        <v>323</v>
      </c>
      <c r="G242" s="245"/>
      <c r="H242" s="245"/>
      <c r="I242" s="245"/>
      <c r="J242" s="242"/>
      <c r="K242" s="246">
        <v>7380.01</v>
      </c>
      <c r="L242" s="242"/>
      <c r="M242" s="242"/>
      <c r="N242" s="242"/>
      <c r="O242" s="242"/>
      <c r="P242" s="242"/>
      <c r="Q242" s="242"/>
      <c r="R242" s="247"/>
      <c r="T242" s="248"/>
      <c r="U242" s="242"/>
      <c r="V242" s="242"/>
      <c r="W242" s="242"/>
      <c r="X242" s="242"/>
      <c r="Y242" s="242"/>
      <c r="Z242" s="242"/>
      <c r="AA242" s="249"/>
      <c r="AT242" s="250" t="s">
        <v>181</v>
      </c>
      <c r="AU242" s="250" t="s">
        <v>118</v>
      </c>
      <c r="AV242" s="10" t="s">
        <v>118</v>
      </c>
      <c r="AW242" s="10" t="s">
        <v>38</v>
      </c>
      <c r="AX242" s="10" t="s">
        <v>82</v>
      </c>
      <c r="AY242" s="250" t="s">
        <v>161</v>
      </c>
    </row>
    <row r="243" spans="2:51" s="10" customFormat="1" ht="16.5" customHeight="1">
      <c r="B243" s="241"/>
      <c r="C243" s="242"/>
      <c r="D243" s="242"/>
      <c r="E243" s="243" t="s">
        <v>22</v>
      </c>
      <c r="F243" s="251" t="s">
        <v>240</v>
      </c>
      <c r="G243" s="242"/>
      <c r="H243" s="242"/>
      <c r="I243" s="242"/>
      <c r="J243" s="242"/>
      <c r="K243" s="246">
        <v>67</v>
      </c>
      <c r="L243" s="242"/>
      <c r="M243" s="242"/>
      <c r="N243" s="242"/>
      <c r="O243" s="242"/>
      <c r="P243" s="242"/>
      <c r="Q243" s="242"/>
      <c r="R243" s="247"/>
      <c r="T243" s="248"/>
      <c r="U243" s="242"/>
      <c r="V243" s="242"/>
      <c r="W243" s="242"/>
      <c r="X243" s="242"/>
      <c r="Y243" s="242"/>
      <c r="Z243" s="242"/>
      <c r="AA243" s="249"/>
      <c r="AT243" s="250" t="s">
        <v>181</v>
      </c>
      <c r="AU243" s="250" t="s">
        <v>118</v>
      </c>
      <c r="AV243" s="10" t="s">
        <v>118</v>
      </c>
      <c r="AW243" s="10" t="s">
        <v>38</v>
      </c>
      <c r="AX243" s="10" t="s">
        <v>82</v>
      </c>
      <c r="AY243" s="250" t="s">
        <v>161</v>
      </c>
    </row>
    <row r="244" spans="2:51" s="10" customFormat="1" ht="16.5" customHeight="1">
      <c r="B244" s="241"/>
      <c r="C244" s="242"/>
      <c r="D244" s="242"/>
      <c r="E244" s="243" t="s">
        <v>22</v>
      </c>
      <c r="F244" s="251" t="s">
        <v>241</v>
      </c>
      <c r="G244" s="242"/>
      <c r="H244" s="242"/>
      <c r="I244" s="242"/>
      <c r="J244" s="242"/>
      <c r="K244" s="246">
        <v>270</v>
      </c>
      <c r="L244" s="242"/>
      <c r="M244" s="242"/>
      <c r="N244" s="242"/>
      <c r="O244" s="242"/>
      <c r="P244" s="242"/>
      <c r="Q244" s="242"/>
      <c r="R244" s="247"/>
      <c r="T244" s="248"/>
      <c r="U244" s="242"/>
      <c r="V244" s="242"/>
      <c r="W244" s="242"/>
      <c r="X244" s="242"/>
      <c r="Y244" s="242"/>
      <c r="Z244" s="242"/>
      <c r="AA244" s="249"/>
      <c r="AT244" s="250" t="s">
        <v>181</v>
      </c>
      <c r="AU244" s="250" t="s">
        <v>118</v>
      </c>
      <c r="AV244" s="10" t="s">
        <v>118</v>
      </c>
      <c r="AW244" s="10" t="s">
        <v>38</v>
      </c>
      <c r="AX244" s="10" t="s">
        <v>82</v>
      </c>
      <c r="AY244" s="250" t="s">
        <v>161</v>
      </c>
    </row>
    <row r="245" spans="2:51" s="11" customFormat="1" ht="16.5" customHeight="1">
      <c r="B245" s="252"/>
      <c r="C245" s="253"/>
      <c r="D245" s="253"/>
      <c r="E245" s="254" t="s">
        <v>22</v>
      </c>
      <c r="F245" s="255" t="s">
        <v>183</v>
      </c>
      <c r="G245" s="253"/>
      <c r="H245" s="253"/>
      <c r="I245" s="253"/>
      <c r="J245" s="253"/>
      <c r="K245" s="256">
        <v>7717.01</v>
      </c>
      <c r="L245" s="253"/>
      <c r="M245" s="253"/>
      <c r="N245" s="253"/>
      <c r="O245" s="253"/>
      <c r="P245" s="253"/>
      <c r="Q245" s="253"/>
      <c r="R245" s="257"/>
      <c r="T245" s="258"/>
      <c r="U245" s="253"/>
      <c r="V245" s="253"/>
      <c r="W245" s="253"/>
      <c r="X245" s="253"/>
      <c r="Y245" s="253"/>
      <c r="Z245" s="253"/>
      <c r="AA245" s="259"/>
      <c r="AT245" s="260" t="s">
        <v>181</v>
      </c>
      <c r="AU245" s="260" t="s">
        <v>118</v>
      </c>
      <c r="AV245" s="11" t="s">
        <v>166</v>
      </c>
      <c r="AW245" s="11" t="s">
        <v>38</v>
      </c>
      <c r="AX245" s="11" t="s">
        <v>90</v>
      </c>
      <c r="AY245" s="260" t="s">
        <v>161</v>
      </c>
    </row>
    <row r="246" spans="2:65" s="1" customFormat="1" ht="25.5" customHeight="1">
      <c r="B246" s="47"/>
      <c r="C246" s="218" t="s">
        <v>342</v>
      </c>
      <c r="D246" s="218" t="s">
        <v>162</v>
      </c>
      <c r="E246" s="219" t="s">
        <v>343</v>
      </c>
      <c r="F246" s="220" t="s">
        <v>344</v>
      </c>
      <c r="G246" s="220"/>
      <c r="H246" s="220"/>
      <c r="I246" s="220"/>
      <c r="J246" s="221" t="s">
        <v>178</v>
      </c>
      <c r="K246" s="222">
        <v>284</v>
      </c>
      <c r="L246" s="223">
        <v>0</v>
      </c>
      <c r="M246" s="224"/>
      <c r="N246" s="225">
        <f>ROUND(L246*K246,2)</f>
        <v>0</v>
      </c>
      <c r="O246" s="225"/>
      <c r="P246" s="225"/>
      <c r="Q246" s="225"/>
      <c r="R246" s="49"/>
      <c r="T246" s="226" t="s">
        <v>22</v>
      </c>
      <c r="U246" s="57" t="s">
        <v>47</v>
      </c>
      <c r="V246" s="48"/>
      <c r="W246" s="227">
        <f>V246*K246</f>
        <v>0</v>
      </c>
      <c r="X246" s="227">
        <v>0</v>
      </c>
      <c r="Y246" s="227">
        <f>X246*K246</f>
        <v>0</v>
      </c>
      <c r="Z246" s="227">
        <v>0</v>
      </c>
      <c r="AA246" s="228">
        <f>Z246*K246</f>
        <v>0</v>
      </c>
      <c r="AR246" s="23" t="s">
        <v>166</v>
      </c>
      <c r="AT246" s="23" t="s">
        <v>162</v>
      </c>
      <c r="AU246" s="23" t="s">
        <v>118</v>
      </c>
      <c r="AY246" s="23" t="s">
        <v>161</v>
      </c>
      <c r="BE246" s="143">
        <f>IF(U246="základní",N246,0)</f>
        <v>0</v>
      </c>
      <c r="BF246" s="143">
        <f>IF(U246="snížená",N246,0)</f>
        <v>0</v>
      </c>
      <c r="BG246" s="143">
        <f>IF(U246="zákl. přenesená",N246,0)</f>
        <v>0</v>
      </c>
      <c r="BH246" s="143">
        <f>IF(U246="sníž. přenesená",N246,0)</f>
        <v>0</v>
      </c>
      <c r="BI246" s="143">
        <f>IF(U246="nulová",N246,0)</f>
        <v>0</v>
      </c>
      <c r="BJ246" s="23" t="s">
        <v>90</v>
      </c>
      <c r="BK246" s="143">
        <f>ROUND(L246*K246,2)</f>
        <v>0</v>
      </c>
      <c r="BL246" s="23" t="s">
        <v>166</v>
      </c>
      <c r="BM246" s="23" t="s">
        <v>345</v>
      </c>
    </row>
    <row r="247" spans="2:51" s="10" customFormat="1" ht="16.5" customHeight="1">
      <c r="B247" s="241"/>
      <c r="C247" s="242"/>
      <c r="D247" s="242"/>
      <c r="E247" s="243" t="s">
        <v>22</v>
      </c>
      <c r="F247" s="244" t="s">
        <v>346</v>
      </c>
      <c r="G247" s="245"/>
      <c r="H247" s="245"/>
      <c r="I247" s="245"/>
      <c r="J247" s="242"/>
      <c r="K247" s="246">
        <v>284</v>
      </c>
      <c r="L247" s="242"/>
      <c r="M247" s="242"/>
      <c r="N247" s="242"/>
      <c r="O247" s="242"/>
      <c r="P247" s="242"/>
      <c r="Q247" s="242"/>
      <c r="R247" s="247"/>
      <c r="T247" s="248"/>
      <c r="U247" s="242"/>
      <c r="V247" s="242"/>
      <c r="W247" s="242"/>
      <c r="X247" s="242"/>
      <c r="Y247" s="242"/>
      <c r="Z247" s="242"/>
      <c r="AA247" s="249"/>
      <c r="AT247" s="250" t="s">
        <v>181</v>
      </c>
      <c r="AU247" s="250" t="s">
        <v>118</v>
      </c>
      <c r="AV247" s="10" t="s">
        <v>118</v>
      </c>
      <c r="AW247" s="10" t="s">
        <v>38</v>
      </c>
      <c r="AX247" s="10" t="s">
        <v>90</v>
      </c>
      <c r="AY247" s="250" t="s">
        <v>161</v>
      </c>
    </row>
    <row r="248" spans="2:65" s="1" customFormat="1" ht="38.25" customHeight="1">
      <c r="B248" s="47"/>
      <c r="C248" s="218" t="s">
        <v>347</v>
      </c>
      <c r="D248" s="218" t="s">
        <v>162</v>
      </c>
      <c r="E248" s="219" t="s">
        <v>348</v>
      </c>
      <c r="F248" s="220" t="s">
        <v>349</v>
      </c>
      <c r="G248" s="220"/>
      <c r="H248" s="220"/>
      <c r="I248" s="220"/>
      <c r="J248" s="221" t="s">
        <v>178</v>
      </c>
      <c r="K248" s="222">
        <v>7280.13</v>
      </c>
      <c r="L248" s="223">
        <v>0</v>
      </c>
      <c r="M248" s="224"/>
      <c r="N248" s="225">
        <f>ROUND(L248*K248,2)</f>
        <v>0</v>
      </c>
      <c r="O248" s="225"/>
      <c r="P248" s="225"/>
      <c r="Q248" s="225"/>
      <c r="R248" s="49"/>
      <c r="T248" s="226" t="s">
        <v>22</v>
      </c>
      <c r="U248" s="57" t="s">
        <v>47</v>
      </c>
      <c r="V248" s="48"/>
      <c r="W248" s="227">
        <f>V248*K248</f>
        <v>0</v>
      </c>
      <c r="X248" s="227">
        <v>0</v>
      </c>
      <c r="Y248" s="227">
        <f>X248*K248</f>
        <v>0</v>
      </c>
      <c r="Z248" s="227">
        <v>0</v>
      </c>
      <c r="AA248" s="228">
        <f>Z248*K248</f>
        <v>0</v>
      </c>
      <c r="AR248" s="23" t="s">
        <v>166</v>
      </c>
      <c r="AT248" s="23" t="s">
        <v>162</v>
      </c>
      <c r="AU248" s="23" t="s">
        <v>118</v>
      </c>
      <c r="AY248" s="23" t="s">
        <v>161</v>
      </c>
      <c r="BE248" s="143">
        <f>IF(U248="základní",N248,0)</f>
        <v>0</v>
      </c>
      <c r="BF248" s="143">
        <f>IF(U248="snížená",N248,0)</f>
        <v>0</v>
      </c>
      <c r="BG248" s="143">
        <f>IF(U248="zákl. přenesená",N248,0)</f>
        <v>0</v>
      </c>
      <c r="BH248" s="143">
        <f>IF(U248="sníž. přenesená",N248,0)</f>
        <v>0</v>
      </c>
      <c r="BI248" s="143">
        <f>IF(U248="nulová",N248,0)</f>
        <v>0</v>
      </c>
      <c r="BJ248" s="23" t="s">
        <v>90</v>
      </c>
      <c r="BK248" s="143">
        <f>ROUND(L248*K248,2)</f>
        <v>0</v>
      </c>
      <c r="BL248" s="23" t="s">
        <v>166</v>
      </c>
      <c r="BM248" s="23" t="s">
        <v>350</v>
      </c>
    </row>
    <row r="249" spans="2:51" s="10" customFormat="1" ht="16.5" customHeight="1">
      <c r="B249" s="241"/>
      <c r="C249" s="242"/>
      <c r="D249" s="242"/>
      <c r="E249" s="243" t="s">
        <v>22</v>
      </c>
      <c r="F249" s="244" t="s">
        <v>351</v>
      </c>
      <c r="G249" s="245"/>
      <c r="H249" s="245"/>
      <c r="I249" s="245"/>
      <c r="J249" s="242"/>
      <c r="K249" s="246">
        <v>6943.13</v>
      </c>
      <c r="L249" s="242"/>
      <c r="M249" s="242"/>
      <c r="N249" s="242"/>
      <c r="O249" s="242"/>
      <c r="P249" s="242"/>
      <c r="Q249" s="242"/>
      <c r="R249" s="247"/>
      <c r="T249" s="248"/>
      <c r="U249" s="242"/>
      <c r="V249" s="242"/>
      <c r="W249" s="242"/>
      <c r="X249" s="242"/>
      <c r="Y249" s="242"/>
      <c r="Z249" s="242"/>
      <c r="AA249" s="249"/>
      <c r="AT249" s="250" t="s">
        <v>181</v>
      </c>
      <c r="AU249" s="250" t="s">
        <v>118</v>
      </c>
      <c r="AV249" s="10" t="s">
        <v>118</v>
      </c>
      <c r="AW249" s="10" t="s">
        <v>38</v>
      </c>
      <c r="AX249" s="10" t="s">
        <v>82</v>
      </c>
      <c r="AY249" s="250" t="s">
        <v>161</v>
      </c>
    </row>
    <row r="250" spans="2:51" s="10" customFormat="1" ht="16.5" customHeight="1">
      <c r="B250" s="241"/>
      <c r="C250" s="242"/>
      <c r="D250" s="242"/>
      <c r="E250" s="243" t="s">
        <v>22</v>
      </c>
      <c r="F250" s="251" t="s">
        <v>352</v>
      </c>
      <c r="G250" s="242"/>
      <c r="H250" s="242"/>
      <c r="I250" s="242"/>
      <c r="J250" s="242"/>
      <c r="K250" s="246">
        <v>67</v>
      </c>
      <c r="L250" s="242"/>
      <c r="M250" s="242"/>
      <c r="N250" s="242"/>
      <c r="O250" s="242"/>
      <c r="P250" s="242"/>
      <c r="Q250" s="242"/>
      <c r="R250" s="247"/>
      <c r="T250" s="248"/>
      <c r="U250" s="242"/>
      <c r="V250" s="242"/>
      <c r="W250" s="242"/>
      <c r="X250" s="242"/>
      <c r="Y250" s="242"/>
      <c r="Z250" s="242"/>
      <c r="AA250" s="249"/>
      <c r="AT250" s="250" t="s">
        <v>181</v>
      </c>
      <c r="AU250" s="250" t="s">
        <v>118</v>
      </c>
      <c r="AV250" s="10" t="s">
        <v>118</v>
      </c>
      <c r="AW250" s="10" t="s">
        <v>38</v>
      </c>
      <c r="AX250" s="10" t="s">
        <v>82</v>
      </c>
      <c r="AY250" s="250" t="s">
        <v>161</v>
      </c>
    </row>
    <row r="251" spans="2:51" s="10" customFormat="1" ht="16.5" customHeight="1">
      <c r="B251" s="241"/>
      <c r="C251" s="242"/>
      <c r="D251" s="242"/>
      <c r="E251" s="243" t="s">
        <v>22</v>
      </c>
      <c r="F251" s="251" t="s">
        <v>241</v>
      </c>
      <c r="G251" s="242"/>
      <c r="H251" s="242"/>
      <c r="I251" s="242"/>
      <c r="J251" s="242"/>
      <c r="K251" s="246">
        <v>270</v>
      </c>
      <c r="L251" s="242"/>
      <c r="M251" s="242"/>
      <c r="N251" s="242"/>
      <c r="O251" s="242"/>
      <c r="P251" s="242"/>
      <c r="Q251" s="242"/>
      <c r="R251" s="247"/>
      <c r="T251" s="248"/>
      <c r="U251" s="242"/>
      <c r="V251" s="242"/>
      <c r="W251" s="242"/>
      <c r="X251" s="242"/>
      <c r="Y251" s="242"/>
      <c r="Z251" s="242"/>
      <c r="AA251" s="249"/>
      <c r="AT251" s="250" t="s">
        <v>181</v>
      </c>
      <c r="AU251" s="250" t="s">
        <v>118</v>
      </c>
      <c r="AV251" s="10" t="s">
        <v>118</v>
      </c>
      <c r="AW251" s="10" t="s">
        <v>38</v>
      </c>
      <c r="AX251" s="10" t="s">
        <v>82</v>
      </c>
      <c r="AY251" s="250" t="s">
        <v>161</v>
      </c>
    </row>
    <row r="252" spans="2:51" s="11" customFormat="1" ht="16.5" customHeight="1">
      <c r="B252" s="252"/>
      <c r="C252" s="253"/>
      <c r="D252" s="253"/>
      <c r="E252" s="254" t="s">
        <v>22</v>
      </c>
      <c r="F252" s="255" t="s">
        <v>183</v>
      </c>
      <c r="G252" s="253"/>
      <c r="H252" s="253"/>
      <c r="I252" s="253"/>
      <c r="J252" s="253"/>
      <c r="K252" s="256">
        <v>7280.13</v>
      </c>
      <c r="L252" s="253"/>
      <c r="M252" s="253"/>
      <c r="N252" s="253"/>
      <c r="O252" s="253"/>
      <c r="P252" s="253"/>
      <c r="Q252" s="253"/>
      <c r="R252" s="257"/>
      <c r="T252" s="258"/>
      <c r="U252" s="253"/>
      <c r="V252" s="253"/>
      <c r="W252" s="253"/>
      <c r="X252" s="253"/>
      <c r="Y252" s="253"/>
      <c r="Z252" s="253"/>
      <c r="AA252" s="259"/>
      <c r="AT252" s="260" t="s">
        <v>181</v>
      </c>
      <c r="AU252" s="260" t="s">
        <v>118</v>
      </c>
      <c r="AV252" s="11" t="s">
        <v>166</v>
      </c>
      <c r="AW252" s="11" t="s">
        <v>38</v>
      </c>
      <c r="AX252" s="11" t="s">
        <v>90</v>
      </c>
      <c r="AY252" s="260" t="s">
        <v>161</v>
      </c>
    </row>
    <row r="253" spans="2:63" s="9" customFormat="1" ht="29.85" customHeight="1">
      <c r="B253" s="206"/>
      <c r="C253" s="207"/>
      <c r="D253" s="238" t="s">
        <v>134</v>
      </c>
      <c r="E253" s="238"/>
      <c r="F253" s="238"/>
      <c r="G253" s="238"/>
      <c r="H253" s="238"/>
      <c r="I253" s="238"/>
      <c r="J253" s="238"/>
      <c r="K253" s="238"/>
      <c r="L253" s="238"/>
      <c r="M253" s="238"/>
      <c r="N253" s="261">
        <f>BK253</f>
        <v>0</v>
      </c>
      <c r="O253" s="262"/>
      <c r="P253" s="262"/>
      <c r="Q253" s="262"/>
      <c r="R253" s="211"/>
      <c r="T253" s="212"/>
      <c r="U253" s="207"/>
      <c r="V253" s="207"/>
      <c r="W253" s="213">
        <f>SUM(W254:W266)</f>
        <v>0</v>
      </c>
      <c r="X253" s="207"/>
      <c r="Y253" s="213">
        <f>SUM(Y254:Y266)</f>
        <v>1.19064</v>
      </c>
      <c r="Z253" s="207"/>
      <c r="AA253" s="214">
        <f>SUM(AA254:AA266)</f>
        <v>0</v>
      </c>
      <c r="AR253" s="215" t="s">
        <v>90</v>
      </c>
      <c r="AT253" s="216" t="s">
        <v>81</v>
      </c>
      <c r="AU253" s="216" t="s">
        <v>90</v>
      </c>
      <c r="AY253" s="215" t="s">
        <v>161</v>
      </c>
      <c r="BK253" s="217">
        <f>SUM(BK254:BK266)</f>
        <v>0</v>
      </c>
    </row>
    <row r="254" spans="2:65" s="1" customFormat="1" ht="25.5" customHeight="1">
      <c r="B254" s="47"/>
      <c r="C254" s="218" t="s">
        <v>353</v>
      </c>
      <c r="D254" s="218" t="s">
        <v>162</v>
      </c>
      <c r="E254" s="219" t="s">
        <v>354</v>
      </c>
      <c r="F254" s="220" t="s">
        <v>355</v>
      </c>
      <c r="G254" s="220"/>
      <c r="H254" s="220"/>
      <c r="I254" s="220"/>
      <c r="J254" s="221" t="s">
        <v>248</v>
      </c>
      <c r="K254" s="222">
        <v>960</v>
      </c>
      <c r="L254" s="223">
        <v>0</v>
      </c>
      <c r="M254" s="224"/>
      <c r="N254" s="225">
        <f>ROUND(L254*K254,2)</f>
        <v>0</v>
      </c>
      <c r="O254" s="225"/>
      <c r="P254" s="225"/>
      <c r="Q254" s="225"/>
      <c r="R254" s="49"/>
      <c r="T254" s="226" t="s">
        <v>22</v>
      </c>
      <c r="U254" s="57" t="s">
        <v>47</v>
      </c>
      <c r="V254" s="48"/>
      <c r="W254" s="227">
        <f>V254*K254</f>
        <v>0</v>
      </c>
      <c r="X254" s="227">
        <v>0</v>
      </c>
      <c r="Y254" s="227">
        <f>X254*K254</f>
        <v>0</v>
      </c>
      <c r="Z254" s="227">
        <v>0</v>
      </c>
      <c r="AA254" s="228">
        <f>Z254*K254</f>
        <v>0</v>
      </c>
      <c r="AR254" s="23" t="s">
        <v>166</v>
      </c>
      <c r="AT254" s="23" t="s">
        <v>162</v>
      </c>
      <c r="AU254" s="23" t="s">
        <v>118</v>
      </c>
      <c r="AY254" s="23" t="s">
        <v>161</v>
      </c>
      <c r="BE254" s="143">
        <f>IF(U254="základní",N254,0)</f>
        <v>0</v>
      </c>
      <c r="BF254" s="143">
        <f>IF(U254="snížená",N254,0)</f>
        <v>0</v>
      </c>
      <c r="BG254" s="143">
        <f>IF(U254="zákl. přenesená",N254,0)</f>
        <v>0</v>
      </c>
      <c r="BH254" s="143">
        <f>IF(U254="sníž. přenesená",N254,0)</f>
        <v>0</v>
      </c>
      <c r="BI254" s="143">
        <f>IF(U254="nulová",N254,0)</f>
        <v>0</v>
      </c>
      <c r="BJ254" s="23" t="s">
        <v>90</v>
      </c>
      <c r="BK254" s="143">
        <f>ROUND(L254*K254,2)</f>
        <v>0</v>
      </c>
      <c r="BL254" s="23" t="s">
        <v>166</v>
      </c>
      <c r="BM254" s="23" t="s">
        <v>356</v>
      </c>
    </row>
    <row r="255" spans="2:51" s="10" customFormat="1" ht="16.5" customHeight="1">
      <c r="B255" s="241"/>
      <c r="C255" s="242"/>
      <c r="D255" s="242"/>
      <c r="E255" s="243" t="s">
        <v>22</v>
      </c>
      <c r="F255" s="244" t="s">
        <v>357</v>
      </c>
      <c r="G255" s="245"/>
      <c r="H255" s="245"/>
      <c r="I255" s="245"/>
      <c r="J255" s="242"/>
      <c r="K255" s="246">
        <v>900</v>
      </c>
      <c r="L255" s="242"/>
      <c r="M255" s="242"/>
      <c r="N255" s="242"/>
      <c r="O255" s="242"/>
      <c r="P255" s="242"/>
      <c r="Q255" s="242"/>
      <c r="R255" s="247"/>
      <c r="T255" s="248"/>
      <c r="U255" s="242"/>
      <c r="V255" s="242"/>
      <c r="W255" s="242"/>
      <c r="X255" s="242"/>
      <c r="Y255" s="242"/>
      <c r="Z255" s="242"/>
      <c r="AA255" s="249"/>
      <c r="AT255" s="250" t="s">
        <v>181</v>
      </c>
      <c r="AU255" s="250" t="s">
        <v>118</v>
      </c>
      <c r="AV255" s="10" t="s">
        <v>118</v>
      </c>
      <c r="AW255" s="10" t="s">
        <v>38</v>
      </c>
      <c r="AX255" s="10" t="s">
        <v>82</v>
      </c>
      <c r="AY255" s="250" t="s">
        <v>161</v>
      </c>
    </row>
    <row r="256" spans="2:51" s="10" customFormat="1" ht="16.5" customHeight="1">
      <c r="B256" s="241"/>
      <c r="C256" s="242"/>
      <c r="D256" s="242"/>
      <c r="E256" s="243" t="s">
        <v>22</v>
      </c>
      <c r="F256" s="251" t="s">
        <v>358</v>
      </c>
      <c r="G256" s="242"/>
      <c r="H256" s="242"/>
      <c r="I256" s="242"/>
      <c r="J256" s="242"/>
      <c r="K256" s="246">
        <v>60</v>
      </c>
      <c r="L256" s="242"/>
      <c r="M256" s="242"/>
      <c r="N256" s="242"/>
      <c r="O256" s="242"/>
      <c r="P256" s="242"/>
      <c r="Q256" s="242"/>
      <c r="R256" s="247"/>
      <c r="T256" s="248"/>
      <c r="U256" s="242"/>
      <c r="V256" s="242"/>
      <c r="W256" s="242"/>
      <c r="X256" s="242"/>
      <c r="Y256" s="242"/>
      <c r="Z256" s="242"/>
      <c r="AA256" s="249"/>
      <c r="AT256" s="250" t="s">
        <v>181</v>
      </c>
      <c r="AU256" s="250" t="s">
        <v>118</v>
      </c>
      <c r="AV256" s="10" t="s">
        <v>118</v>
      </c>
      <c r="AW256" s="10" t="s">
        <v>38</v>
      </c>
      <c r="AX256" s="10" t="s">
        <v>82</v>
      </c>
      <c r="AY256" s="250" t="s">
        <v>161</v>
      </c>
    </row>
    <row r="257" spans="2:51" s="11" customFormat="1" ht="16.5" customHeight="1">
      <c r="B257" s="252"/>
      <c r="C257" s="253"/>
      <c r="D257" s="253"/>
      <c r="E257" s="254" t="s">
        <v>22</v>
      </c>
      <c r="F257" s="255" t="s">
        <v>183</v>
      </c>
      <c r="G257" s="253"/>
      <c r="H257" s="253"/>
      <c r="I257" s="253"/>
      <c r="J257" s="253"/>
      <c r="K257" s="256">
        <v>960</v>
      </c>
      <c r="L257" s="253"/>
      <c r="M257" s="253"/>
      <c r="N257" s="253"/>
      <c r="O257" s="253"/>
      <c r="P257" s="253"/>
      <c r="Q257" s="253"/>
      <c r="R257" s="257"/>
      <c r="T257" s="258"/>
      <c r="U257" s="253"/>
      <c r="V257" s="253"/>
      <c r="W257" s="253"/>
      <c r="X257" s="253"/>
      <c r="Y257" s="253"/>
      <c r="Z257" s="253"/>
      <c r="AA257" s="259"/>
      <c r="AT257" s="260" t="s">
        <v>181</v>
      </c>
      <c r="AU257" s="260" t="s">
        <v>118</v>
      </c>
      <c r="AV257" s="11" t="s">
        <v>166</v>
      </c>
      <c r="AW257" s="11" t="s">
        <v>38</v>
      </c>
      <c r="AX257" s="11" t="s">
        <v>90</v>
      </c>
      <c r="AY257" s="260" t="s">
        <v>161</v>
      </c>
    </row>
    <row r="258" spans="2:65" s="1" customFormat="1" ht="25.5" customHeight="1">
      <c r="B258" s="47"/>
      <c r="C258" s="230" t="s">
        <v>359</v>
      </c>
      <c r="D258" s="230" t="s">
        <v>170</v>
      </c>
      <c r="E258" s="231" t="s">
        <v>360</v>
      </c>
      <c r="F258" s="232" t="s">
        <v>361</v>
      </c>
      <c r="G258" s="232"/>
      <c r="H258" s="232"/>
      <c r="I258" s="232"/>
      <c r="J258" s="233" t="s">
        <v>248</v>
      </c>
      <c r="K258" s="234">
        <v>960</v>
      </c>
      <c r="L258" s="235">
        <v>0</v>
      </c>
      <c r="M258" s="236"/>
      <c r="N258" s="237">
        <f>ROUND(L258*K258,2)</f>
        <v>0</v>
      </c>
      <c r="O258" s="225"/>
      <c r="P258" s="225"/>
      <c r="Q258" s="225"/>
      <c r="R258" s="49"/>
      <c r="T258" s="226" t="s">
        <v>22</v>
      </c>
      <c r="U258" s="57" t="s">
        <v>47</v>
      </c>
      <c r="V258" s="48"/>
      <c r="W258" s="227">
        <f>V258*K258</f>
        <v>0</v>
      </c>
      <c r="X258" s="227">
        <v>0.00048</v>
      </c>
      <c r="Y258" s="227">
        <f>X258*K258</f>
        <v>0.4608</v>
      </c>
      <c r="Z258" s="227">
        <v>0</v>
      </c>
      <c r="AA258" s="228">
        <f>Z258*K258</f>
        <v>0</v>
      </c>
      <c r="AR258" s="23" t="s">
        <v>173</v>
      </c>
      <c r="AT258" s="23" t="s">
        <v>170</v>
      </c>
      <c r="AU258" s="23" t="s">
        <v>118</v>
      </c>
      <c r="AY258" s="23" t="s">
        <v>161</v>
      </c>
      <c r="BE258" s="143">
        <f>IF(U258="základní",N258,0)</f>
        <v>0</v>
      </c>
      <c r="BF258" s="143">
        <f>IF(U258="snížená",N258,0)</f>
        <v>0</v>
      </c>
      <c r="BG258" s="143">
        <f>IF(U258="zákl. přenesená",N258,0)</f>
        <v>0</v>
      </c>
      <c r="BH258" s="143">
        <f>IF(U258="sníž. přenesená",N258,0)</f>
        <v>0</v>
      </c>
      <c r="BI258" s="143">
        <f>IF(U258="nulová",N258,0)</f>
        <v>0</v>
      </c>
      <c r="BJ258" s="23" t="s">
        <v>90</v>
      </c>
      <c r="BK258" s="143">
        <f>ROUND(L258*K258,2)</f>
        <v>0</v>
      </c>
      <c r="BL258" s="23" t="s">
        <v>166</v>
      </c>
      <c r="BM258" s="23" t="s">
        <v>362</v>
      </c>
    </row>
    <row r="259" spans="2:65" s="1" customFormat="1" ht="25.5" customHeight="1">
      <c r="B259" s="47"/>
      <c r="C259" s="218" t="s">
        <v>363</v>
      </c>
      <c r="D259" s="218" t="s">
        <v>162</v>
      </c>
      <c r="E259" s="219" t="s">
        <v>364</v>
      </c>
      <c r="F259" s="220" t="s">
        <v>365</v>
      </c>
      <c r="G259" s="220"/>
      <c r="H259" s="220"/>
      <c r="I259" s="220"/>
      <c r="J259" s="221" t="s">
        <v>248</v>
      </c>
      <c r="K259" s="222">
        <v>960</v>
      </c>
      <c r="L259" s="223">
        <v>0</v>
      </c>
      <c r="M259" s="224"/>
      <c r="N259" s="225">
        <f>ROUND(L259*K259,2)</f>
        <v>0</v>
      </c>
      <c r="O259" s="225"/>
      <c r="P259" s="225"/>
      <c r="Q259" s="225"/>
      <c r="R259" s="49"/>
      <c r="T259" s="226" t="s">
        <v>22</v>
      </c>
      <c r="U259" s="57" t="s">
        <v>47</v>
      </c>
      <c r="V259" s="48"/>
      <c r="W259" s="227">
        <f>V259*K259</f>
        <v>0</v>
      </c>
      <c r="X259" s="227">
        <v>2E-05</v>
      </c>
      <c r="Y259" s="227">
        <f>X259*K259</f>
        <v>0.019200000000000002</v>
      </c>
      <c r="Z259" s="227">
        <v>0</v>
      </c>
      <c r="AA259" s="228">
        <f>Z259*K259</f>
        <v>0</v>
      </c>
      <c r="AR259" s="23" t="s">
        <v>166</v>
      </c>
      <c r="AT259" s="23" t="s">
        <v>162</v>
      </c>
      <c r="AU259" s="23" t="s">
        <v>118</v>
      </c>
      <c r="AY259" s="23" t="s">
        <v>161</v>
      </c>
      <c r="BE259" s="143">
        <f>IF(U259="základní",N259,0)</f>
        <v>0</v>
      </c>
      <c r="BF259" s="143">
        <f>IF(U259="snížená",N259,0)</f>
        <v>0</v>
      </c>
      <c r="BG259" s="143">
        <f>IF(U259="zákl. přenesená",N259,0)</f>
        <v>0</v>
      </c>
      <c r="BH259" s="143">
        <f>IF(U259="sníž. přenesená",N259,0)</f>
        <v>0</v>
      </c>
      <c r="BI259" s="143">
        <f>IF(U259="nulová",N259,0)</f>
        <v>0</v>
      </c>
      <c r="BJ259" s="23" t="s">
        <v>90</v>
      </c>
      <c r="BK259" s="143">
        <f>ROUND(L259*K259,2)</f>
        <v>0</v>
      </c>
      <c r="BL259" s="23" t="s">
        <v>166</v>
      </c>
      <c r="BM259" s="23" t="s">
        <v>366</v>
      </c>
    </row>
    <row r="260" spans="2:51" s="10" customFormat="1" ht="16.5" customHeight="1">
      <c r="B260" s="241"/>
      <c r="C260" s="242"/>
      <c r="D260" s="242"/>
      <c r="E260" s="243" t="s">
        <v>22</v>
      </c>
      <c r="F260" s="244" t="s">
        <v>357</v>
      </c>
      <c r="G260" s="245"/>
      <c r="H260" s="245"/>
      <c r="I260" s="245"/>
      <c r="J260" s="242"/>
      <c r="K260" s="246">
        <v>900</v>
      </c>
      <c r="L260" s="242"/>
      <c r="M260" s="242"/>
      <c r="N260" s="242"/>
      <c r="O260" s="242"/>
      <c r="P260" s="242"/>
      <c r="Q260" s="242"/>
      <c r="R260" s="247"/>
      <c r="T260" s="248"/>
      <c r="U260" s="242"/>
      <c r="V260" s="242"/>
      <c r="W260" s="242"/>
      <c r="X260" s="242"/>
      <c r="Y260" s="242"/>
      <c r="Z260" s="242"/>
      <c r="AA260" s="249"/>
      <c r="AT260" s="250" t="s">
        <v>181</v>
      </c>
      <c r="AU260" s="250" t="s">
        <v>118</v>
      </c>
      <c r="AV260" s="10" t="s">
        <v>118</v>
      </c>
      <c r="AW260" s="10" t="s">
        <v>38</v>
      </c>
      <c r="AX260" s="10" t="s">
        <v>82</v>
      </c>
      <c r="AY260" s="250" t="s">
        <v>161</v>
      </c>
    </row>
    <row r="261" spans="2:51" s="10" customFormat="1" ht="16.5" customHeight="1">
      <c r="B261" s="241"/>
      <c r="C261" s="242"/>
      <c r="D261" s="242"/>
      <c r="E261" s="243" t="s">
        <v>22</v>
      </c>
      <c r="F261" s="251" t="s">
        <v>358</v>
      </c>
      <c r="G261" s="242"/>
      <c r="H261" s="242"/>
      <c r="I261" s="242"/>
      <c r="J261" s="242"/>
      <c r="K261" s="246">
        <v>60</v>
      </c>
      <c r="L261" s="242"/>
      <c r="M261" s="242"/>
      <c r="N261" s="242"/>
      <c r="O261" s="242"/>
      <c r="P261" s="242"/>
      <c r="Q261" s="242"/>
      <c r="R261" s="247"/>
      <c r="T261" s="248"/>
      <c r="U261" s="242"/>
      <c r="V261" s="242"/>
      <c r="W261" s="242"/>
      <c r="X261" s="242"/>
      <c r="Y261" s="242"/>
      <c r="Z261" s="242"/>
      <c r="AA261" s="249"/>
      <c r="AT261" s="250" t="s">
        <v>181</v>
      </c>
      <c r="AU261" s="250" t="s">
        <v>118</v>
      </c>
      <c r="AV261" s="10" t="s">
        <v>118</v>
      </c>
      <c r="AW261" s="10" t="s">
        <v>38</v>
      </c>
      <c r="AX261" s="10" t="s">
        <v>82</v>
      </c>
      <c r="AY261" s="250" t="s">
        <v>161</v>
      </c>
    </row>
    <row r="262" spans="2:51" s="11" customFormat="1" ht="16.5" customHeight="1">
      <c r="B262" s="252"/>
      <c r="C262" s="253"/>
      <c r="D262" s="253"/>
      <c r="E262" s="254" t="s">
        <v>22</v>
      </c>
      <c r="F262" s="255" t="s">
        <v>183</v>
      </c>
      <c r="G262" s="253"/>
      <c r="H262" s="253"/>
      <c r="I262" s="253"/>
      <c r="J262" s="253"/>
      <c r="K262" s="256">
        <v>960</v>
      </c>
      <c r="L262" s="253"/>
      <c r="M262" s="253"/>
      <c r="N262" s="253"/>
      <c r="O262" s="253"/>
      <c r="P262" s="253"/>
      <c r="Q262" s="253"/>
      <c r="R262" s="257"/>
      <c r="T262" s="258"/>
      <c r="U262" s="253"/>
      <c r="V262" s="253"/>
      <c r="W262" s="253"/>
      <c r="X262" s="253"/>
      <c r="Y262" s="253"/>
      <c r="Z262" s="253"/>
      <c r="AA262" s="259"/>
      <c r="AT262" s="260" t="s">
        <v>181</v>
      </c>
      <c r="AU262" s="260" t="s">
        <v>118</v>
      </c>
      <c r="AV262" s="11" t="s">
        <v>166</v>
      </c>
      <c r="AW262" s="11" t="s">
        <v>38</v>
      </c>
      <c r="AX262" s="11" t="s">
        <v>90</v>
      </c>
      <c r="AY262" s="260" t="s">
        <v>161</v>
      </c>
    </row>
    <row r="263" spans="2:65" s="1" customFormat="1" ht="25.5" customHeight="1">
      <c r="B263" s="47"/>
      <c r="C263" s="218" t="s">
        <v>367</v>
      </c>
      <c r="D263" s="218" t="s">
        <v>162</v>
      </c>
      <c r="E263" s="219" t="s">
        <v>368</v>
      </c>
      <c r="F263" s="220" t="s">
        <v>369</v>
      </c>
      <c r="G263" s="220"/>
      <c r="H263" s="220"/>
      <c r="I263" s="220"/>
      <c r="J263" s="221" t="s">
        <v>178</v>
      </c>
      <c r="K263" s="222">
        <v>1512</v>
      </c>
      <c r="L263" s="223">
        <v>0</v>
      </c>
      <c r="M263" s="224"/>
      <c r="N263" s="225">
        <f>ROUND(L263*K263,2)</f>
        <v>0</v>
      </c>
      <c r="O263" s="225"/>
      <c r="P263" s="225"/>
      <c r="Q263" s="225"/>
      <c r="R263" s="49"/>
      <c r="T263" s="226" t="s">
        <v>22</v>
      </c>
      <c r="U263" s="57" t="s">
        <v>47</v>
      </c>
      <c r="V263" s="48"/>
      <c r="W263" s="227">
        <f>V263*K263</f>
        <v>0</v>
      </c>
      <c r="X263" s="227">
        <v>0.00047</v>
      </c>
      <c r="Y263" s="227">
        <f>X263*K263</f>
        <v>0.7106399999999999</v>
      </c>
      <c r="Z263" s="227">
        <v>0</v>
      </c>
      <c r="AA263" s="228">
        <f>Z263*K263</f>
        <v>0</v>
      </c>
      <c r="AR263" s="23" t="s">
        <v>166</v>
      </c>
      <c r="AT263" s="23" t="s">
        <v>162</v>
      </c>
      <c r="AU263" s="23" t="s">
        <v>118</v>
      </c>
      <c r="AY263" s="23" t="s">
        <v>161</v>
      </c>
      <c r="BE263" s="143">
        <f>IF(U263="základní",N263,0)</f>
        <v>0</v>
      </c>
      <c r="BF263" s="143">
        <f>IF(U263="snížená",N263,0)</f>
        <v>0</v>
      </c>
      <c r="BG263" s="143">
        <f>IF(U263="zákl. přenesená",N263,0)</f>
        <v>0</v>
      </c>
      <c r="BH263" s="143">
        <f>IF(U263="sníž. přenesená",N263,0)</f>
        <v>0</v>
      </c>
      <c r="BI263" s="143">
        <f>IF(U263="nulová",N263,0)</f>
        <v>0</v>
      </c>
      <c r="BJ263" s="23" t="s">
        <v>90</v>
      </c>
      <c r="BK263" s="143">
        <f>ROUND(L263*K263,2)</f>
        <v>0</v>
      </c>
      <c r="BL263" s="23" t="s">
        <v>166</v>
      </c>
      <c r="BM263" s="23" t="s">
        <v>370</v>
      </c>
    </row>
    <row r="264" spans="2:51" s="10" customFormat="1" ht="16.5" customHeight="1">
      <c r="B264" s="241"/>
      <c r="C264" s="242"/>
      <c r="D264" s="242"/>
      <c r="E264" s="243" t="s">
        <v>22</v>
      </c>
      <c r="F264" s="244" t="s">
        <v>371</v>
      </c>
      <c r="G264" s="245"/>
      <c r="H264" s="245"/>
      <c r="I264" s="245"/>
      <c r="J264" s="242"/>
      <c r="K264" s="246">
        <v>1344</v>
      </c>
      <c r="L264" s="242"/>
      <c r="M264" s="242"/>
      <c r="N264" s="242"/>
      <c r="O264" s="242"/>
      <c r="P264" s="242"/>
      <c r="Q264" s="242"/>
      <c r="R264" s="247"/>
      <c r="T264" s="248"/>
      <c r="U264" s="242"/>
      <c r="V264" s="242"/>
      <c r="W264" s="242"/>
      <c r="X264" s="242"/>
      <c r="Y264" s="242"/>
      <c r="Z264" s="242"/>
      <c r="AA264" s="249"/>
      <c r="AT264" s="250" t="s">
        <v>181</v>
      </c>
      <c r="AU264" s="250" t="s">
        <v>118</v>
      </c>
      <c r="AV264" s="10" t="s">
        <v>118</v>
      </c>
      <c r="AW264" s="10" t="s">
        <v>38</v>
      </c>
      <c r="AX264" s="10" t="s">
        <v>82</v>
      </c>
      <c r="AY264" s="250" t="s">
        <v>161</v>
      </c>
    </row>
    <row r="265" spans="2:51" s="10" customFormat="1" ht="16.5" customHeight="1">
      <c r="B265" s="241"/>
      <c r="C265" s="242"/>
      <c r="D265" s="242"/>
      <c r="E265" s="243" t="s">
        <v>22</v>
      </c>
      <c r="F265" s="251" t="s">
        <v>372</v>
      </c>
      <c r="G265" s="242"/>
      <c r="H265" s="242"/>
      <c r="I265" s="242"/>
      <c r="J265" s="242"/>
      <c r="K265" s="246">
        <v>168</v>
      </c>
      <c r="L265" s="242"/>
      <c r="M265" s="242"/>
      <c r="N265" s="242"/>
      <c r="O265" s="242"/>
      <c r="P265" s="242"/>
      <c r="Q265" s="242"/>
      <c r="R265" s="247"/>
      <c r="T265" s="248"/>
      <c r="U265" s="242"/>
      <c r="V265" s="242"/>
      <c r="W265" s="242"/>
      <c r="X265" s="242"/>
      <c r="Y265" s="242"/>
      <c r="Z265" s="242"/>
      <c r="AA265" s="249"/>
      <c r="AT265" s="250" t="s">
        <v>181</v>
      </c>
      <c r="AU265" s="250" t="s">
        <v>118</v>
      </c>
      <c r="AV265" s="10" t="s">
        <v>118</v>
      </c>
      <c r="AW265" s="10" t="s">
        <v>38</v>
      </c>
      <c r="AX265" s="10" t="s">
        <v>82</v>
      </c>
      <c r="AY265" s="250" t="s">
        <v>161</v>
      </c>
    </row>
    <row r="266" spans="2:51" s="11" customFormat="1" ht="16.5" customHeight="1">
      <c r="B266" s="252"/>
      <c r="C266" s="253"/>
      <c r="D266" s="253"/>
      <c r="E266" s="254" t="s">
        <v>22</v>
      </c>
      <c r="F266" s="255" t="s">
        <v>183</v>
      </c>
      <c r="G266" s="253"/>
      <c r="H266" s="253"/>
      <c r="I266" s="253"/>
      <c r="J266" s="253"/>
      <c r="K266" s="256">
        <v>1512</v>
      </c>
      <c r="L266" s="253"/>
      <c r="M266" s="253"/>
      <c r="N266" s="253"/>
      <c r="O266" s="253"/>
      <c r="P266" s="253"/>
      <c r="Q266" s="253"/>
      <c r="R266" s="257"/>
      <c r="T266" s="258"/>
      <c r="U266" s="253"/>
      <c r="V266" s="253"/>
      <c r="W266" s="253"/>
      <c r="X266" s="253"/>
      <c r="Y266" s="253"/>
      <c r="Z266" s="253"/>
      <c r="AA266" s="259"/>
      <c r="AT266" s="260" t="s">
        <v>181</v>
      </c>
      <c r="AU266" s="260" t="s">
        <v>118</v>
      </c>
      <c r="AV266" s="11" t="s">
        <v>166</v>
      </c>
      <c r="AW266" s="11" t="s">
        <v>38</v>
      </c>
      <c r="AX266" s="11" t="s">
        <v>90</v>
      </c>
      <c r="AY266" s="260" t="s">
        <v>161</v>
      </c>
    </row>
    <row r="267" spans="2:63" s="9" customFormat="1" ht="29.85" customHeight="1">
      <c r="B267" s="206"/>
      <c r="C267" s="207"/>
      <c r="D267" s="238" t="s">
        <v>135</v>
      </c>
      <c r="E267" s="238"/>
      <c r="F267" s="238"/>
      <c r="G267" s="238"/>
      <c r="H267" s="238"/>
      <c r="I267" s="238"/>
      <c r="J267" s="238"/>
      <c r="K267" s="238"/>
      <c r="L267" s="238"/>
      <c r="M267" s="238"/>
      <c r="N267" s="261">
        <f>BK267</f>
        <v>0</v>
      </c>
      <c r="O267" s="262"/>
      <c r="P267" s="262"/>
      <c r="Q267" s="262"/>
      <c r="R267" s="211"/>
      <c r="T267" s="212"/>
      <c r="U267" s="207"/>
      <c r="V267" s="207"/>
      <c r="W267" s="213">
        <f>SUM(W268:W284)</f>
        <v>0</v>
      </c>
      <c r="X267" s="207"/>
      <c r="Y267" s="213">
        <f>SUM(Y268:Y284)</f>
        <v>402.40796499999993</v>
      </c>
      <c r="Z267" s="207"/>
      <c r="AA267" s="214">
        <f>SUM(AA268:AA284)</f>
        <v>13.719999999999999</v>
      </c>
      <c r="AR267" s="215" t="s">
        <v>90</v>
      </c>
      <c r="AT267" s="216" t="s">
        <v>81</v>
      </c>
      <c r="AU267" s="216" t="s">
        <v>90</v>
      </c>
      <c r="AY267" s="215" t="s">
        <v>161</v>
      </c>
      <c r="BK267" s="217">
        <f>SUM(BK268:BK284)</f>
        <v>0</v>
      </c>
    </row>
    <row r="268" spans="2:65" s="1" customFormat="1" ht="38.25" customHeight="1">
      <c r="B268" s="47"/>
      <c r="C268" s="218" t="s">
        <v>373</v>
      </c>
      <c r="D268" s="218" t="s">
        <v>162</v>
      </c>
      <c r="E268" s="219" t="s">
        <v>374</v>
      </c>
      <c r="F268" s="220" t="s">
        <v>375</v>
      </c>
      <c r="G268" s="220"/>
      <c r="H268" s="220"/>
      <c r="I268" s="220"/>
      <c r="J268" s="221" t="s">
        <v>165</v>
      </c>
      <c r="K268" s="222">
        <v>2</v>
      </c>
      <c r="L268" s="223">
        <v>0</v>
      </c>
      <c r="M268" s="224"/>
      <c r="N268" s="225">
        <f>ROUND(L268*K268,2)</f>
        <v>0</v>
      </c>
      <c r="O268" s="225"/>
      <c r="P268" s="225"/>
      <c r="Q268" s="225"/>
      <c r="R268" s="49"/>
      <c r="T268" s="226" t="s">
        <v>22</v>
      </c>
      <c r="U268" s="57" t="s">
        <v>47</v>
      </c>
      <c r="V268" s="48"/>
      <c r="W268" s="227">
        <f>V268*K268</f>
        <v>0</v>
      </c>
      <c r="X268" s="227">
        <v>0</v>
      </c>
      <c r="Y268" s="227">
        <f>X268*K268</f>
        <v>0</v>
      </c>
      <c r="Z268" s="227">
        <v>0</v>
      </c>
      <c r="AA268" s="228">
        <f>Z268*K268</f>
        <v>0</v>
      </c>
      <c r="AR268" s="23" t="s">
        <v>166</v>
      </c>
      <c r="AT268" s="23" t="s">
        <v>162</v>
      </c>
      <c r="AU268" s="23" t="s">
        <v>118</v>
      </c>
      <c r="AY268" s="23" t="s">
        <v>161</v>
      </c>
      <c r="BE268" s="143">
        <f>IF(U268="základní",N268,0)</f>
        <v>0</v>
      </c>
      <c r="BF268" s="143">
        <f>IF(U268="snížená",N268,0)</f>
        <v>0</v>
      </c>
      <c r="BG268" s="143">
        <f>IF(U268="zákl. přenesená",N268,0)</f>
        <v>0</v>
      </c>
      <c r="BH268" s="143">
        <f>IF(U268="sníž. přenesená",N268,0)</f>
        <v>0</v>
      </c>
      <c r="BI268" s="143">
        <f>IF(U268="nulová",N268,0)</f>
        <v>0</v>
      </c>
      <c r="BJ268" s="23" t="s">
        <v>90</v>
      </c>
      <c r="BK268" s="143">
        <f>ROUND(L268*K268,2)</f>
        <v>0</v>
      </c>
      <c r="BL268" s="23" t="s">
        <v>166</v>
      </c>
      <c r="BM268" s="23" t="s">
        <v>376</v>
      </c>
    </row>
    <row r="269" spans="2:65" s="1" customFormat="1" ht="25.5" customHeight="1">
      <c r="B269" s="47"/>
      <c r="C269" s="230" t="s">
        <v>377</v>
      </c>
      <c r="D269" s="230" t="s">
        <v>170</v>
      </c>
      <c r="E269" s="231" t="s">
        <v>378</v>
      </c>
      <c r="F269" s="232" t="s">
        <v>379</v>
      </c>
      <c r="G269" s="232"/>
      <c r="H269" s="232"/>
      <c r="I269" s="232"/>
      <c r="J269" s="233" t="s">
        <v>165</v>
      </c>
      <c r="K269" s="234">
        <v>2</v>
      </c>
      <c r="L269" s="235">
        <v>0</v>
      </c>
      <c r="M269" s="236"/>
      <c r="N269" s="237">
        <f>ROUND(L269*K269,2)</f>
        <v>0</v>
      </c>
      <c r="O269" s="225"/>
      <c r="P269" s="225"/>
      <c r="Q269" s="225"/>
      <c r="R269" s="49"/>
      <c r="T269" s="226" t="s">
        <v>22</v>
      </c>
      <c r="U269" s="57" t="s">
        <v>47</v>
      </c>
      <c r="V269" s="48"/>
      <c r="W269" s="227">
        <f>V269*K269</f>
        <v>0</v>
      </c>
      <c r="X269" s="227">
        <v>0.0022</v>
      </c>
      <c r="Y269" s="227">
        <f>X269*K269</f>
        <v>0.0044</v>
      </c>
      <c r="Z269" s="227">
        <v>0</v>
      </c>
      <c r="AA269" s="228">
        <f>Z269*K269</f>
        <v>0</v>
      </c>
      <c r="AR269" s="23" t="s">
        <v>173</v>
      </c>
      <c r="AT269" s="23" t="s">
        <v>170</v>
      </c>
      <c r="AU269" s="23" t="s">
        <v>118</v>
      </c>
      <c r="AY269" s="23" t="s">
        <v>161</v>
      </c>
      <c r="BE269" s="143">
        <f>IF(U269="základní",N269,0)</f>
        <v>0</v>
      </c>
      <c r="BF269" s="143">
        <f>IF(U269="snížená",N269,0)</f>
        <v>0</v>
      </c>
      <c r="BG269" s="143">
        <f>IF(U269="zákl. přenesená",N269,0)</f>
        <v>0</v>
      </c>
      <c r="BH269" s="143">
        <f>IF(U269="sníž. přenesená",N269,0)</f>
        <v>0</v>
      </c>
      <c r="BI269" s="143">
        <f>IF(U269="nulová",N269,0)</f>
        <v>0</v>
      </c>
      <c r="BJ269" s="23" t="s">
        <v>90</v>
      </c>
      <c r="BK269" s="143">
        <f>ROUND(L269*K269,2)</f>
        <v>0</v>
      </c>
      <c r="BL269" s="23" t="s">
        <v>166</v>
      </c>
      <c r="BM269" s="23" t="s">
        <v>380</v>
      </c>
    </row>
    <row r="270" spans="2:65" s="1" customFormat="1" ht="38.25" customHeight="1">
      <c r="B270" s="47"/>
      <c r="C270" s="218" t="s">
        <v>381</v>
      </c>
      <c r="D270" s="218" t="s">
        <v>162</v>
      </c>
      <c r="E270" s="219" t="s">
        <v>382</v>
      </c>
      <c r="F270" s="220" t="s">
        <v>383</v>
      </c>
      <c r="G270" s="220"/>
      <c r="H270" s="220"/>
      <c r="I270" s="220"/>
      <c r="J270" s="221" t="s">
        <v>248</v>
      </c>
      <c r="K270" s="222">
        <v>20.5</v>
      </c>
      <c r="L270" s="223">
        <v>0</v>
      </c>
      <c r="M270" s="224"/>
      <c r="N270" s="225">
        <f>ROUND(L270*K270,2)</f>
        <v>0</v>
      </c>
      <c r="O270" s="225"/>
      <c r="P270" s="225"/>
      <c r="Q270" s="225"/>
      <c r="R270" s="49"/>
      <c r="T270" s="226" t="s">
        <v>22</v>
      </c>
      <c r="U270" s="57" t="s">
        <v>47</v>
      </c>
      <c r="V270" s="48"/>
      <c r="W270" s="227">
        <f>V270*K270</f>
        <v>0</v>
      </c>
      <c r="X270" s="227">
        <v>9E-05</v>
      </c>
      <c r="Y270" s="227">
        <f>X270*K270</f>
        <v>0.001845</v>
      </c>
      <c r="Z270" s="227">
        <v>0</v>
      </c>
      <c r="AA270" s="228">
        <f>Z270*K270</f>
        <v>0</v>
      </c>
      <c r="AR270" s="23" t="s">
        <v>166</v>
      </c>
      <c r="AT270" s="23" t="s">
        <v>162</v>
      </c>
      <c r="AU270" s="23" t="s">
        <v>118</v>
      </c>
      <c r="AY270" s="23" t="s">
        <v>161</v>
      </c>
      <c r="BE270" s="143">
        <f>IF(U270="základní",N270,0)</f>
        <v>0</v>
      </c>
      <c r="BF270" s="143">
        <f>IF(U270="snížená",N270,0)</f>
        <v>0</v>
      </c>
      <c r="BG270" s="143">
        <f>IF(U270="zákl. přenesená",N270,0)</f>
        <v>0</v>
      </c>
      <c r="BH270" s="143">
        <f>IF(U270="sníž. přenesená",N270,0)</f>
        <v>0</v>
      </c>
      <c r="BI270" s="143">
        <f>IF(U270="nulová",N270,0)</f>
        <v>0</v>
      </c>
      <c r="BJ270" s="23" t="s">
        <v>90</v>
      </c>
      <c r="BK270" s="143">
        <f>ROUND(L270*K270,2)</f>
        <v>0</v>
      </c>
      <c r="BL270" s="23" t="s">
        <v>166</v>
      </c>
      <c r="BM270" s="23" t="s">
        <v>384</v>
      </c>
    </row>
    <row r="271" spans="2:65" s="1" customFormat="1" ht="25.5" customHeight="1">
      <c r="B271" s="47"/>
      <c r="C271" s="218" t="s">
        <v>385</v>
      </c>
      <c r="D271" s="218" t="s">
        <v>162</v>
      </c>
      <c r="E271" s="219" t="s">
        <v>386</v>
      </c>
      <c r="F271" s="220" t="s">
        <v>387</v>
      </c>
      <c r="G271" s="220"/>
      <c r="H271" s="220"/>
      <c r="I271" s="220"/>
      <c r="J271" s="221" t="s">
        <v>165</v>
      </c>
      <c r="K271" s="222">
        <v>18</v>
      </c>
      <c r="L271" s="223">
        <v>0</v>
      </c>
      <c r="M271" s="224"/>
      <c r="N271" s="225">
        <f>ROUND(L271*K271,2)</f>
        <v>0</v>
      </c>
      <c r="O271" s="225"/>
      <c r="P271" s="225"/>
      <c r="Q271" s="225"/>
      <c r="R271" s="49"/>
      <c r="T271" s="226" t="s">
        <v>22</v>
      </c>
      <c r="U271" s="57" t="s">
        <v>47</v>
      </c>
      <c r="V271" s="48"/>
      <c r="W271" s="227">
        <f>V271*K271</f>
        <v>0</v>
      </c>
      <c r="X271" s="227">
        <v>16.75142</v>
      </c>
      <c r="Y271" s="227">
        <f>X271*K271</f>
        <v>301.52556</v>
      </c>
      <c r="Z271" s="227">
        <v>0</v>
      </c>
      <c r="AA271" s="228">
        <f>Z271*K271</f>
        <v>0</v>
      </c>
      <c r="AR271" s="23" t="s">
        <v>166</v>
      </c>
      <c r="AT271" s="23" t="s">
        <v>162</v>
      </c>
      <c r="AU271" s="23" t="s">
        <v>118</v>
      </c>
      <c r="AY271" s="23" t="s">
        <v>161</v>
      </c>
      <c r="BE271" s="143">
        <f>IF(U271="základní",N271,0)</f>
        <v>0</v>
      </c>
      <c r="BF271" s="143">
        <f>IF(U271="snížená",N271,0)</f>
        <v>0</v>
      </c>
      <c r="BG271" s="143">
        <f>IF(U271="zákl. přenesená",N271,0)</f>
        <v>0</v>
      </c>
      <c r="BH271" s="143">
        <f>IF(U271="sníž. přenesená",N271,0)</f>
        <v>0</v>
      </c>
      <c r="BI271" s="143">
        <f>IF(U271="nulová",N271,0)</f>
        <v>0</v>
      </c>
      <c r="BJ271" s="23" t="s">
        <v>90</v>
      </c>
      <c r="BK271" s="143">
        <f>ROUND(L271*K271,2)</f>
        <v>0</v>
      </c>
      <c r="BL271" s="23" t="s">
        <v>166</v>
      </c>
      <c r="BM271" s="23" t="s">
        <v>388</v>
      </c>
    </row>
    <row r="272" spans="2:47" s="1" customFormat="1" ht="16.5" customHeight="1">
      <c r="B272" s="47"/>
      <c r="C272" s="48"/>
      <c r="D272" s="48"/>
      <c r="E272" s="48"/>
      <c r="F272" s="229" t="s">
        <v>389</v>
      </c>
      <c r="G272" s="68"/>
      <c r="H272" s="68"/>
      <c r="I272" s="68"/>
      <c r="J272" s="48"/>
      <c r="K272" s="48"/>
      <c r="L272" s="48"/>
      <c r="M272" s="48"/>
      <c r="N272" s="48"/>
      <c r="O272" s="48"/>
      <c r="P272" s="48"/>
      <c r="Q272" s="48"/>
      <c r="R272" s="49"/>
      <c r="T272" s="190"/>
      <c r="U272" s="48"/>
      <c r="V272" s="48"/>
      <c r="W272" s="48"/>
      <c r="X272" s="48"/>
      <c r="Y272" s="48"/>
      <c r="Z272" s="48"/>
      <c r="AA272" s="101"/>
      <c r="AT272" s="23" t="s">
        <v>169</v>
      </c>
      <c r="AU272" s="23" t="s">
        <v>118</v>
      </c>
    </row>
    <row r="273" spans="2:51" s="10" customFormat="1" ht="16.5" customHeight="1">
      <c r="B273" s="241"/>
      <c r="C273" s="242"/>
      <c r="D273" s="242"/>
      <c r="E273" s="243" t="s">
        <v>22</v>
      </c>
      <c r="F273" s="251" t="s">
        <v>390</v>
      </c>
      <c r="G273" s="242"/>
      <c r="H273" s="242"/>
      <c r="I273" s="242"/>
      <c r="J273" s="242"/>
      <c r="K273" s="246">
        <v>2</v>
      </c>
      <c r="L273" s="242"/>
      <c r="M273" s="242"/>
      <c r="N273" s="242"/>
      <c r="O273" s="242"/>
      <c r="P273" s="242"/>
      <c r="Q273" s="242"/>
      <c r="R273" s="247"/>
      <c r="T273" s="248"/>
      <c r="U273" s="242"/>
      <c r="V273" s="242"/>
      <c r="W273" s="242"/>
      <c r="X273" s="242"/>
      <c r="Y273" s="242"/>
      <c r="Z273" s="242"/>
      <c r="AA273" s="249"/>
      <c r="AT273" s="250" t="s">
        <v>181</v>
      </c>
      <c r="AU273" s="250" t="s">
        <v>118</v>
      </c>
      <c r="AV273" s="10" t="s">
        <v>118</v>
      </c>
      <c r="AW273" s="10" t="s">
        <v>38</v>
      </c>
      <c r="AX273" s="10" t="s">
        <v>82</v>
      </c>
      <c r="AY273" s="250" t="s">
        <v>161</v>
      </c>
    </row>
    <row r="274" spans="2:51" s="10" customFormat="1" ht="16.5" customHeight="1">
      <c r="B274" s="241"/>
      <c r="C274" s="242"/>
      <c r="D274" s="242"/>
      <c r="E274" s="243" t="s">
        <v>22</v>
      </c>
      <c r="F274" s="251" t="s">
        <v>391</v>
      </c>
      <c r="G274" s="242"/>
      <c r="H274" s="242"/>
      <c r="I274" s="242"/>
      <c r="J274" s="242"/>
      <c r="K274" s="246">
        <v>16</v>
      </c>
      <c r="L274" s="242"/>
      <c r="M274" s="242"/>
      <c r="N274" s="242"/>
      <c r="O274" s="242"/>
      <c r="P274" s="242"/>
      <c r="Q274" s="242"/>
      <c r="R274" s="247"/>
      <c r="T274" s="248"/>
      <c r="U274" s="242"/>
      <c r="V274" s="242"/>
      <c r="W274" s="242"/>
      <c r="X274" s="242"/>
      <c r="Y274" s="242"/>
      <c r="Z274" s="242"/>
      <c r="AA274" s="249"/>
      <c r="AT274" s="250" t="s">
        <v>181</v>
      </c>
      <c r="AU274" s="250" t="s">
        <v>118</v>
      </c>
      <c r="AV274" s="10" t="s">
        <v>118</v>
      </c>
      <c r="AW274" s="10" t="s">
        <v>38</v>
      </c>
      <c r="AX274" s="10" t="s">
        <v>82</v>
      </c>
      <c r="AY274" s="250" t="s">
        <v>161</v>
      </c>
    </row>
    <row r="275" spans="2:51" s="11" customFormat="1" ht="16.5" customHeight="1">
      <c r="B275" s="252"/>
      <c r="C275" s="253"/>
      <c r="D275" s="253"/>
      <c r="E275" s="254" t="s">
        <v>22</v>
      </c>
      <c r="F275" s="255" t="s">
        <v>183</v>
      </c>
      <c r="G275" s="253"/>
      <c r="H275" s="253"/>
      <c r="I275" s="253"/>
      <c r="J275" s="253"/>
      <c r="K275" s="256">
        <v>18</v>
      </c>
      <c r="L275" s="253"/>
      <c r="M275" s="253"/>
      <c r="N275" s="253"/>
      <c r="O275" s="253"/>
      <c r="P275" s="253"/>
      <c r="Q275" s="253"/>
      <c r="R275" s="257"/>
      <c r="T275" s="258"/>
      <c r="U275" s="253"/>
      <c r="V275" s="253"/>
      <c r="W275" s="253"/>
      <c r="X275" s="253"/>
      <c r="Y275" s="253"/>
      <c r="Z275" s="253"/>
      <c r="AA275" s="259"/>
      <c r="AT275" s="260" t="s">
        <v>181</v>
      </c>
      <c r="AU275" s="260" t="s">
        <v>118</v>
      </c>
      <c r="AV275" s="11" t="s">
        <v>166</v>
      </c>
      <c r="AW275" s="11" t="s">
        <v>38</v>
      </c>
      <c r="AX275" s="11" t="s">
        <v>90</v>
      </c>
      <c r="AY275" s="260" t="s">
        <v>161</v>
      </c>
    </row>
    <row r="276" spans="2:65" s="1" customFormat="1" ht="25.5" customHeight="1">
      <c r="B276" s="47"/>
      <c r="C276" s="218" t="s">
        <v>392</v>
      </c>
      <c r="D276" s="218" t="s">
        <v>162</v>
      </c>
      <c r="E276" s="219" t="s">
        <v>393</v>
      </c>
      <c r="F276" s="220" t="s">
        <v>394</v>
      </c>
      <c r="G276" s="220"/>
      <c r="H276" s="220"/>
      <c r="I276" s="220"/>
      <c r="J276" s="221" t="s">
        <v>248</v>
      </c>
      <c r="K276" s="222">
        <v>80.5</v>
      </c>
      <c r="L276" s="223">
        <v>0</v>
      </c>
      <c r="M276" s="224"/>
      <c r="N276" s="225">
        <f>ROUND(L276*K276,2)</f>
        <v>0</v>
      </c>
      <c r="O276" s="225"/>
      <c r="P276" s="225"/>
      <c r="Q276" s="225"/>
      <c r="R276" s="49"/>
      <c r="T276" s="226" t="s">
        <v>22</v>
      </c>
      <c r="U276" s="57" t="s">
        <v>47</v>
      </c>
      <c r="V276" s="48"/>
      <c r="W276" s="227">
        <f>V276*K276</f>
        <v>0</v>
      </c>
      <c r="X276" s="227">
        <v>0.95352</v>
      </c>
      <c r="Y276" s="227">
        <f>X276*K276</f>
        <v>76.75836</v>
      </c>
      <c r="Z276" s="227">
        <v>0</v>
      </c>
      <c r="AA276" s="228">
        <f>Z276*K276</f>
        <v>0</v>
      </c>
      <c r="AR276" s="23" t="s">
        <v>166</v>
      </c>
      <c r="AT276" s="23" t="s">
        <v>162</v>
      </c>
      <c r="AU276" s="23" t="s">
        <v>118</v>
      </c>
      <c r="AY276" s="23" t="s">
        <v>161</v>
      </c>
      <c r="BE276" s="143">
        <f>IF(U276="základní",N276,0)</f>
        <v>0</v>
      </c>
      <c r="BF276" s="143">
        <f>IF(U276="snížená",N276,0)</f>
        <v>0</v>
      </c>
      <c r="BG276" s="143">
        <f>IF(U276="zákl. přenesená",N276,0)</f>
        <v>0</v>
      </c>
      <c r="BH276" s="143">
        <f>IF(U276="sníž. přenesená",N276,0)</f>
        <v>0</v>
      </c>
      <c r="BI276" s="143">
        <f>IF(U276="nulová",N276,0)</f>
        <v>0</v>
      </c>
      <c r="BJ276" s="23" t="s">
        <v>90</v>
      </c>
      <c r="BK276" s="143">
        <f>ROUND(L276*K276,2)</f>
        <v>0</v>
      </c>
      <c r="BL276" s="23" t="s">
        <v>166</v>
      </c>
      <c r="BM276" s="23" t="s">
        <v>395</v>
      </c>
    </row>
    <row r="277" spans="2:51" s="10" customFormat="1" ht="16.5" customHeight="1">
      <c r="B277" s="241"/>
      <c r="C277" s="242"/>
      <c r="D277" s="242"/>
      <c r="E277" s="243" t="s">
        <v>22</v>
      </c>
      <c r="F277" s="244" t="s">
        <v>396</v>
      </c>
      <c r="G277" s="245"/>
      <c r="H277" s="245"/>
      <c r="I277" s="245"/>
      <c r="J277" s="242"/>
      <c r="K277" s="246">
        <v>70</v>
      </c>
      <c r="L277" s="242"/>
      <c r="M277" s="242"/>
      <c r="N277" s="242"/>
      <c r="O277" s="242"/>
      <c r="P277" s="242"/>
      <c r="Q277" s="242"/>
      <c r="R277" s="247"/>
      <c r="T277" s="248"/>
      <c r="U277" s="242"/>
      <c r="V277" s="242"/>
      <c r="W277" s="242"/>
      <c r="X277" s="242"/>
      <c r="Y277" s="242"/>
      <c r="Z277" s="242"/>
      <c r="AA277" s="249"/>
      <c r="AT277" s="250" t="s">
        <v>181</v>
      </c>
      <c r="AU277" s="250" t="s">
        <v>118</v>
      </c>
      <c r="AV277" s="10" t="s">
        <v>118</v>
      </c>
      <c r="AW277" s="10" t="s">
        <v>38</v>
      </c>
      <c r="AX277" s="10" t="s">
        <v>82</v>
      </c>
      <c r="AY277" s="250" t="s">
        <v>161</v>
      </c>
    </row>
    <row r="278" spans="2:51" s="10" customFormat="1" ht="16.5" customHeight="1">
      <c r="B278" s="241"/>
      <c r="C278" s="242"/>
      <c r="D278" s="242"/>
      <c r="E278" s="243" t="s">
        <v>22</v>
      </c>
      <c r="F278" s="251" t="s">
        <v>397</v>
      </c>
      <c r="G278" s="242"/>
      <c r="H278" s="242"/>
      <c r="I278" s="242"/>
      <c r="J278" s="242"/>
      <c r="K278" s="246">
        <v>10.5</v>
      </c>
      <c r="L278" s="242"/>
      <c r="M278" s="242"/>
      <c r="N278" s="242"/>
      <c r="O278" s="242"/>
      <c r="P278" s="242"/>
      <c r="Q278" s="242"/>
      <c r="R278" s="247"/>
      <c r="T278" s="248"/>
      <c r="U278" s="242"/>
      <c r="V278" s="242"/>
      <c r="W278" s="242"/>
      <c r="X278" s="242"/>
      <c r="Y278" s="242"/>
      <c r="Z278" s="242"/>
      <c r="AA278" s="249"/>
      <c r="AT278" s="250" t="s">
        <v>181</v>
      </c>
      <c r="AU278" s="250" t="s">
        <v>118</v>
      </c>
      <c r="AV278" s="10" t="s">
        <v>118</v>
      </c>
      <c r="AW278" s="10" t="s">
        <v>38</v>
      </c>
      <c r="AX278" s="10" t="s">
        <v>82</v>
      </c>
      <c r="AY278" s="250" t="s">
        <v>161</v>
      </c>
    </row>
    <row r="279" spans="2:51" s="11" customFormat="1" ht="16.5" customHeight="1">
      <c r="B279" s="252"/>
      <c r="C279" s="253"/>
      <c r="D279" s="253"/>
      <c r="E279" s="254" t="s">
        <v>22</v>
      </c>
      <c r="F279" s="255" t="s">
        <v>183</v>
      </c>
      <c r="G279" s="253"/>
      <c r="H279" s="253"/>
      <c r="I279" s="253"/>
      <c r="J279" s="253"/>
      <c r="K279" s="256">
        <v>80.5</v>
      </c>
      <c r="L279" s="253"/>
      <c r="M279" s="253"/>
      <c r="N279" s="253"/>
      <c r="O279" s="253"/>
      <c r="P279" s="253"/>
      <c r="Q279" s="253"/>
      <c r="R279" s="257"/>
      <c r="T279" s="258"/>
      <c r="U279" s="253"/>
      <c r="V279" s="253"/>
      <c r="W279" s="253"/>
      <c r="X279" s="253"/>
      <c r="Y279" s="253"/>
      <c r="Z279" s="253"/>
      <c r="AA279" s="259"/>
      <c r="AT279" s="260" t="s">
        <v>181</v>
      </c>
      <c r="AU279" s="260" t="s">
        <v>118</v>
      </c>
      <c r="AV279" s="11" t="s">
        <v>166</v>
      </c>
      <c r="AW279" s="11" t="s">
        <v>38</v>
      </c>
      <c r="AX279" s="11" t="s">
        <v>90</v>
      </c>
      <c r="AY279" s="260" t="s">
        <v>161</v>
      </c>
    </row>
    <row r="280" spans="2:65" s="1" customFormat="1" ht="38.25" customHeight="1">
      <c r="B280" s="47"/>
      <c r="C280" s="230" t="s">
        <v>398</v>
      </c>
      <c r="D280" s="230" t="s">
        <v>170</v>
      </c>
      <c r="E280" s="231" t="s">
        <v>399</v>
      </c>
      <c r="F280" s="232" t="s">
        <v>400</v>
      </c>
      <c r="G280" s="232"/>
      <c r="H280" s="232"/>
      <c r="I280" s="232"/>
      <c r="J280" s="233" t="s">
        <v>165</v>
      </c>
      <c r="K280" s="234">
        <v>32.2</v>
      </c>
      <c r="L280" s="235">
        <v>0</v>
      </c>
      <c r="M280" s="236"/>
      <c r="N280" s="237">
        <f>ROUND(L280*K280,2)</f>
        <v>0</v>
      </c>
      <c r="O280" s="225"/>
      <c r="P280" s="225"/>
      <c r="Q280" s="225"/>
      <c r="R280" s="49"/>
      <c r="T280" s="226" t="s">
        <v>22</v>
      </c>
      <c r="U280" s="57" t="s">
        <v>47</v>
      </c>
      <c r="V280" s="48"/>
      <c r="W280" s="227">
        <f>V280*K280</f>
        <v>0</v>
      </c>
      <c r="X280" s="227">
        <v>0.749</v>
      </c>
      <c r="Y280" s="227">
        <f>X280*K280</f>
        <v>24.117800000000003</v>
      </c>
      <c r="Z280" s="227">
        <v>0</v>
      </c>
      <c r="AA280" s="228">
        <f>Z280*K280</f>
        <v>0</v>
      </c>
      <c r="AR280" s="23" t="s">
        <v>173</v>
      </c>
      <c r="AT280" s="23" t="s">
        <v>170</v>
      </c>
      <c r="AU280" s="23" t="s">
        <v>118</v>
      </c>
      <c r="AY280" s="23" t="s">
        <v>161</v>
      </c>
      <c r="BE280" s="143">
        <f>IF(U280="základní",N280,0)</f>
        <v>0</v>
      </c>
      <c r="BF280" s="143">
        <f>IF(U280="snížená",N280,0)</f>
        <v>0</v>
      </c>
      <c r="BG280" s="143">
        <f>IF(U280="zákl. přenesená",N280,0)</f>
        <v>0</v>
      </c>
      <c r="BH280" s="143">
        <f>IF(U280="sníž. přenesená",N280,0)</f>
        <v>0</v>
      </c>
      <c r="BI280" s="143">
        <f>IF(U280="nulová",N280,0)</f>
        <v>0</v>
      </c>
      <c r="BJ280" s="23" t="s">
        <v>90</v>
      </c>
      <c r="BK280" s="143">
        <f>ROUND(L280*K280,2)</f>
        <v>0</v>
      </c>
      <c r="BL280" s="23" t="s">
        <v>166</v>
      </c>
      <c r="BM280" s="23" t="s">
        <v>401</v>
      </c>
    </row>
    <row r="281" spans="2:51" s="10" customFormat="1" ht="25.5" customHeight="1">
      <c r="B281" s="241"/>
      <c r="C281" s="242"/>
      <c r="D281" s="242"/>
      <c r="E281" s="243" t="s">
        <v>22</v>
      </c>
      <c r="F281" s="244" t="s">
        <v>402</v>
      </c>
      <c r="G281" s="245"/>
      <c r="H281" s="245"/>
      <c r="I281" s="245"/>
      <c r="J281" s="242"/>
      <c r="K281" s="246">
        <v>28</v>
      </c>
      <c r="L281" s="242"/>
      <c r="M281" s="242"/>
      <c r="N281" s="242"/>
      <c r="O281" s="242"/>
      <c r="P281" s="242"/>
      <c r="Q281" s="242"/>
      <c r="R281" s="247"/>
      <c r="T281" s="248"/>
      <c r="U281" s="242"/>
      <c r="V281" s="242"/>
      <c r="W281" s="242"/>
      <c r="X281" s="242"/>
      <c r="Y281" s="242"/>
      <c r="Z281" s="242"/>
      <c r="AA281" s="249"/>
      <c r="AT281" s="250" t="s">
        <v>181</v>
      </c>
      <c r="AU281" s="250" t="s">
        <v>118</v>
      </c>
      <c r="AV281" s="10" t="s">
        <v>118</v>
      </c>
      <c r="AW281" s="10" t="s">
        <v>38</v>
      </c>
      <c r="AX281" s="10" t="s">
        <v>82</v>
      </c>
      <c r="AY281" s="250" t="s">
        <v>161</v>
      </c>
    </row>
    <row r="282" spans="2:51" s="10" customFormat="1" ht="16.5" customHeight="1">
      <c r="B282" s="241"/>
      <c r="C282" s="242"/>
      <c r="D282" s="242"/>
      <c r="E282" s="243" t="s">
        <v>22</v>
      </c>
      <c r="F282" s="251" t="s">
        <v>403</v>
      </c>
      <c r="G282" s="242"/>
      <c r="H282" s="242"/>
      <c r="I282" s="242"/>
      <c r="J282" s="242"/>
      <c r="K282" s="246">
        <v>4.2</v>
      </c>
      <c r="L282" s="242"/>
      <c r="M282" s="242"/>
      <c r="N282" s="242"/>
      <c r="O282" s="242"/>
      <c r="P282" s="242"/>
      <c r="Q282" s="242"/>
      <c r="R282" s="247"/>
      <c r="T282" s="248"/>
      <c r="U282" s="242"/>
      <c r="V282" s="242"/>
      <c r="W282" s="242"/>
      <c r="X282" s="242"/>
      <c r="Y282" s="242"/>
      <c r="Z282" s="242"/>
      <c r="AA282" s="249"/>
      <c r="AT282" s="250" t="s">
        <v>181</v>
      </c>
      <c r="AU282" s="250" t="s">
        <v>118</v>
      </c>
      <c r="AV282" s="10" t="s">
        <v>118</v>
      </c>
      <c r="AW282" s="10" t="s">
        <v>38</v>
      </c>
      <c r="AX282" s="10" t="s">
        <v>82</v>
      </c>
      <c r="AY282" s="250" t="s">
        <v>161</v>
      </c>
    </row>
    <row r="283" spans="2:51" s="11" customFormat="1" ht="16.5" customHeight="1">
      <c r="B283" s="252"/>
      <c r="C283" s="253"/>
      <c r="D283" s="253"/>
      <c r="E283" s="254" t="s">
        <v>22</v>
      </c>
      <c r="F283" s="255" t="s">
        <v>183</v>
      </c>
      <c r="G283" s="253"/>
      <c r="H283" s="253"/>
      <c r="I283" s="253"/>
      <c r="J283" s="253"/>
      <c r="K283" s="256">
        <v>32.2</v>
      </c>
      <c r="L283" s="253"/>
      <c r="M283" s="253"/>
      <c r="N283" s="253"/>
      <c r="O283" s="253"/>
      <c r="P283" s="253"/>
      <c r="Q283" s="253"/>
      <c r="R283" s="257"/>
      <c r="T283" s="258"/>
      <c r="U283" s="253"/>
      <c r="V283" s="253"/>
      <c r="W283" s="253"/>
      <c r="X283" s="253"/>
      <c r="Y283" s="253"/>
      <c r="Z283" s="253"/>
      <c r="AA283" s="259"/>
      <c r="AT283" s="260" t="s">
        <v>181</v>
      </c>
      <c r="AU283" s="260" t="s">
        <v>118</v>
      </c>
      <c r="AV283" s="11" t="s">
        <v>166</v>
      </c>
      <c r="AW283" s="11" t="s">
        <v>38</v>
      </c>
      <c r="AX283" s="11" t="s">
        <v>90</v>
      </c>
      <c r="AY283" s="260" t="s">
        <v>161</v>
      </c>
    </row>
    <row r="284" spans="2:65" s="1" customFormat="1" ht="16.5" customHeight="1">
      <c r="B284" s="47"/>
      <c r="C284" s="218" t="s">
        <v>404</v>
      </c>
      <c r="D284" s="218" t="s">
        <v>162</v>
      </c>
      <c r="E284" s="219" t="s">
        <v>405</v>
      </c>
      <c r="F284" s="220" t="s">
        <v>406</v>
      </c>
      <c r="G284" s="220"/>
      <c r="H284" s="220"/>
      <c r="I284" s="220"/>
      <c r="J284" s="221" t="s">
        <v>248</v>
      </c>
      <c r="K284" s="222">
        <v>14</v>
      </c>
      <c r="L284" s="223">
        <v>0</v>
      </c>
      <c r="M284" s="224"/>
      <c r="N284" s="225">
        <f>ROUND(L284*K284,2)</f>
        <v>0</v>
      </c>
      <c r="O284" s="225"/>
      <c r="P284" s="225"/>
      <c r="Q284" s="225"/>
      <c r="R284" s="49"/>
      <c r="T284" s="226" t="s">
        <v>22</v>
      </c>
      <c r="U284" s="57" t="s">
        <v>47</v>
      </c>
      <c r="V284" s="48"/>
      <c r="W284" s="227">
        <f>V284*K284</f>
        <v>0</v>
      </c>
      <c r="X284" s="227">
        <v>0</v>
      </c>
      <c r="Y284" s="227">
        <f>X284*K284</f>
        <v>0</v>
      </c>
      <c r="Z284" s="227">
        <v>0.98</v>
      </c>
      <c r="AA284" s="228">
        <f>Z284*K284</f>
        <v>13.719999999999999</v>
      </c>
      <c r="AR284" s="23" t="s">
        <v>166</v>
      </c>
      <c r="AT284" s="23" t="s">
        <v>162</v>
      </c>
      <c r="AU284" s="23" t="s">
        <v>118</v>
      </c>
      <c r="AY284" s="23" t="s">
        <v>161</v>
      </c>
      <c r="BE284" s="143">
        <f>IF(U284="základní",N284,0)</f>
        <v>0</v>
      </c>
      <c r="BF284" s="143">
        <f>IF(U284="snížená",N284,0)</f>
        <v>0</v>
      </c>
      <c r="BG284" s="143">
        <f>IF(U284="zákl. přenesená",N284,0)</f>
        <v>0</v>
      </c>
      <c r="BH284" s="143">
        <f>IF(U284="sníž. přenesená",N284,0)</f>
        <v>0</v>
      </c>
      <c r="BI284" s="143">
        <f>IF(U284="nulová",N284,0)</f>
        <v>0</v>
      </c>
      <c r="BJ284" s="23" t="s">
        <v>90</v>
      </c>
      <c r="BK284" s="143">
        <f>ROUND(L284*K284,2)</f>
        <v>0</v>
      </c>
      <c r="BL284" s="23" t="s">
        <v>166</v>
      </c>
      <c r="BM284" s="23" t="s">
        <v>407</v>
      </c>
    </row>
    <row r="285" spans="2:63" s="9" customFormat="1" ht="29.85" customHeight="1">
      <c r="B285" s="206"/>
      <c r="C285" s="207"/>
      <c r="D285" s="238" t="s">
        <v>136</v>
      </c>
      <c r="E285" s="238"/>
      <c r="F285" s="238"/>
      <c r="G285" s="238"/>
      <c r="H285" s="238"/>
      <c r="I285" s="238"/>
      <c r="J285" s="238"/>
      <c r="K285" s="238"/>
      <c r="L285" s="238"/>
      <c r="M285" s="238"/>
      <c r="N285" s="239">
        <f>BK285</f>
        <v>0</v>
      </c>
      <c r="O285" s="240"/>
      <c r="P285" s="240"/>
      <c r="Q285" s="240"/>
      <c r="R285" s="211"/>
      <c r="T285" s="212"/>
      <c r="U285" s="207"/>
      <c r="V285" s="207"/>
      <c r="W285" s="213">
        <f>SUM(W286:W289)</f>
        <v>0</v>
      </c>
      <c r="X285" s="207"/>
      <c r="Y285" s="213">
        <f>SUM(Y286:Y289)</f>
        <v>0</v>
      </c>
      <c r="Z285" s="207"/>
      <c r="AA285" s="214">
        <f>SUM(AA286:AA289)</f>
        <v>0</v>
      </c>
      <c r="AR285" s="215" t="s">
        <v>90</v>
      </c>
      <c r="AT285" s="216" t="s">
        <v>81</v>
      </c>
      <c r="AU285" s="216" t="s">
        <v>90</v>
      </c>
      <c r="AY285" s="215" t="s">
        <v>161</v>
      </c>
      <c r="BK285" s="217">
        <f>SUM(BK286:BK289)</f>
        <v>0</v>
      </c>
    </row>
    <row r="286" spans="2:65" s="1" customFormat="1" ht="38.25" customHeight="1">
      <c r="B286" s="47"/>
      <c r="C286" s="218" t="s">
        <v>408</v>
      </c>
      <c r="D286" s="218" t="s">
        <v>162</v>
      </c>
      <c r="E286" s="219" t="s">
        <v>409</v>
      </c>
      <c r="F286" s="220" t="s">
        <v>410</v>
      </c>
      <c r="G286" s="220"/>
      <c r="H286" s="220"/>
      <c r="I286" s="220"/>
      <c r="J286" s="221" t="s">
        <v>231</v>
      </c>
      <c r="K286" s="222">
        <v>2221.224</v>
      </c>
      <c r="L286" s="223">
        <v>0</v>
      </c>
      <c r="M286" s="224"/>
      <c r="N286" s="225">
        <f>ROUND(L286*K286,2)</f>
        <v>0</v>
      </c>
      <c r="O286" s="225"/>
      <c r="P286" s="225"/>
      <c r="Q286" s="225"/>
      <c r="R286" s="49"/>
      <c r="T286" s="226" t="s">
        <v>22</v>
      </c>
      <c r="U286" s="57" t="s">
        <v>47</v>
      </c>
      <c r="V286" s="48"/>
      <c r="W286" s="227">
        <f>V286*K286</f>
        <v>0</v>
      </c>
      <c r="X286" s="227">
        <v>0</v>
      </c>
      <c r="Y286" s="227">
        <f>X286*K286</f>
        <v>0</v>
      </c>
      <c r="Z286" s="227">
        <v>0</v>
      </c>
      <c r="AA286" s="228">
        <f>Z286*K286</f>
        <v>0</v>
      </c>
      <c r="AR286" s="23" t="s">
        <v>166</v>
      </c>
      <c r="AT286" s="23" t="s">
        <v>162</v>
      </c>
      <c r="AU286" s="23" t="s">
        <v>118</v>
      </c>
      <c r="AY286" s="23" t="s">
        <v>161</v>
      </c>
      <c r="BE286" s="143">
        <f>IF(U286="základní",N286,0)</f>
        <v>0</v>
      </c>
      <c r="BF286" s="143">
        <f>IF(U286="snížená",N286,0)</f>
        <v>0</v>
      </c>
      <c r="BG286" s="143">
        <f>IF(U286="zákl. přenesená",N286,0)</f>
        <v>0</v>
      </c>
      <c r="BH286" s="143">
        <f>IF(U286="sníž. přenesená",N286,0)</f>
        <v>0</v>
      </c>
      <c r="BI286" s="143">
        <f>IF(U286="nulová",N286,0)</f>
        <v>0</v>
      </c>
      <c r="BJ286" s="23" t="s">
        <v>90</v>
      </c>
      <c r="BK286" s="143">
        <f>ROUND(L286*K286,2)</f>
        <v>0</v>
      </c>
      <c r="BL286" s="23" t="s">
        <v>166</v>
      </c>
      <c r="BM286" s="23" t="s">
        <v>411</v>
      </c>
    </row>
    <row r="287" spans="2:65" s="1" customFormat="1" ht="25.5" customHeight="1">
      <c r="B287" s="47"/>
      <c r="C287" s="218" t="s">
        <v>412</v>
      </c>
      <c r="D287" s="218" t="s">
        <v>162</v>
      </c>
      <c r="E287" s="219" t="s">
        <v>413</v>
      </c>
      <c r="F287" s="220" t="s">
        <v>414</v>
      </c>
      <c r="G287" s="220"/>
      <c r="H287" s="220"/>
      <c r="I287" s="220"/>
      <c r="J287" s="221" t="s">
        <v>231</v>
      </c>
      <c r="K287" s="222">
        <v>62194.272</v>
      </c>
      <c r="L287" s="223">
        <v>0</v>
      </c>
      <c r="M287" s="224"/>
      <c r="N287" s="225">
        <f>ROUND(L287*K287,2)</f>
        <v>0</v>
      </c>
      <c r="O287" s="225"/>
      <c r="P287" s="225"/>
      <c r="Q287" s="225"/>
      <c r="R287" s="49"/>
      <c r="T287" s="226" t="s">
        <v>22</v>
      </c>
      <c r="U287" s="57" t="s">
        <v>47</v>
      </c>
      <c r="V287" s="48"/>
      <c r="W287" s="227">
        <f>V287*K287</f>
        <v>0</v>
      </c>
      <c r="X287" s="227">
        <v>0</v>
      </c>
      <c r="Y287" s="227">
        <f>X287*K287</f>
        <v>0</v>
      </c>
      <c r="Z287" s="227">
        <v>0</v>
      </c>
      <c r="AA287" s="228">
        <f>Z287*K287</f>
        <v>0</v>
      </c>
      <c r="AR287" s="23" t="s">
        <v>166</v>
      </c>
      <c r="AT287" s="23" t="s">
        <v>162</v>
      </c>
      <c r="AU287" s="23" t="s">
        <v>118</v>
      </c>
      <c r="AY287" s="23" t="s">
        <v>161</v>
      </c>
      <c r="BE287" s="143">
        <f>IF(U287="základní",N287,0)</f>
        <v>0</v>
      </c>
      <c r="BF287" s="143">
        <f>IF(U287="snížená",N287,0)</f>
        <v>0</v>
      </c>
      <c r="BG287" s="143">
        <f>IF(U287="zákl. přenesená",N287,0)</f>
        <v>0</v>
      </c>
      <c r="BH287" s="143">
        <f>IF(U287="sníž. přenesená",N287,0)</f>
        <v>0</v>
      </c>
      <c r="BI287" s="143">
        <f>IF(U287="nulová",N287,0)</f>
        <v>0</v>
      </c>
      <c r="BJ287" s="23" t="s">
        <v>90</v>
      </c>
      <c r="BK287" s="143">
        <f>ROUND(L287*K287,2)</f>
        <v>0</v>
      </c>
      <c r="BL287" s="23" t="s">
        <v>166</v>
      </c>
      <c r="BM287" s="23" t="s">
        <v>415</v>
      </c>
    </row>
    <row r="288" spans="2:51" s="10" customFormat="1" ht="16.5" customHeight="1">
      <c r="B288" s="241"/>
      <c r="C288" s="242"/>
      <c r="D288" s="242"/>
      <c r="E288" s="243" t="s">
        <v>22</v>
      </c>
      <c r="F288" s="244" t="s">
        <v>416</v>
      </c>
      <c r="G288" s="245"/>
      <c r="H288" s="245"/>
      <c r="I288" s="245"/>
      <c r="J288" s="242"/>
      <c r="K288" s="246">
        <v>62194.272</v>
      </c>
      <c r="L288" s="242"/>
      <c r="M288" s="242"/>
      <c r="N288" s="242"/>
      <c r="O288" s="242"/>
      <c r="P288" s="242"/>
      <c r="Q288" s="242"/>
      <c r="R288" s="247"/>
      <c r="T288" s="248"/>
      <c r="U288" s="242"/>
      <c r="V288" s="242"/>
      <c r="W288" s="242"/>
      <c r="X288" s="242"/>
      <c r="Y288" s="242"/>
      <c r="Z288" s="242"/>
      <c r="AA288" s="249"/>
      <c r="AT288" s="250" t="s">
        <v>181</v>
      </c>
      <c r="AU288" s="250" t="s">
        <v>118</v>
      </c>
      <c r="AV288" s="10" t="s">
        <v>118</v>
      </c>
      <c r="AW288" s="10" t="s">
        <v>38</v>
      </c>
      <c r="AX288" s="10" t="s">
        <v>90</v>
      </c>
      <c r="AY288" s="250" t="s">
        <v>161</v>
      </c>
    </row>
    <row r="289" spans="2:65" s="1" customFormat="1" ht="25.5" customHeight="1">
      <c r="B289" s="47"/>
      <c r="C289" s="218" t="s">
        <v>417</v>
      </c>
      <c r="D289" s="218" t="s">
        <v>162</v>
      </c>
      <c r="E289" s="219" t="s">
        <v>418</v>
      </c>
      <c r="F289" s="220" t="s">
        <v>419</v>
      </c>
      <c r="G289" s="220"/>
      <c r="H289" s="220"/>
      <c r="I289" s="220"/>
      <c r="J289" s="221" t="s">
        <v>231</v>
      </c>
      <c r="K289" s="222">
        <v>2221.224</v>
      </c>
      <c r="L289" s="223">
        <v>0</v>
      </c>
      <c r="M289" s="224"/>
      <c r="N289" s="225">
        <f>ROUND(L289*K289,2)</f>
        <v>0</v>
      </c>
      <c r="O289" s="225"/>
      <c r="P289" s="225"/>
      <c r="Q289" s="225"/>
      <c r="R289" s="49"/>
      <c r="T289" s="226" t="s">
        <v>22</v>
      </c>
      <c r="U289" s="57" t="s">
        <v>47</v>
      </c>
      <c r="V289" s="48"/>
      <c r="W289" s="227">
        <f>V289*K289</f>
        <v>0</v>
      </c>
      <c r="X289" s="227">
        <v>0</v>
      </c>
      <c r="Y289" s="227">
        <f>X289*K289</f>
        <v>0</v>
      </c>
      <c r="Z289" s="227">
        <v>0</v>
      </c>
      <c r="AA289" s="228">
        <f>Z289*K289</f>
        <v>0</v>
      </c>
      <c r="AR289" s="23" t="s">
        <v>166</v>
      </c>
      <c r="AT289" s="23" t="s">
        <v>162</v>
      </c>
      <c r="AU289" s="23" t="s">
        <v>118</v>
      </c>
      <c r="AY289" s="23" t="s">
        <v>161</v>
      </c>
      <c r="BE289" s="143">
        <f>IF(U289="základní",N289,0)</f>
        <v>0</v>
      </c>
      <c r="BF289" s="143">
        <f>IF(U289="snížená",N289,0)</f>
        <v>0</v>
      </c>
      <c r="BG289" s="143">
        <f>IF(U289="zákl. přenesená",N289,0)</f>
        <v>0</v>
      </c>
      <c r="BH289" s="143">
        <f>IF(U289="sníž. přenesená",N289,0)</f>
        <v>0</v>
      </c>
      <c r="BI289" s="143">
        <f>IF(U289="nulová",N289,0)</f>
        <v>0</v>
      </c>
      <c r="BJ289" s="23" t="s">
        <v>90</v>
      </c>
      <c r="BK289" s="143">
        <f>ROUND(L289*K289,2)</f>
        <v>0</v>
      </c>
      <c r="BL289" s="23" t="s">
        <v>166</v>
      </c>
      <c r="BM289" s="23" t="s">
        <v>420</v>
      </c>
    </row>
    <row r="290" spans="2:63" s="9" customFormat="1" ht="29.85" customHeight="1">
      <c r="B290" s="206"/>
      <c r="C290" s="207"/>
      <c r="D290" s="238" t="s">
        <v>137</v>
      </c>
      <c r="E290" s="238"/>
      <c r="F290" s="238"/>
      <c r="G290" s="238"/>
      <c r="H290" s="238"/>
      <c r="I290" s="238"/>
      <c r="J290" s="238"/>
      <c r="K290" s="238"/>
      <c r="L290" s="238"/>
      <c r="M290" s="238"/>
      <c r="N290" s="239">
        <f>BK290</f>
        <v>0</v>
      </c>
      <c r="O290" s="240"/>
      <c r="P290" s="240"/>
      <c r="Q290" s="240"/>
      <c r="R290" s="211"/>
      <c r="T290" s="212"/>
      <c r="U290" s="207"/>
      <c r="V290" s="207"/>
      <c r="W290" s="213">
        <f>W291</f>
        <v>0</v>
      </c>
      <c r="X290" s="207"/>
      <c r="Y290" s="213">
        <f>Y291</f>
        <v>0</v>
      </c>
      <c r="Z290" s="207"/>
      <c r="AA290" s="214">
        <f>AA291</f>
        <v>0</v>
      </c>
      <c r="AR290" s="215" t="s">
        <v>90</v>
      </c>
      <c r="AT290" s="216" t="s">
        <v>81</v>
      </c>
      <c r="AU290" s="216" t="s">
        <v>90</v>
      </c>
      <c r="AY290" s="215" t="s">
        <v>161</v>
      </c>
      <c r="BK290" s="217">
        <f>BK291</f>
        <v>0</v>
      </c>
    </row>
    <row r="291" spans="2:65" s="1" customFormat="1" ht="38.25" customHeight="1">
      <c r="B291" s="47"/>
      <c r="C291" s="218" t="s">
        <v>421</v>
      </c>
      <c r="D291" s="218" t="s">
        <v>162</v>
      </c>
      <c r="E291" s="219" t="s">
        <v>422</v>
      </c>
      <c r="F291" s="220" t="s">
        <v>423</v>
      </c>
      <c r="G291" s="220"/>
      <c r="H291" s="220"/>
      <c r="I291" s="220"/>
      <c r="J291" s="221" t="s">
        <v>231</v>
      </c>
      <c r="K291" s="222">
        <v>1407.546</v>
      </c>
      <c r="L291" s="223">
        <v>0</v>
      </c>
      <c r="M291" s="224"/>
      <c r="N291" s="225">
        <f>ROUND(L291*K291,2)</f>
        <v>0</v>
      </c>
      <c r="O291" s="225"/>
      <c r="P291" s="225"/>
      <c r="Q291" s="225"/>
      <c r="R291" s="49"/>
      <c r="T291" s="226" t="s">
        <v>22</v>
      </c>
      <c r="U291" s="57" t="s">
        <v>47</v>
      </c>
      <c r="V291" s="48"/>
      <c r="W291" s="227">
        <f>V291*K291</f>
        <v>0</v>
      </c>
      <c r="X291" s="227">
        <v>0</v>
      </c>
      <c r="Y291" s="227">
        <f>X291*K291</f>
        <v>0</v>
      </c>
      <c r="Z291" s="227">
        <v>0</v>
      </c>
      <c r="AA291" s="228">
        <f>Z291*K291</f>
        <v>0</v>
      </c>
      <c r="AR291" s="23" t="s">
        <v>166</v>
      </c>
      <c r="AT291" s="23" t="s">
        <v>162</v>
      </c>
      <c r="AU291" s="23" t="s">
        <v>118</v>
      </c>
      <c r="AY291" s="23" t="s">
        <v>161</v>
      </c>
      <c r="BE291" s="143">
        <f>IF(U291="základní",N291,0)</f>
        <v>0</v>
      </c>
      <c r="BF291" s="143">
        <f>IF(U291="snížená",N291,0)</f>
        <v>0</v>
      </c>
      <c r="BG291" s="143">
        <f>IF(U291="zákl. přenesená",N291,0)</f>
        <v>0</v>
      </c>
      <c r="BH291" s="143">
        <f>IF(U291="sníž. přenesená",N291,0)</f>
        <v>0</v>
      </c>
      <c r="BI291" s="143">
        <f>IF(U291="nulová",N291,0)</f>
        <v>0</v>
      </c>
      <c r="BJ291" s="23" t="s">
        <v>90</v>
      </c>
      <c r="BK291" s="143">
        <f>ROUND(L291*K291,2)</f>
        <v>0</v>
      </c>
      <c r="BL291" s="23" t="s">
        <v>166</v>
      </c>
      <c r="BM291" s="23" t="s">
        <v>424</v>
      </c>
    </row>
    <row r="292" spans="2:63" s="1" customFormat="1" ht="49.9" customHeight="1">
      <c r="B292" s="47"/>
      <c r="C292" s="48"/>
      <c r="D292" s="208" t="s">
        <v>425</v>
      </c>
      <c r="E292" s="48"/>
      <c r="F292" s="48"/>
      <c r="G292" s="48"/>
      <c r="H292" s="48"/>
      <c r="I292" s="48"/>
      <c r="J292" s="48"/>
      <c r="K292" s="48"/>
      <c r="L292" s="48"/>
      <c r="M292" s="48"/>
      <c r="N292" s="263">
        <f>BK292</f>
        <v>0</v>
      </c>
      <c r="O292" s="264"/>
      <c r="P292" s="264"/>
      <c r="Q292" s="264"/>
      <c r="R292" s="49"/>
      <c r="T292" s="194"/>
      <c r="U292" s="73"/>
      <c r="V292" s="73"/>
      <c r="W292" s="73"/>
      <c r="X292" s="73"/>
      <c r="Y292" s="73"/>
      <c r="Z292" s="73"/>
      <c r="AA292" s="75"/>
      <c r="AT292" s="23" t="s">
        <v>81</v>
      </c>
      <c r="AU292" s="23" t="s">
        <v>82</v>
      </c>
      <c r="AY292" s="23" t="s">
        <v>426</v>
      </c>
      <c r="BK292" s="143">
        <v>0</v>
      </c>
    </row>
    <row r="293" spans="2:18" s="1" customFormat="1" ht="6.95" customHeight="1">
      <c r="B293" s="76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8"/>
    </row>
  </sheetData>
  <sheetProtection password="CC35" sheet="1" objects="1" scenarios="1" formatColumns="0" formatRows="0"/>
  <mergeCells count="340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100:Q100"/>
    <mergeCell ref="D101:H101"/>
    <mergeCell ref="N101:Q101"/>
    <mergeCell ref="D102:H102"/>
    <mergeCell ref="N102:Q102"/>
    <mergeCell ref="D103:H103"/>
    <mergeCell ref="N103:Q103"/>
    <mergeCell ref="D104:H104"/>
    <mergeCell ref="N104:Q104"/>
    <mergeCell ref="D105:H105"/>
    <mergeCell ref="N105:Q105"/>
    <mergeCell ref="N106:Q106"/>
    <mergeCell ref="L108:Q108"/>
    <mergeCell ref="C114:Q114"/>
    <mergeCell ref="F116:P116"/>
    <mergeCell ref="F117:P117"/>
    <mergeCell ref="M119:P119"/>
    <mergeCell ref="M121:Q121"/>
    <mergeCell ref="M122:Q122"/>
    <mergeCell ref="F124:I124"/>
    <mergeCell ref="L124:M124"/>
    <mergeCell ref="N124:Q124"/>
    <mergeCell ref="F127:I127"/>
    <mergeCell ref="L127:M127"/>
    <mergeCell ref="N127:Q127"/>
    <mergeCell ref="F128:I128"/>
    <mergeCell ref="F129:I129"/>
    <mergeCell ref="L129:M129"/>
    <mergeCell ref="N129:Q129"/>
    <mergeCell ref="F131:I131"/>
    <mergeCell ref="L131:M131"/>
    <mergeCell ref="N131:Q131"/>
    <mergeCell ref="F132:I132"/>
    <mergeCell ref="F133:I133"/>
    <mergeCell ref="F134:I134"/>
    <mergeCell ref="F135:I135"/>
    <mergeCell ref="L135:M135"/>
    <mergeCell ref="N135:Q135"/>
    <mergeCell ref="F136:I136"/>
    <mergeCell ref="F137:I137"/>
    <mergeCell ref="F138:I138"/>
    <mergeCell ref="F139:I139"/>
    <mergeCell ref="F140:I140"/>
    <mergeCell ref="F141:I141"/>
    <mergeCell ref="F142:I142"/>
    <mergeCell ref="L142:M142"/>
    <mergeCell ref="N142:Q142"/>
    <mergeCell ref="F143:I143"/>
    <mergeCell ref="F144:I144"/>
    <mergeCell ref="L144:M144"/>
    <mergeCell ref="N144:Q144"/>
    <mergeCell ref="F145:I145"/>
    <mergeCell ref="F146:I146"/>
    <mergeCell ref="L146:M146"/>
    <mergeCell ref="N146:Q146"/>
    <mergeCell ref="F147:I147"/>
    <mergeCell ref="F148:I148"/>
    <mergeCell ref="L148:M148"/>
    <mergeCell ref="N148:Q148"/>
    <mergeCell ref="F149:I149"/>
    <mergeCell ref="F150:I150"/>
    <mergeCell ref="L150:M150"/>
    <mergeCell ref="N150:Q150"/>
    <mergeCell ref="F151:I151"/>
    <mergeCell ref="F152:I152"/>
    <mergeCell ref="F153:I153"/>
    <mergeCell ref="F154:I154"/>
    <mergeCell ref="F155:I155"/>
    <mergeCell ref="L155:M155"/>
    <mergeCell ref="N155:Q155"/>
    <mergeCell ref="F156:I156"/>
    <mergeCell ref="F157:I157"/>
    <mergeCell ref="L157:M157"/>
    <mergeCell ref="N157:Q157"/>
    <mergeCell ref="F158:I158"/>
    <mergeCell ref="L158:M158"/>
    <mergeCell ref="N158:Q158"/>
    <mergeCell ref="F159:I159"/>
    <mergeCell ref="F160:I160"/>
    <mergeCell ref="F161:I161"/>
    <mergeCell ref="L161:M161"/>
    <mergeCell ref="N161:Q161"/>
    <mergeCell ref="F162:I162"/>
    <mergeCell ref="F163:I163"/>
    <mergeCell ref="F164:I164"/>
    <mergeCell ref="F165:I165"/>
    <mergeCell ref="F166:I166"/>
    <mergeCell ref="L166:M166"/>
    <mergeCell ref="N166:Q166"/>
    <mergeCell ref="F167:I167"/>
    <mergeCell ref="L167:M167"/>
    <mergeCell ref="N167:Q167"/>
    <mergeCell ref="F168:I168"/>
    <mergeCell ref="F169:I169"/>
    <mergeCell ref="F171:I171"/>
    <mergeCell ref="L171:M171"/>
    <mergeCell ref="N171:Q171"/>
    <mergeCell ref="F172:I172"/>
    <mergeCell ref="F173:I173"/>
    <mergeCell ref="F174:I174"/>
    <mergeCell ref="F176:I176"/>
    <mergeCell ref="L176:M176"/>
    <mergeCell ref="N176:Q176"/>
    <mergeCell ref="F177:I177"/>
    <mergeCell ref="F178:I178"/>
    <mergeCell ref="F179:I179"/>
    <mergeCell ref="F180:I180"/>
    <mergeCell ref="L180:M180"/>
    <mergeCell ref="N180:Q180"/>
    <mergeCell ref="F181:I181"/>
    <mergeCell ref="F182:I182"/>
    <mergeCell ref="F183:I183"/>
    <mergeCell ref="L183:M183"/>
    <mergeCell ref="N183:Q183"/>
    <mergeCell ref="F184:I184"/>
    <mergeCell ref="F185:I185"/>
    <mergeCell ref="F187:I187"/>
    <mergeCell ref="L187:M187"/>
    <mergeCell ref="N187:Q187"/>
    <mergeCell ref="F188:I188"/>
    <mergeCell ref="F189:I189"/>
    <mergeCell ref="F190:I190"/>
    <mergeCell ref="F191:I191"/>
    <mergeCell ref="L191:M191"/>
    <mergeCell ref="N191:Q191"/>
    <mergeCell ref="F192:I192"/>
    <mergeCell ref="F193:I193"/>
    <mergeCell ref="F194:I194"/>
    <mergeCell ref="F195:I195"/>
    <mergeCell ref="L195:M195"/>
    <mergeCell ref="N195:Q195"/>
    <mergeCell ref="F196:I196"/>
    <mergeCell ref="F197:I197"/>
    <mergeCell ref="F198:I198"/>
    <mergeCell ref="F200:I200"/>
    <mergeCell ref="L200:M200"/>
    <mergeCell ref="N200:Q200"/>
    <mergeCell ref="F201:I201"/>
    <mergeCell ref="F202:I202"/>
    <mergeCell ref="F203:I203"/>
    <mergeCell ref="F204:I204"/>
    <mergeCell ref="F205:I205"/>
    <mergeCell ref="L205:M205"/>
    <mergeCell ref="N205:Q205"/>
    <mergeCell ref="F206:I206"/>
    <mergeCell ref="F207:I207"/>
    <mergeCell ref="L207:M207"/>
    <mergeCell ref="N207:Q207"/>
    <mergeCell ref="F208:I208"/>
    <mergeCell ref="F209:I209"/>
    <mergeCell ref="F210:I210"/>
    <mergeCell ref="F211:I211"/>
    <mergeCell ref="F212:I212"/>
    <mergeCell ref="L212:M212"/>
    <mergeCell ref="N212:Q212"/>
    <mergeCell ref="F213:I213"/>
    <mergeCell ref="F214:I214"/>
    <mergeCell ref="F215:I215"/>
    <mergeCell ref="F216:I216"/>
    <mergeCell ref="F217:I217"/>
    <mergeCell ref="L217:M217"/>
    <mergeCell ref="N217:Q217"/>
    <mergeCell ref="F218:I218"/>
    <mergeCell ref="F219:I219"/>
    <mergeCell ref="F220:I220"/>
    <mergeCell ref="F221:I221"/>
    <mergeCell ref="F222:I222"/>
    <mergeCell ref="L222:M222"/>
    <mergeCell ref="N222:Q222"/>
    <mergeCell ref="F223:I223"/>
    <mergeCell ref="F224:I224"/>
    <mergeCell ref="F225:I225"/>
    <mergeCell ref="F226:I226"/>
    <mergeCell ref="F227:I227"/>
    <mergeCell ref="L227:M227"/>
    <mergeCell ref="N227:Q227"/>
    <mergeCell ref="F228:I228"/>
    <mergeCell ref="F229:I229"/>
    <mergeCell ref="F230:I230"/>
    <mergeCell ref="F231:I231"/>
    <mergeCell ref="F232:I232"/>
    <mergeCell ref="L232:M232"/>
    <mergeCell ref="N232:Q232"/>
    <mergeCell ref="F233:I233"/>
    <mergeCell ref="F234:I234"/>
    <mergeCell ref="L234:M234"/>
    <mergeCell ref="N234:Q234"/>
    <mergeCell ref="F235:I235"/>
    <mergeCell ref="F236:I236"/>
    <mergeCell ref="L236:M236"/>
    <mergeCell ref="N236:Q236"/>
    <mergeCell ref="F237:I237"/>
    <mergeCell ref="F238:I238"/>
    <mergeCell ref="F239:I239"/>
    <mergeCell ref="F240:I240"/>
    <mergeCell ref="F241:I241"/>
    <mergeCell ref="L241:M241"/>
    <mergeCell ref="N241:Q241"/>
    <mergeCell ref="F242:I242"/>
    <mergeCell ref="F243:I243"/>
    <mergeCell ref="F244:I244"/>
    <mergeCell ref="F245:I245"/>
    <mergeCell ref="F246:I246"/>
    <mergeCell ref="L246:M246"/>
    <mergeCell ref="N246:Q246"/>
    <mergeCell ref="F247:I247"/>
    <mergeCell ref="F248:I248"/>
    <mergeCell ref="L248:M248"/>
    <mergeCell ref="N248:Q248"/>
    <mergeCell ref="F249:I249"/>
    <mergeCell ref="F250:I250"/>
    <mergeCell ref="F251:I251"/>
    <mergeCell ref="F252:I252"/>
    <mergeCell ref="F254:I254"/>
    <mergeCell ref="L254:M254"/>
    <mergeCell ref="N254:Q254"/>
    <mergeCell ref="F255:I255"/>
    <mergeCell ref="F256:I256"/>
    <mergeCell ref="F257:I257"/>
    <mergeCell ref="F258:I258"/>
    <mergeCell ref="L258:M258"/>
    <mergeCell ref="N258:Q258"/>
    <mergeCell ref="F259:I259"/>
    <mergeCell ref="L259:M259"/>
    <mergeCell ref="N259:Q259"/>
    <mergeCell ref="F260:I260"/>
    <mergeCell ref="F261:I261"/>
    <mergeCell ref="F262:I262"/>
    <mergeCell ref="F263:I263"/>
    <mergeCell ref="L263:M263"/>
    <mergeCell ref="N263:Q263"/>
    <mergeCell ref="F264:I264"/>
    <mergeCell ref="F265:I265"/>
    <mergeCell ref="F266:I266"/>
    <mergeCell ref="F268:I268"/>
    <mergeCell ref="L268:M268"/>
    <mergeCell ref="N268:Q268"/>
    <mergeCell ref="F269:I269"/>
    <mergeCell ref="L269:M269"/>
    <mergeCell ref="N269:Q269"/>
    <mergeCell ref="F270:I270"/>
    <mergeCell ref="L270:M270"/>
    <mergeCell ref="N270:Q270"/>
    <mergeCell ref="F271:I271"/>
    <mergeCell ref="L271:M271"/>
    <mergeCell ref="N271:Q271"/>
    <mergeCell ref="F272:I272"/>
    <mergeCell ref="F273:I273"/>
    <mergeCell ref="F274:I274"/>
    <mergeCell ref="F275:I275"/>
    <mergeCell ref="F276:I276"/>
    <mergeCell ref="L276:M276"/>
    <mergeCell ref="N276:Q276"/>
    <mergeCell ref="F277:I277"/>
    <mergeCell ref="F278:I278"/>
    <mergeCell ref="F279:I279"/>
    <mergeCell ref="F280:I280"/>
    <mergeCell ref="L280:M280"/>
    <mergeCell ref="N280:Q280"/>
    <mergeCell ref="F281:I281"/>
    <mergeCell ref="F282:I282"/>
    <mergeCell ref="F283:I283"/>
    <mergeCell ref="F284:I284"/>
    <mergeCell ref="L284:M284"/>
    <mergeCell ref="N284:Q284"/>
    <mergeCell ref="F286:I286"/>
    <mergeCell ref="L286:M286"/>
    <mergeCell ref="N286:Q286"/>
    <mergeCell ref="F287:I287"/>
    <mergeCell ref="L287:M287"/>
    <mergeCell ref="N287:Q287"/>
    <mergeCell ref="F288:I288"/>
    <mergeCell ref="F289:I289"/>
    <mergeCell ref="L289:M289"/>
    <mergeCell ref="N289:Q289"/>
    <mergeCell ref="F291:I291"/>
    <mergeCell ref="L291:M291"/>
    <mergeCell ref="N291:Q291"/>
    <mergeCell ref="N125:Q125"/>
    <mergeCell ref="N126:Q126"/>
    <mergeCell ref="N130:Q130"/>
    <mergeCell ref="N170:Q170"/>
    <mergeCell ref="N175:Q175"/>
    <mergeCell ref="N186:Q186"/>
    <mergeCell ref="N199:Q199"/>
    <mergeCell ref="N253:Q253"/>
    <mergeCell ref="N267:Q267"/>
    <mergeCell ref="N285:Q285"/>
    <mergeCell ref="N290:Q290"/>
    <mergeCell ref="N292:Q292"/>
    <mergeCell ref="H1:K1"/>
    <mergeCell ref="S2:AC2"/>
  </mergeCells>
  <hyperlinks>
    <hyperlink ref="F1:G1" location="C2" display="1) Krycí list rozpočtu"/>
    <hyperlink ref="H1:K1" location="C86" display="2) Rekapitulace rozpočtu"/>
    <hyperlink ref="L1" location="C124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74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54"/>
      <c r="B1" s="14"/>
      <c r="C1" s="14"/>
      <c r="D1" s="15" t="s">
        <v>1</v>
      </c>
      <c r="E1" s="14"/>
      <c r="F1" s="16" t="s">
        <v>113</v>
      </c>
      <c r="G1" s="16"/>
      <c r="H1" s="155" t="s">
        <v>114</v>
      </c>
      <c r="I1" s="155"/>
      <c r="J1" s="155"/>
      <c r="K1" s="155"/>
      <c r="L1" s="16" t="s">
        <v>115</v>
      </c>
      <c r="M1" s="14"/>
      <c r="N1" s="14"/>
      <c r="O1" s="15" t="s">
        <v>116</v>
      </c>
      <c r="P1" s="14"/>
      <c r="Q1" s="14"/>
      <c r="R1" s="14"/>
      <c r="S1" s="16" t="s">
        <v>117</v>
      </c>
      <c r="T1" s="16"/>
      <c r="U1" s="154"/>
      <c r="V1" s="15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S2" s="22" t="s">
        <v>8</v>
      </c>
      <c r="AT2" s="23" t="s">
        <v>94</v>
      </c>
    </row>
    <row r="3" spans="2:4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118</v>
      </c>
    </row>
    <row r="4" spans="2:46" ht="36.95" customHeight="1">
      <c r="B4" s="27"/>
      <c r="C4" s="28" t="s">
        <v>119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T4" s="21" t="s">
        <v>13</v>
      </c>
      <c r="AT4" s="23" t="s">
        <v>6</v>
      </c>
    </row>
    <row r="5" spans="2:18" ht="6.95" customHeight="1">
      <c r="B5" s="27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0"/>
    </row>
    <row r="6" spans="2:18" ht="25.4" customHeight="1">
      <c r="B6" s="27"/>
      <c r="C6" s="32"/>
      <c r="D6" s="39" t="s">
        <v>19</v>
      </c>
      <c r="E6" s="32"/>
      <c r="F6" s="156" t="str">
        <f>'Rekapitulace stavby'!K6</f>
        <v>Rekonstrukce polních cest k.ú. Verneřice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2"/>
      <c r="R6" s="30"/>
    </row>
    <row r="7" spans="2:18" s="1" customFormat="1" ht="32.85" customHeight="1">
      <c r="B7" s="47"/>
      <c r="C7" s="48"/>
      <c r="D7" s="36" t="s">
        <v>120</v>
      </c>
      <c r="E7" s="48"/>
      <c r="F7" s="37" t="s">
        <v>427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spans="2:18" s="1" customFormat="1" ht="14.4" customHeight="1">
      <c r="B8" s="47"/>
      <c r="C8" s="48"/>
      <c r="D8" s="39" t="s">
        <v>21</v>
      </c>
      <c r="E8" s="48"/>
      <c r="F8" s="34" t="s">
        <v>22</v>
      </c>
      <c r="G8" s="48"/>
      <c r="H8" s="48"/>
      <c r="I8" s="48"/>
      <c r="J8" s="48"/>
      <c r="K8" s="48"/>
      <c r="L8" s="48"/>
      <c r="M8" s="39" t="s">
        <v>23</v>
      </c>
      <c r="N8" s="48"/>
      <c r="O8" s="34" t="s">
        <v>22</v>
      </c>
      <c r="P8" s="48"/>
      <c r="Q8" s="48"/>
      <c r="R8" s="49"/>
    </row>
    <row r="9" spans="2:18" s="1" customFormat="1" ht="14.4" customHeight="1">
      <c r="B9" s="47"/>
      <c r="C9" s="48"/>
      <c r="D9" s="39" t="s">
        <v>24</v>
      </c>
      <c r="E9" s="48"/>
      <c r="F9" s="34" t="s">
        <v>25</v>
      </c>
      <c r="G9" s="48"/>
      <c r="H9" s="48"/>
      <c r="I9" s="48"/>
      <c r="J9" s="48"/>
      <c r="K9" s="48"/>
      <c r="L9" s="48"/>
      <c r="M9" s="39" t="s">
        <v>26</v>
      </c>
      <c r="N9" s="48"/>
      <c r="O9" s="157" t="str">
        <f>'Rekapitulace stavby'!AN8</f>
        <v>11. 10. 2017</v>
      </c>
      <c r="P9" s="91"/>
      <c r="Q9" s="48"/>
      <c r="R9" s="49"/>
    </row>
    <row r="10" spans="2:18" s="1" customFormat="1" ht="10.8" customHeight="1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9"/>
    </row>
    <row r="11" spans="2:18" s="1" customFormat="1" ht="14.4" customHeight="1">
      <c r="B11" s="47"/>
      <c r="C11" s="48"/>
      <c r="D11" s="39" t="s">
        <v>28</v>
      </c>
      <c r="E11" s="48"/>
      <c r="F11" s="48"/>
      <c r="G11" s="48"/>
      <c r="H11" s="48"/>
      <c r="I11" s="48"/>
      <c r="J11" s="48"/>
      <c r="K11" s="48"/>
      <c r="L11" s="48"/>
      <c r="M11" s="39" t="s">
        <v>29</v>
      </c>
      <c r="N11" s="48"/>
      <c r="O11" s="34" t="s">
        <v>30</v>
      </c>
      <c r="P11" s="34"/>
      <c r="Q11" s="48"/>
      <c r="R11" s="49"/>
    </row>
    <row r="12" spans="2:18" s="1" customFormat="1" ht="18" customHeight="1">
      <c r="B12" s="47"/>
      <c r="C12" s="48"/>
      <c r="D12" s="48"/>
      <c r="E12" s="34" t="s">
        <v>31</v>
      </c>
      <c r="F12" s="48"/>
      <c r="G12" s="48"/>
      <c r="H12" s="48"/>
      <c r="I12" s="48"/>
      <c r="J12" s="48"/>
      <c r="K12" s="48"/>
      <c r="L12" s="48"/>
      <c r="M12" s="39" t="s">
        <v>32</v>
      </c>
      <c r="N12" s="48"/>
      <c r="O12" s="34" t="s">
        <v>33</v>
      </c>
      <c r="P12" s="34"/>
      <c r="Q12" s="48"/>
      <c r="R12" s="49"/>
    </row>
    <row r="13" spans="2:18" s="1" customFormat="1" ht="6.95" customHeight="1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9"/>
    </row>
    <row r="14" spans="2:18" s="1" customFormat="1" ht="14.4" customHeight="1">
      <c r="B14" s="47"/>
      <c r="C14" s="48"/>
      <c r="D14" s="39" t="s">
        <v>34</v>
      </c>
      <c r="E14" s="48"/>
      <c r="F14" s="48"/>
      <c r="G14" s="48"/>
      <c r="H14" s="48"/>
      <c r="I14" s="48"/>
      <c r="J14" s="48"/>
      <c r="K14" s="48"/>
      <c r="L14" s="48"/>
      <c r="M14" s="39" t="s">
        <v>29</v>
      </c>
      <c r="N14" s="48"/>
      <c r="O14" s="40" t="str">
        <f>IF('Rekapitulace stavby'!AN13="","",'Rekapitulace stavby'!AN13)</f>
        <v>Vyplň údaj</v>
      </c>
      <c r="P14" s="34"/>
      <c r="Q14" s="48"/>
      <c r="R14" s="49"/>
    </row>
    <row r="15" spans="2:18" s="1" customFormat="1" ht="18" customHeight="1">
      <c r="B15" s="47"/>
      <c r="C15" s="48"/>
      <c r="D15" s="48"/>
      <c r="E15" s="40" t="str">
        <f>IF('Rekapitulace stavby'!E14="","",'Rekapitulace stavby'!E14)</f>
        <v>Vyplň údaj</v>
      </c>
      <c r="F15" s="158"/>
      <c r="G15" s="158"/>
      <c r="H15" s="158"/>
      <c r="I15" s="158"/>
      <c r="J15" s="158"/>
      <c r="K15" s="158"/>
      <c r="L15" s="158"/>
      <c r="M15" s="39" t="s">
        <v>32</v>
      </c>
      <c r="N15" s="48"/>
      <c r="O15" s="40" t="str">
        <f>IF('Rekapitulace stavby'!AN14="","",'Rekapitulace stavby'!AN14)</f>
        <v>Vyplň údaj</v>
      </c>
      <c r="P15" s="34"/>
      <c r="Q15" s="48"/>
      <c r="R15" s="49"/>
    </row>
    <row r="16" spans="2:18" s="1" customFormat="1" ht="6.95" customHeight="1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9"/>
    </row>
    <row r="17" spans="2:18" s="1" customFormat="1" ht="14.4" customHeight="1">
      <c r="B17" s="47"/>
      <c r="C17" s="48"/>
      <c r="D17" s="39" t="s">
        <v>36</v>
      </c>
      <c r="E17" s="48"/>
      <c r="F17" s="48"/>
      <c r="G17" s="48"/>
      <c r="H17" s="48"/>
      <c r="I17" s="48"/>
      <c r="J17" s="48"/>
      <c r="K17" s="48"/>
      <c r="L17" s="48"/>
      <c r="M17" s="39" t="s">
        <v>29</v>
      </c>
      <c r="N17" s="48"/>
      <c r="O17" s="34" t="s">
        <v>22</v>
      </c>
      <c r="P17" s="34"/>
      <c r="Q17" s="48"/>
      <c r="R17" s="49"/>
    </row>
    <row r="18" spans="2:18" s="1" customFormat="1" ht="18" customHeight="1">
      <c r="B18" s="47"/>
      <c r="C18" s="48"/>
      <c r="D18" s="48"/>
      <c r="E18" s="34" t="s">
        <v>37</v>
      </c>
      <c r="F18" s="48"/>
      <c r="G18" s="48"/>
      <c r="H18" s="48"/>
      <c r="I18" s="48"/>
      <c r="J18" s="48"/>
      <c r="K18" s="48"/>
      <c r="L18" s="48"/>
      <c r="M18" s="39" t="s">
        <v>32</v>
      </c>
      <c r="N18" s="48"/>
      <c r="O18" s="34" t="s">
        <v>22</v>
      </c>
      <c r="P18" s="34"/>
      <c r="Q18" s="48"/>
      <c r="R18" s="49"/>
    </row>
    <row r="19" spans="2:18" s="1" customFormat="1" ht="6.95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9"/>
    </row>
    <row r="20" spans="2:18" s="1" customFormat="1" ht="14.4" customHeight="1">
      <c r="B20" s="47"/>
      <c r="C20" s="48"/>
      <c r="D20" s="39" t="s">
        <v>39</v>
      </c>
      <c r="E20" s="48"/>
      <c r="F20" s="48"/>
      <c r="G20" s="48"/>
      <c r="H20" s="48"/>
      <c r="I20" s="48"/>
      <c r="J20" s="48"/>
      <c r="K20" s="48"/>
      <c r="L20" s="48"/>
      <c r="M20" s="39" t="s">
        <v>29</v>
      </c>
      <c r="N20" s="48"/>
      <c r="O20" s="34" t="s">
        <v>22</v>
      </c>
      <c r="P20" s="34"/>
      <c r="Q20" s="48"/>
      <c r="R20" s="49"/>
    </row>
    <row r="21" spans="2:18" s="1" customFormat="1" ht="18" customHeight="1">
      <c r="B21" s="47"/>
      <c r="C21" s="48"/>
      <c r="D21" s="48"/>
      <c r="E21" s="34" t="s">
        <v>40</v>
      </c>
      <c r="F21" s="48"/>
      <c r="G21" s="48"/>
      <c r="H21" s="48"/>
      <c r="I21" s="48"/>
      <c r="J21" s="48"/>
      <c r="K21" s="48"/>
      <c r="L21" s="48"/>
      <c r="M21" s="39" t="s">
        <v>32</v>
      </c>
      <c r="N21" s="48"/>
      <c r="O21" s="34" t="s">
        <v>22</v>
      </c>
      <c r="P21" s="34"/>
      <c r="Q21" s="48"/>
      <c r="R21" s="49"/>
    </row>
    <row r="22" spans="2:18" s="1" customFormat="1" ht="6.95" customHeight="1"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</row>
    <row r="23" spans="2:18" s="1" customFormat="1" ht="14.4" customHeight="1">
      <c r="B23" s="47"/>
      <c r="C23" s="48"/>
      <c r="D23" s="39" t="s">
        <v>41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spans="2:18" s="1" customFormat="1" ht="16.5" customHeight="1">
      <c r="B24" s="47"/>
      <c r="C24" s="48"/>
      <c r="D24" s="48"/>
      <c r="E24" s="43" t="s">
        <v>22</v>
      </c>
      <c r="F24" s="43"/>
      <c r="G24" s="43"/>
      <c r="H24" s="43"/>
      <c r="I24" s="43"/>
      <c r="J24" s="43"/>
      <c r="K24" s="43"/>
      <c r="L24" s="43"/>
      <c r="M24" s="48"/>
      <c r="N24" s="48"/>
      <c r="O24" s="48"/>
      <c r="P24" s="48"/>
      <c r="Q24" s="48"/>
      <c r="R24" s="49"/>
    </row>
    <row r="25" spans="2:18" s="1" customFormat="1" ht="6.95" customHeigh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</row>
    <row r="26" spans="2:18" s="1" customFormat="1" ht="6.95" customHeight="1">
      <c r="B26" s="47"/>
      <c r="C26" s="4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48"/>
      <c r="R26" s="49"/>
    </row>
    <row r="27" spans="2:18" s="1" customFormat="1" ht="14.4" customHeight="1">
      <c r="B27" s="47"/>
      <c r="C27" s="48"/>
      <c r="D27" s="159" t="s">
        <v>122</v>
      </c>
      <c r="E27" s="48"/>
      <c r="F27" s="48"/>
      <c r="G27" s="48"/>
      <c r="H27" s="48"/>
      <c r="I27" s="48"/>
      <c r="J27" s="48"/>
      <c r="K27" s="48"/>
      <c r="L27" s="48"/>
      <c r="M27" s="46">
        <f>N88</f>
        <v>0</v>
      </c>
      <c r="N27" s="46"/>
      <c r="O27" s="46"/>
      <c r="P27" s="46"/>
      <c r="Q27" s="48"/>
      <c r="R27" s="49"/>
    </row>
    <row r="28" spans="2:18" s="1" customFormat="1" ht="14.4" customHeight="1">
      <c r="B28" s="47"/>
      <c r="C28" s="48"/>
      <c r="D28" s="45" t="s">
        <v>107</v>
      </c>
      <c r="E28" s="48"/>
      <c r="F28" s="48"/>
      <c r="G28" s="48"/>
      <c r="H28" s="48"/>
      <c r="I28" s="48"/>
      <c r="J28" s="48"/>
      <c r="K28" s="48"/>
      <c r="L28" s="48"/>
      <c r="M28" s="46">
        <f>N100</f>
        <v>0</v>
      </c>
      <c r="N28" s="46"/>
      <c r="O28" s="46"/>
      <c r="P28" s="46"/>
      <c r="Q28" s="48"/>
      <c r="R28" s="49"/>
    </row>
    <row r="29" spans="2:18" s="1" customFormat="1" ht="6.95" customHeight="1"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</row>
    <row r="30" spans="2:18" s="1" customFormat="1" ht="25.4" customHeight="1">
      <c r="B30" s="47"/>
      <c r="C30" s="48"/>
      <c r="D30" s="160" t="s">
        <v>45</v>
      </c>
      <c r="E30" s="48"/>
      <c r="F30" s="48"/>
      <c r="G30" s="48"/>
      <c r="H30" s="48"/>
      <c r="I30" s="48"/>
      <c r="J30" s="48"/>
      <c r="K30" s="48"/>
      <c r="L30" s="48"/>
      <c r="M30" s="161">
        <f>ROUND(M27+M28,2)</f>
        <v>0</v>
      </c>
      <c r="N30" s="48"/>
      <c r="O30" s="48"/>
      <c r="P30" s="48"/>
      <c r="Q30" s="48"/>
      <c r="R30" s="49"/>
    </row>
    <row r="31" spans="2:18" s="1" customFormat="1" ht="6.95" customHeight="1">
      <c r="B31" s="47"/>
      <c r="C31" s="4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48"/>
      <c r="R31" s="49"/>
    </row>
    <row r="32" spans="2:18" s="1" customFormat="1" ht="14.4" customHeight="1">
      <c r="B32" s="47"/>
      <c r="C32" s="48"/>
      <c r="D32" s="55" t="s">
        <v>46</v>
      </c>
      <c r="E32" s="55" t="s">
        <v>47</v>
      </c>
      <c r="F32" s="56">
        <v>0.21</v>
      </c>
      <c r="G32" s="162" t="s">
        <v>48</v>
      </c>
      <c r="H32" s="163">
        <f>(SUM(BE100:BE107)+SUM(BE125:BE272))</f>
        <v>0</v>
      </c>
      <c r="I32" s="48"/>
      <c r="J32" s="48"/>
      <c r="K32" s="48"/>
      <c r="L32" s="48"/>
      <c r="M32" s="163">
        <f>ROUND((SUM(BE100:BE107)+SUM(BE125:BE272)),2)*F32</f>
        <v>0</v>
      </c>
      <c r="N32" s="48"/>
      <c r="O32" s="48"/>
      <c r="P32" s="48"/>
      <c r="Q32" s="48"/>
      <c r="R32" s="49"/>
    </row>
    <row r="33" spans="2:18" s="1" customFormat="1" ht="14.4" customHeight="1">
      <c r="B33" s="47"/>
      <c r="C33" s="48"/>
      <c r="D33" s="48"/>
      <c r="E33" s="55" t="s">
        <v>49</v>
      </c>
      <c r="F33" s="56">
        <v>0.15</v>
      </c>
      <c r="G33" s="162" t="s">
        <v>48</v>
      </c>
      <c r="H33" s="163">
        <f>(SUM(BF100:BF107)+SUM(BF125:BF272))</f>
        <v>0</v>
      </c>
      <c r="I33" s="48"/>
      <c r="J33" s="48"/>
      <c r="K33" s="48"/>
      <c r="L33" s="48"/>
      <c r="M33" s="163">
        <f>ROUND((SUM(BF100:BF107)+SUM(BF125:BF272)),2)*F33</f>
        <v>0</v>
      </c>
      <c r="N33" s="48"/>
      <c r="O33" s="48"/>
      <c r="P33" s="48"/>
      <c r="Q33" s="48"/>
      <c r="R33" s="49"/>
    </row>
    <row r="34" spans="2:18" s="1" customFormat="1" ht="14.4" customHeight="1" hidden="1">
      <c r="B34" s="47"/>
      <c r="C34" s="48"/>
      <c r="D34" s="48"/>
      <c r="E34" s="55" t="s">
        <v>50</v>
      </c>
      <c r="F34" s="56">
        <v>0.21</v>
      </c>
      <c r="G34" s="162" t="s">
        <v>48</v>
      </c>
      <c r="H34" s="163">
        <f>(SUM(BG100:BG107)+SUM(BG125:BG272))</f>
        <v>0</v>
      </c>
      <c r="I34" s="48"/>
      <c r="J34" s="48"/>
      <c r="K34" s="48"/>
      <c r="L34" s="48"/>
      <c r="M34" s="163">
        <v>0</v>
      </c>
      <c r="N34" s="48"/>
      <c r="O34" s="48"/>
      <c r="P34" s="48"/>
      <c r="Q34" s="48"/>
      <c r="R34" s="49"/>
    </row>
    <row r="35" spans="2:18" s="1" customFormat="1" ht="14.4" customHeight="1" hidden="1">
      <c r="B35" s="47"/>
      <c r="C35" s="48"/>
      <c r="D35" s="48"/>
      <c r="E35" s="55" t="s">
        <v>51</v>
      </c>
      <c r="F35" s="56">
        <v>0.15</v>
      </c>
      <c r="G35" s="162" t="s">
        <v>48</v>
      </c>
      <c r="H35" s="163">
        <f>(SUM(BH100:BH107)+SUM(BH125:BH272))</f>
        <v>0</v>
      </c>
      <c r="I35" s="48"/>
      <c r="J35" s="48"/>
      <c r="K35" s="48"/>
      <c r="L35" s="48"/>
      <c r="M35" s="163">
        <v>0</v>
      </c>
      <c r="N35" s="48"/>
      <c r="O35" s="48"/>
      <c r="P35" s="48"/>
      <c r="Q35" s="48"/>
      <c r="R35" s="49"/>
    </row>
    <row r="36" spans="2:18" s="1" customFormat="1" ht="14.4" customHeight="1" hidden="1">
      <c r="B36" s="47"/>
      <c r="C36" s="48"/>
      <c r="D36" s="48"/>
      <c r="E36" s="55" t="s">
        <v>52</v>
      </c>
      <c r="F36" s="56">
        <v>0</v>
      </c>
      <c r="G36" s="162" t="s">
        <v>48</v>
      </c>
      <c r="H36" s="163">
        <f>(SUM(BI100:BI107)+SUM(BI125:BI272))</f>
        <v>0</v>
      </c>
      <c r="I36" s="48"/>
      <c r="J36" s="48"/>
      <c r="K36" s="48"/>
      <c r="L36" s="48"/>
      <c r="M36" s="163">
        <v>0</v>
      </c>
      <c r="N36" s="48"/>
      <c r="O36" s="48"/>
      <c r="P36" s="48"/>
      <c r="Q36" s="48"/>
      <c r="R36" s="49"/>
    </row>
    <row r="37" spans="2:18" s="1" customFormat="1" ht="6.95" customHeight="1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9"/>
    </row>
    <row r="38" spans="2:18" s="1" customFormat="1" ht="25.4" customHeight="1">
      <c r="B38" s="47"/>
      <c r="C38" s="152"/>
      <c r="D38" s="164" t="s">
        <v>53</v>
      </c>
      <c r="E38" s="104"/>
      <c r="F38" s="104"/>
      <c r="G38" s="165" t="s">
        <v>54</v>
      </c>
      <c r="H38" s="166" t="s">
        <v>55</v>
      </c>
      <c r="I38" s="104"/>
      <c r="J38" s="104"/>
      <c r="K38" s="104"/>
      <c r="L38" s="167">
        <f>SUM(M30:M36)</f>
        <v>0</v>
      </c>
      <c r="M38" s="167"/>
      <c r="N38" s="167"/>
      <c r="O38" s="167"/>
      <c r="P38" s="168"/>
      <c r="Q38" s="152"/>
      <c r="R38" s="49"/>
    </row>
    <row r="39" spans="2:18" s="1" customFormat="1" ht="14.4" customHeight="1"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9"/>
    </row>
    <row r="40" spans="2:18" s="1" customFormat="1" ht="14.4" customHeight="1"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9"/>
    </row>
    <row r="41" spans="2:18" ht="13.5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0"/>
    </row>
    <row r="42" spans="2:18" ht="13.5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0"/>
    </row>
    <row r="43" spans="2:18" ht="13.5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0"/>
    </row>
    <row r="44" spans="2:18" ht="13.5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0"/>
    </row>
    <row r="45" spans="2:18" ht="13.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0"/>
    </row>
    <row r="46" spans="2:18" ht="13.5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0"/>
    </row>
    <row r="47" spans="2:18" ht="13.5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0"/>
    </row>
    <row r="48" spans="2:18" ht="13.5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0"/>
    </row>
    <row r="49" spans="2:18" ht="13.5">
      <c r="B49" s="27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0"/>
    </row>
    <row r="50" spans="2:18" s="1" customFormat="1" ht="13.5">
      <c r="B50" s="47"/>
      <c r="C50" s="48"/>
      <c r="D50" s="67" t="s">
        <v>56</v>
      </c>
      <c r="E50" s="68"/>
      <c r="F50" s="68"/>
      <c r="G50" s="68"/>
      <c r="H50" s="69"/>
      <c r="I50" s="48"/>
      <c r="J50" s="67" t="s">
        <v>57</v>
      </c>
      <c r="K50" s="68"/>
      <c r="L50" s="68"/>
      <c r="M50" s="68"/>
      <c r="N50" s="68"/>
      <c r="O50" s="68"/>
      <c r="P50" s="69"/>
      <c r="Q50" s="48"/>
      <c r="R50" s="49"/>
    </row>
    <row r="51" spans="2:18" ht="13.5">
      <c r="B51" s="27"/>
      <c r="C51" s="32"/>
      <c r="D51" s="70"/>
      <c r="E51" s="32"/>
      <c r="F51" s="32"/>
      <c r="G51" s="32"/>
      <c r="H51" s="71"/>
      <c r="I51" s="32"/>
      <c r="J51" s="70"/>
      <c r="K51" s="32"/>
      <c r="L51" s="32"/>
      <c r="M51" s="32"/>
      <c r="N51" s="32"/>
      <c r="O51" s="32"/>
      <c r="P51" s="71"/>
      <c r="Q51" s="32"/>
      <c r="R51" s="30"/>
    </row>
    <row r="52" spans="2:18" ht="13.5">
      <c r="B52" s="27"/>
      <c r="C52" s="32"/>
      <c r="D52" s="70"/>
      <c r="E52" s="32"/>
      <c r="F52" s="32"/>
      <c r="G52" s="32"/>
      <c r="H52" s="71"/>
      <c r="I52" s="32"/>
      <c r="J52" s="70"/>
      <c r="K52" s="32"/>
      <c r="L52" s="32"/>
      <c r="M52" s="32"/>
      <c r="N52" s="32"/>
      <c r="O52" s="32"/>
      <c r="P52" s="71"/>
      <c r="Q52" s="32"/>
      <c r="R52" s="30"/>
    </row>
    <row r="53" spans="2:18" ht="13.5">
      <c r="B53" s="27"/>
      <c r="C53" s="32"/>
      <c r="D53" s="70"/>
      <c r="E53" s="32"/>
      <c r="F53" s="32"/>
      <c r="G53" s="32"/>
      <c r="H53" s="71"/>
      <c r="I53" s="32"/>
      <c r="J53" s="70"/>
      <c r="K53" s="32"/>
      <c r="L53" s="32"/>
      <c r="M53" s="32"/>
      <c r="N53" s="32"/>
      <c r="O53" s="32"/>
      <c r="P53" s="71"/>
      <c r="Q53" s="32"/>
      <c r="R53" s="30"/>
    </row>
    <row r="54" spans="2:18" ht="13.5">
      <c r="B54" s="27"/>
      <c r="C54" s="32"/>
      <c r="D54" s="70"/>
      <c r="E54" s="32"/>
      <c r="F54" s="32"/>
      <c r="G54" s="32"/>
      <c r="H54" s="71"/>
      <c r="I54" s="32"/>
      <c r="J54" s="70"/>
      <c r="K54" s="32"/>
      <c r="L54" s="32"/>
      <c r="M54" s="32"/>
      <c r="N54" s="32"/>
      <c r="O54" s="32"/>
      <c r="P54" s="71"/>
      <c r="Q54" s="32"/>
      <c r="R54" s="30"/>
    </row>
    <row r="55" spans="2:18" ht="13.5">
      <c r="B55" s="27"/>
      <c r="C55" s="32"/>
      <c r="D55" s="70"/>
      <c r="E55" s="32"/>
      <c r="F55" s="32"/>
      <c r="G55" s="32"/>
      <c r="H55" s="71"/>
      <c r="I55" s="32"/>
      <c r="J55" s="70"/>
      <c r="K55" s="32"/>
      <c r="L55" s="32"/>
      <c r="M55" s="32"/>
      <c r="N55" s="32"/>
      <c r="O55" s="32"/>
      <c r="P55" s="71"/>
      <c r="Q55" s="32"/>
      <c r="R55" s="30"/>
    </row>
    <row r="56" spans="2:18" ht="13.5">
      <c r="B56" s="27"/>
      <c r="C56" s="32"/>
      <c r="D56" s="70"/>
      <c r="E56" s="32"/>
      <c r="F56" s="32"/>
      <c r="G56" s="32"/>
      <c r="H56" s="71"/>
      <c r="I56" s="32"/>
      <c r="J56" s="70"/>
      <c r="K56" s="32"/>
      <c r="L56" s="32"/>
      <c r="M56" s="32"/>
      <c r="N56" s="32"/>
      <c r="O56" s="32"/>
      <c r="P56" s="71"/>
      <c r="Q56" s="32"/>
      <c r="R56" s="30"/>
    </row>
    <row r="57" spans="2:18" ht="13.5">
      <c r="B57" s="27"/>
      <c r="C57" s="32"/>
      <c r="D57" s="70"/>
      <c r="E57" s="32"/>
      <c r="F57" s="32"/>
      <c r="G57" s="32"/>
      <c r="H57" s="71"/>
      <c r="I57" s="32"/>
      <c r="J57" s="70"/>
      <c r="K57" s="32"/>
      <c r="L57" s="32"/>
      <c r="M57" s="32"/>
      <c r="N57" s="32"/>
      <c r="O57" s="32"/>
      <c r="P57" s="71"/>
      <c r="Q57" s="32"/>
      <c r="R57" s="30"/>
    </row>
    <row r="58" spans="2:18" ht="13.5">
      <c r="B58" s="27"/>
      <c r="C58" s="32"/>
      <c r="D58" s="70"/>
      <c r="E58" s="32"/>
      <c r="F58" s="32"/>
      <c r="G58" s="32"/>
      <c r="H58" s="71"/>
      <c r="I58" s="32"/>
      <c r="J58" s="70"/>
      <c r="K58" s="32"/>
      <c r="L58" s="32"/>
      <c r="M58" s="32"/>
      <c r="N58" s="32"/>
      <c r="O58" s="32"/>
      <c r="P58" s="71"/>
      <c r="Q58" s="32"/>
      <c r="R58" s="30"/>
    </row>
    <row r="59" spans="2:18" s="1" customFormat="1" ht="13.5">
      <c r="B59" s="47"/>
      <c r="C59" s="48"/>
      <c r="D59" s="72" t="s">
        <v>58</v>
      </c>
      <c r="E59" s="73"/>
      <c r="F59" s="73"/>
      <c r="G59" s="74" t="s">
        <v>59</v>
      </c>
      <c r="H59" s="75"/>
      <c r="I59" s="48"/>
      <c r="J59" s="72" t="s">
        <v>58</v>
      </c>
      <c r="K59" s="73"/>
      <c r="L59" s="73"/>
      <c r="M59" s="73"/>
      <c r="N59" s="74" t="s">
        <v>59</v>
      </c>
      <c r="O59" s="73"/>
      <c r="P59" s="75"/>
      <c r="Q59" s="48"/>
      <c r="R59" s="49"/>
    </row>
    <row r="60" spans="2:18" ht="13.5">
      <c r="B60" s="27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0"/>
    </row>
    <row r="61" spans="2:18" s="1" customFormat="1" ht="13.5">
      <c r="B61" s="47"/>
      <c r="C61" s="48"/>
      <c r="D61" s="67" t="s">
        <v>60</v>
      </c>
      <c r="E61" s="68"/>
      <c r="F61" s="68"/>
      <c r="G61" s="68"/>
      <c r="H61" s="69"/>
      <c r="I61" s="48"/>
      <c r="J61" s="67" t="s">
        <v>61</v>
      </c>
      <c r="K61" s="68"/>
      <c r="L61" s="68"/>
      <c r="M61" s="68"/>
      <c r="N61" s="68"/>
      <c r="O61" s="68"/>
      <c r="P61" s="69"/>
      <c r="Q61" s="48"/>
      <c r="R61" s="49"/>
    </row>
    <row r="62" spans="2:18" ht="13.5">
      <c r="B62" s="27"/>
      <c r="C62" s="32"/>
      <c r="D62" s="70"/>
      <c r="E62" s="32"/>
      <c r="F62" s="32"/>
      <c r="G62" s="32"/>
      <c r="H62" s="71"/>
      <c r="I62" s="32"/>
      <c r="J62" s="70"/>
      <c r="K62" s="32"/>
      <c r="L62" s="32"/>
      <c r="M62" s="32"/>
      <c r="N62" s="32"/>
      <c r="O62" s="32"/>
      <c r="P62" s="71"/>
      <c r="Q62" s="32"/>
      <c r="R62" s="30"/>
    </row>
    <row r="63" spans="2:18" ht="13.5">
      <c r="B63" s="27"/>
      <c r="C63" s="32"/>
      <c r="D63" s="70"/>
      <c r="E63" s="32"/>
      <c r="F63" s="32"/>
      <c r="G63" s="32"/>
      <c r="H63" s="71"/>
      <c r="I63" s="32"/>
      <c r="J63" s="70"/>
      <c r="K63" s="32"/>
      <c r="L63" s="32"/>
      <c r="M63" s="32"/>
      <c r="N63" s="32"/>
      <c r="O63" s="32"/>
      <c r="P63" s="71"/>
      <c r="Q63" s="32"/>
      <c r="R63" s="30"/>
    </row>
    <row r="64" spans="2:18" ht="13.5">
      <c r="B64" s="27"/>
      <c r="C64" s="32"/>
      <c r="D64" s="70"/>
      <c r="E64" s="32"/>
      <c r="F64" s="32"/>
      <c r="G64" s="32"/>
      <c r="H64" s="71"/>
      <c r="I64" s="32"/>
      <c r="J64" s="70"/>
      <c r="K64" s="32"/>
      <c r="L64" s="32"/>
      <c r="M64" s="32"/>
      <c r="N64" s="32"/>
      <c r="O64" s="32"/>
      <c r="P64" s="71"/>
      <c r="Q64" s="32"/>
      <c r="R64" s="30"/>
    </row>
    <row r="65" spans="2:18" ht="13.5">
      <c r="B65" s="27"/>
      <c r="C65" s="32"/>
      <c r="D65" s="70"/>
      <c r="E65" s="32"/>
      <c r="F65" s="32"/>
      <c r="G65" s="32"/>
      <c r="H65" s="71"/>
      <c r="I65" s="32"/>
      <c r="J65" s="70"/>
      <c r="K65" s="32"/>
      <c r="L65" s="32"/>
      <c r="M65" s="32"/>
      <c r="N65" s="32"/>
      <c r="O65" s="32"/>
      <c r="P65" s="71"/>
      <c r="Q65" s="32"/>
      <c r="R65" s="30"/>
    </row>
    <row r="66" spans="2:18" ht="13.5">
      <c r="B66" s="27"/>
      <c r="C66" s="32"/>
      <c r="D66" s="70"/>
      <c r="E66" s="32"/>
      <c r="F66" s="32"/>
      <c r="G66" s="32"/>
      <c r="H66" s="71"/>
      <c r="I66" s="32"/>
      <c r="J66" s="70"/>
      <c r="K66" s="32"/>
      <c r="L66" s="32"/>
      <c r="M66" s="32"/>
      <c r="N66" s="32"/>
      <c r="O66" s="32"/>
      <c r="P66" s="71"/>
      <c r="Q66" s="32"/>
      <c r="R66" s="30"/>
    </row>
    <row r="67" spans="2:18" ht="13.5">
      <c r="B67" s="27"/>
      <c r="C67" s="32"/>
      <c r="D67" s="70"/>
      <c r="E67" s="32"/>
      <c r="F67" s="32"/>
      <c r="G67" s="32"/>
      <c r="H67" s="71"/>
      <c r="I67" s="32"/>
      <c r="J67" s="70"/>
      <c r="K67" s="32"/>
      <c r="L67" s="32"/>
      <c r="M67" s="32"/>
      <c r="N67" s="32"/>
      <c r="O67" s="32"/>
      <c r="P67" s="71"/>
      <c r="Q67" s="32"/>
      <c r="R67" s="30"/>
    </row>
    <row r="68" spans="2:18" ht="13.5">
      <c r="B68" s="27"/>
      <c r="C68" s="32"/>
      <c r="D68" s="70"/>
      <c r="E68" s="32"/>
      <c r="F68" s="32"/>
      <c r="G68" s="32"/>
      <c r="H68" s="71"/>
      <c r="I68" s="32"/>
      <c r="J68" s="70"/>
      <c r="K68" s="32"/>
      <c r="L68" s="32"/>
      <c r="M68" s="32"/>
      <c r="N68" s="32"/>
      <c r="O68" s="32"/>
      <c r="P68" s="71"/>
      <c r="Q68" s="32"/>
      <c r="R68" s="30"/>
    </row>
    <row r="69" spans="2:18" ht="13.5">
      <c r="B69" s="27"/>
      <c r="C69" s="32"/>
      <c r="D69" s="70"/>
      <c r="E69" s="32"/>
      <c r="F69" s="32"/>
      <c r="G69" s="32"/>
      <c r="H69" s="71"/>
      <c r="I69" s="32"/>
      <c r="J69" s="70"/>
      <c r="K69" s="32"/>
      <c r="L69" s="32"/>
      <c r="M69" s="32"/>
      <c r="N69" s="32"/>
      <c r="O69" s="32"/>
      <c r="P69" s="71"/>
      <c r="Q69" s="32"/>
      <c r="R69" s="30"/>
    </row>
    <row r="70" spans="2:18" s="1" customFormat="1" ht="13.5">
      <c r="B70" s="47"/>
      <c r="C70" s="48"/>
      <c r="D70" s="72" t="s">
        <v>58</v>
      </c>
      <c r="E70" s="73"/>
      <c r="F70" s="73"/>
      <c r="G70" s="74" t="s">
        <v>59</v>
      </c>
      <c r="H70" s="75"/>
      <c r="I70" s="48"/>
      <c r="J70" s="72" t="s">
        <v>58</v>
      </c>
      <c r="K70" s="73"/>
      <c r="L70" s="73"/>
      <c r="M70" s="73"/>
      <c r="N70" s="74" t="s">
        <v>59</v>
      </c>
      <c r="O70" s="73"/>
      <c r="P70" s="75"/>
      <c r="Q70" s="48"/>
      <c r="R70" s="49"/>
    </row>
    <row r="71" spans="2:18" s="1" customFormat="1" ht="14.4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8"/>
    </row>
    <row r="75" spans="2:18" s="1" customFormat="1" ht="6.95" customHeight="1">
      <c r="B75" s="169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1"/>
    </row>
    <row r="76" spans="2:21" s="1" customFormat="1" ht="36.95" customHeight="1">
      <c r="B76" s="47"/>
      <c r="C76" s="28" t="s">
        <v>123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9"/>
      <c r="T76" s="172"/>
      <c r="U76" s="172"/>
    </row>
    <row r="77" spans="2:21" s="1" customFormat="1" ht="6.9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9"/>
      <c r="T77" s="172"/>
      <c r="U77" s="172"/>
    </row>
    <row r="78" spans="2:21" s="1" customFormat="1" ht="30" customHeight="1">
      <c r="B78" s="47"/>
      <c r="C78" s="39" t="s">
        <v>19</v>
      </c>
      <c r="D78" s="48"/>
      <c r="E78" s="48"/>
      <c r="F78" s="156" t="str">
        <f>F6</f>
        <v>Rekonstrukce polních cest k.ú. Verneřice</v>
      </c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8"/>
      <c r="R78" s="49"/>
      <c r="T78" s="172"/>
      <c r="U78" s="172"/>
    </row>
    <row r="79" spans="2:21" s="1" customFormat="1" ht="36.95" customHeight="1">
      <c r="B79" s="47"/>
      <c r="C79" s="86" t="s">
        <v>120</v>
      </c>
      <c r="D79" s="48"/>
      <c r="E79" s="48"/>
      <c r="F79" s="88" t="str">
        <f>F7</f>
        <v>01.02 - Polní cesta vedlejší VPC4</v>
      </c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9"/>
      <c r="T79" s="172"/>
      <c r="U79" s="172"/>
    </row>
    <row r="80" spans="2:21" s="1" customFormat="1" ht="6.95" customHeight="1">
      <c r="B80" s="47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9"/>
      <c r="T80" s="172"/>
      <c r="U80" s="172"/>
    </row>
    <row r="81" spans="2:21" s="1" customFormat="1" ht="18" customHeight="1">
      <c r="B81" s="47"/>
      <c r="C81" s="39" t="s">
        <v>24</v>
      </c>
      <c r="D81" s="48"/>
      <c r="E81" s="48"/>
      <c r="F81" s="34" t="str">
        <f>F9</f>
        <v>Verneřice</v>
      </c>
      <c r="G81" s="48"/>
      <c r="H81" s="48"/>
      <c r="I81" s="48"/>
      <c r="J81" s="48"/>
      <c r="K81" s="39" t="s">
        <v>26</v>
      </c>
      <c r="L81" s="48"/>
      <c r="M81" s="91" t="str">
        <f>IF(O9="","",O9)</f>
        <v>11. 10. 2017</v>
      </c>
      <c r="N81" s="91"/>
      <c r="O81" s="91"/>
      <c r="P81" s="91"/>
      <c r="Q81" s="48"/>
      <c r="R81" s="49"/>
      <c r="T81" s="172"/>
      <c r="U81" s="172"/>
    </row>
    <row r="82" spans="2:21" s="1" customFormat="1" ht="6.95" customHeight="1">
      <c r="B82" s="47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9"/>
      <c r="T82" s="172"/>
      <c r="U82" s="172"/>
    </row>
    <row r="83" spans="2:21" s="1" customFormat="1" ht="13.5">
      <c r="B83" s="47"/>
      <c r="C83" s="39" t="s">
        <v>28</v>
      </c>
      <c r="D83" s="48"/>
      <c r="E83" s="48"/>
      <c r="F83" s="34" t="str">
        <f>E12</f>
        <v>ČR - Státní pozemkový úřad</v>
      </c>
      <c r="G83" s="48"/>
      <c r="H83" s="48"/>
      <c r="I83" s="48"/>
      <c r="J83" s="48"/>
      <c r="K83" s="39" t="s">
        <v>36</v>
      </c>
      <c r="L83" s="48"/>
      <c r="M83" s="34" t="str">
        <f>E18</f>
        <v>Agroprojekt PSO s.r.o.</v>
      </c>
      <c r="N83" s="34"/>
      <c r="O83" s="34"/>
      <c r="P83" s="34"/>
      <c r="Q83" s="34"/>
      <c r="R83" s="49"/>
      <c r="T83" s="172"/>
      <c r="U83" s="172"/>
    </row>
    <row r="84" spans="2:21" s="1" customFormat="1" ht="14.4" customHeight="1">
      <c r="B84" s="47"/>
      <c r="C84" s="39" t="s">
        <v>34</v>
      </c>
      <c r="D84" s="48"/>
      <c r="E84" s="48"/>
      <c r="F84" s="34" t="str">
        <f>IF(E15="","",E15)</f>
        <v>Vyplň údaj</v>
      </c>
      <c r="G84" s="48"/>
      <c r="H84" s="48"/>
      <c r="I84" s="48"/>
      <c r="J84" s="48"/>
      <c r="K84" s="39" t="s">
        <v>39</v>
      </c>
      <c r="L84" s="48"/>
      <c r="M84" s="34" t="str">
        <f>E21</f>
        <v>Ing. Divinová Hana</v>
      </c>
      <c r="N84" s="34"/>
      <c r="O84" s="34"/>
      <c r="P84" s="34"/>
      <c r="Q84" s="34"/>
      <c r="R84" s="49"/>
      <c r="T84" s="172"/>
      <c r="U84" s="172"/>
    </row>
    <row r="85" spans="2:21" s="1" customFormat="1" ht="10.3" customHeight="1">
      <c r="B85" s="47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9"/>
      <c r="T85" s="172"/>
      <c r="U85" s="172"/>
    </row>
    <row r="86" spans="2:21" s="1" customFormat="1" ht="29.25" customHeight="1">
      <c r="B86" s="47"/>
      <c r="C86" s="173" t="s">
        <v>124</v>
      </c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73" t="s">
        <v>125</v>
      </c>
      <c r="O86" s="152"/>
      <c r="P86" s="152"/>
      <c r="Q86" s="152"/>
      <c r="R86" s="49"/>
      <c r="T86" s="172"/>
      <c r="U86" s="172"/>
    </row>
    <row r="87" spans="2:21" s="1" customFormat="1" ht="10.3" customHeight="1">
      <c r="B87" s="47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9"/>
      <c r="T87" s="172"/>
      <c r="U87" s="172"/>
    </row>
    <row r="88" spans="2:47" s="1" customFormat="1" ht="29.25" customHeight="1">
      <c r="B88" s="47"/>
      <c r="C88" s="174" t="s">
        <v>126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114">
        <f>N125</f>
        <v>0</v>
      </c>
      <c r="O88" s="175"/>
      <c r="P88" s="175"/>
      <c r="Q88" s="175"/>
      <c r="R88" s="49"/>
      <c r="T88" s="172"/>
      <c r="U88" s="172"/>
      <c r="AU88" s="23" t="s">
        <v>127</v>
      </c>
    </row>
    <row r="89" spans="2:21" s="6" customFormat="1" ht="24.95" customHeight="1">
      <c r="B89" s="176"/>
      <c r="C89" s="177"/>
      <c r="D89" s="178" t="s">
        <v>128</v>
      </c>
      <c r="E89" s="177"/>
      <c r="F89" s="177"/>
      <c r="G89" s="177"/>
      <c r="H89" s="177"/>
      <c r="I89" s="177"/>
      <c r="J89" s="177"/>
      <c r="K89" s="177"/>
      <c r="L89" s="177"/>
      <c r="M89" s="177"/>
      <c r="N89" s="179">
        <f>N126</f>
        <v>0</v>
      </c>
      <c r="O89" s="177"/>
      <c r="P89" s="177"/>
      <c r="Q89" s="177"/>
      <c r="R89" s="180"/>
      <c r="T89" s="181"/>
      <c r="U89" s="181"/>
    </row>
    <row r="90" spans="2:21" s="7" customFormat="1" ht="19.9" customHeight="1">
      <c r="B90" s="182"/>
      <c r="C90" s="183"/>
      <c r="D90" s="137" t="s">
        <v>129</v>
      </c>
      <c r="E90" s="183"/>
      <c r="F90" s="183"/>
      <c r="G90" s="183"/>
      <c r="H90" s="183"/>
      <c r="I90" s="183"/>
      <c r="J90" s="183"/>
      <c r="K90" s="183"/>
      <c r="L90" s="183"/>
      <c r="M90" s="183"/>
      <c r="N90" s="139">
        <f>N127</f>
        <v>0</v>
      </c>
      <c r="O90" s="183"/>
      <c r="P90" s="183"/>
      <c r="Q90" s="183"/>
      <c r="R90" s="184"/>
      <c r="T90" s="185"/>
      <c r="U90" s="185"/>
    </row>
    <row r="91" spans="2:21" s="7" customFormat="1" ht="19.9" customHeight="1">
      <c r="B91" s="182"/>
      <c r="C91" s="183"/>
      <c r="D91" s="137" t="s">
        <v>130</v>
      </c>
      <c r="E91" s="183"/>
      <c r="F91" s="183"/>
      <c r="G91" s="183"/>
      <c r="H91" s="183"/>
      <c r="I91" s="183"/>
      <c r="J91" s="183"/>
      <c r="K91" s="183"/>
      <c r="L91" s="183"/>
      <c r="M91" s="183"/>
      <c r="N91" s="139">
        <f>N170</f>
        <v>0</v>
      </c>
      <c r="O91" s="183"/>
      <c r="P91" s="183"/>
      <c r="Q91" s="183"/>
      <c r="R91" s="184"/>
      <c r="T91" s="185"/>
      <c r="U91" s="185"/>
    </row>
    <row r="92" spans="2:21" s="7" customFormat="1" ht="19.9" customHeight="1">
      <c r="B92" s="182"/>
      <c r="C92" s="183"/>
      <c r="D92" s="137" t="s">
        <v>131</v>
      </c>
      <c r="E92" s="183"/>
      <c r="F92" s="183"/>
      <c r="G92" s="183"/>
      <c r="H92" s="183"/>
      <c r="I92" s="183"/>
      <c r="J92" s="183"/>
      <c r="K92" s="183"/>
      <c r="L92" s="183"/>
      <c r="M92" s="183"/>
      <c r="N92" s="139">
        <f>N175</f>
        <v>0</v>
      </c>
      <c r="O92" s="183"/>
      <c r="P92" s="183"/>
      <c r="Q92" s="183"/>
      <c r="R92" s="184"/>
      <c r="T92" s="185"/>
      <c r="U92" s="185"/>
    </row>
    <row r="93" spans="2:21" s="7" customFormat="1" ht="19.9" customHeight="1">
      <c r="B93" s="182"/>
      <c r="C93" s="183"/>
      <c r="D93" s="137" t="s">
        <v>132</v>
      </c>
      <c r="E93" s="183"/>
      <c r="F93" s="183"/>
      <c r="G93" s="183"/>
      <c r="H93" s="183"/>
      <c r="I93" s="183"/>
      <c r="J93" s="183"/>
      <c r="K93" s="183"/>
      <c r="L93" s="183"/>
      <c r="M93" s="183"/>
      <c r="N93" s="139">
        <f>N186</f>
        <v>0</v>
      </c>
      <c r="O93" s="183"/>
      <c r="P93" s="183"/>
      <c r="Q93" s="183"/>
      <c r="R93" s="184"/>
      <c r="T93" s="185"/>
      <c r="U93" s="185"/>
    </row>
    <row r="94" spans="2:21" s="7" customFormat="1" ht="19.9" customHeight="1">
      <c r="B94" s="182"/>
      <c r="C94" s="183"/>
      <c r="D94" s="137" t="s">
        <v>133</v>
      </c>
      <c r="E94" s="183"/>
      <c r="F94" s="183"/>
      <c r="G94" s="183"/>
      <c r="H94" s="183"/>
      <c r="I94" s="183"/>
      <c r="J94" s="183"/>
      <c r="K94" s="183"/>
      <c r="L94" s="183"/>
      <c r="M94" s="183"/>
      <c r="N94" s="139">
        <f>N196</f>
        <v>0</v>
      </c>
      <c r="O94" s="183"/>
      <c r="P94" s="183"/>
      <c r="Q94" s="183"/>
      <c r="R94" s="184"/>
      <c r="T94" s="185"/>
      <c r="U94" s="185"/>
    </row>
    <row r="95" spans="2:21" s="7" customFormat="1" ht="19.9" customHeight="1">
      <c r="B95" s="182"/>
      <c r="C95" s="183"/>
      <c r="D95" s="137" t="s">
        <v>134</v>
      </c>
      <c r="E95" s="183"/>
      <c r="F95" s="183"/>
      <c r="G95" s="183"/>
      <c r="H95" s="183"/>
      <c r="I95" s="183"/>
      <c r="J95" s="183"/>
      <c r="K95" s="183"/>
      <c r="L95" s="183"/>
      <c r="M95" s="183"/>
      <c r="N95" s="139">
        <f>N238</f>
        <v>0</v>
      </c>
      <c r="O95" s="183"/>
      <c r="P95" s="183"/>
      <c r="Q95" s="183"/>
      <c r="R95" s="184"/>
      <c r="T95" s="185"/>
      <c r="U95" s="185"/>
    </row>
    <row r="96" spans="2:21" s="7" customFormat="1" ht="19.9" customHeight="1">
      <c r="B96" s="182"/>
      <c r="C96" s="183"/>
      <c r="D96" s="137" t="s">
        <v>135</v>
      </c>
      <c r="E96" s="183"/>
      <c r="F96" s="183"/>
      <c r="G96" s="183"/>
      <c r="H96" s="183"/>
      <c r="I96" s="183"/>
      <c r="J96" s="183"/>
      <c r="K96" s="183"/>
      <c r="L96" s="183"/>
      <c r="M96" s="183"/>
      <c r="N96" s="139">
        <f>N248</f>
        <v>0</v>
      </c>
      <c r="O96" s="183"/>
      <c r="P96" s="183"/>
      <c r="Q96" s="183"/>
      <c r="R96" s="184"/>
      <c r="T96" s="185"/>
      <c r="U96" s="185"/>
    </row>
    <row r="97" spans="2:21" s="7" customFormat="1" ht="19.9" customHeight="1">
      <c r="B97" s="182"/>
      <c r="C97" s="183"/>
      <c r="D97" s="137" t="s">
        <v>136</v>
      </c>
      <c r="E97" s="183"/>
      <c r="F97" s="183"/>
      <c r="G97" s="183"/>
      <c r="H97" s="183"/>
      <c r="I97" s="183"/>
      <c r="J97" s="183"/>
      <c r="K97" s="183"/>
      <c r="L97" s="183"/>
      <c r="M97" s="183"/>
      <c r="N97" s="139">
        <f>N263</f>
        <v>0</v>
      </c>
      <c r="O97" s="183"/>
      <c r="P97" s="183"/>
      <c r="Q97" s="183"/>
      <c r="R97" s="184"/>
      <c r="T97" s="185"/>
      <c r="U97" s="185"/>
    </row>
    <row r="98" spans="2:21" s="7" customFormat="1" ht="19.9" customHeight="1">
      <c r="B98" s="182"/>
      <c r="C98" s="183"/>
      <c r="D98" s="137" t="s">
        <v>137</v>
      </c>
      <c r="E98" s="183"/>
      <c r="F98" s="183"/>
      <c r="G98" s="183"/>
      <c r="H98" s="183"/>
      <c r="I98" s="183"/>
      <c r="J98" s="183"/>
      <c r="K98" s="183"/>
      <c r="L98" s="183"/>
      <c r="M98" s="183"/>
      <c r="N98" s="139">
        <f>N271</f>
        <v>0</v>
      </c>
      <c r="O98" s="183"/>
      <c r="P98" s="183"/>
      <c r="Q98" s="183"/>
      <c r="R98" s="184"/>
      <c r="T98" s="185"/>
      <c r="U98" s="185"/>
    </row>
    <row r="99" spans="2:21" s="1" customFormat="1" ht="21.8" customHeight="1">
      <c r="B99" s="47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9"/>
      <c r="T99" s="172"/>
      <c r="U99" s="172"/>
    </row>
    <row r="100" spans="2:21" s="1" customFormat="1" ht="29.25" customHeight="1">
      <c r="B100" s="47"/>
      <c r="C100" s="174" t="s">
        <v>138</v>
      </c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175">
        <f>ROUND(N101+N102+N103+N104+N105+N106,2)</f>
        <v>0</v>
      </c>
      <c r="O100" s="186"/>
      <c r="P100" s="186"/>
      <c r="Q100" s="186"/>
      <c r="R100" s="49"/>
      <c r="T100" s="187"/>
      <c r="U100" s="188" t="s">
        <v>46</v>
      </c>
    </row>
    <row r="101" spans="2:65" s="1" customFormat="1" ht="18" customHeight="1">
      <c r="B101" s="47"/>
      <c r="C101" s="48"/>
      <c r="D101" s="144" t="s">
        <v>139</v>
      </c>
      <c r="E101" s="137"/>
      <c r="F101" s="137"/>
      <c r="G101" s="137"/>
      <c r="H101" s="137"/>
      <c r="I101" s="48"/>
      <c r="J101" s="48"/>
      <c r="K101" s="48"/>
      <c r="L101" s="48"/>
      <c r="M101" s="48"/>
      <c r="N101" s="138">
        <f>ROUND(N88*T101,2)</f>
        <v>0</v>
      </c>
      <c r="O101" s="139"/>
      <c r="P101" s="139"/>
      <c r="Q101" s="139"/>
      <c r="R101" s="49"/>
      <c r="S101" s="189"/>
      <c r="T101" s="190"/>
      <c r="U101" s="191" t="s">
        <v>47</v>
      </c>
      <c r="V101" s="189"/>
      <c r="W101" s="189"/>
      <c r="X101" s="189"/>
      <c r="Y101" s="189"/>
      <c r="Z101" s="189"/>
      <c r="AA101" s="189"/>
      <c r="AB101" s="189"/>
      <c r="AC101" s="189"/>
      <c r="AD101" s="189"/>
      <c r="AE101" s="189"/>
      <c r="AF101" s="189"/>
      <c r="AG101" s="189"/>
      <c r="AH101" s="189"/>
      <c r="AI101" s="189"/>
      <c r="AJ101" s="189"/>
      <c r="AK101" s="189"/>
      <c r="AL101" s="189"/>
      <c r="AM101" s="189"/>
      <c r="AN101" s="189"/>
      <c r="AO101" s="189"/>
      <c r="AP101" s="189"/>
      <c r="AQ101" s="189"/>
      <c r="AR101" s="189"/>
      <c r="AS101" s="189"/>
      <c r="AT101" s="189"/>
      <c r="AU101" s="189"/>
      <c r="AV101" s="189"/>
      <c r="AW101" s="189"/>
      <c r="AX101" s="189"/>
      <c r="AY101" s="192" t="s">
        <v>140</v>
      </c>
      <c r="AZ101" s="189"/>
      <c r="BA101" s="189"/>
      <c r="BB101" s="189"/>
      <c r="BC101" s="189"/>
      <c r="BD101" s="189"/>
      <c r="BE101" s="193">
        <f>IF(U101="základní",N101,0)</f>
        <v>0</v>
      </c>
      <c r="BF101" s="193">
        <f>IF(U101="snížená",N101,0)</f>
        <v>0</v>
      </c>
      <c r="BG101" s="193">
        <f>IF(U101="zákl. přenesená",N101,0)</f>
        <v>0</v>
      </c>
      <c r="BH101" s="193">
        <f>IF(U101="sníž. přenesená",N101,0)</f>
        <v>0</v>
      </c>
      <c r="BI101" s="193">
        <f>IF(U101="nulová",N101,0)</f>
        <v>0</v>
      </c>
      <c r="BJ101" s="192" t="s">
        <v>90</v>
      </c>
      <c r="BK101" s="189"/>
      <c r="BL101" s="189"/>
      <c r="BM101" s="189"/>
    </row>
    <row r="102" spans="2:65" s="1" customFormat="1" ht="18" customHeight="1">
      <c r="B102" s="47"/>
      <c r="C102" s="48"/>
      <c r="D102" s="144" t="s">
        <v>141</v>
      </c>
      <c r="E102" s="137"/>
      <c r="F102" s="137"/>
      <c r="G102" s="137"/>
      <c r="H102" s="137"/>
      <c r="I102" s="48"/>
      <c r="J102" s="48"/>
      <c r="K102" s="48"/>
      <c r="L102" s="48"/>
      <c r="M102" s="48"/>
      <c r="N102" s="138">
        <f>ROUND(N88*T102,2)</f>
        <v>0</v>
      </c>
      <c r="O102" s="139"/>
      <c r="P102" s="139"/>
      <c r="Q102" s="139"/>
      <c r="R102" s="49"/>
      <c r="S102" s="189"/>
      <c r="T102" s="190"/>
      <c r="U102" s="191" t="s">
        <v>47</v>
      </c>
      <c r="V102" s="189"/>
      <c r="W102" s="189"/>
      <c r="X102" s="189"/>
      <c r="Y102" s="189"/>
      <c r="Z102" s="189"/>
      <c r="AA102" s="189"/>
      <c r="AB102" s="189"/>
      <c r="AC102" s="189"/>
      <c r="AD102" s="189"/>
      <c r="AE102" s="189"/>
      <c r="AF102" s="189"/>
      <c r="AG102" s="189"/>
      <c r="AH102" s="189"/>
      <c r="AI102" s="189"/>
      <c r="AJ102" s="189"/>
      <c r="AK102" s="189"/>
      <c r="AL102" s="189"/>
      <c r="AM102" s="189"/>
      <c r="AN102" s="189"/>
      <c r="AO102" s="189"/>
      <c r="AP102" s="189"/>
      <c r="AQ102" s="189"/>
      <c r="AR102" s="189"/>
      <c r="AS102" s="189"/>
      <c r="AT102" s="189"/>
      <c r="AU102" s="189"/>
      <c r="AV102" s="189"/>
      <c r="AW102" s="189"/>
      <c r="AX102" s="189"/>
      <c r="AY102" s="192" t="s">
        <v>140</v>
      </c>
      <c r="AZ102" s="189"/>
      <c r="BA102" s="189"/>
      <c r="BB102" s="189"/>
      <c r="BC102" s="189"/>
      <c r="BD102" s="189"/>
      <c r="BE102" s="193">
        <f>IF(U102="základní",N102,0)</f>
        <v>0</v>
      </c>
      <c r="BF102" s="193">
        <f>IF(U102="snížená",N102,0)</f>
        <v>0</v>
      </c>
      <c r="BG102" s="193">
        <f>IF(U102="zákl. přenesená",N102,0)</f>
        <v>0</v>
      </c>
      <c r="BH102" s="193">
        <f>IF(U102="sníž. přenesená",N102,0)</f>
        <v>0</v>
      </c>
      <c r="BI102" s="193">
        <f>IF(U102="nulová",N102,0)</f>
        <v>0</v>
      </c>
      <c r="BJ102" s="192" t="s">
        <v>90</v>
      </c>
      <c r="BK102" s="189"/>
      <c r="BL102" s="189"/>
      <c r="BM102" s="189"/>
    </row>
    <row r="103" spans="2:65" s="1" customFormat="1" ht="18" customHeight="1">
      <c r="B103" s="47"/>
      <c r="C103" s="48"/>
      <c r="D103" s="144" t="s">
        <v>142</v>
      </c>
      <c r="E103" s="137"/>
      <c r="F103" s="137"/>
      <c r="G103" s="137"/>
      <c r="H103" s="137"/>
      <c r="I103" s="48"/>
      <c r="J103" s="48"/>
      <c r="K103" s="48"/>
      <c r="L103" s="48"/>
      <c r="M103" s="48"/>
      <c r="N103" s="138">
        <f>ROUND(N88*T103,2)</f>
        <v>0</v>
      </c>
      <c r="O103" s="139"/>
      <c r="P103" s="139"/>
      <c r="Q103" s="139"/>
      <c r="R103" s="49"/>
      <c r="S103" s="189"/>
      <c r="T103" s="190"/>
      <c r="U103" s="191" t="s">
        <v>47</v>
      </c>
      <c r="V103" s="189"/>
      <c r="W103" s="189"/>
      <c r="X103" s="189"/>
      <c r="Y103" s="189"/>
      <c r="Z103" s="189"/>
      <c r="AA103" s="189"/>
      <c r="AB103" s="189"/>
      <c r="AC103" s="189"/>
      <c r="AD103" s="189"/>
      <c r="AE103" s="189"/>
      <c r="AF103" s="189"/>
      <c r="AG103" s="189"/>
      <c r="AH103" s="189"/>
      <c r="AI103" s="189"/>
      <c r="AJ103" s="189"/>
      <c r="AK103" s="189"/>
      <c r="AL103" s="189"/>
      <c r="AM103" s="189"/>
      <c r="AN103" s="189"/>
      <c r="AO103" s="189"/>
      <c r="AP103" s="189"/>
      <c r="AQ103" s="189"/>
      <c r="AR103" s="189"/>
      <c r="AS103" s="189"/>
      <c r="AT103" s="189"/>
      <c r="AU103" s="189"/>
      <c r="AV103" s="189"/>
      <c r="AW103" s="189"/>
      <c r="AX103" s="189"/>
      <c r="AY103" s="192" t="s">
        <v>140</v>
      </c>
      <c r="AZ103" s="189"/>
      <c r="BA103" s="189"/>
      <c r="BB103" s="189"/>
      <c r="BC103" s="189"/>
      <c r="BD103" s="189"/>
      <c r="BE103" s="193">
        <f>IF(U103="základní",N103,0)</f>
        <v>0</v>
      </c>
      <c r="BF103" s="193">
        <f>IF(U103="snížená",N103,0)</f>
        <v>0</v>
      </c>
      <c r="BG103" s="193">
        <f>IF(U103="zákl. přenesená",N103,0)</f>
        <v>0</v>
      </c>
      <c r="BH103" s="193">
        <f>IF(U103="sníž. přenesená",N103,0)</f>
        <v>0</v>
      </c>
      <c r="BI103" s="193">
        <f>IF(U103="nulová",N103,0)</f>
        <v>0</v>
      </c>
      <c r="BJ103" s="192" t="s">
        <v>90</v>
      </c>
      <c r="BK103" s="189"/>
      <c r="BL103" s="189"/>
      <c r="BM103" s="189"/>
    </row>
    <row r="104" spans="2:65" s="1" customFormat="1" ht="18" customHeight="1">
      <c r="B104" s="47"/>
      <c r="C104" s="48"/>
      <c r="D104" s="144" t="s">
        <v>143</v>
      </c>
      <c r="E104" s="137"/>
      <c r="F104" s="137"/>
      <c r="G104" s="137"/>
      <c r="H104" s="137"/>
      <c r="I104" s="48"/>
      <c r="J104" s="48"/>
      <c r="K104" s="48"/>
      <c r="L104" s="48"/>
      <c r="M104" s="48"/>
      <c r="N104" s="138">
        <f>ROUND(N88*T104,2)</f>
        <v>0</v>
      </c>
      <c r="O104" s="139"/>
      <c r="P104" s="139"/>
      <c r="Q104" s="139"/>
      <c r="R104" s="49"/>
      <c r="S104" s="189"/>
      <c r="T104" s="190"/>
      <c r="U104" s="191" t="s">
        <v>47</v>
      </c>
      <c r="V104" s="189"/>
      <c r="W104" s="189"/>
      <c r="X104" s="189"/>
      <c r="Y104" s="189"/>
      <c r="Z104" s="189"/>
      <c r="AA104" s="189"/>
      <c r="AB104" s="189"/>
      <c r="AC104" s="189"/>
      <c r="AD104" s="189"/>
      <c r="AE104" s="189"/>
      <c r="AF104" s="189"/>
      <c r="AG104" s="189"/>
      <c r="AH104" s="189"/>
      <c r="AI104" s="189"/>
      <c r="AJ104" s="189"/>
      <c r="AK104" s="189"/>
      <c r="AL104" s="189"/>
      <c r="AM104" s="189"/>
      <c r="AN104" s="189"/>
      <c r="AO104" s="189"/>
      <c r="AP104" s="189"/>
      <c r="AQ104" s="189"/>
      <c r="AR104" s="189"/>
      <c r="AS104" s="189"/>
      <c r="AT104" s="189"/>
      <c r="AU104" s="189"/>
      <c r="AV104" s="189"/>
      <c r="AW104" s="189"/>
      <c r="AX104" s="189"/>
      <c r="AY104" s="192" t="s">
        <v>140</v>
      </c>
      <c r="AZ104" s="189"/>
      <c r="BA104" s="189"/>
      <c r="BB104" s="189"/>
      <c r="BC104" s="189"/>
      <c r="BD104" s="189"/>
      <c r="BE104" s="193">
        <f>IF(U104="základní",N104,0)</f>
        <v>0</v>
      </c>
      <c r="BF104" s="193">
        <f>IF(U104="snížená",N104,0)</f>
        <v>0</v>
      </c>
      <c r="BG104" s="193">
        <f>IF(U104="zákl. přenesená",N104,0)</f>
        <v>0</v>
      </c>
      <c r="BH104" s="193">
        <f>IF(U104="sníž. přenesená",N104,0)</f>
        <v>0</v>
      </c>
      <c r="BI104" s="193">
        <f>IF(U104="nulová",N104,0)</f>
        <v>0</v>
      </c>
      <c r="BJ104" s="192" t="s">
        <v>90</v>
      </c>
      <c r="BK104" s="189"/>
      <c r="BL104" s="189"/>
      <c r="BM104" s="189"/>
    </row>
    <row r="105" spans="2:65" s="1" customFormat="1" ht="18" customHeight="1">
      <c r="B105" s="47"/>
      <c r="C105" s="48"/>
      <c r="D105" s="144" t="s">
        <v>144</v>
      </c>
      <c r="E105" s="137"/>
      <c r="F105" s="137"/>
      <c r="G105" s="137"/>
      <c r="H105" s="137"/>
      <c r="I105" s="48"/>
      <c r="J105" s="48"/>
      <c r="K105" s="48"/>
      <c r="L105" s="48"/>
      <c r="M105" s="48"/>
      <c r="N105" s="138">
        <f>ROUND(N88*T105,2)</f>
        <v>0</v>
      </c>
      <c r="O105" s="139"/>
      <c r="P105" s="139"/>
      <c r="Q105" s="139"/>
      <c r="R105" s="49"/>
      <c r="S105" s="189"/>
      <c r="T105" s="190"/>
      <c r="U105" s="191" t="s">
        <v>47</v>
      </c>
      <c r="V105" s="189"/>
      <c r="W105" s="189"/>
      <c r="X105" s="189"/>
      <c r="Y105" s="189"/>
      <c r="Z105" s="189"/>
      <c r="AA105" s="189"/>
      <c r="AB105" s="189"/>
      <c r="AC105" s="189"/>
      <c r="AD105" s="189"/>
      <c r="AE105" s="189"/>
      <c r="AF105" s="189"/>
      <c r="AG105" s="189"/>
      <c r="AH105" s="189"/>
      <c r="AI105" s="189"/>
      <c r="AJ105" s="189"/>
      <c r="AK105" s="189"/>
      <c r="AL105" s="189"/>
      <c r="AM105" s="189"/>
      <c r="AN105" s="189"/>
      <c r="AO105" s="189"/>
      <c r="AP105" s="189"/>
      <c r="AQ105" s="189"/>
      <c r="AR105" s="189"/>
      <c r="AS105" s="189"/>
      <c r="AT105" s="189"/>
      <c r="AU105" s="189"/>
      <c r="AV105" s="189"/>
      <c r="AW105" s="189"/>
      <c r="AX105" s="189"/>
      <c r="AY105" s="192" t="s">
        <v>140</v>
      </c>
      <c r="AZ105" s="189"/>
      <c r="BA105" s="189"/>
      <c r="BB105" s="189"/>
      <c r="BC105" s="189"/>
      <c r="BD105" s="189"/>
      <c r="BE105" s="193">
        <f>IF(U105="základní",N105,0)</f>
        <v>0</v>
      </c>
      <c r="BF105" s="193">
        <f>IF(U105="snížená",N105,0)</f>
        <v>0</v>
      </c>
      <c r="BG105" s="193">
        <f>IF(U105="zákl. přenesená",N105,0)</f>
        <v>0</v>
      </c>
      <c r="BH105" s="193">
        <f>IF(U105="sníž. přenesená",N105,0)</f>
        <v>0</v>
      </c>
      <c r="BI105" s="193">
        <f>IF(U105="nulová",N105,0)</f>
        <v>0</v>
      </c>
      <c r="BJ105" s="192" t="s">
        <v>90</v>
      </c>
      <c r="BK105" s="189"/>
      <c r="BL105" s="189"/>
      <c r="BM105" s="189"/>
    </row>
    <row r="106" spans="2:65" s="1" customFormat="1" ht="18" customHeight="1">
      <c r="B106" s="47"/>
      <c r="C106" s="48"/>
      <c r="D106" s="137" t="s">
        <v>145</v>
      </c>
      <c r="E106" s="48"/>
      <c r="F106" s="48"/>
      <c r="G106" s="48"/>
      <c r="H106" s="48"/>
      <c r="I106" s="48"/>
      <c r="J106" s="48"/>
      <c r="K106" s="48"/>
      <c r="L106" s="48"/>
      <c r="M106" s="48"/>
      <c r="N106" s="138">
        <f>ROUND(N88*T106,2)</f>
        <v>0</v>
      </c>
      <c r="O106" s="139"/>
      <c r="P106" s="139"/>
      <c r="Q106" s="139"/>
      <c r="R106" s="49"/>
      <c r="S106" s="189"/>
      <c r="T106" s="194"/>
      <c r="U106" s="195" t="s">
        <v>47</v>
      </c>
      <c r="V106" s="189"/>
      <c r="W106" s="189"/>
      <c r="X106" s="189"/>
      <c r="Y106" s="189"/>
      <c r="Z106" s="189"/>
      <c r="AA106" s="189"/>
      <c r="AB106" s="189"/>
      <c r="AC106" s="189"/>
      <c r="AD106" s="189"/>
      <c r="AE106" s="189"/>
      <c r="AF106" s="189"/>
      <c r="AG106" s="189"/>
      <c r="AH106" s="189"/>
      <c r="AI106" s="189"/>
      <c r="AJ106" s="189"/>
      <c r="AK106" s="189"/>
      <c r="AL106" s="189"/>
      <c r="AM106" s="189"/>
      <c r="AN106" s="189"/>
      <c r="AO106" s="189"/>
      <c r="AP106" s="189"/>
      <c r="AQ106" s="189"/>
      <c r="AR106" s="189"/>
      <c r="AS106" s="189"/>
      <c r="AT106" s="189"/>
      <c r="AU106" s="189"/>
      <c r="AV106" s="189"/>
      <c r="AW106" s="189"/>
      <c r="AX106" s="189"/>
      <c r="AY106" s="192" t="s">
        <v>146</v>
      </c>
      <c r="AZ106" s="189"/>
      <c r="BA106" s="189"/>
      <c r="BB106" s="189"/>
      <c r="BC106" s="189"/>
      <c r="BD106" s="189"/>
      <c r="BE106" s="193">
        <f>IF(U106="základní",N106,0)</f>
        <v>0</v>
      </c>
      <c r="BF106" s="193">
        <f>IF(U106="snížená",N106,0)</f>
        <v>0</v>
      </c>
      <c r="BG106" s="193">
        <f>IF(U106="zákl. přenesená",N106,0)</f>
        <v>0</v>
      </c>
      <c r="BH106" s="193">
        <f>IF(U106="sníž. přenesená",N106,0)</f>
        <v>0</v>
      </c>
      <c r="BI106" s="193">
        <f>IF(U106="nulová",N106,0)</f>
        <v>0</v>
      </c>
      <c r="BJ106" s="192" t="s">
        <v>90</v>
      </c>
      <c r="BK106" s="189"/>
      <c r="BL106" s="189"/>
      <c r="BM106" s="189"/>
    </row>
    <row r="107" spans="2:21" s="1" customFormat="1" ht="13.5">
      <c r="B107" s="47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9"/>
      <c r="T107" s="172"/>
      <c r="U107" s="172"/>
    </row>
    <row r="108" spans="2:21" s="1" customFormat="1" ht="29.25" customHeight="1">
      <c r="B108" s="47"/>
      <c r="C108" s="151" t="s">
        <v>112</v>
      </c>
      <c r="D108" s="152"/>
      <c r="E108" s="152"/>
      <c r="F108" s="152"/>
      <c r="G108" s="152"/>
      <c r="H108" s="152"/>
      <c r="I108" s="152"/>
      <c r="J108" s="152"/>
      <c r="K108" s="152"/>
      <c r="L108" s="153">
        <f>ROUND(SUM(N88+N100),2)</f>
        <v>0</v>
      </c>
      <c r="M108" s="153"/>
      <c r="N108" s="153"/>
      <c r="O108" s="153"/>
      <c r="P108" s="153"/>
      <c r="Q108" s="153"/>
      <c r="R108" s="49"/>
      <c r="T108" s="172"/>
      <c r="U108" s="172"/>
    </row>
    <row r="109" spans="2:21" s="1" customFormat="1" ht="6.95" customHeight="1">
      <c r="B109" s="76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8"/>
      <c r="T109" s="172"/>
      <c r="U109" s="172"/>
    </row>
    <row r="113" spans="2:18" s="1" customFormat="1" ht="6.95" customHeight="1">
      <c r="B113" s="79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1"/>
    </row>
    <row r="114" spans="2:18" s="1" customFormat="1" ht="36.95" customHeight="1">
      <c r="B114" s="47"/>
      <c r="C114" s="28" t="s">
        <v>147</v>
      </c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9"/>
    </row>
    <row r="115" spans="2:18" s="1" customFormat="1" ht="6.95" customHeight="1">
      <c r="B115" s="47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9"/>
    </row>
    <row r="116" spans="2:18" s="1" customFormat="1" ht="30" customHeight="1">
      <c r="B116" s="47"/>
      <c r="C116" s="39" t="s">
        <v>19</v>
      </c>
      <c r="D116" s="48"/>
      <c r="E116" s="48"/>
      <c r="F116" s="156" t="str">
        <f>F6</f>
        <v>Rekonstrukce polních cest k.ú. Verneřice</v>
      </c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48"/>
      <c r="R116" s="49"/>
    </row>
    <row r="117" spans="2:18" s="1" customFormat="1" ht="36.95" customHeight="1">
      <c r="B117" s="47"/>
      <c r="C117" s="86" t="s">
        <v>120</v>
      </c>
      <c r="D117" s="48"/>
      <c r="E117" s="48"/>
      <c r="F117" s="88" t="str">
        <f>F7</f>
        <v>01.02 - Polní cesta vedlejší VPC4</v>
      </c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9"/>
    </row>
    <row r="118" spans="2:18" s="1" customFormat="1" ht="6.95" customHeight="1">
      <c r="B118" s="47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9"/>
    </row>
    <row r="119" spans="2:18" s="1" customFormat="1" ht="18" customHeight="1">
      <c r="B119" s="47"/>
      <c r="C119" s="39" t="s">
        <v>24</v>
      </c>
      <c r="D119" s="48"/>
      <c r="E119" s="48"/>
      <c r="F119" s="34" t="str">
        <f>F9</f>
        <v>Verneřice</v>
      </c>
      <c r="G119" s="48"/>
      <c r="H119" s="48"/>
      <c r="I119" s="48"/>
      <c r="J119" s="48"/>
      <c r="K119" s="39" t="s">
        <v>26</v>
      </c>
      <c r="L119" s="48"/>
      <c r="M119" s="91" t="str">
        <f>IF(O9="","",O9)</f>
        <v>11. 10. 2017</v>
      </c>
      <c r="N119" s="91"/>
      <c r="O119" s="91"/>
      <c r="P119" s="91"/>
      <c r="Q119" s="48"/>
      <c r="R119" s="49"/>
    </row>
    <row r="120" spans="2:18" s="1" customFormat="1" ht="6.95" customHeight="1">
      <c r="B120" s="47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9"/>
    </row>
    <row r="121" spans="2:18" s="1" customFormat="1" ht="13.5">
      <c r="B121" s="47"/>
      <c r="C121" s="39" t="s">
        <v>28</v>
      </c>
      <c r="D121" s="48"/>
      <c r="E121" s="48"/>
      <c r="F121" s="34" t="str">
        <f>E12</f>
        <v>ČR - Státní pozemkový úřad</v>
      </c>
      <c r="G121" s="48"/>
      <c r="H121" s="48"/>
      <c r="I121" s="48"/>
      <c r="J121" s="48"/>
      <c r="K121" s="39" t="s">
        <v>36</v>
      </c>
      <c r="L121" s="48"/>
      <c r="M121" s="34" t="str">
        <f>E18</f>
        <v>Agroprojekt PSO s.r.o.</v>
      </c>
      <c r="N121" s="34"/>
      <c r="O121" s="34"/>
      <c r="P121" s="34"/>
      <c r="Q121" s="34"/>
      <c r="R121" s="49"/>
    </row>
    <row r="122" spans="2:18" s="1" customFormat="1" ht="14.4" customHeight="1">
      <c r="B122" s="47"/>
      <c r="C122" s="39" t="s">
        <v>34</v>
      </c>
      <c r="D122" s="48"/>
      <c r="E122" s="48"/>
      <c r="F122" s="34" t="str">
        <f>IF(E15="","",E15)</f>
        <v>Vyplň údaj</v>
      </c>
      <c r="G122" s="48"/>
      <c r="H122" s="48"/>
      <c r="I122" s="48"/>
      <c r="J122" s="48"/>
      <c r="K122" s="39" t="s">
        <v>39</v>
      </c>
      <c r="L122" s="48"/>
      <c r="M122" s="34" t="str">
        <f>E21</f>
        <v>Ing. Divinová Hana</v>
      </c>
      <c r="N122" s="34"/>
      <c r="O122" s="34"/>
      <c r="P122" s="34"/>
      <c r="Q122" s="34"/>
      <c r="R122" s="49"/>
    </row>
    <row r="123" spans="2:18" s="1" customFormat="1" ht="10.3" customHeight="1">
      <c r="B123" s="47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9"/>
    </row>
    <row r="124" spans="2:27" s="8" customFormat="1" ht="29.25" customHeight="1">
      <c r="B124" s="196"/>
      <c r="C124" s="197" t="s">
        <v>148</v>
      </c>
      <c r="D124" s="198" t="s">
        <v>149</v>
      </c>
      <c r="E124" s="198" t="s">
        <v>64</v>
      </c>
      <c r="F124" s="198" t="s">
        <v>150</v>
      </c>
      <c r="G124" s="198"/>
      <c r="H124" s="198"/>
      <c r="I124" s="198"/>
      <c r="J124" s="198" t="s">
        <v>151</v>
      </c>
      <c r="K124" s="198" t="s">
        <v>152</v>
      </c>
      <c r="L124" s="198" t="s">
        <v>153</v>
      </c>
      <c r="M124" s="198"/>
      <c r="N124" s="198" t="s">
        <v>125</v>
      </c>
      <c r="O124" s="198"/>
      <c r="P124" s="198"/>
      <c r="Q124" s="199"/>
      <c r="R124" s="200"/>
      <c r="T124" s="107" t="s">
        <v>154</v>
      </c>
      <c r="U124" s="108" t="s">
        <v>46</v>
      </c>
      <c r="V124" s="108" t="s">
        <v>155</v>
      </c>
      <c r="W124" s="108" t="s">
        <v>156</v>
      </c>
      <c r="X124" s="108" t="s">
        <v>157</v>
      </c>
      <c r="Y124" s="108" t="s">
        <v>158</v>
      </c>
      <c r="Z124" s="108" t="s">
        <v>159</v>
      </c>
      <c r="AA124" s="109" t="s">
        <v>160</v>
      </c>
    </row>
    <row r="125" spans="2:63" s="1" customFormat="1" ht="29.25" customHeight="1">
      <c r="B125" s="47"/>
      <c r="C125" s="111" t="s">
        <v>122</v>
      </c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201">
        <f>BK125</f>
        <v>0</v>
      </c>
      <c r="O125" s="202"/>
      <c r="P125" s="202"/>
      <c r="Q125" s="202"/>
      <c r="R125" s="49"/>
      <c r="T125" s="110"/>
      <c r="U125" s="68"/>
      <c r="V125" s="68"/>
      <c r="W125" s="203">
        <f>W126+W273</f>
        <v>0</v>
      </c>
      <c r="X125" s="68"/>
      <c r="Y125" s="203">
        <f>Y126+Y273</f>
        <v>390.76006254000004</v>
      </c>
      <c r="Z125" s="68"/>
      <c r="AA125" s="204">
        <f>AA126+AA273</f>
        <v>765.9919999999998</v>
      </c>
      <c r="AT125" s="23" t="s">
        <v>81</v>
      </c>
      <c r="AU125" s="23" t="s">
        <v>127</v>
      </c>
      <c r="BK125" s="205">
        <f>BK126+BK273</f>
        <v>0</v>
      </c>
    </row>
    <row r="126" spans="2:63" s="9" customFormat="1" ht="37.4" customHeight="1">
      <c r="B126" s="206"/>
      <c r="C126" s="207"/>
      <c r="D126" s="208" t="s">
        <v>128</v>
      </c>
      <c r="E126" s="208"/>
      <c r="F126" s="208"/>
      <c r="G126" s="208"/>
      <c r="H126" s="208"/>
      <c r="I126" s="208"/>
      <c r="J126" s="208"/>
      <c r="K126" s="208"/>
      <c r="L126" s="208"/>
      <c r="M126" s="208"/>
      <c r="N126" s="265">
        <f>BK126</f>
        <v>0</v>
      </c>
      <c r="O126" s="179"/>
      <c r="P126" s="179"/>
      <c r="Q126" s="179"/>
      <c r="R126" s="211"/>
      <c r="T126" s="212"/>
      <c r="U126" s="207"/>
      <c r="V126" s="207"/>
      <c r="W126" s="213">
        <f>W127+W170+W175+W186+W196+W238+W248+W263+W271</f>
        <v>0</v>
      </c>
      <c r="X126" s="207"/>
      <c r="Y126" s="213">
        <f>Y127+Y170+Y175+Y186+Y196+Y238+Y248+Y263+Y271</f>
        <v>390.76006254000004</v>
      </c>
      <c r="Z126" s="207"/>
      <c r="AA126" s="214">
        <f>AA127+AA170+AA175+AA186+AA196+AA238+AA248+AA263+AA271</f>
        <v>765.9919999999998</v>
      </c>
      <c r="AR126" s="215" t="s">
        <v>90</v>
      </c>
      <c r="AT126" s="216" t="s">
        <v>81</v>
      </c>
      <c r="AU126" s="216" t="s">
        <v>82</v>
      </c>
      <c r="AY126" s="215" t="s">
        <v>161</v>
      </c>
      <c r="BK126" s="217">
        <f>BK127+BK170+BK175+BK186+BK196+BK238+BK248+BK263+BK271</f>
        <v>0</v>
      </c>
    </row>
    <row r="127" spans="2:63" s="9" customFormat="1" ht="19.9" customHeight="1">
      <c r="B127" s="206"/>
      <c r="C127" s="207"/>
      <c r="D127" s="238" t="s">
        <v>129</v>
      </c>
      <c r="E127" s="238"/>
      <c r="F127" s="238"/>
      <c r="G127" s="238"/>
      <c r="H127" s="238"/>
      <c r="I127" s="238"/>
      <c r="J127" s="238"/>
      <c r="K127" s="238"/>
      <c r="L127" s="238"/>
      <c r="M127" s="238"/>
      <c r="N127" s="261">
        <f>BK127</f>
        <v>0</v>
      </c>
      <c r="O127" s="262"/>
      <c r="P127" s="262"/>
      <c r="Q127" s="262"/>
      <c r="R127" s="211"/>
      <c r="T127" s="212"/>
      <c r="U127" s="207"/>
      <c r="V127" s="207"/>
      <c r="W127" s="213">
        <f>SUM(W128:W169)</f>
        <v>0</v>
      </c>
      <c r="X127" s="207"/>
      <c r="Y127" s="213">
        <f>SUM(Y128:Y169)</f>
        <v>0.47363500000000003</v>
      </c>
      <c r="Z127" s="207"/>
      <c r="AA127" s="214">
        <f>SUM(AA128:AA169)</f>
        <v>745.3599999999999</v>
      </c>
      <c r="AR127" s="215" t="s">
        <v>90</v>
      </c>
      <c r="AT127" s="216" t="s">
        <v>81</v>
      </c>
      <c r="AU127" s="216" t="s">
        <v>90</v>
      </c>
      <c r="AY127" s="215" t="s">
        <v>161</v>
      </c>
      <c r="BK127" s="217">
        <f>SUM(BK128:BK169)</f>
        <v>0</v>
      </c>
    </row>
    <row r="128" spans="2:65" s="1" customFormat="1" ht="38.25" customHeight="1">
      <c r="B128" s="47"/>
      <c r="C128" s="218" t="s">
        <v>90</v>
      </c>
      <c r="D128" s="218" t="s">
        <v>162</v>
      </c>
      <c r="E128" s="219" t="s">
        <v>428</v>
      </c>
      <c r="F128" s="220" t="s">
        <v>429</v>
      </c>
      <c r="G128" s="220"/>
      <c r="H128" s="220"/>
      <c r="I128" s="220"/>
      <c r="J128" s="221" t="s">
        <v>178</v>
      </c>
      <c r="K128" s="222">
        <v>30</v>
      </c>
      <c r="L128" s="223">
        <v>0</v>
      </c>
      <c r="M128" s="224"/>
      <c r="N128" s="225">
        <f>ROUND(L128*K128,2)</f>
        <v>0</v>
      </c>
      <c r="O128" s="225"/>
      <c r="P128" s="225"/>
      <c r="Q128" s="225"/>
      <c r="R128" s="49"/>
      <c r="T128" s="226" t="s">
        <v>22</v>
      </c>
      <c r="U128" s="57" t="s">
        <v>47</v>
      </c>
      <c r="V128" s="48"/>
      <c r="W128" s="227">
        <f>V128*K128</f>
        <v>0</v>
      </c>
      <c r="X128" s="227">
        <v>0</v>
      </c>
      <c r="Y128" s="227">
        <f>X128*K128</f>
        <v>0</v>
      </c>
      <c r="Z128" s="227">
        <v>0</v>
      </c>
      <c r="AA128" s="228">
        <f>Z128*K128</f>
        <v>0</v>
      </c>
      <c r="AR128" s="23" t="s">
        <v>166</v>
      </c>
      <c r="AT128" s="23" t="s">
        <v>162</v>
      </c>
      <c r="AU128" s="23" t="s">
        <v>118</v>
      </c>
      <c r="AY128" s="23" t="s">
        <v>161</v>
      </c>
      <c r="BE128" s="143">
        <f>IF(U128="základní",N128,0)</f>
        <v>0</v>
      </c>
      <c r="BF128" s="143">
        <f>IF(U128="snížená",N128,0)</f>
        <v>0</v>
      </c>
      <c r="BG128" s="143">
        <f>IF(U128="zákl. přenesená",N128,0)</f>
        <v>0</v>
      </c>
      <c r="BH128" s="143">
        <f>IF(U128="sníž. přenesená",N128,0)</f>
        <v>0</v>
      </c>
      <c r="BI128" s="143">
        <f>IF(U128="nulová",N128,0)</f>
        <v>0</v>
      </c>
      <c r="BJ128" s="23" t="s">
        <v>90</v>
      </c>
      <c r="BK128" s="143">
        <f>ROUND(L128*K128,2)</f>
        <v>0</v>
      </c>
      <c r="BL128" s="23" t="s">
        <v>166</v>
      </c>
      <c r="BM128" s="23" t="s">
        <v>430</v>
      </c>
    </row>
    <row r="129" spans="2:65" s="1" customFormat="1" ht="25.5" customHeight="1">
      <c r="B129" s="47"/>
      <c r="C129" s="218" t="s">
        <v>118</v>
      </c>
      <c r="D129" s="218" t="s">
        <v>162</v>
      </c>
      <c r="E129" s="219" t="s">
        <v>431</v>
      </c>
      <c r="F129" s="220" t="s">
        <v>432</v>
      </c>
      <c r="G129" s="220"/>
      <c r="H129" s="220"/>
      <c r="I129" s="220"/>
      <c r="J129" s="221" t="s">
        <v>165</v>
      </c>
      <c r="K129" s="222">
        <v>3</v>
      </c>
      <c r="L129" s="223">
        <v>0</v>
      </c>
      <c r="M129" s="224"/>
      <c r="N129" s="225">
        <f>ROUND(L129*K129,2)</f>
        <v>0</v>
      </c>
      <c r="O129" s="225"/>
      <c r="P129" s="225"/>
      <c r="Q129" s="225"/>
      <c r="R129" s="49"/>
      <c r="T129" s="226" t="s">
        <v>22</v>
      </c>
      <c r="U129" s="57" t="s">
        <v>47</v>
      </c>
      <c r="V129" s="48"/>
      <c r="W129" s="227">
        <f>V129*K129</f>
        <v>0</v>
      </c>
      <c r="X129" s="227">
        <v>0.00304</v>
      </c>
      <c r="Y129" s="227">
        <f>X129*K129</f>
        <v>0.00912</v>
      </c>
      <c r="Z129" s="227">
        <v>0</v>
      </c>
      <c r="AA129" s="228">
        <f>Z129*K129</f>
        <v>0</v>
      </c>
      <c r="AR129" s="23" t="s">
        <v>166</v>
      </c>
      <c r="AT129" s="23" t="s">
        <v>162</v>
      </c>
      <c r="AU129" s="23" t="s">
        <v>118</v>
      </c>
      <c r="AY129" s="23" t="s">
        <v>161</v>
      </c>
      <c r="BE129" s="143">
        <f>IF(U129="základní",N129,0)</f>
        <v>0</v>
      </c>
      <c r="BF129" s="143">
        <f>IF(U129="snížená",N129,0)</f>
        <v>0</v>
      </c>
      <c r="BG129" s="143">
        <f>IF(U129="zákl. přenesená",N129,0)</f>
        <v>0</v>
      </c>
      <c r="BH129" s="143">
        <f>IF(U129="sníž. přenesená",N129,0)</f>
        <v>0</v>
      </c>
      <c r="BI129" s="143">
        <f>IF(U129="nulová",N129,0)</f>
        <v>0</v>
      </c>
      <c r="BJ129" s="23" t="s">
        <v>90</v>
      </c>
      <c r="BK129" s="143">
        <f>ROUND(L129*K129,2)</f>
        <v>0</v>
      </c>
      <c r="BL129" s="23" t="s">
        <v>166</v>
      </c>
      <c r="BM129" s="23" t="s">
        <v>433</v>
      </c>
    </row>
    <row r="130" spans="2:47" s="1" customFormat="1" ht="192" customHeight="1">
      <c r="B130" s="47"/>
      <c r="C130" s="48"/>
      <c r="D130" s="48"/>
      <c r="E130" s="48"/>
      <c r="F130" s="229" t="s">
        <v>434</v>
      </c>
      <c r="G130" s="68"/>
      <c r="H130" s="68"/>
      <c r="I130" s="68"/>
      <c r="J130" s="48"/>
      <c r="K130" s="48"/>
      <c r="L130" s="48"/>
      <c r="M130" s="48"/>
      <c r="N130" s="48"/>
      <c r="O130" s="48"/>
      <c r="P130" s="48"/>
      <c r="Q130" s="48"/>
      <c r="R130" s="49"/>
      <c r="T130" s="190"/>
      <c r="U130" s="48"/>
      <c r="V130" s="48"/>
      <c r="W130" s="48"/>
      <c r="X130" s="48"/>
      <c r="Y130" s="48"/>
      <c r="Z130" s="48"/>
      <c r="AA130" s="101"/>
      <c r="AT130" s="23" t="s">
        <v>169</v>
      </c>
      <c r="AU130" s="23" t="s">
        <v>118</v>
      </c>
    </row>
    <row r="131" spans="2:65" s="1" customFormat="1" ht="16.5" customHeight="1">
      <c r="B131" s="47"/>
      <c r="C131" s="218" t="s">
        <v>175</v>
      </c>
      <c r="D131" s="218" t="s">
        <v>162</v>
      </c>
      <c r="E131" s="219" t="s">
        <v>176</v>
      </c>
      <c r="F131" s="220" t="s">
        <v>177</v>
      </c>
      <c r="G131" s="220"/>
      <c r="H131" s="220"/>
      <c r="I131" s="220"/>
      <c r="J131" s="221" t="s">
        <v>178</v>
      </c>
      <c r="K131" s="222">
        <v>660</v>
      </c>
      <c r="L131" s="223">
        <v>0</v>
      </c>
      <c r="M131" s="224"/>
      <c r="N131" s="225">
        <f>ROUND(L131*K131,2)</f>
        <v>0</v>
      </c>
      <c r="O131" s="225"/>
      <c r="P131" s="225"/>
      <c r="Q131" s="225"/>
      <c r="R131" s="49"/>
      <c r="T131" s="226" t="s">
        <v>22</v>
      </c>
      <c r="U131" s="57" t="s">
        <v>47</v>
      </c>
      <c r="V131" s="48"/>
      <c r="W131" s="227">
        <f>V131*K131</f>
        <v>0</v>
      </c>
      <c r="X131" s="227">
        <v>0</v>
      </c>
      <c r="Y131" s="227">
        <f>X131*K131</f>
        <v>0</v>
      </c>
      <c r="Z131" s="227">
        <v>0.408</v>
      </c>
      <c r="AA131" s="228">
        <f>Z131*K131</f>
        <v>269.28</v>
      </c>
      <c r="AR131" s="23" t="s">
        <v>166</v>
      </c>
      <c r="AT131" s="23" t="s">
        <v>162</v>
      </c>
      <c r="AU131" s="23" t="s">
        <v>118</v>
      </c>
      <c r="AY131" s="23" t="s">
        <v>161</v>
      </c>
      <c r="BE131" s="143">
        <f>IF(U131="základní",N131,0)</f>
        <v>0</v>
      </c>
      <c r="BF131" s="143">
        <f>IF(U131="snížená",N131,0)</f>
        <v>0</v>
      </c>
      <c r="BG131" s="143">
        <f>IF(U131="zákl. přenesená",N131,0)</f>
        <v>0</v>
      </c>
      <c r="BH131" s="143">
        <f>IF(U131="sníž. přenesená",N131,0)</f>
        <v>0</v>
      </c>
      <c r="BI131" s="143">
        <f>IF(U131="nulová",N131,0)</f>
        <v>0</v>
      </c>
      <c r="BJ131" s="23" t="s">
        <v>90</v>
      </c>
      <c r="BK131" s="143">
        <f>ROUND(L131*K131,2)</f>
        <v>0</v>
      </c>
      <c r="BL131" s="23" t="s">
        <v>166</v>
      </c>
      <c r="BM131" s="23" t="s">
        <v>435</v>
      </c>
    </row>
    <row r="132" spans="2:65" s="1" customFormat="1" ht="38.25" customHeight="1">
      <c r="B132" s="47"/>
      <c r="C132" s="218" t="s">
        <v>166</v>
      </c>
      <c r="D132" s="218" t="s">
        <v>162</v>
      </c>
      <c r="E132" s="219" t="s">
        <v>436</v>
      </c>
      <c r="F132" s="220" t="s">
        <v>437</v>
      </c>
      <c r="G132" s="220"/>
      <c r="H132" s="220"/>
      <c r="I132" s="220"/>
      <c r="J132" s="221" t="s">
        <v>178</v>
      </c>
      <c r="K132" s="222">
        <v>1840</v>
      </c>
      <c r="L132" s="223">
        <v>0</v>
      </c>
      <c r="M132" s="224"/>
      <c r="N132" s="225">
        <f>ROUND(L132*K132,2)</f>
        <v>0</v>
      </c>
      <c r="O132" s="225"/>
      <c r="P132" s="225"/>
      <c r="Q132" s="225"/>
      <c r="R132" s="49"/>
      <c r="T132" s="226" t="s">
        <v>22</v>
      </c>
      <c r="U132" s="57" t="s">
        <v>47</v>
      </c>
      <c r="V132" s="48"/>
      <c r="W132" s="227">
        <f>V132*K132</f>
        <v>0</v>
      </c>
      <c r="X132" s="227">
        <v>9E-05</v>
      </c>
      <c r="Y132" s="227">
        <f>X132*K132</f>
        <v>0.1656</v>
      </c>
      <c r="Z132" s="227">
        <v>0.256</v>
      </c>
      <c r="AA132" s="228">
        <f>Z132*K132</f>
        <v>471.04</v>
      </c>
      <c r="AR132" s="23" t="s">
        <v>166</v>
      </c>
      <c r="AT132" s="23" t="s">
        <v>162</v>
      </c>
      <c r="AU132" s="23" t="s">
        <v>118</v>
      </c>
      <c r="AY132" s="23" t="s">
        <v>161</v>
      </c>
      <c r="BE132" s="143">
        <f>IF(U132="základní",N132,0)</f>
        <v>0</v>
      </c>
      <c r="BF132" s="143">
        <f>IF(U132="snížená",N132,0)</f>
        <v>0</v>
      </c>
      <c r="BG132" s="143">
        <f>IF(U132="zákl. přenesená",N132,0)</f>
        <v>0</v>
      </c>
      <c r="BH132" s="143">
        <f>IF(U132="sníž. přenesená",N132,0)</f>
        <v>0</v>
      </c>
      <c r="BI132" s="143">
        <f>IF(U132="nulová",N132,0)</f>
        <v>0</v>
      </c>
      <c r="BJ132" s="23" t="s">
        <v>90</v>
      </c>
      <c r="BK132" s="143">
        <f>ROUND(L132*K132,2)</f>
        <v>0</v>
      </c>
      <c r="BL132" s="23" t="s">
        <v>166</v>
      </c>
      <c r="BM132" s="23" t="s">
        <v>438</v>
      </c>
    </row>
    <row r="133" spans="2:65" s="1" customFormat="1" ht="38.25" customHeight="1">
      <c r="B133" s="47"/>
      <c r="C133" s="218" t="s">
        <v>193</v>
      </c>
      <c r="D133" s="218" t="s">
        <v>162</v>
      </c>
      <c r="E133" s="219" t="s">
        <v>184</v>
      </c>
      <c r="F133" s="220" t="s">
        <v>185</v>
      </c>
      <c r="G133" s="220"/>
      <c r="H133" s="220"/>
      <c r="I133" s="220"/>
      <c r="J133" s="221" t="s">
        <v>186</v>
      </c>
      <c r="K133" s="222">
        <v>1203.89</v>
      </c>
      <c r="L133" s="223">
        <v>0</v>
      </c>
      <c r="M133" s="224"/>
      <c r="N133" s="225">
        <f>ROUND(L133*K133,2)</f>
        <v>0</v>
      </c>
      <c r="O133" s="225"/>
      <c r="P133" s="225"/>
      <c r="Q133" s="225"/>
      <c r="R133" s="49"/>
      <c r="T133" s="226" t="s">
        <v>22</v>
      </c>
      <c r="U133" s="57" t="s">
        <v>47</v>
      </c>
      <c r="V133" s="48"/>
      <c r="W133" s="227">
        <f>V133*K133</f>
        <v>0</v>
      </c>
      <c r="X133" s="227">
        <v>0</v>
      </c>
      <c r="Y133" s="227">
        <f>X133*K133</f>
        <v>0</v>
      </c>
      <c r="Z133" s="227">
        <v>0</v>
      </c>
      <c r="AA133" s="228">
        <f>Z133*K133</f>
        <v>0</v>
      </c>
      <c r="AR133" s="23" t="s">
        <v>166</v>
      </c>
      <c r="AT133" s="23" t="s">
        <v>162</v>
      </c>
      <c r="AU133" s="23" t="s">
        <v>118</v>
      </c>
      <c r="AY133" s="23" t="s">
        <v>161</v>
      </c>
      <c r="BE133" s="143">
        <f>IF(U133="základní",N133,0)</f>
        <v>0</v>
      </c>
      <c r="BF133" s="143">
        <f>IF(U133="snížená",N133,0)</f>
        <v>0</v>
      </c>
      <c r="BG133" s="143">
        <f>IF(U133="zákl. přenesená",N133,0)</f>
        <v>0</v>
      </c>
      <c r="BH133" s="143">
        <f>IF(U133="sníž. přenesená",N133,0)</f>
        <v>0</v>
      </c>
      <c r="BI133" s="143">
        <f>IF(U133="nulová",N133,0)</f>
        <v>0</v>
      </c>
      <c r="BJ133" s="23" t="s">
        <v>90</v>
      </c>
      <c r="BK133" s="143">
        <f>ROUND(L133*K133,2)</f>
        <v>0</v>
      </c>
      <c r="BL133" s="23" t="s">
        <v>166</v>
      </c>
      <c r="BM133" s="23" t="s">
        <v>439</v>
      </c>
    </row>
    <row r="134" spans="2:47" s="1" customFormat="1" ht="24" customHeight="1">
      <c r="B134" s="47"/>
      <c r="C134" s="48"/>
      <c r="D134" s="48"/>
      <c r="E134" s="48"/>
      <c r="F134" s="229" t="s">
        <v>188</v>
      </c>
      <c r="G134" s="68"/>
      <c r="H134" s="68"/>
      <c r="I134" s="68"/>
      <c r="J134" s="48"/>
      <c r="K134" s="48"/>
      <c r="L134" s="48"/>
      <c r="M134" s="48"/>
      <c r="N134" s="48"/>
      <c r="O134" s="48"/>
      <c r="P134" s="48"/>
      <c r="Q134" s="48"/>
      <c r="R134" s="49"/>
      <c r="T134" s="190"/>
      <c r="U134" s="48"/>
      <c r="V134" s="48"/>
      <c r="W134" s="48"/>
      <c r="X134" s="48"/>
      <c r="Y134" s="48"/>
      <c r="Z134" s="48"/>
      <c r="AA134" s="101"/>
      <c r="AT134" s="23" t="s">
        <v>169</v>
      </c>
      <c r="AU134" s="23" t="s">
        <v>118</v>
      </c>
    </row>
    <row r="135" spans="2:51" s="10" customFormat="1" ht="25.5" customHeight="1">
      <c r="B135" s="241"/>
      <c r="C135" s="242"/>
      <c r="D135" s="242"/>
      <c r="E135" s="243" t="s">
        <v>22</v>
      </c>
      <c r="F135" s="251" t="s">
        <v>440</v>
      </c>
      <c r="G135" s="242"/>
      <c r="H135" s="242"/>
      <c r="I135" s="242"/>
      <c r="J135" s="242"/>
      <c r="K135" s="246">
        <v>79.13</v>
      </c>
      <c r="L135" s="242"/>
      <c r="M135" s="242"/>
      <c r="N135" s="242"/>
      <c r="O135" s="242"/>
      <c r="P135" s="242"/>
      <c r="Q135" s="242"/>
      <c r="R135" s="247"/>
      <c r="T135" s="248"/>
      <c r="U135" s="242"/>
      <c r="V135" s="242"/>
      <c r="W135" s="242"/>
      <c r="X135" s="242"/>
      <c r="Y135" s="242"/>
      <c r="Z135" s="242"/>
      <c r="AA135" s="249"/>
      <c r="AT135" s="250" t="s">
        <v>181</v>
      </c>
      <c r="AU135" s="250" t="s">
        <v>118</v>
      </c>
      <c r="AV135" s="10" t="s">
        <v>118</v>
      </c>
      <c r="AW135" s="10" t="s">
        <v>38</v>
      </c>
      <c r="AX135" s="10" t="s">
        <v>82</v>
      </c>
      <c r="AY135" s="250" t="s">
        <v>161</v>
      </c>
    </row>
    <row r="136" spans="2:51" s="10" customFormat="1" ht="16.5" customHeight="1">
      <c r="B136" s="241"/>
      <c r="C136" s="242"/>
      <c r="D136" s="242"/>
      <c r="E136" s="243" t="s">
        <v>22</v>
      </c>
      <c r="F136" s="251" t="s">
        <v>441</v>
      </c>
      <c r="G136" s="242"/>
      <c r="H136" s="242"/>
      <c r="I136" s="242"/>
      <c r="J136" s="242"/>
      <c r="K136" s="246">
        <v>1118.2</v>
      </c>
      <c r="L136" s="242"/>
      <c r="M136" s="242"/>
      <c r="N136" s="242"/>
      <c r="O136" s="242"/>
      <c r="P136" s="242"/>
      <c r="Q136" s="242"/>
      <c r="R136" s="247"/>
      <c r="T136" s="248"/>
      <c r="U136" s="242"/>
      <c r="V136" s="242"/>
      <c r="W136" s="242"/>
      <c r="X136" s="242"/>
      <c r="Y136" s="242"/>
      <c r="Z136" s="242"/>
      <c r="AA136" s="249"/>
      <c r="AT136" s="250" t="s">
        <v>181</v>
      </c>
      <c r="AU136" s="250" t="s">
        <v>118</v>
      </c>
      <c r="AV136" s="10" t="s">
        <v>118</v>
      </c>
      <c r="AW136" s="10" t="s">
        <v>38</v>
      </c>
      <c r="AX136" s="10" t="s">
        <v>82</v>
      </c>
      <c r="AY136" s="250" t="s">
        <v>161</v>
      </c>
    </row>
    <row r="137" spans="2:51" s="10" customFormat="1" ht="16.5" customHeight="1">
      <c r="B137" s="241"/>
      <c r="C137" s="242"/>
      <c r="D137" s="242"/>
      <c r="E137" s="243" t="s">
        <v>22</v>
      </c>
      <c r="F137" s="251" t="s">
        <v>442</v>
      </c>
      <c r="G137" s="242"/>
      <c r="H137" s="242"/>
      <c r="I137" s="242"/>
      <c r="J137" s="242"/>
      <c r="K137" s="246">
        <v>6.56</v>
      </c>
      <c r="L137" s="242"/>
      <c r="M137" s="242"/>
      <c r="N137" s="242"/>
      <c r="O137" s="242"/>
      <c r="P137" s="242"/>
      <c r="Q137" s="242"/>
      <c r="R137" s="247"/>
      <c r="T137" s="248"/>
      <c r="U137" s="242"/>
      <c r="V137" s="242"/>
      <c r="W137" s="242"/>
      <c r="X137" s="242"/>
      <c r="Y137" s="242"/>
      <c r="Z137" s="242"/>
      <c r="AA137" s="249"/>
      <c r="AT137" s="250" t="s">
        <v>181</v>
      </c>
      <c r="AU137" s="250" t="s">
        <v>118</v>
      </c>
      <c r="AV137" s="10" t="s">
        <v>118</v>
      </c>
      <c r="AW137" s="10" t="s">
        <v>38</v>
      </c>
      <c r="AX137" s="10" t="s">
        <v>82</v>
      </c>
      <c r="AY137" s="250" t="s">
        <v>161</v>
      </c>
    </row>
    <row r="138" spans="2:51" s="11" customFormat="1" ht="16.5" customHeight="1">
      <c r="B138" s="252"/>
      <c r="C138" s="253"/>
      <c r="D138" s="253"/>
      <c r="E138" s="254" t="s">
        <v>22</v>
      </c>
      <c r="F138" s="255" t="s">
        <v>183</v>
      </c>
      <c r="G138" s="253"/>
      <c r="H138" s="253"/>
      <c r="I138" s="253"/>
      <c r="J138" s="253"/>
      <c r="K138" s="256">
        <v>1203.89</v>
      </c>
      <c r="L138" s="253"/>
      <c r="M138" s="253"/>
      <c r="N138" s="253"/>
      <c r="O138" s="253"/>
      <c r="P138" s="253"/>
      <c r="Q138" s="253"/>
      <c r="R138" s="257"/>
      <c r="T138" s="258"/>
      <c r="U138" s="253"/>
      <c r="V138" s="253"/>
      <c r="W138" s="253"/>
      <c r="X138" s="253"/>
      <c r="Y138" s="253"/>
      <c r="Z138" s="253"/>
      <c r="AA138" s="259"/>
      <c r="AT138" s="260" t="s">
        <v>181</v>
      </c>
      <c r="AU138" s="260" t="s">
        <v>118</v>
      </c>
      <c r="AV138" s="11" t="s">
        <v>166</v>
      </c>
      <c r="AW138" s="11" t="s">
        <v>38</v>
      </c>
      <c r="AX138" s="11" t="s">
        <v>90</v>
      </c>
      <c r="AY138" s="260" t="s">
        <v>161</v>
      </c>
    </row>
    <row r="139" spans="2:65" s="1" customFormat="1" ht="25.5" customHeight="1">
      <c r="B139" s="47"/>
      <c r="C139" s="218" t="s">
        <v>198</v>
      </c>
      <c r="D139" s="218" t="s">
        <v>162</v>
      </c>
      <c r="E139" s="219" t="s">
        <v>194</v>
      </c>
      <c r="F139" s="220" t="s">
        <v>195</v>
      </c>
      <c r="G139" s="220"/>
      <c r="H139" s="220"/>
      <c r="I139" s="220"/>
      <c r="J139" s="221" t="s">
        <v>186</v>
      </c>
      <c r="K139" s="222">
        <v>361.167</v>
      </c>
      <c r="L139" s="223">
        <v>0</v>
      </c>
      <c r="M139" s="224"/>
      <c r="N139" s="225">
        <f>ROUND(L139*K139,2)</f>
        <v>0</v>
      </c>
      <c r="O139" s="225"/>
      <c r="P139" s="225"/>
      <c r="Q139" s="225"/>
      <c r="R139" s="49"/>
      <c r="T139" s="226" t="s">
        <v>22</v>
      </c>
      <c r="U139" s="57" t="s">
        <v>47</v>
      </c>
      <c r="V139" s="48"/>
      <c r="W139" s="227">
        <f>V139*K139</f>
        <v>0</v>
      </c>
      <c r="X139" s="227">
        <v>0</v>
      </c>
      <c r="Y139" s="227">
        <f>X139*K139</f>
        <v>0</v>
      </c>
      <c r="Z139" s="227">
        <v>0</v>
      </c>
      <c r="AA139" s="228">
        <f>Z139*K139</f>
        <v>0</v>
      </c>
      <c r="AR139" s="23" t="s">
        <v>166</v>
      </c>
      <c r="AT139" s="23" t="s">
        <v>162</v>
      </c>
      <c r="AU139" s="23" t="s">
        <v>118</v>
      </c>
      <c r="AY139" s="23" t="s">
        <v>161</v>
      </c>
      <c r="BE139" s="143">
        <f>IF(U139="základní",N139,0)</f>
        <v>0</v>
      </c>
      <c r="BF139" s="143">
        <f>IF(U139="snížená",N139,0)</f>
        <v>0</v>
      </c>
      <c r="BG139" s="143">
        <f>IF(U139="zákl. přenesená",N139,0)</f>
        <v>0</v>
      </c>
      <c r="BH139" s="143">
        <f>IF(U139="sníž. přenesená",N139,0)</f>
        <v>0</v>
      </c>
      <c r="BI139" s="143">
        <f>IF(U139="nulová",N139,0)</f>
        <v>0</v>
      </c>
      <c r="BJ139" s="23" t="s">
        <v>90</v>
      </c>
      <c r="BK139" s="143">
        <f>ROUND(L139*K139,2)</f>
        <v>0</v>
      </c>
      <c r="BL139" s="23" t="s">
        <v>166</v>
      </c>
      <c r="BM139" s="23" t="s">
        <v>443</v>
      </c>
    </row>
    <row r="140" spans="2:51" s="10" customFormat="1" ht="16.5" customHeight="1">
      <c r="B140" s="241"/>
      <c r="C140" s="242"/>
      <c r="D140" s="242"/>
      <c r="E140" s="243" t="s">
        <v>22</v>
      </c>
      <c r="F140" s="244" t="s">
        <v>444</v>
      </c>
      <c r="G140" s="245"/>
      <c r="H140" s="245"/>
      <c r="I140" s="245"/>
      <c r="J140" s="242"/>
      <c r="K140" s="246">
        <v>361.167</v>
      </c>
      <c r="L140" s="242"/>
      <c r="M140" s="242"/>
      <c r="N140" s="242"/>
      <c r="O140" s="242"/>
      <c r="P140" s="242"/>
      <c r="Q140" s="242"/>
      <c r="R140" s="247"/>
      <c r="T140" s="248"/>
      <c r="U140" s="242"/>
      <c r="V140" s="242"/>
      <c r="W140" s="242"/>
      <c r="X140" s="242"/>
      <c r="Y140" s="242"/>
      <c r="Z140" s="242"/>
      <c r="AA140" s="249"/>
      <c r="AT140" s="250" t="s">
        <v>181</v>
      </c>
      <c r="AU140" s="250" t="s">
        <v>118</v>
      </c>
      <c r="AV140" s="10" t="s">
        <v>118</v>
      </c>
      <c r="AW140" s="10" t="s">
        <v>38</v>
      </c>
      <c r="AX140" s="10" t="s">
        <v>90</v>
      </c>
      <c r="AY140" s="250" t="s">
        <v>161</v>
      </c>
    </row>
    <row r="141" spans="2:65" s="1" customFormat="1" ht="25.5" customHeight="1">
      <c r="B141" s="47"/>
      <c r="C141" s="218" t="s">
        <v>203</v>
      </c>
      <c r="D141" s="218" t="s">
        <v>162</v>
      </c>
      <c r="E141" s="219" t="s">
        <v>199</v>
      </c>
      <c r="F141" s="220" t="s">
        <v>200</v>
      </c>
      <c r="G141" s="220"/>
      <c r="H141" s="220"/>
      <c r="I141" s="220"/>
      <c r="J141" s="221" t="s">
        <v>186</v>
      </c>
      <c r="K141" s="222">
        <v>66.971</v>
      </c>
      <c r="L141" s="223">
        <v>0</v>
      </c>
      <c r="M141" s="224"/>
      <c r="N141" s="225">
        <f>ROUND(L141*K141,2)</f>
        <v>0</v>
      </c>
      <c r="O141" s="225"/>
      <c r="P141" s="225"/>
      <c r="Q141" s="225"/>
      <c r="R141" s="49"/>
      <c r="T141" s="226" t="s">
        <v>22</v>
      </c>
      <c r="U141" s="57" t="s">
        <v>47</v>
      </c>
      <c r="V141" s="48"/>
      <c r="W141" s="227">
        <f>V141*K141</f>
        <v>0</v>
      </c>
      <c r="X141" s="227">
        <v>0</v>
      </c>
      <c r="Y141" s="227">
        <f>X141*K141</f>
        <v>0</v>
      </c>
      <c r="Z141" s="227">
        <v>0</v>
      </c>
      <c r="AA141" s="228">
        <f>Z141*K141</f>
        <v>0</v>
      </c>
      <c r="AR141" s="23" t="s">
        <v>166</v>
      </c>
      <c r="AT141" s="23" t="s">
        <v>162</v>
      </c>
      <c r="AU141" s="23" t="s">
        <v>118</v>
      </c>
      <c r="AY141" s="23" t="s">
        <v>161</v>
      </c>
      <c r="BE141" s="143">
        <f>IF(U141="základní",N141,0)</f>
        <v>0</v>
      </c>
      <c r="BF141" s="143">
        <f>IF(U141="snížená",N141,0)</f>
        <v>0</v>
      </c>
      <c r="BG141" s="143">
        <f>IF(U141="zákl. přenesená",N141,0)</f>
        <v>0</v>
      </c>
      <c r="BH141" s="143">
        <f>IF(U141="sníž. přenesená",N141,0)</f>
        <v>0</v>
      </c>
      <c r="BI141" s="143">
        <f>IF(U141="nulová",N141,0)</f>
        <v>0</v>
      </c>
      <c r="BJ141" s="23" t="s">
        <v>90</v>
      </c>
      <c r="BK141" s="143">
        <f>ROUND(L141*K141,2)</f>
        <v>0</v>
      </c>
      <c r="BL141" s="23" t="s">
        <v>166</v>
      </c>
      <c r="BM141" s="23" t="s">
        <v>445</v>
      </c>
    </row>
    <row r="142" spans="2:51" s="10" customFormat="1" ht="16.5" customHeight="1">
      <c r="B142" s="241"/>
      <c r="C142" s="242"/>
      <c r="D142" s="242"/>
      <c r="E142" s="243" t="s">
        <v>22</v>
      </c>
      <c r="F142" s="244" t="s">
        <v>446</v>
      </c>
      <c r="G142" s="245"/>
      <c r="H142" s="245"/>
      <c r="I142" s="245"/>
      <c r="J142" s="242"/>
      <c r="K142" s="246">
        <v>66.971</v>
      </c>
      <c r="L142" s="242"/>
      <c r="M142" s="242"/>
      <c r="N142" s="242"/>
      <c r="O142" s="242"/>
      <c r="P142" s="242"/>
      <c r="Q142" s="242"/>
      <c r="R142" s="247"/>
      <c r="T142" s="248"/>
      <c r="U142" s="242"/>
      <c r="V142" s="242"/>
      <c r="W142" s="242"/>
      <c r="X142" s="242"/>
      <c r="Y142" s="242"/>
      <c r="Z142" s="242"/>
      <c r="AA142" s="249"/>
      <c r="AT142" s="250" t="s">
        <v>181</v>
      </c>
      <c r="AU142" s="250" t="s">
        <v>118</v>
      </c>
      <c r="AV142" s="10" t="s">
        <v>118</v>
      </c>
      <c r="AW142" s="10" t="s">
        <v>38</v>
      </c>
      <c r="AX142" s="10" t="s">
        <v>90</v>
      </c>
      <c r="AY142" s="250" t="s">
        <v>161</v>
      </c>
    </row>
    <row r="143" spans="2:65" s="1" customFormat="1" ht="25.5" customHeight="1">
      <c r="B143" s="47"/>
      <c r="C143" s="218" t="s">
        <v>173</v>
      </c>
      <c r="D143" s="218" t="s">
        <v>162</v>
      </c>
      <c r="E143" s="219" t="s">
        <v>204</v>
      </c>
      <c r="F143" s="220" t="s">
        <v>205</v>
      </c>
      <c r="G143" s="220"/>
      <c r="H143" s="220"/>
      <c r="I143" s="220"/>
      <c r="J143" s="221" t="s">
        <v>186</v>
      </c>
      <c r="K143" s="222">
        <v>42</v>
      </c>
      <c r="L143" s="223">
        <v>0</v>
      </c>
      <c r="M143" s="224"/>
      <c r="N143" s="225">
        <f>ROUND(L143*K143,2)</f>
        <v>0</v>
      </c>
      <c r="O143" s="225"/>
      <c r="P143" s="225"/>
      <c r="Q143" s="225"/>
      <c r="R143" s="49"/>
      <c r="T143" s="226" t="s">
        <v>22</v>
      </c>
      <c r="U143" s="57" t="s">
        <v>47</v>
      </c>
      <c r="V143" s="48"/>
      <c r="W143" s="227">
        <f>V143*K143</f>
        <v>0</v>
      </c>
      <c r="X143" s="227">
        <v>0</v>
      </c>
      <c r="Y143" s="227">
        <f>X143*K143</f>
        <v>0</v>
      </c>
      <c r="Z143" s="227">
        <v>0</v>
      </c>
      <c r="AA143" s="228">
        <f>Z143*K143</f>
        <v>0</v>
      </c>
      <c r="AR143" s="23" t="s">
        <v>166</v>
      </c>
      <c r="AT143" s="23" t="s">
        <v>162</v>
      </c>
      <c r="AU143" s="23" t="s">
        <v>118</v>
      </c>
      <c r="AY143" s="23" t="s">
        <v>161</v>
      </c>
      <c r="BE143" s="143">
        <f>IF(U143="základní",N143,0)</f>
        <v>0</v>
      </c>
      <c r="BF143" s="143">
        <f>IF(U143="snížená",N143,0)</f>
        <v>0</v>
      </c>
      <c r="BG143" s="143">
        <f>IF(U143="zákl. přenesená",N143,0)</f>
        <v>0</v>
      </c>
      <c r="BH143" s="143">
        <f>IF(U143="sníž. přenesená",N143,0)</f>
        <v>0</v>
      </c>
      <c r="BI143" s="143">
        <f>IF(U143="nulová",N143,0)</f>
        <v>0</v>
      </c>
      <c r="BJ143" s="23" t="s">
        <v>90</v>
      </c>
      <c r="BK143" s="143">
        <f>ROUND(L143*K143,2)</f>
        <v>0</v>
      </c>
      <c r="BL143" s="23" t="s">
        <v>166</v>
      </c>
      <c r="BM143" s="23" t="s">
        <v>447</v>
      </c>
    </row>
    <row r="144" spans="2:51" s="10" customFormat="1" ht="16.5" customHeight="1">
      <c r="B144" s="241"/>
      <c r="C144" s="242"/>
      <c r="D144" s="242"/>
      <c r="E144" s="243" t="s">
        <v>22</v>
      </c>
      <c r="F144" s="244" t="s">
        <v>448</v>
      </c>
      <c r="G144" s="245"/>
      <c r="H144" s="245"/>
      <c r="I144" s="245"/>
      <c r="J144" s="242"/>
      <c r="K144" s="246">
        <v>42</v>
      </c>
      <c r="L144" s="242"/>
      <c r="M144" s="242"/>
      <c r="N144" s="242"/>
      <c r="O144" s="242"/>
      <c r="P144" s="242"/>
      <c r="Q144" s="242"/>
      <c r="R144" s="247"/>
      <c r="T144" s="248"/>
      <c r="U144" s="242"/>
      <c r="V144" s="242"/>
      <c r="W144" s="242"/>
      <c r="X144" s="242"/>
      <c r="Y144" s="242"/>
      <c r="Z144" s="242"/>
      <c r="AA144" s="249"/>
      <c r="AT144" s="250" t="s">
        <v>181</v>
      </c>
      <c r="AU144" s="250" t="s">
        <v>118</v>
      </c>
      <c r="AV144" s="10" t="s">
        <v>118</v>
      </c>
      <c r="AW144" s="10" t="s">
        <v>38</v>
      </c>
      <c r="AX144" s="10" t="s">
        <v>90</v>
      </c>
      <c r="AY144" s="250" t="s">
        <v>161</v>
      </c>
    </row>
    <row r="145" spans="2:65" s="1" customFormat="1" ht="25.5" customHeight="1">
      <c r="B145" s="47"/>
      <c r="C145" s="218" t="s">
        <v>212</v>
      </c>
      <c r="D145" s="218" t="s">
        <v>162</v>
      </c>
      <c r="E145" s="219" t="s">
        <v>208</v>
      </c>
      <c r="F145" s="220" t="s">
        <v>209</v>
      </c>
      <c r="G145" s="220"/>
      <c r="H145" s="220"/>
      <c r="I145" s="220"/>
      <c r="J145" s="221" t="s">
        <v>186</v>
      </c>
      <c r="K145" s="222">
        <v>12.6</v>
      </c>
      <c r="L145" s="223">
        <v>0</v>
      </c>
      <c r="M145" s="224"/>
      <c r="N145" s="225">
        <f>ROUND(L145*K145,2)</f>
        <v>0</v>
      </c>
      <c r="O145" s="225"/>
      <c r="P145" s="225"/>
      <c r="Q145" s="225"/>
      <c r="R145" s="49"/>
      <c r="T145" s="226" t="s">
        <v>22</v>
      </c>
      <c r="U145" s="57" t="s">
        <v>47</v>
      </c>
      <c r="V145" s="48"/>
      <c r="W145" s="227">
        <f>V145*K145</f>
        <v>0</v>
      </c>
      <c r="X145" s="227">
        <v>0</v>
      </c>
      <c r="Y145" s="227">
        <f>X145*K145</f>
        <v>0</v>
      </c>
      <c r="Z145" s="227">
        <v>0</v>
      </c>
      <c r="AA145" s="228">
        <f>Z145*K145</f>
        <v>0</v>
      </c>
      <c r="AR145" s="23" t="s">
        <v>166</v>
      </c>
      <c r="AT145" s="23" t="s">
        <v>162</v>
      </c>
      <c r="AU145" s="23" t="s">
        <v>118</v>
      </c>
      <c r="AY145" s="23" t="s">
        <v>161</v>
      </c>
      <c r="BE145" s="143">
        <f>IF(U145="základní",N145,0)</f>
        <v>0</v>
      </c>
      <c r="BF145" s="143">
        <f>IF(U145="snížená",N145,0)</f>
        <v>0</v>
      </c>
      <c r="BG145" s="143">
        <f>IF(U145="zákl. přenesená",N145,0)</f>
        <v>0</v>
      </c>
      <c r="BH145" s="143">
        <f>IF(U145="sníž. přenesená",N145,0)</f>
        <v>0</v>
      </c>
      <c r="BI145" s="143">
        <f>IF(U145="nulová",N145,0)</f>
        <v>0</v>
      </c>
      <c r="BJ145" s="23" t="s">
        <v>90</v>
      </c>
      <c r="BK145" s="143">
        <f>ROUND(L145*K145,2)</f>
        <v>0</v>
      </c>
      <c r="BL145" s="23" t="s">
        <v>166</v>
      </c>
      <c r="BM145" s="23" t="s">
        <v>449</v>
      </c>
    </row>
    <row r="146" spans="2:51" s="10" customFormat="1" ht="16.5" customHeight="1">
      <c r="B146" s="241"/>
      <c r="C146" s="242"/>
      <c r="D146" s="242"/>
      <c r="E146" s="243" t="s">
        <v>22</v>
      </c>
      <c r="F146" s="244" t="s">
        <v>450</v>
      </c>
      <c r="G146" s="245"/>
      <c r="H146" s="245"/>
      <c r="I146" s="245"/>
      <c r="J146" s="242"/>
      <c r="K146" s="246">
        <v>12.6</v>
      </c>
      <c r="L146" s="242"/>
      <c r="M146" s="242"/>
      <c r="N146" s="242"/>
      <c r="O146" s="242"/>
      <c r="P146" s="242"/>
      <c r="Q146" s="242"/>
      <c r="R146" s="247"/>
      <c r="T146" s="248"/>
      <c r="U146" s="242"/>
      <c r="V146" s="242"/>
      <c r="W146" s="242"/>
      <c r="X146" s="242"/>
      <c r="Y146" s="242"/>
      <c r="Z146" s="242"/>
      <c r="AA146" s="249"/>
      <c r="AT146" s="250" t="s">
        <v>181</v>
      </c>
      <c r="AU146" s="250" t="s">
        <v>118</v>
      </c>
      <c r="AV146" s="10" t="s">
        <v>118</v>
      </c>
      <c r="AW146" s="10" t="s">
        <v>38</v>
      </c>
      <c r="AX146" s="10" t="s">
        <v>90</v>
      </c>
      <c r="AY146" s="250" t="s">
        <v>161</v>
      </c>
    </row>
    <row r="147" spans="2:65" s="1" customFormat="1" ht="25.5" customHeight="1">
      <c r="B147" s="47"/>
      <c r="C147" s="218" t="s">
        <v>219</v>
      </c>
      <c r="D147" s="218" t="s">
        <v>162</v>
      </c>
      <c r="E147" s="219" t="s">
        <v>213</v>
      </c>
      <c r="F147" s="220" t="s">
        <v>214</v>
      </c>
      <c r="G147" s="220"/>
      <c r="H147" s="220"/>
      <c r="I147" s="220"/>
      <c r="J147" s="221" t="s">
        <v>186</v>
      </c>
      <c r="K147" s="222">
        <v>1198.19</v>
      </c>
      <c r="L147" s="223">
        <v>0</v>
      </c>
      <c r="M147" s="224"/>
      <c r="N147" s="225">
        <f>ROUND(L147*K147,2)</f>
        <v>0</v>
      </c>
      <c r="O147" s="225"/>
      <c r="P147" s="225"/>
      <c r="Q147" s="225"/>
      <c r="R147" s="49"/>
      <c r="T147" s="226" t="s">
        <v>22</v>
      </c>
      <c r="U147" s="57" t="s">
        <v>47</v>
      </c>
      <c r="V147" s="48"/>
      <c r="W147" s="227">
        <f>V147*K147</f>
        <v>0</v>
      </c>
      <c r="X147" s="227">
        <v>0</v>
      </c>
      <c r="Y147" s="227">
        <f>X147*K147</f>
        <v>0</v>
      </c>
      <c r="Z147" s="227">
        <v>0</v>
      </c>
      <c r="AA147" s="228">
        <f>Z147*K147</f>
        <v>0</v>
      </c>
      <c r="AR147" s="23" t="s">
        <v>166</v>
      </c>
      <c r="AT147" s="23" t="s">
        <v>162</v>
      </c>
      <c r="AU147" s="23" t="s">
        <v>118</v>
      </c>
      <c r="AY147" s="23" t="s">
        <v>161</v>
      </c>
      <c r="BE147" s="143">
        <f>IF(U147="základní",N147,0)</f>
        <v>0</v>
      </c>
      <c r="BF147" s="143">
        <f>IF(U147="snížená",N147,0)</f>
        <v>0</v>
      </c>
      <c r="BG147" s="143">
        <f>IF(U147="zákl. přenesená",N147,0)</f>
        <v>0</v>
      </c>
      <c r="BH147" s="143">
        <f>IF(U147="sníž. přenesená",N147,0)</f>
        <v>0</v>
      </c>
      <c r="BI147" s="143">
        <f>IF(U147="nulová",N147,0)</f>
        <v>0</v>
      </c>
      <c r="BJ147" s="23" t="s">
        <v>90</v>
      </c>
      <c r="BK147" s="143">
        <f>ROUND(L147*K147,2)</f>
        <v>0</v>
      </c>
      <c r="BL147" s="23" t="s">
        <v>166</v>
      </c>
      <c r="BM147" s="23" t="s">
        <v>451</v>
      </c>
    </row>
    <row r="148" spans="2:51" s="10" customFormat="1" ht="25.5" customHeight="1">
      <c r="B148" s="241"/>
      <c r="C148" s="242"/>
      <c r="D148" s="242"/>
      <c r="E148" s="243" t="s">
        <v>22</v>
      </c>
      <c r="F148" s="244" t="s">
        <v>452</v>
      </c>
      <c r="G148" s="245"/>
      <c r="H148" s="245"/>
      <c r="I148" s="245"/>
      <c r="J148" s="242"/>
      <c r="K148" s="246">
        <v>1112.5</v>
      </c>
      <c r="L148" s="242"/>
      <c r="M148" s="242"/>
      <c r="N148" s="242"/>
      <c r="O148" s="242"/>
      <c r="P148" s="242"/>
      <c r="Q148" s="242"/>
      <c r="R148" s="247"/>
      <c r="T148" s="248"/>
      <c r="U148" s="242"/>
      <c r="V148" s="242"/>
      <c r="W148" s="242"/>
      <c r="X148" s="242"/>
      <c r="Y148" s="242"/>
      <c r="Z148" s="242"/>
      <c r="AA148" s="249"/>
      <c r="AT148" s="250" t="s">
        <v>181</v>
      </c>
      <c r="AU148" s="250" t="s">
        <v>118</v>
      </c>
      <c r="AV148" s="10" t="s">
        <v>118</v>
      </c>
      <c r="AW148" s="10" t="s">
        <v>38</v>
      </c>
      <c r="AX148" s="10" t="s">
        <v>82</v>
      </c>
      <c r="AY148" s="250" t="s">
        <v>161</v>
      </c>
    </row>
    <row r="149" spans="2:51" s="10" customFormat="1" ht="25.5" customHeight="1">
      <c r="B149" s="241"/>
      <c r="C149" s="242"/>
      <c r="D149" s="242"/>
      <c r="E149" s="243" t="s">
        <v>22</v>
      </c>
      <c r="F149" s="251" t="s">
        <v>453</v>
      </c>
      <c r="G149" s="242"/>
      <c r="H149" s="242"/>
      <c r="I149" s="242"/>
      <c r="J149" s="242"/>
      <c r="K149" s="246">
        <v>79.13</v>
      </c>
      <c r="L149" s="242"/>
      <c r="M149" s="242"/>
      <c r="N149" s="242"/>
      <c r="O149" s="242"/>
      <c r="P149" s="242"/>
      <c r="Q149" s="242"/>
      <c r="R149" s="247"/>
      <c r="T149" s="248"/>
      <c r="U149" s="242"/>
      <c r="V149" s="242"/>
      <c r="W149" s="242"/>
      <c r="X149" s="242"/>
      <c r="Y149" s="242"/>
      <c r="Z149" s="242"/>
      <c r="AA149" s="249"/>
      <c r="AT149" s="250" t="s">
        <v>181</v>
      </c>
      <c r="AU149" s="250" t="s">
        <v>118</v>
      </c>
      <c r="AV149" s="10" t="s">
        <v>118</v>
      </c>
      <c r="AW149" s="10" t="s">
        <v>38</v>
      </c>
      <c r="AX149" s="10" t="s">
        <v>82</v>
      </c>
      <c r="AY149" s="250" t="s">
        <v>161</v>
      </c>
    </row>
    <row r="150" spans="2:51" s="10" customFormat="1" ht="16.5" customHeight="1">
      <c r="B150" s="241"/>
      <c r="C150" s="242"/>
      <c r="D150" s="242"/>
      <c r="E150" s="243" t="s">
        <v>22</v>
      </c>
      <c r="F150" s="251" t="s">
        <v>454</v>
      </c>
      <c r="G150" s="242"/>
      <c r="H150" s="242"/>
      <c r="I150" s="242"/>
      <c r="J150" s="242"/>
      <c r="K150" s="246">
        <v>6.56</v>
      </c>
      <c r="L150" s="242"/>
      <c r="M150" s="242"/>
      <c r="N150" s="242"/>
      <c r="O150" s="242"/>
      <c r="P150" s="242"/>
      <c r="Q150" s="242"/>
      <c r="R150" s="247"/>
      <c r="T150" s="248"/>
      <c r="U150" s="242"/>
      <c r="V150" s="242"/>
      <c r="W150" s="242"/>
      <c r="X150" s="242"/>
      <c r="Y150" s="242"/>
      <c r="Z150" s="242"/>
      <c r="AA150" s="249"/>
      <c r="AT150" s="250" t="s">
        <v>181</v>
      </c>
      <c r="AU150" s="250" t="s">
        <v>118</v>
      </c>
      <c r="AV150" s="10" t="s">
        <v>118</v>
      </c>
      <c r="AW150" s="10" t="s">
        <v>38</v>
      </c>
      <c r="AX150" s="10" t="s">
        <v>82</v>
      </c>
      <c r="AY150" s="250" t="s">
        <v>161</v>
      </c>
    </row>
    <row r="151" spans="2:51" s="11" customFormat="1" ht="16.5" customHeight="1">
      <c r="B151" s="252"/>
      <c r="C151" s="253"/>
      <c r="D151" s="253"/>
      <c r="E151" s="254" t="s">
        <v>22</v>
      </c>
      <c r="F151" s="255" t="s">
        <v>183</v>
      </c>
      <c r="G151" s="253"/>
      <c r="H151" s="253"/>
      <c r="I151" s="253"/>
      <c r="J151" s="253"/>
      <c r="K151" s="256">
        <v>1198.19</v>
      </c>
      <c r="L151" s="253"/>
      <c r="M151" s="253"/>
      <c r="N151" s="253"/>
      <c r="O151" s="253"/>
      <c r="P151" s="253"/>
      <c r="Q151" s="253"/>
      <c r="R151" s="257"/>
      <c r="T151" s="258"/>
      <c r="U151" s="253"/>
      <c r="V151" s="253"/>
      <c r="W151" s="253"/>
      <c r="X151" s="253"/>
      <c r="Y151" s="253"/>
      <c r="Z151" s="253"/>
      <c r="AA151" s="259"/>
      <c r="AT151" s="260" t="s">
        <v>181</v>
      </c>
      <c r="AU151" s="260" t="s">
        <v>118</v>
      </c>
      <c r="AV151" s="11" t="s">
        <v>166</v>
      </c>
      <c r="AW151" s="11" t="s">
        <v>38</v>
      </c>
      <c r="AX151" s="11" t="s">
        <v>90</v>
      </c>
      <c r="AY151" s="260" t="s">
        <v>161</v>
      </c>
    </row>
    <row r="152" spans="2:65" s="1" customFormat="1" ht="38.25" customHeight="1">
      <c r="B152" s="47"/>
      <c r="C152" s="218" t="s">
        <v>224</v>
      </c>
      <c r="D152" s="218" t="s">
        <v>162</v>
      </c>
      <c r="E152" s="219" t="s">
        <v>220</v>
      </c>
      <c r="F152" s="220" t="s">
        <v>221</v>
      </c>
      <c r="G152" s="220"/>
      <c r="H152" s="220"/>
      <c r="I152" s="220"/>
      <c r="J152" s="221" t="s">
        <v>186</v>
      </c>
      <c r="K152" s="222">
        <v>22765.61</v>
      </c>
      <c r="L152" s="223">
        <v>0</v>
      </c>
      <c r="M152" s="224"/>
      <c r="N152" s="225">
        <f>ROUND(L152*K152,2)</f>
        <v>0</v>
      </c>
      <c r="O152" s="225"/>
      <c r="P152" s="225"/>
      <c r="Q152" s="225"/>
      <c r="R152" s="49"/>
      <c r="T152" s="226" t="s">
        <v>22</v>
      </c>
      <c r="U152" s="57" t="s">
        <v>47</v>
      </c>
      <c r="V152" s="48"/>
      <c r="W152" s="227">
        <f>V152*K152</f>
        <v>0</v>
      </c>
      <c r="X152" s="227">
        <v>0</v>
      </c>
      <c r="Y152" s="227">
        <f>X152*K152</f>
        <v>0</v>
      </c>
      <c r="Z152" s="227">
        <v>0</v>
      </c>
      <c r="AA152" s="228">
        <f>Z152*K152</f>
        <v>0</v>
      </c>
      <c r="AR152" s="23" t="s">
        <v>166</v>
      </c>
      <c r="AT152" s="23" t="s">
        <v>162</v>
      </c>
      <c r="AU152" s="23" t="s">
        <v>118</v>
      </c>
      <c r="AY152" s="23" t="s">
        <v>161</v>
      </c>
      <c r="BE152" s="143">
        <f>IF(U152="základní",N152,0)</f>
        <v>0</v>
      </c>
      <c r="BF152" s="143">
        <f>IF(U152="snížená",N152,0)</f>
        <v>0</v>
      </c>
      <c r="BG152" s="143">
        <f>IF(U152="zákl. přenesená",N152,0)</f>
        <v>0</v>
      </c>
      <c r="BH152" s="143">
        <f>IF(U152="sníž. přenesená",N152,0)</f>
        <v>0</v>
      </c>
      <c r="BI152" s="143">
        <f>IF(U152="nulová",N152,0)</f>
        <v>0</v>
      </c>
      <c r="BJ152" s="23" t="s">
        <v>90</v>
      </c>
      <c r="BK152" s="143">
        <f>ROUND(L152*K152,2)</f>
        <v>0</v>
      </c>
      <c r="BL152" s="23" t="s">
        <v>166</v>
      </c>
      <c r="BM152" s="23" t="s">
        <v>455</v>
      </c>
    </row>
    <row r="153" spans="2:51" s="10" customFormat="1" ht="16.5" customHeight="1">
      <c r="B153" s="241"/>
      <c r="C153" s="242"/>
      <c r="D153" s="242"/>
      <c r="E153" s="243" t="s">
        <v>22</v>
      </c>
      <c r="F153" s="244" t="s">
        <v>456</v>
      </c>
      <c r="G153" s="245"/>
      <c r="H153" s="245"/>
      <c r="I153" s="245"/>
      <c r="J153" s="242"/>
      <c r="K153" s="246">
        <v>22765.61</v>
      </c>
      <c r="L153" s="242"/>
      <c r="M153" s="242"/>
      <c r="N153" s="242"/>
      <c r="O153" s="242"/>
      <c r="P153" s="242"/>
      <c r="Q153" s="242"/>
      <c r="R153" s="247"/>
      <c r="T153" s="248"/>
      <c r="U153" s="242"/>
      <c r="V153" s="242"/>
      <c r="W153" s="242"/>
      <c r="X153" s="242"/>
      <c r="Y153" s="242"/>
      <c r="Z153" s="242"/>
      <c r="AA153" s="249"/>
      <c r="AT153" s="250" t="s">
        <v>181</v>
      </c>
      <c r="AU153" s="250" t="s">
        <v>118</v>
      </c>
      <c r="AV153" s="10" t="s">
        <v>118</v>
      </c>
      <c r="AW153" s="10" t="s">
        <v>38</v>
      </c>
      <c r="AX153" s="10" t="s">
        <v>90</v>
      </c>
      <c r="AY153" s="250" t="s">
        <v>161</v>
      </c>
    </row>
    <row r="154" spans="2:65" s="1" customFormat="1" ht="16.5" customHeight="1">
      <c r="B154" s="47"/>
      <c r="C154" s="218" t="s">
        <v>228</v>
      </c>
      <c r="D154" s="218" t="s">
        <v>162</v>
      </c>
      <c r="E154" s="219" t="s">
        <v>225</v>
      </c>
      <c r="F154" s="220" t="s">
        <v>226</v>
      </c>
      <c r="G154" s="220"/>
      <c r="H154" s="220"/>
      <c r="I154" s="220"/>
      <c r="J154" s="221" t="s">
        <v>186</v>
      </c>
      <c r="K154" s="222">
        <v>1198.19</v>
      </c>
      <c r="L154" s="223">
        <v>0</v>
      </c>
      <c r="M154" s="224"/>
      <c r="N154" s="225">
        <f>ROUND(L154*K154,2)</f>
        <v>0</v>
      </c>
      <c r="O154" s="225"/>
      <c r="P154" s="225"/>
      <c r="Q154" s="225"/>
      <c r="R154" s="49"/>
      <c r="T154" s="226" t="s">
        <v>22</v>
      </c>
      <c r="U154" s="57" t="s">
        <v>47</v>
      </c>
      <c r="V154" s="48"/>
      <c r="W154" s="227">
        <f>V154*K154</f>
        <v>0</v>
      </c>
      <c r="X154" s="227">
        <v>0</v>
      </c>
      <c r="Y154" s="227">
        <f>X154*K154</f>
        <v>0</v>
      </c>
      <c r="Z154" s="227">
        <v>0</v>
      </c>
      <c r="AA154" s="228">
        <f>Z154*K154</f>
        <v>0</v>
      </c>
      <c r="AR154" s="23" t="s">
        <v>166</v>
      </c>
      <c r="AT154" s="23" t="s">
        <v>162</v>
      </c>
      <c r="AU154" s="23" t="s">
        <v>118</v>
      </c>
      <c r="AY154" s="23" t="s">
        <v>161</v>
      </c>
      <c r="BE154" s="143">
        <f>IF(U154="základní",N154,0)</f>
        <v>0</v>
      </c>
      <c r="BF154" s="143">
        <f>IF(U154="snížená",N154,0)</f>
        <v>0</v>
      </c>
      <c r="BG154" s="143">
        <f>IF(U154="zákl. přenesená",N154,0)</f>
        <v>0</v>
      </c>
      <c r="BH154" s="143">
        <f>IF(U154="sníž. přenesená",N154,0)</f>
        <v>0</v>
      </c>
      <c r="BI154" s="143">
        <f>IF(U154="nulová",N154,0)</f>
        <v>0</v>
      </c>
      <c r="BJ154" s="23" t="s">
        <v>90</v>
      </c>
      <c r="BK154" s="143">
        <f>ROUND(L154*K154,2)</f>
        <v>0</v>
      </c>
      <c r="BL154" s="23" t="s">
        <v>166</v>
      </c>
      <c r="BM154" s="23" t="s">
        <v>457</v>
      </c>
    </row>
    <row r="155" spans="2:65" s="1" customFormat="1" ht="25.5" customHeight="1">
      <c r="B155" s="47"/>
      <c r="C155" s="218" t="s">
        <v>235</v>
      </c>
      <c r="D155" s="218" t="s">
        <v>162</v>
      </c>
      <c r="E155" s="219" t="s">
        <v>229</v>
      </c>
      <c r="F155" s="220" t="s">
        <v>230</v>
      </c>
      <c r="G155" s="220"/>
      <c r="H155" s="220"/>
      <c r="I155" s="220"/>
      <c r="J155" s="221" t="s">
        <v>231</v>
      </c>
      <c r="K155" s="222">
        <v>2036.923</v>
      </c>
      <c r="L155" s="223">
        <v>0</v>
      </c>
      <c r="M155" s="224"/>
      <c r="N155" s="225">
        <f>ROUND(L155*K155,2)</f>
        <v>0</v>
      </c>
      <c r="O155" s="225"/>
      <c r="P155" s="225"/>
      <c r="Q155" s="225"/>
      <c r="R155" s="49"/>
      <c r="T155" s="226" t="s">
        <v>22</v>
      </c>
      <c r="U155" s="57" t="s">
        <v>47</v>
      </c>
      <c r="V155" s="48"/>
      <c r="W155" s="227">
        <f>V155*K155</f>
        <v>0</v>
      </c>
      <c r="X155" s="227">
        <v>0</v>
      </c>
      <c r="Y155" s="227">
        <f>X155*K155</f>
        <v>0</v>
      </c>
      <c r="Z155" s="227">
        <v>0</v>
      </c>
      <c r="AA155" s="228">
        <f>Z155*K155</f>
        <v>0</v>
      </c>
      <c r="AR155" s="23" t="s">
        <v>166</v>
      </c>
      <c r="AT155" s="23" t="s">
        <v>162</v>
      </c>
      <c r="AU155" s="23" t="s">
        <v>118</v>
      </c>
      <c r="AY155" s="23" t="s">
        <v>161</v>
      </c>
      <c r="BE155" s="143">
        <f>IF(U155="základní",N155,0)</f>
        <v>0</v>
      </c>
      <c r="BF155" s="143">
        <f>IF(U155="snížená",N155,0)</f>
        <v>0</v>
      </c>
      <c r="BG155" s="143">
        <f>IF(U155="zákl. přenesená",N155,0)</f>
        <v>0</v>
      </c>
      <c r="BH155" s="143">
        <f>IF(U155="sníž. přenesená",N155,0)</f>
        <v>0</v>
      </c>
      <c r="BI155" s="143">
        <f>IF(U155="nulová",N155,0)</f>
        <v>0</v>
      </c>
      <c r="BJ155" s="23" t="s">
        <v>90</v>
      </c>
      <c r="BK155" s="143">
        <f>ROUND(L155*K155,2)</f>
        <v>0</v>
      </c>
      <c r="BL155" s="23" t="s">
        <v>166</v>
      </c>
      <c r="BM155" s="23" t="s">
        <v>458</v>
      </c>
    </row>
    <row r="156" spans="2:47" s="1" customFormat="1" ht="24" customHeight="1">
      <c r="B156" s="47"/>
      <c r="C156" s="48"/>
      <c r="D156" s="48"/>
      <c r="E156" s="48"/>
      <c r="F156" s="229" t="s">
        <v>233</v>
      </c>
      <c r="G156" s="68"/>
      <c r="H156" s="68"/>
      <c r="I156" s="68"/>
      <c r="J156" s="48"/>
      <c r="K156" s="48"/>
      <c r="L156" s="48"/>
      <c r="M156" s="48"/>
      <c r="N156" s="48"/>
      <c r="O156" s="48"/>
      <c r="P156" s="48"/>
      <c r="Q156" s="48"/>
      <c r="R156" s="49"/>
      <c r="T156" s="190"/>
      <c r="U156" s="48"/>
      <c r="V156" s="48"/>
      <c r="W156" s="48"/>
      <c r="X156" s="48"/>
      <c r="Y156" s="48"/>
      <c r="Z156" s="48"/>
      <c r="AA156" s="101"/>
      <c r="AT156" s="23" t="s">
        <v>169</v>
      </c>
      <c r="AU156" s="23" t="s">
        <v>118</v>
      </c>
    </row>
    <row r="157" spans="2:51" s="10" customFormat="1" ht="16.5" customHeight="1">
      <c r="B157" s="241"/>
      <c r="C157" s="242"/>
      <c r="D157" s="242"/>
      <c r="E157" s="243" t="s">
        <v>22</v>
      </c>
      <c r="F157" s="251" t="s">
        <v>459</v>
      </c>
      <c r="G157" s="242"/>
      <c r="H157" s="242"/>
      <c r="I157" s="242"/>
      <c r="J157" s="242"/>
      <c r="K157" s="246">
        <v>2036.923</v>
      </c>
      <c r="L157" s="242"/>
      <c r="M157" s="242"/>
      <c r="N157" s="242"/>
      <c r="O157" s="242"/>
      <c r="P157" s="242"/>
      <c r="Q157" s="242"/>
      <c r="R157" s="247"/>
      <c r="T157" s="248"/>
      <c r="U157" s="242"/>
      <c r="V157" s="242"/>
      <c r="W157" s="242"/>
      <c r="X157" s="242"/>
      <c r="Y157" s="242"/>
      <c r="Z157" s="242"/>
      <c r="AA157" s="249"/>
      <c r="AT157" s="250" t="s">
        <v>181</v>
      </c>
      <c r="AU157" s="250" t="s">
        <v>118</v>
      </c>
      <c r="AV157" s="10" t="s">
        <v>118</v>
      </c>
      <c r="AW157" s="10" t="s">
        <v>38</v>
      </c>
      <c r="AX157" s="10" t="s">
        <v>90</v>
      </c>
      <c r="AY157" s="250" t="s">
        <v>161</v>
      </c>
    </row>
    <row r="158" spans="2:65" s="1" customFormat="1" ht="25.5" customHeight="1">
      <c r="B158" s="47"/>
      <c r="C158" s="218" t="s">
        <v>242</v>
      </c>
      <c r="D158" s="218" t="s">
        <v>162</v>
      </c>
      <c r="E158" s="219" t="s">
        <v>460</v>
      </c>
      <c r="F158" s="220" t="s">
        <v>461</v>
      </c>
      <c r="G158" s="220"/>
      <c r="H158" s="220"/>
      <c r="I158" s="220"/>
      <c r="J158" s="221" t="s">
        <v>178</v>
      </c>
      <c r="K158" s="222">
        <v>230.6</v>
      </c>
      <c r="L158" s="223">
        <v>0</v>
      </c>
      <c r="M158" s="224"/>
      <c r="N158" s="225">
        <f>ROUND(L158*K158,2)</f>
        <v>0</v>
      </c>
      <c r="O158" s="225"/>
      <c r="P158" s="225"/>
      <c r="Q158" s="225"/>
      <c r="R158" s="49"/>
      <c r="T158" s="226" t="s">
        <v>22</v>
      </c>
      <c r="U158" s="57" t="s">
        <v>47</v>
      </c>
      <c r="V158" s="48"/>
      <c r="W158" s="227">
        <f>V158*K158</f>
        <v>0</v>
      </c>
      <c r="X158" s="227">
        <v>0</v>
      </c>
      <c r="Y158" s="227">
        <f>X158*K158</f>
        <v>0</v>
      </c>
      <c r="Z158" s="227">
        <v>0</v>
      </c>
      <c r="AA158" s="228">
        <f>Z158*K158</f>
        <v>0</v>
      </c>
      <c r="AR158" s="23" t="s">
        <v>166</v>
      </c>
      <c r="AT158" s="23" t="s">
        <v>162</v>
      </c>
      <c r="AU158" s="23" t="s">
        <v>118</v>
      </c>
      <c r="AY158" s="23" t="s">
        <v>161</v>
      </c>
      <c r="BE158" s="143">
        <f>IF(U158="základní",N158,0)</f>
        <v>0</v>
      </c>
      <c r="BF158" s="143">
        <f>IF(U158="snížená",N158,0)</f>
        <v>0</v>
      </c>
      <c r="BG158" s="143">
        <f>IF(U158="zákl. přenesená",N158,0)</f>
        <v>0</v>
      </c>
      <c r="BH158" s="143">
        <f>IF(U158="sníž. přenesená",N158,0)</f>
        <v>0</v>
      </c>
      <c r="BI158" s="143">
        <f>IF(U158="nulová",N158,0)</f>
        <v>0</v>
      </c>
      <c r="BJ158" s="23" t="s">
        <v>90</v>
      </c>
      <c r="BK158" s="143">
        <f>ROUND(L158*K158,2)</f>
        <v>0</v>
      </c>
      <c r="BL158" s="23" t="s">
        <v>166</v>
      </c>
      <c r="BM158" s="23" t="s">
        <v>462</v>
      </c>
    </row>
    <row r="159" spans="2:65" s="1" customFormat="1" ht="16.5" customHeight="1">
      <c r="B159" s="47"/>
      <c r="C159" s="230" t="s">
        <v>11</v>
      </c>
      <c r="D159" s="230" t="s">
        <v>170</v>
      </c>
      <c r="E159" s="231" t="s">
        <v>463</v>
      </c>
      <c r="F159" s="232" t="s">
        <v>464</v>
      </c>
      <c r="G159" s="232"/>
      <c r="H159" s="232"/>
      <c r="I159" s="232"/>
      <c r="J159" s="233" t="s">
        <v>465</v>
      </c>
      <c r="K159" s="234">
        <v>6.053</v>
      </c>
      <c r="L159" s="235">
        <v>0</v>
      </c>
      <c r="M159" s="236"/>
      <c r="N159" s="237">
        <f>ROUND(L159*K159,2)</f>
        <v>0</v>
      </c>
      <c r="O159" s="225"/>
      <c r="P159" s="225"/>
      <c r="Q159" s="225"/>
      <c r="R159" s="49"/>
      <c r="T159" s="226" t="s">
        <v>22</v>
      </c>
      <c r="U159" s="57" t="s">
        <v>47</v>
      </c>
      <c r="V159" s="48"/>
      <c r="W159" s="227">
        <f>V159*K159</f>
        <v>0</v>
      </c>
      <c r="X159" s="227">
        <v>0.001</v>
      </c>
      <c r="Y159" s="227">
        <f>X159*K159</f>
        <v>0.006053</v>
      </c>
      <c r="Z159" s="227">
        <v>0</v>
      </c>
      <c r="AA159" s="228">
        <f>Z159*K159</f>
        <v>0</v>
      </c>
      <c r="AR159" s="23" t="s">
        <v>173</v>
      </c>
      <c r="AT159" s="23" t="s">
        <v>170</v>
      </c>
      <c r="AU159" s="23" t="s">
        <v>118</v>
      </c>
      <c r="AY159" s="23" t="s">
        <v>161</v>
      </c>
      <c r="BE159" s="143">
        <f>IF(U159="základní",N159,0)</f>
        <v>0</v>
      </c>
      <c r="BF159" s="143">
        <f>IF(U159="snížená",N159,0)</f>
        <v>0</v>
      </c>
      <c r="BG159" s="143">
        <f>IF(U159="zákl. přenesená",N159,0)</f>
        <v>0</v>
      </c>
      <c r="BH159" s="143">
        <f>IF(U159="sníž. přenesená",N159,0)</f>
        <v>0</v>
      </c>
      <c r="BI159" s="143">
        <f>IF(U159="nulová",N159,0)</f>
        <v>0</v>
      </c>
      <c r="BJ159" s="23" t="s">
        <v>90</v>
      </c>
      <c r="BK159" s="143">
        <f>ROUND(L159*K159,2)</f>
        <v>0</v>
      </c>
      <c r="BL159" s="23" t="s">
        <v>166</v>
      </c>
      <c r="BM159" s="23" t="s">
        <v>466</v>
      </c>
    </row>
    <row r="160" spans="2:51" s="10" customFormat="1" ht="16.5" customHeight="1">
      <c r="B160" s="241"/>
      <c r="C160" s="242"/>
      <c r="D160" s="242"/>
      <c r="E160" s="243" t="s">
        <v>22</v>
      </c>
      <c r="F160" s="244" t="s">
        <v>467</v>
      </c>
      <c r="G160" s="245"/>
      <c r="H160" s="245"/>
      <c r="I160" s="245"/>
      <c r="J160" s="242"/>
      <c r="K160" s="246">
        <v>6.053</v>
      </c>
      <c r="L160" s="242"/>
      <c r="M160" s="242"/>
      <c r="N160" s="242"/>
      <c r="O160" s="242"/>
      <c r="P160" s="242"/>
      <c r="Q160" s="242"/>
      <c r="R160" s="247"/>
      <c r="T160" s="248"/>
      <c r="U160" s="242"/>
      <c r="V160" s="242"/>
      <c r="W160" s="242"/>
      <c r="X160" s="242"/>
      <c r="Y160" s="242"/>
      <c r="Z160" s="242"/>
      <c r="AA160" s="249"/>
      <c r="AT160" s="250" t="s">
        <v>181</v>
      </c>
      <c r="AU160" s="250" t="s">
        <v>118</v>
      </c>
      <c r="AV160" s="10" t="s">
        <v>118</v>
      </c>
      <c r="AW160" s="10" t="s">
        <v>38</v>
      </c>
      <c r="AX160" s="10" t="s">
        <v>90</v>
      </c>
      <c r="AY160" s="250" t="s">
        <v>161</v>
      </c>
    </row>
    <row r="161" spans="2:65" s="1" customFormat="1" ht="25.5" customHeight="1">
      <c r="B161" s="47"/>
      <c r="C161" s="218" t="s">
        <v>251</v>
      </c>
      <c r="D161" s="218" t="s">
        <v>162</v>
      </c>
      <c r="E161" s="219" t="s">
        <v>236</v>
      </c>
      <c r="F161" s="220" t="s">
        <v>237</v>
      </c>
      <c r="G161" s="220"/>
      <c r="H161" s="220"/>
      <c r="I161" s="220"/>
      <c r="J161" s="221" t="s">
        <v>178</v>
      </c>
      <c r="K161" s="222">
        <v>2887.3</v>
      </c>
      <c r="L161" s="223">
        <v>0</v>
      </c>
      <c r="M161" s="224"/>
      <c r="N161" s="225">
        <f>ROUND(L161*K161,2)</f>
        <v>0</v>
      </c>
      <c r="O161" s="225"/>
      <c r="P161" s="225"/>
      <c r="Q161" s="225"/>
      <c r="R161" s="49"/>
      <c r="T161" s="226" t="s">
        <v>22</v>
      </c>
      <c r="U161" s="57" t="s">
        <v>47</v>
      </c>
      <c r="V161" s="48"/>
      <c r="W161" s="227">
        <f>V161*K161</f>
        <v>0</v>
      </c>
      <c r="X161" s="227">
        <v>0</v>
      </c>
      <c r="Y161" s="227">
        <f>X161*K161</f>
        <v>0</v>
      </c>
      <c r="Z161" s="227">
        <v>0</v>
      </c>
      <c r="AA161" s="228">
        <f>Z161*K161</f>
        <v>0</v>
      </c>
      <c r="AR161" s="23" t="s">
        <v>166</v>
      </c>
      <c r="AT161" s="23" t="s">
        <v>162</v>
      </c>
      <c r="AU161" s="23" t="s">
        <v>118</v>
      </c>
      <c r="AY161" s="23" t="s">
        <v>161</v>
      </c>
      <c r="BE161" s="143">
        <f>IF(U161="základní",N161,0)</f>
        <v>0</v>
      </c>
      <c r="BF161" s="143">
        <f>IF(U161="snížená",N161,0)</f>
        <v>0</v>
      </c>
      <c r="BG161" s="143">
        <f>IF(U161="zákl. přenesená",N161,0)</f>
        <v>0</v>
      </c>
      <c r="BH161" s="143">
        <f>IF(U161="sníž. přenesená",N161,0)</f>
        <v>0</v>
      </c>
      <c r="BI161" s="143">
        <f>IF(U161="nulová",N161,0)</f>
        <v>0</v>
      </c>
      <c r="BJ161" s="23" t="s">
        <v>90</v>
      </c>
      <c r="BK161" s="143">
        <f>ROUND(L161*K161,2)</f>
        <v>0</v>
      </c>
      <c r="BL161" s="23" t="s">
        <v>166</v>
      </c>
      <c r="BM161" s="23" t="s">
        <v>468</v>
      </c>
    </row>
    <row r="162" spans="2:51" s="10" customFormat="1" ht="16.5" customHeight="1">
      <c r="B162" s="241"/>
      <c r="C162" s="242"/>
      <c r="D162" s="242"/>
      <c r="E162" s="243" t="s">
        <v>22</v>
      </c>
      <c r="F162" s="244" t="s">
        <v>469</v>
      </c>
      <c r="G162" s="245"/>
      <c r="H162" s="245"/>
      <c r="I162" s="245"/>
      <c r="J162" s="242"/>
      <c r="K162" s="246">
        <v>2678.3</v>
      </c>
      <c r="L162" s="242"/>
      <c r="M162" s="242"/>
      <c r="N162" s="242"/>
      <c r="O162" s="242"/>
      <c r="P162" s="242"/>
      <c r="Q162" s="242"/>
      <c r="R162" s="247"/>
      <c r="T162" s="248"/>
      <c r="U162" s="242"/>
      <c r="V162" s="242"/>
      <c r="W162" s="242"/>
      <c r="X162" s="242"/>
      <c r="Y162" s="242"/>
      <c r="Z162" s="242"/>
      <c r="AA162" s="249"/>
      <c r="AT162" s="250" t="s">
        <v>181</v>
      </c>
      <c r="AU162" s="250" t="s">
        <v>118</v>
      </c>
      <c r="AV162" s="10" t="s">
        <v>118</v>
      </c>
      <c r="AW162" s="10" t="s">
        <v>38</v>
      </c>
      <c r="AX162" s="10" t="s">
        <v>82</v>
      </c>
      <c r="AY162" s="250" t="s">
        <v>161</v>
      </c>
    </row>
    <row r="163" spans="2:51" s="10" customFormat="1" ht="16.5" customHeight="1">
      <c r="B163" s="241"/>
      <c r="C163" s="242"/>
      <c r="D163" s="242"/>
      <c r="E163" s="243" t="s">
        <v>22</v>
      </c>
      <c r="F163" s="251" t="s">
        <v>470</v>
      </c>
      <c r="G163" s="242"/>
      <c r="H163" s="242"/>
      <c r="I163" s="242"/>
      <c r="J163" s="242"/>
      <c r="K163" s="246">
        <v>193</v>
      </c>
      <c r="L163" s="242"/>
      <c r="M163" s="242"/>
      <c r="N163" s="242"/>
      <c r="O163" s="242"/>
      <c r="P163" s="242"/>
      <c r="Q163" s="242"/>
      <c r="R163" s="247"/>
      <c r="T163" s="248"/>
      <c r="U163" s="242"/>
      <c r="V163" s="242"/>
      <c r="W163" s="242"/>
      <c r="X163" s="242"/>
      <c r="Y163" s="242"/>
      <c r="Z163" s="242"/>
      <c r="AA163" s="249"/>
      <c r="AT163" s="250" t="s">
        <v>181</v>
      </c>
      <c r="AU163" s="250" t="s">
        <v>118</v>
      </c>
      <c r="AV163" s="10" t="s">
        <v>118</v>
      </c>
      <c r="AW163" s="10" t="s">
        <v>38</v>
      </c>
      <c r="AX163" s="10" t="s">
        <v>82</v>
      </c>
      <c r="AY163" s="250" t="s">
        <v>161</v>
      </c>
    </row>
    <row r="164" spans="2:51" s="10" customFormat="1" ht="16.5" customHeight="1">
      <c r="B164" s="241"/>
      <c r="C164" s="242"/>
      <c r="D164" s="242"/>
      <c r="E164" s="243" t="s">
        <v>22</v>
      </c>
      <c r="F164" s="251" t="s">
        <v>471</v>
      </c>
      <c r="G164" s="242"/>
      <c r="H164" s="242"/>
      <c r="I164" s="242"/>
      <c r="J164" s="242"/>
      <c r="K164" s="246">
        <v>16</v>
      </c>
      <c r="L164" s="242"/>
      <c r="M164" s="242"/>
      <c r="N164" s="242"/>
      <c r="O164" s="242"/>
      <c r="P164" s="242"/>
      <c r="Q164" s="242"/>
      <c r="R164" s="247"/>
      <c r="T164" s="248"/>
      <c r="U164" s="242"/>
      <c r="V164" s="242"/>
      <c r="W164" s="242"/>
      <c r="X164" s="242"/>
      <c r="Y164" s="242"/>
      <c r="Z164" s="242"/>
      <c r="AA164" s="249"/>
      <c r="AT164" s="250" t="s">
        <v>181</v>
      </c>
      <c r="AU164" s="250" t="s">
        <v>118</v>
      </c>
      <c r="AV164" s="10" t="s">
        <v>118</v>
      </c>
      <c r="AW164" s="10" t="s">
        <v>38</v>
      </c>
      <c r="AX164" s="10" t="s">
        <v>82</v>
      </c>
      <c r="AY164" s="250" t="s">
        <v>161</v>
      </c>
    </row>
    <row r="165" spans="2:51" s="11" customFormat="1" ht="16.5" customHeight="1">
      <c r="B165" s="252"/>
      <c r="C165" s="253"/>
      <c r="D165" s="253"/>
      <c r="E165" s="254" t="s">
        <v>22</v>
      </c>
      <c r="F165" s="255" t="s">
        <v>183</v>
      </c>
      <c r="G165" s="253"/>
      <c r="H165" s="253"/>
      <c r="I165" s="253"/>
      <c r="J165" s="253"/>
      <c r="K165" s="256">
        <v>2887.3</v>
      </c>
      <c r="L165" s="253"/>
      <c r="M165" s="253"/>
      <c r="N165" s="253"/>
      <c r="O165" s="253"/>
      <c r="P165" s="253"/>
      <c r="Q165" s="253"/>
      <c r="R165" s="257"/>
      <c r="T165" s="258"/>
      <c r="U165" s="253"/>
      <c r="V165" s="253"/>
      <c r="W165" s="253"/>
      <c r="X165" s="253"/>
      <c r="Y165" s="253"/>
      <c r="Z165" s="253"/>
      <c r="AA165" s="259"/>
      <c r="AT165" s="260" t="s">
        <v>181</v>
      </c>
      <c r="AU165" s="260" t="s">
        <v>118</v>
      </c>
      <c r="AV165" s="11" t="s">
        <v>166</v>
      </c>
      <c r="AW165" s="11" t="s">
        <v>38</v>
      </c>
      <c r="AX165" s="11" t="s">
        <v>90</v>
      </c>
      <c r="AY165" s="260" t="s">
        <v>161</v>
      </c>
    </row>
    <row r="166" spans="2:65" s="1" customFormat="1" ht="25.5" customHeight="1">
      <c r="B166" s="47"/>
      <c r="C166" s="218" t="s">
        <v>257</v>
      </c>
      <c r="D166" s="218" t="s">
        <v>162</v>
      </c>
      <c r="E166" s="219" t="s">
        <v>472</v>
      </c>
      <c r="F166" s="220" t="s">
        <v>473</v>
      </c>
      <c r="G166" s="220"/>
      <c r="H166" s="220"/>
      <c r="I166" s="220"/>
      <c r="J166" s="221" t="s">
        <v>178</v>
      </c>
      <c r="K166" s="222">
        <v>119.6</v>
      </c>
      <c r="L166" s="223">
        <v>0</v>
      </c>
      <c r="M166" s="224"/>
      <c r="N166" s="225">
        <f>ROUND(L166*K166,2)</f>
        <v>0</v>
      </c>
      <c r="O166" s="225"/>
      <c r="P166" s="225"/>
      <c r="Q166" s="225"/>
      <c r="R166" s="49"/>
      <c r="T166" s="226" t="s">
        <v>22</v>
      </c>
      <c r="U166" s="57" t="s">
        <v>47</v>
      </c>
      <c r="V166" s="48"/>
      <c r="W166" s="227">
        <f>V166*K166</f>
        <v>0</v>
      </c>
      <c r="X166" s="227">
        <v>0</v>
      </c>
      <c r="Y166" s="227">
        <f>X166*K166</f>
        <v>0</v>
      </c>
      <c r="Z166" s="227">
        <v>0</v>
      </c>
      <c r="AA166" s="228">
        <f>Z166*K166</f>
        <v>0</v>
      </c>
      <c r="AR166" s="23" t="s">
        <v>166</v>
      </c>
      <c r="AT166" s="23" t="s">
        <v>162</v>
      </c>
      <c r="AU166" s="23" t="s">
        <v>118</v>
      </c>
      <c r="AY166" s="23" t="s">
        <v>161</v>
      </c>
      <c r="BE166" s="143">
        <f>IF(U166="základní",N166,0)</f>
        <v>0</v>
      </c>
      <c r="BF166" s="143">
        <f>IF(U166="snížená",N166,0)</f>
        <v>0</v>
      </c>
      <c r="BG166" s="143">
        <f>IF(U166="zákl. přenesená",N166,0)</f>
        <v>0</v>
      </c>
      <c r="BH166" s="143">
        <f>IF(U166="sníž. přenesená",N166,0)</f>
        <v>0</v>
      </c>
      <c r="BI166" s="143">
        <f>IF(U166="nulová",N166,0)</f>
        <v>0</v>
      </c>
      <c r="BJ166" s="23" t="s">
        <v>90</v>
      </c>
      <c r="BK166" s="143">
        <f>ROUND(L166*K166,2)</f>
        <v>0</v>
      </c>
      <c r="BL166" s="23" t="s">
        <v>166</v>
      </c>
      <c r="BM166" s="23" t="s">
        <v>474</v>
      </c>
    </row>
    <row r="167" spans="2:65" s="1" customFormat="1" ht="16.5" customHeight="1">
      <c r="B167" s="47"/>
      <c r="C167" s="218" t="s">
        <v>263</v>
      </c>
      <c r="D167" s="218" t="s">
        <v>162</v>
      </c>
      <c r="E167" s="219" t="s">
        <v>243</v>
      </c>
      <c r="F167" s="220" t="s">
        <v>244</v>
      </c>
      <c r="G167" s="220"/>
      <c r="H167" s="220"/>
      <c r="I167" s="220"/>
      <c r="J167" s="221" t="s">
        <v>178</v>
      </c>
      <c r="K167" s="222">
        <v>111</v>
      </c>
      <c r="L167" s="223">
        <v>0</v>
      </c>
      <c r="M167" s="224"/>
      <c r="N167" s="225">
        <f>ROUND(L167*K167,2)</f>
        <v>0</v>
      </c>
      <c r="O167" s="225"/>
      <c r="P167" s="225"/>
      <c r="Q167" s="225"/>
      <c r="R167" s="49"/>
      <c r="T167" s="226" t="s">
        <v>22</v>
      </c>
      <c r="U167" s="57" t="s">
        <v>47</v>
      </c>
      <c r="V167" s="48"/>
      <c r="W167" s="227">
        <f>V167*K167</f>
        <v>0</v>
      </c>
      <c r="X167" s="227">
        <v>0</v>
      </c>
      <c r="Y167" s="227">
        <f>X167*K167</f>
        <v>0</v>
      </c>
      <c r="Z167" s="227">
        <v>0</v>
      </c>
      <c r="AA167" s="228">
        <f>Z167*K167</f>
        <v>0</v>
      </c>
      <c r="AR167" s="23" t="s">
        <v>166</v>
      </c>
      <c r="AT167" s="23" t="s">
        <v>162</v>
      </c>
      <c r="AU167" s="23" t="s">
        <v>118</v>
      </c>
      <c r="AY167" s="23" t="s">
        <v>161</v>
      </c>
      <c r="BE167" s="143">
        <f>IF(U167="základní",N167,0)</f>
        <v>0</v>
      </c>
      <c r="BF167" s="143">
        <f>IF(U167="snížená",N167,0)</f>
        <v>0</v>
      </c>
      <c r="BG167" s="143">
        <f>IF(U167="zákl. přenesená",N167,0)</f>
        <v>0</v>
      </c>
      <c r="BH167" s="143">
        <f>IF(U167="sníž. přenesená",N167,0)</f>
        <v>0</v>
      </c>
      <c r="BI167" s="143">
        <f>IF(U167="nulová",N167,0)</f>
        <v>0</v>
      </c>
      <c r="BJ167" s="23" t="s">
        <v>90</v>
      </c>
      <c r="BK167" s="143">
        <f>ROUND(L167*K167,2)</f>
        <v>0</v>
      </c>
      <c r="BL167" s="23" t="s">
        <v>166</v>
      </c>
      <c r="BM167" s="23" t="s">
        <v>475</v>
      </c>
    </row>
    <row r="168" spans="2:65" s="1" customFormat="1" ht="16.5" customHeight="1">
      <c r="B168" s="47"/>
      <c r="C168" s="218" t="s">
        <v>271</v>
      </c>
      <c r="D168" s="218" t="s">
        <v>162</v>
      </c>
      <c r="E168" s="219" t="s">
        <v>476</v>
      </c>
      <c r="F168" s="220" t="s">
        <v>477</v>
      </c>
      <c r="G168" s="220"/>
      <c r="H168" s="220"/>
      <c r="I168" s="220"/>
      <c r="J168" s="221" t="s">
        <v>178</v>
      </c>
      <c r="K168" s="222">
        <v>230.6</v>
      </c>
      <c r="L168" s="223">
        <v>0</v>
      </c>
      <c r="M168" s="224"/>
      <c r="N168" s="225">
        <f>ROUND(L168*K168,2)</f>
        <v>0</v>
      </c>
      <c r="O168" s="225"/>
      <c r="P168" s="225"/>
      <c r="Q168" s="225"/>
      <c r="R168" s="49"/>
      <c r="T168" s="226" t="s">
        <v>22</v>
      </c>
      <c r="U168" s="57" t="s">
        <v>47</v>
      </c>
      <c r="V168" s="48"/>
      <c r="W168" s="227">
        <f>V168*K168</f>
        <v>0</v>
      </c>
      <c r="X168" s="227">
        <v>0.00127</v>
      </c>
      <c r="Y168" s="227">
        <f>X168*K168</f>
        <v>0.292862</v>
      </c>
      <c r="Z168" s="227">
        <v>0</v>
      </c>
      <c r="AA168" s="228">
        <f>Z168*K168</f>
        <v>0</v>
      </c>
      <c r="AR168" s="23" t="s">
        <v>166</v>
      </c>
      <c r="AT168" s="23" t="s">
        <v>162</v>
      </c>
      <c r="AU168" s="23" t="s">
        <v>118</v>
      </c>
      <c r="AY168" s="23" t="s">
        <v>161</v>
      </c>
      <c r="BE168" s="143">
        <f>IF(U168="základní",N168,0)</f>
        <v>0</v>
      </c>
      <c r="BF168" s="143">
        <f>IF(U168="snížená",N168,0)</f>
        <v>0</v>
      </c>
      <c r="BG168" s="143">
        <f>IF(U168="zákl. přenesená",N168,0)</f>
        <v>0</v>
      </c>
      <c r="BH168" s="143">
        <f>IF(U168="sníž. přenesená",N168,0)</f>
        <v>0</v>
      </c>
      <c r="BI168" s="143">
        <f>IF(U168="nulová",N168,0)</f>
        <v>0</v>
      </c>
      <c r="BJ168" s="23" t="s">
        <v>90</v>
      </c>
      <c r="BK168" s="143">
        <f>ROUND(L168*K168,2)</f>
        <v>0</v>
      </c>
      <c r="BL168" s="23" t="s">
        <v>166</v>
      </c>
      <c r="BM168" s="23" t="s">
        <v>478</v>
      </c>
    </row>
    <row r="169" spans="2:65" s="1" customFormat="1" ht="25.5" customHeight="1">
      <c r="B169" s="47"/>
      <c r="C169" s="218" t="s">
        <v>277</v>
      </c>
      <c r="D169" s="218" t="s">
        <v>162</v>
      </c>
      <c r="E169" s="219" t="s">
        <v>246</v>
      </c>
      <c r="F169" s="220" t="s">
        <v>247</v>
      </c>
      <c r="G169" s="220"/>
      <c r="H169" s="220"/>
      <c r="I169" s="220"/>
      <c r="J169" s="221" t="s">
        <v>248</v>
      </c>
      <c r="K169" s="222">
        <v>20</v>
      </c>
      <c r="L169" s="223">
        <v>0</v>
      </c>
      <c r="M169" s="224"/>
      <c r="N169" s="225">
        <f>ROUND(L169*K169,2)</f>
        <v>0</v>
      </c>
      <c r="O169" s="225"/>
      <c r="P169" s="225"/>
      <c r="Q169" s="225"/>
      <c r="R169" s="49"/>
      <c r="T169" s="226" t="s">
        <v>22</v>
      </c>
      <c r="U169" s="57" t="s">
        <v>47</v>
      </c>
      <c r="V169" s="48"/>
      <c r="W169" s="227">
        <f>V169*K169</f>
        <v>0</v>
      </c>
      <c r="X169" s="227">
        <v>0</v>
      </c>
      <c r="Y169" s="227">
        <f>X169*K169</f>
        <v>0</v>
      </c>
      <c r="Z169" s="227">
        <v>0.252</v>
      </c>
      <c r="AA169" s="228">
        <f>Z169*K169</f>
        <v>5.04</v>
      </c>
      <c r="AR169" s="23" t="s">
        <v>166</v>
      </c>
      <c r="AT169" s="23" t="s">
        <v>162</v>
      </c>
      <c r="AU169" s="23" t="s">
        <v>118</v>
      </c>
      <c r="AY169" s="23" t="s">
        <v>161</v>
      </c>
      <c r="BE169" s="143">
        <f>IF(U169="základní",N169,0)</f>
        <v>0</v>
      </c>
      <c r="BF169" s="143">
        <f>IF(U169="snížená",N169,0)</f>
        <v>0</v>
      </c>
      <c r="BG169" s="143">
        <f>IF(U169="zákl. přenesená",N169,0)</f>
        <v>0</v>
      </c>
      <c r="BH169" s="143">
        <f>IF(U169="sníž. přenesená",N169,0)</f>
        <v>0</v>
      </c>
      <c r="BI169" s="143">
        <f>IF(U169="nulová",N169,0)</f>
        <v>0</v>
      </c>
      <c r="BJ169" s="23" t="s">
        <v>90</v>
      </c>
      <c r="BK169" s="143">
        <f>ROUND(L169*K169,2)</f>
        <v>0</v>
      </c>
      <c r="BL169" s="23" t="s">
        <v>166</v>
      </c>
      <c r="BM169" s="23" t="s">
        <v>479</v>
      </c>
    </row>
    <row r="170" spans="2:63" s="9" customFormat="1" ht="29.85" customHeight="1">
      <c r="B170" s="206"/>
      <c r="C170" s="207"/>
      <c r="D170" s="238" t="s">
        <v>130</v>
      </c>
      <c r="E170" s="238"/>
      <c r="F170" s="238"/>
      <c r="G170" s="238"/>
      <c r="H170" s="238"/>
      <c r="I170" s="238"/>
      <c r="J170" s="238"/>
      <c r="K170" s="238"/>
      <c r="L170" s="238"/>
      <c r="M170" s="238"/>
      <c r="N170" s="239">
        <f>BK170</f>
        <v>0</v>
      </c>
      <c r="O170" s="240"/>
      <c r="P170" s="240"/>
      <c r="Q170" s="240"/>
      <c r="R170" s="211"/>
      <c r="T170" s="212"/>
      <c r="U170" s="207"/>
      <c r="V170" s="207"/>
      <c r="W170" s="213">
        <f>SUM(W171:W174)</f>
        <v>0</v>
      </c>
      <c r="X170" s="207"/>
      <c r="Y170" s="213">
        <f>SUM(Y171:Y174)</f>
        <v>0</v>
      </c>
      <c r="Z170" s="207"/>
      <c r="AA170" s="214">
        <f>SUM(AA171:AA174)</f>
        <v>0</v>
      </c>
      <c r="AR170" s="215" t="s">
        <v>90</v>
      </c>
      <c r="AT170" s="216" t="s">
        <v>81</v>
      </c>
      <c r="AU170" s="216" t="s">
        <v>90</v>
      </c>
      <c r="AY170" s="215" t="s">
        <v>161</v>
      </c>
      <c r="BK170" s="217">
        <f>SUM(BK171:BK174)</f>
        <v>0</v>
      </c>
    </row>
    <row r="171" spans="2:65" s="1" customFormat="1" ht="25.5" customHeight="1">
      <c r="B171" s="47"/>
      <c r="C171" s="218" t="s">
        <v>10</v>
      </c>
      <c r="D171" s="218" t="s">
        <v>162</v>
      </c>
      <c r="E171" s="219" t="s">
        <v>252</v>
      </c>
      <c r="F171" s="220" t="s">
        <v>253</v>
      </c>
      <c r="G171" s="220"/>
      <c r="H171" s="220"/>
      <c r="I171" s="220"/>
      <c r="J171" s="221" t="s">
        <v>186</v>
      </c>
      <c r="K171" s="222">
        <v>87.96</v>
      </c>
      <c r="L171" s="223">
        <v>0</v>
      </c>
      <c r="M171" s="224"/>
      <c r="N171" s="225">
        <f>ROUND(L171*K171,2)</f>
        <v>0</v>
      </c>
      <c r="O171" s="225"/>
      <c r="P171" s="225"/>
      <c r="Q171" s="225"/>
      <c r="R171" s="49"/>
      <c r="T171" s="226" t="s">
        <v>22</v>
      </c>
      <c r="U171" s="57" t="s">
        <v>47</v>
      </c>
      <c r="V171" s="48"/>
      <c r="W171" s="227">
        <f>V171*K171</f>
        <v>0</v>
      </c>
      <c r="X171" s="227">
        <v>0</v>
      </c>
      <c r="Y171" s="227">
        <f>X171*K171</f>
        <v>0</v>
      </c>
      <c r="Z171" s="227">
        <v>0</v>
      </c>
      <c r="AA171" s="228">
        <f>Z171*K171</f>
        <v>0</v>
      </c>
      <c r="AR171" s="23" t="s">
        <v>166</v>
      </c>
      <c r="AT171" s="23" t="s">
        <v>162</v>
      </c>
      <c r="AU171" s="23" t="s">
        <v>118</v>
      </c>
      <c r="AY171" s="23" t="s">
        <v>161</v>
      </c>
      <c r="BE171" s="143">
        <f>IF(U171="základní",N171,0)</f>
        <v>0</v>
      </c>
      <c r="BF171" s="143">
        <f>IF(U171="snížená",N171,0)</f>
        <v>0</v>
      </c>
      <c r="BG171" s="143">
        <f>IF(U171="zákl. přenesená",N171,0)</f>
        <v>0</v>
      </c>
      <c r="BH171" s="143">
        <f>IF(U171="sníž. přenesená",N171,0)</f>
        <v>0</v>
      </c>
      <c r="BI171" s="143">
        <f>IF(U171="nulová",N171,0)</f>
        <v>0</v>
      </c>
      <c r="BJ171" s="23" t="s">
        <v>90</v>
      </c>
      <c r="BK171" s="143">
        <f>ROUND(L171*K171,2)</f>
        <v>0</v>
      </c>
      <c r="BL171" s="23" t="s">
        <v>166</v>
      </c>
      <c r="BM171" s="23" t="s">
        <v>480</v>
      </c>
    </row>
    <row r="172" spans="2:51" s="10" customFormat="1" ht="16.5" customHeight="1">
      <c r="B172" s="241"/>
      <c r="C172" s="242"/>
      <c r="D172" s="242"/>
      <c r="E172" s="243" t="s">
        <v>22</v>
      </c>
      <c r="F172" s="244" t="s">
        <v>481</v>
      </c>
      <c r="G172" s="245"/>
      <c r="H172" s="245"/>
      <c r="I172" s="245"/>
      <c r="J172" s="242"/>
      <c r="K172" s="246">
        <v>66.96</v>
      </c>
      <c r="L172" s="242"/>
      <c r="M172" s="242"/>
      <c r="N172" s="242"/>
      <c r="O172" s="242"/>
      <c r="P172" s="242"/>
      <c r="Q172" s="242"/>
      <c r="R172" s="247"/>
      <c r="T172" s="248"/>
      <c r="U172" s="242"/>
      <c r="V172" s="242"/>
      <c r="W172" s="242"/>
      <c r="X172" s="242"/>
      <c r="Y172" s="242"/>
      <c r="Z172" s="242"/>
      <c r="AA172" s="249"/>
      <c r="AT172" s="250" t="s">
        <v>181</v>
      </c>
      <c r="AU172" s="250" t="s">
        <v>118</v>
      </c>
      <c r="AV172" s="10" t="s">
        <v>118</v>
      </c>
      <c r="AW172" s="10" t="s">
        <v>38</v>
      </c>
      <c r="AX172" s="10" t="s">
        <v>82</v>
      </c>
      <c r="AY172" s="250" t="s">
        <v>161</v>
      </c>
    </row>
    <row r="173" spans="2:51" s="10" customFormat="1" ht="16.5" customHeight="1">
      <c r="B173" s="241"/>
      <c r="C173" s="242"/>
      <c r="D173" s="242"/>
      <c r="E173" s="243" t="s">
        <v>22</v>
      </c>
      <c r="F173" s="251" t="s">
        <v>482</v>
      </c>
      <c r="G173" s="242"/>
      <c r="H173" s="242"/>
      <c r="I173" s="242"/>
      <c r="J173" s="242"/>
      <c r="K173" s="246">
        <v>21</v>
      </c>
      <c r="L173" s="242"/>
      <c r="M173" s="242"/>
      <c r="N173" s="242"/>
      <c r="O173" s="242"/>
      <c r="P173" s="242"/>
      <c r="Q173" s="242"/>
      <c r="R173" s="247"/>
      <c r="T173" s="248"/>
      <c r="U173" s="242"/>
      <c r="V173" s="242"/>
      <c r="W173" s="242"/>
      <c r="X173" s="242"/>
      <c r="Y173" s="242"/>
      <c r="Z173" s="242"/>
      <c r="AA173" s="249"/>
      <c r="AT173" s="250" t="s">
        <v>181</v>
      </c>
      <c r="AU173" s="250" t="s">
        <v>118</v>
      </c>
      <c r="AV173" s="10" t="s">
        <v>118</v>
      </c>
      <c r="AW173" s="10" t="s">
        <v>38</v>
      </c>
      <c r="AX173" s="10" t="s">
        <v>82</v>
      </c>
      <c r="AY173" s="250" t="s">
        <v>161</v>
      </c>
    </row>
    <row r="174" spans="2:51" s="11" customFormat="1" ht="16.5" customHeight="1">
      <c r="B174" s="252"/>
      <c r="C174" s="253"/>
      <c r="D174" s="253"/>
      <c r="E174" s="254" t="s">
        <v>22</v>
      </c>
      <c r="F174" s="255" t="s">
        <v>183</v>
      </c>
      <c r="G174" s="253"/>
      <c r="H174" s="253"/>
      <c r="I174" s="253"/>
      <c r="J174" s="253"/>
      <c r="K174" s="256">
        <v>87.96</v>
      </c>
      <c r="L174" s="253"/>
      <c r="M174" s="253"/>
      <c r="N174" s="253"/>
      <c r="O174" s="253"/>
      <c r="P174" s="253"/>
      <c r="Q174" s="253"/>
      <c r="R174" s="257"/>
      <c r="T174" s="258"/>
      <c r="U174" s="253"/>
      <c r="V174" s="253"/>
      <c r="W174" s="253"/>
      <c r="X174" s="253"/>
      <c r="Y174" s="253"/>
      <c r="Z174" s="253"/>
      <c r="AA174" s="259"/>
      <c r="AT174" s="260" t="s">
        <v>181</v>
      </c>
      <c r="AU174" s="260" t="s">
        <v>118</v>
      </c>
      <c r="AV174" s="11" t="s">
        <v>166</v>
      </c>
      <c r="AW174" s="11" t="s">
        <v>38</v>
      </c>
      <c r="AX174" s="11" t="s">
        <v>90</v>
      </c>
      <c r="AY174" s="260" t="s">
        <v>161</v>
      </c>
    </row>
    <row r="175" spans="2:63" s="9" customFormat="1" ht="29.85" customHeight="1">
      <c r="B175" s="206"/>
      <c r="C175" s="207"/>
      <c r="D175" s="238" t="s">
        <v>131</v>
      </c>
      <c r="E175" s="238"/>
      <c r="F175" s="238"/>
      <c r="G175" s="238"/>
      <c r="H175" s="238"/>
      <c r="I175" s="238"/>
      <c r="J175" s="238"/>
      <c r="K175" s="238"/>
      <c r="L175" s="238"/>
      <c r="M175" s="238"/>
      <c r="N175" s="261">
        <f>BK175</f>
        <v>0</v>
      </c>
      <c r="O175" s="262"/>
      <c r="P175" s="262"/>
      <c r="Q175" s="262"/>
      <c r="R175" s="211"/>
      <c r="T175" s="212"/>
      <c r="U175" s="207"/>
      <c r="V175" s="207"/>
      <c r="W175" s="213">
        <f>SUM(W176:W185)</f>
        <v>0</v>
      </c>
      <c r="X175" s="207"/>
      <c r="Y175" s="213">
        <f>SUM(Y176:Y185)</f>
        <v>10.60866</v>
      </c>
      <c r="Z175" s="207"/>
      <c r="AA175" s="214">
        <f>SUM(AA176:AA185)</f>
        <v>0</v>
      </c>
      <c r="AR175" s="215" t="s">
        <v>90</v>
      </c>
      <c r="AT175" s="216" t="s">
        <v>81</v>
      </c>
      <c r="AU175" s="216" t="s">
        <v>90</v>
      </c>
      <c r="AY175" s="215" t="s">
        <v>161</v>
      </c>
      <c r="BK175" s="217">
        <f>SUM(BK176:BK185)</f>
        <v>0</v>
      </c>
    </row>
    <row r="176" spans="2:65" s="1" customFormat="1" ht="25.5" customHeight="1">
      <c r="B176" s="47"/>
      <c r="C176" s="218" t="s">
        <v>288</v>
      </c>
      <c r="D176" s="218" t="s">
        <v>162</v>
      </c>
      <c r="E176" s="219" t="s">
        <v>258</v>
      </c>
      <c r="F176" s="220" t="s">
        <v>259</v>
      </c>
      <c r="G176" s="220"/>
      <c r="H176" s="220"/>
      <c r="I176" s="220"/>
      <c r="J176" s="221" t="s">
        <v>248</v>
      </c>
      <c r="K176" s="222">
        <v>18</v>
      </c>
      <c r="L176" s="223">
        <v>0</v>
      </c>
      <c r="M176" s="224"/>
      <c r="N176" s="225">
        <f>ROUND(L176*K176,2)</f>
        <v>0</v>
      </c>
      <c r="O176" s="225"/>
      <c r="P176" s="225"/>
      <c r="Q176" s="225"/>
      <c r="R176" s="49"/>
      <c r="T176" s="226" t="s">
        <v>22</v>
      </c>
      <c r="U176" s="57" t="s">
        <v>47</v>
      </c>
      <c r="V176" s="48"/>
      <c r="W176" s="227">
        <f>V176*K176</f>
        <v>0</v>
      </c>
      <c r="X176" s="227">
        <v>0.14737</v>
      </c>
      <c r="Y176" s="227">
        <f>X176*K176</f>
        <v>2.65266</v>
      </c>
      <c r="Z176" s="227">
        <v>0</v>
      </c>
      <c r="AA176" s="228">
        <f>Z176*K176</f>
        <v>0</v>
      </c>
      <c r="AR176" s="23" t="s">
        <v>166</v>
      </c>
      <c r="AT176" s="23" t="s">
        <v>162</v>
      </c>
      <c r="AU176" s="23" t="s">
        <v>118</v>
      </c>
      <c r="AY176" s="23" t="s">
        <v>161</v>
      </c>
      <c r="BE176" s="143">
        <f>IF(U176="základní",N176,0)</f>
        <v>0</v>
      </c>
      <c r="BF176" s="143">
        <f>IF(U176="snížená",N176,0)</f>
        <v>0</v>
      </c>
      <c r="BG176" s="143">
        <f>IF(U176="zákl. přenesená",N176,0)</f>
        <v>0</v>
      </c>
      <c r="BH176" s="143">
        <f>IF(U176="sníž. přenesená",N176,0)</f>
        <v>0</v>
      </c>
      <c r="BI176" s="143">
        <f>IF(U176="nulová",N176,0)</f>
        <v>0</v>
      </c>
      <c r="BJ176" s="23" t="s">
        <v>90</v>
      </c>
      <c r="BK176" s="143">
        <f>ROUND(L176*K176,2)</f>
        <v>0</v>
      </c>
      <c r="BL176" s="23" t="s">
        <v>166</v>
      </c>
      <c r="BM176" s="23" t="s">
        <v>483</v>
      </c>
    </row>
    <row r="177" spans="2:47" s="1" customFormat="1" ht="24" customHeight="1">
      <c r="B177" s="47"/>
      <c r="C177" s="48"/>
      <c r="D177" s="48"/>
      <c r="E177" s="48"/>
      <c r="F177" s="229" t="s">
        <v>261</v>
      </c>
      <c r="G177" s="68"/>
      <c r="H177" s="68"/>
      <c r="I177" s="68"/>
      <c r="J177" s="48"/>
      <c r="K177" s="48"/>
      <c r="L177" s="48"/>
      <c r="M177" s="48"/>
      <c r="N177" s="48"/>
      <c r="O177" s="48"/>
      <c r="P177" s="48"/>
      <c r="Q177" s="48"/>
      <c r="R177" s="49"/>
      <c r="T177" s="190"/>
      <c r="U177" s="48"/>
      <c r="V177" s="48"/>
      <c r="W177" s="48"/>
      <c r="X177" s="48"/>
      <c r="Y177" s="48"/>
      <c r="Z177" s="48"/>
      <c r="AA177" s="101"/>
      <c r="AT177" s="23" t="s">
        <v>169</v>
      </c>
      <c r="AU177" s="23" t="s">
        <v>118</v>
      </c>
    </row>
    <row r="178" spans="2:51" s="10" customFormat="1" ht="16.5" customHeight="1">
      <c r="B178" s="241"/>
      <c r="C178" s="242"/>
      <c r="D178" s="242"/>
      <c r="E178" s="243" t="s">
        <v>22</v>
      </c>
      <c r="F178" s="251" t="s">
        <v>262</v>
      </c>
      <c r="G178" s="242"/>
      <c r="H178" s="242"/>
      <c r="I178" s="242"/>
      <c r="J178" s="242"/>
      <c r="K178" s="246">
        <v>18</v>
      </c>
      <c r="L178" s="242"/>
      <c r="M178" s="242"/>
      <c r="N178" s="242"/>
      <c r="O178" s="242"/>
      <c r="P178" s="242"/>
      <c r="Q178" s="242"/>
      <c r="R178" s="247"/>
      <c r="T178" s="248"/>
      <c r="U178" s="242"/>
      <c r="V178" s="242"/>
      <c r="W178" s="242"/>
      <c r="X178" s="242"/>
      <c r="Y178" s="242"/>
      <c r="Z178" s="242"/>
      <c r="AA178" s="249"/>
      <c r="AT178" s="250" t="s">
        <v>181</v>
      </c>
      <c r="AU178" s="250" t="s">
        <v>118</v>
      </c>
      <c r="AV178" s="10" t="s">
        <v>118</v>
      </c>
      <c r="AW178" s="10" t="s">
        <v>38</v>
      </c>
      <c r="AX178" s="10" t="s">
        <v>82</v>
      </c>
      <c r="AY178" s="250" t="s">
        <v>161</v>
      </c>
    </row>
    <row r="179" spans="2:51" s="11" customFormat="1" ht="16.5" customHeight="1">
      <c r="B179" s="252"/>
      <c r="C179" s="253"/>
      <c r="D179" s="253"/>
      <c r="E179" s="254" t="s">
        <v>22</v>
      </c>
      <c r="F179" s="255" t="s">
        <v>183</v>
      </c>
      <c r="G179" s="253"/>
      <c r="H179" s="253"/>
      <c r="I179" s="253"/>
      <c r="J179" s="253"/>
      <c r="K179" s="256">
        <v>18</v>
      </c>
      <c r="L179" s="253"/>
      <c r="M179" s="253"/>
      <c r="N179" s="253"/>
      <c r="O179" s="253"/>
      <c r="P179" s="253"/>
      <c r="Q179" s="253"/>
      <c r="R179" s="257"/>
      <c r="T179" s="258"/>
      <c r="U179" s="253"/>
      <c r="V179" s="253"/>
      <c r="W179" s="253"/>
      <c r="X179" s="253"/>
      <c r="Y179" s="253"/>
      <c r="Z179" s="253"/>
      <c r="AA179" s="259"/>
      <c r="AT179" s="260" t="s">
        <v>181</v>
      </c>
      <c r="AU179" s="260" t="s">
        <v>118</v>
      </c>
      <c r="AV179" s="11" t="s">
        <v>166</v>
      </c>
      <c r="AW179" s="11" t="s">
        <v>38</v>
      </c>
      <c r="AX179" s="11" t="s">
        <v>90</v>
      </c>
      <c r="AY179" s="260" t="s">
        <v>161</v>
      </c>
    </row>
    <row r="180" spans="2:65" s="1" customFormat="1" ht="16.5" customHeight="1">
      <c r="B180" s="47"/>
      <c r="C180" s="230" t="s">
        <v>292</v>
      </c>
      <c r="D180" s="230" t="s">
        <v>170</v>
      </c>
      <c r="E180" s="231" t="s">
        <v>264</v>
      </c>
      <c r="F180" s="232" t="s">
        <v>265</v>
      </c>
      <c r="G180" s="232"/>
      <c r="H180" s="232"/>
      <c r="I180" s="232"/>
      <c r="J180" s="233" t="s">
        <v>266</v>
      </c>
      <c r="K180" s="234">
        <v>7.2</v>
      </c>
      <c r="L180" s="235">
        <v>0</v>
      </c>
      <c r="M180" s="236"/>
      <c r="N180" s="237">
        <f>ROUND(L180*K180,2)</f>
        <v>0</v>
      </c>
      <c r="O180" s="225"/>
      <c r="P180" s="225"/>
      <c r="Q180" s="225"/>
      <c r="R180" s="49"/>
      <c r="T180" s="226" t="s">
        <v>22</v>
      </c>
      <c r="U180" s="57" t="s">
        <v>47</v>
      </c>
      <c r="V180" s="48"/>
      <c r="W180" s="227">
        <f>V180*K180</f>
        <v>0</v>
      </c>
      <c r="X180" s="227">
        <v>0.95</v>
      </c>
      <c r="Y180" s="227">
        <f>X180*K180</f>
        <v>6.84</v>
      </c>
      <c r="Z180" s="227">
        <v>0</v>
      </c>
      <c r="AA180" s="228">
        <f>Z180*K180</f>
        <v>0</v>
      </c>
      <c r="AR180" s="23" t="s">
        <v>267</v>
      </c>
      <c r="AT180" s="23" t="s">
        <v>170</v>
      </c>
      <c r="AU180" s="23" t="s">
        <v>118</v>
      </c>
      <c r="AY180" s="23" t="s">
        <v>161</v>
      </c>
      <c r="BE180" s="143">
        <f>IF(U180="základní",N180,0)</f>
        <v>0</v>
      </c>
      <c r="BF180" s="143">
        <f>IF(U180="snížená",N180,0)</f>
        <v>0</v>
      </c>
      <c r="BG180" s="143">
        <f>IF(U180="zákl. přenesená",N180,0)</f>
        <v>0</v>
      </c>
      <c r="BH180" s="143">
        <f>IF(U180="sníž. přenesená",N180,0)</f>
        <v>0</v>
      </c>
      <c r="BI180" s="143">
        <f>IF(U180="nulová",N180,0)</f>
        <v>0</v>
      </c>
      <c r="BJ180" s="23" t="s">
        <v>90</v>
      </c>
      <c r="BK180" s="143">
        <f>ROUND(L180*K180,2)</f>
        <v>0</v>
      </c>
      <c r="BL180" s="23" t="s">
        <v>251</v>
      </c>
      <c r="BM180" s="23" t="s">
        <v>484</v>
      </c>
    </row>
    <row r="181" spans="2:47" s="1" customFormat="1" ht="36" customHeight="1">
      <c r="B181" s="47"/>
      <c r="C181" s="48"/>
      <c r="D181" s="48"/>
      <c r="E181" s="48"/>
      <c r="F181" s="229" t="s">
        <v>269</v>
      </c>
      <c r="G181" s="68"/>
      <c r="H181" s="68"/>
      <c r="I181" s="68"/>
      <c r="J181" s="48"/>
      <c r="K181" s="48"/>
      <c r="L181" s="48"/>
      <c r="M181" s="48"/>
      <c r="N181" s="48"/>
      <c r="O181" s="48"/>
      <c r="P181" s="48"/>
      <c r="Q181" s="48"/>
      <c r="R181" s="49"/>
      <c r="T181" s="190"/>
      <c r="U181" s="48"/>
      <c r="V181" s="48"/>
      <c r="W181" s="48"/>
      <c r="X181" s="48"/>
      <c r="Y181" s="48"/>
      <c r="Z181" s="48"/>
      <c r="AA181" s="101"/>
      <c r="AT181" s="23" t="s">
        <v>169</v>
      </c>
      <c r="AU181" s="23" t="s">
        <v>118</v>
      </c>
    </row>
    <row r="182" spans="2:51" s="10" customFormat="1" ht="16.5" customHeight="1">
      <c r="B182" s="241"/>
      <c r="C182" s="242"/>
      <c r="D182" s="242"/>
      <c r="E182" s="243" t="s">
        <v>22</v>
      </c>
      <c r="F182" s="251" t="s">
        <v>270</v>
      </c>
      <c r="G182" s="242"/>
      <c r="H182" s="242"/>
      <c r="I182" s="242"/>
      <c r="J182" s="242"/>
      <c r="K182" s="246">
        <v>7.2</v>
      </c>
      <c r="L182" s="242"/>
      <c r="M182" s="242"/>
      <c r="N182" s="242"/>
      <c r="O182" s="242"/>
      <c r="P182" s="242"/>
      <c r="Q182" s="242"/>
      <c r="R182" s="247"/>
      <c r="T182" s="248"/>
      <c r="U182" s="242"/>
      <c r="V182" s="242"/>
      <c r="W182" s="242"/>
      <c r="X182" s="242"/>
      <c r="Y182" s="242"/>
      <c r="Z182" s="242"/>
      <c r="AA182" s="249"/>
      <c r="AT182" s="250" t="s">
        <v>181</v>
      </c>
      <c r="AU182" s="250" t="s">
        <v>118</v>
      </c>
      <c r="AV182" s="10" t="s">
        <v>118</v>
      </c>
      <c r="AW182" s="10" t="s">
        <v>38</v>
      </c>
      <c r="AX182" s="10" t="s">
        <v>90</v>
      </c>
      <c r="AY182" s="250" t="s">
        <v>161</v>
      </c>
    </row>
    <row r="183" spans="2:65" s="1" customFormat="1" ht="16.5" customHeight="1">
      <c r="B183" s="47"/>
      <c r="C183" s="230" t="s">
        <v>297</v>
      </c>
      <c r="D183" s="230" t="s">
        <v>170</v>
      </c>
      <c r="E183" s="231" t="s">
        <v>272</v>
      </c>
      <c r="F183" s="232" t="s">
        <v>273</v>
      </c>
      <c r="G183" s="232"/>
      <c r="H183" s="232"/>
      <c r="I183" s="232"/>
      <c r="J183" s="233" t="s">
        <v>266</v>
      </c>
      <c r="K183" s="234">
        <v>36</v>
      </c>
      <c r="L183" s="235">
        <v>0</v>
      </c>
      <c r="M183" s="236"/>
      <c r="N183" s="237">
        <f>ROUND(L183*K183,2)</f>
        <v>0</v>
      </c>
      <c r="O183" s="225"/>
      <c r="P183" s="225"/>
      <c r="Q183" s="225"/>
      <c r="R183" s="49"/>
      <c r="T183" s="226" t="s">
        <v>22</v>
      </c>
      <c r="U183" s="57" t="s">
        <v>47</v>
      </c>
      <c r="V183" s="48"/>
      <c r="W183" s="227">
        <f>V183*K183</f>
        <v>0</v>
      </c>
      <c r="X183" s="227">
        <v>0.031</v>
      </c>
      <c r="Y183" s="227">
        <f>X183*K183</f>
        <v>1.116</v>
      </c>
      <c r="Z183" s="227">
        <v>0</v>
      </c>
      <c r="AA183" s="228">
        <f>Z183*K183</f>
        <v>0</v>
      </c>
      <c r="AR183" s="23" t="s">
        <v>173</v>
      </c>
      <c r="AT183" s="23" t="s">
        <v>170</v>
      </c>
      <c r="AU183" s="23" t="s">
        <v>118</v>
      </c>
      <c r="AY183" s="23" t="s">
        <v>161</v>
      </c>
      <c r="BE183" s="143">
        <f>IF(U183="základní",N183,0)</f>
        <v>0</v>
      </c>
      <c r="BF183" s="143">
        <f>IF(U183="snížená",N183,0)</f>
        <v>0</v>
      </c>
      <c r="BG183" s="143">
        <f>IF(U183="zákl. přenesená",N183,0)</f>
        <v>0</v>
      </c>
      <c r="BH183" s="143">
        <f>IF(U183="sníž. přenesená",N183,0)</f>
        <v>0</v>
      </c>
      <c r="BI183" s="143">
        <f>IF(U183="nulová",N183,0)</f>
        <v>0</v>
      </c>
      <c r="BJ183" s="23" t="s">
        <v>90</v>
      </c>
      <c r="BK183" s="143">
        <f>ROUND(L183*K183,2)</f>
        <v>0</v>
      </c>
      <c r="BL183" s="23" t="s">
        <v>166</v>
      </c>
      <c r="BM183" s="23" t="s">
        <v>485</v>
      </c>
    </row>
    <row r="184" spans="2:47" s="1" customFormat="1" ht="36" customHeight="1">
      <c r="B184" s="47"/>
      <c r="C184" s="48"/>
      <c r="D184" s="48"/>
      <c r="E184" s="48"/>
      <c r="F184" s="229" t="s">
        <v>275</v>
      </c>
      <c r="G184" s="68"/>
      <c r="H184" s="68"/>
      <c r="I184" s="68"/>
      <c r="J184" s="48"/>
      <c r="K184" s="48"/>
      <c r="L184" s="48"/>
      <c r="M184" s="48"/>
      <c r="N184" s="48"/>
      <c r="O184" s="48"/>
      <c r="P184" s="48"/>
      <c r="Q184" s="48"/>
      <c r="R184" s="49"/>
      <c r="T184" s="190"/>
      <c r="U184" s="48"/>
      <c r="V184" s="48"/>
      <c r="W184" s="48"/>
      <c r="X184" s="48"/>
      <c r="Y184" s="48"/>
      <c r="Z184" s="48"/>
      <c r="AA184" s="101"/>
      <c r="AT184" s="23" t="s">
        <v>169</v>
      </c>
      <c r="AU184" s="23" t="s">
        <v>118</v>
      </c>
    </row>
    <row r="185" spans="2:51" s="10" customFormat="1" ht="16.5" customHeight="1">
      <c r="B185" s="241"/>
      <c r="C185" s="242"/>
      <c r="D185" s="242"/>
      <c r="E185" s="243" t="s">
        <v>22</v>
      </c>
      <c r="F185" s="251" t="s">
        <v>276</v>
      </c>
      <c r="G185" s="242"/>
      <c r="H185" s="242"/>
      <c r="I185" s="242"/>
      <c r="J185" s="242"/>
      <c r="K185" s="246">
        <v>36</v>
      </c>
      <c r="L185" s="242"/>
      <c r="M185" s="242"/>
      <c r="N185" s="242"/>
      <c r="O185" s="242"/>
      <c r="P185" s="242"/>
      <c r="Q185" s="242"/>
      <c r="R185" s="247"/>
      <c r="T185" s="248"/>
      <c r="U185" s="242"/>
      <c r="V185" s="242"/>
      <c r="W185" s="242"/>
      <c r="X185" s="242"/>
      <c r="Y185" s="242"/>
      <c r="Z185" s="242"/>
      <c r="AA185" s="249"/>
      <c r="AT185" s="250" t="s">
        <v>181</v>
      </c>
      <c r="AU185" s="250" t="s">
        <v>118</v>
      </c>
      <c r="AV185" s="10" t="s">
        <v>118</v>
      </c>
      <c r="AW185" s="10" t="s">
        <v>38</v>
      </c>
      <c r="AX185" s="10" t="s">
        <v>90</v>
      </c>
      <c r="AY185" s="250" t="s">
        <v>161</v>
      </c>
    </row>
    <row r="186" spans="2:63" s="9" customFormat="1" ht="29.85" customHeight="1">
      <c r="B186" s="206"/>
      <c r="C186" s="207"/>
      <c r="D186" s="238" t="s">
        <v>132</v>
      </c>
      <c r="E186" s="238"/>
      <c r="F186" s="238"/>
      <c r="G186" s="238"/>
      <c r="H186" s="238"/>
      <c r="I186" s="238"/>
      <c r="J186" s="238"/>
      <c r="K186" s="238"/>
      <c r="L186" s="238"/>
      <c r="M186" s="238"/>
      <c r="N186" s="261">
        <f>BK186</f>
        <v>0</v>
      </c>
      <c r="O186" s="262"/>
      <c r="P186" s="262"/>
      <c r="Q186" s="262"/>
      <c r="R186" s="211"/>
      <c r="T186" s="212"/>
      <c r="U186" s="207"/>
      <c r="V186" s="207"/>
      <c r="W186" s="213">
        <f>SUM(W187:W195)</f>
        <v>0</v>
      </c>
      <c r="X186" s="207"/>
      <c r="Y186" s="213">
        <f>SUM(Y187:Y195)</f>
        <v>31.1387256</v>
      </c>
      <c r="Z186" s="207"/>
      <c r="AA186" s="214">
        <f>SUM(AA187:AA195)</f>
        <v>0</v>
      </c>
      <c r="AR186" s="215" t="s">
        <v>90</v>
      </c>
      <c r="AT186" s="216" t="s">
        <v>81</v>
      </c>
      <c r="AU186" s="216" t="s">
        <v>90</v>
      </c>
      <c r="AY186" s="215" t="s">
        <v>161</v>
      </c>
      <c r="BK186" s="217">
        <f>SUM(BK187:BK195)</f>
        <v>0</v>
      </c>
    </row>
    <row r="187" spans="2:65" s="1" customFormat="1" ht="25.5" customHeight="1">
      <c r="B187" s="47"/>
      <c r="C187" s="218" t="s">
        <v>302</v>
      </c>
      <c r="D187" s="218" t="s">
        <v>162</v>
      </c>
      <c r="E187" s="219" t="s">
        <v>278</v>
      </c>
      <c r="F187" s="220" t="s">
        <v>279</v>
      </c>
      <c r="G187" s="220"/>
      <c r="H187" s="220"/>
      <c r="I187" s="220"/>
      <c r="J187" s="221" t="s">
        <v>178</v>
      </c>
      <c r="K187" s="222">
        <v>18</v>
      </c>
      <c r="L187" s="223">
        <v>0</v>
      </c>
      <c r="M187" s="224"/>
      <c r="N187" s="225">
        <f>ROUND(L187*K187,2)</f>
        <v>0</v>
      </c>
      <c r="O187" s="225"/>
      <c r="P187" s="225"/>
      <c r="Q187" s="225"/>
      <c r="R187" s="49"/>
      <c r="T187" s="226" t="s">
        <v>22</v>
      </c>
      <c r="U187" s="57" t="s">
        <v>47</v>
      </c>
      <c r="V187" s="48"/>
      <c r="W187" s="227">
        <f>V187*K187</f>
        <v>0</v>
      </c>
      <c r="X187" s="227">
        <v>0</v>
      </c>
      <c r="Y187" s="227">
        <f>X187*K187</f>
        <v>0</v>
      </c>
      <c r="Z187" s="227">
        <v>0</v>
      </c>
      <c r="AA187" s="228">
        <f>Z187*K187</f>
        <v>0</v>
      </c>
      <c r="AR187" s="23" t="s">
        <v>166</v>
      </c>
      <c r="AT187" s="23" t="s">
        <v>162</v>
      </c>
      <c r="AU187" s="23" t="s">
        <v>118</v>
      </c>
      <c r="AY187" s="23" t="s">
        <v>161</v>
      </c>
      <c r="BE187" s="143">
        <f>IF(U187="základní",N187,0)</f>
        <v>0</v>
      </c>
      <c r="BF187" s="143">
        <f>IF(U187="snížená",N187,0)</f>
        <v>0</v>
      </c>
      <c r="BG187" s="143">
        <f>IF(U187="zákl. přenesená",N187,0)</f>
        <v>0</v>
      </c>
      <c r="BH187" s="143">
        <f>IF(U187="sníž. přenesená",N187,0)</f>
        <v>0</v>
      </c>
      <c r="BI187" s="143">
        <f>IF(U187="nulová",N187,0)</f>
        <v>0</v>
      </c>
      <c r="BJ187" s="23" t="s">
        <v>90</v>
      </c>
      <c r="BK187" s="143">
        <f>ROUND(L187*K187,2)</f>
        <v>0</v>
      </c>
      <c r="BL187" s="23" t="s">
        <v>166</v>
      </c>
      <c r="BM187" s="23" t="s">
        <v>486</v>
      </c>
    </row>
    <row r="188" spans="2:51" s="10" customFormat="1" ht="25.5" customHeight="1">
      <c r="B188" s="241"/>
      <c r="C188" s="242"/>
      <c r="D188" s="242"/>
      <c r="E188" s="243" t="s">
        <v>22</v>
      </c>
      <c r="F188" s="244" t="s">
        <v>487</v>
      </c>
      <c r="G188" s="245"/>
      <c r="H188" s="245"/>
      <c r="I188" s="245"/>
      <c r="J188" s="242"/>
      <c r="K188" s="246">
        <v>18</v>
      </c>
      <c r="L188" s="242"/>
      <c r="M188" s="242"/>
      <c r="N188" s="242"/>
      <c r="O188" s="242"/>
      <c r="P188" s="242"/>
      <c r="Q188" s="242"/>
      <c r="R188" s="247"/>
      <c r="T188" s="248"/>
      <c r="U188" s="242"/>
      <c r="V188" s="242"/>
      <c r="W188" s="242"/>
      <c r="X188" s="242"/>
      <c r="Y188" s="242"/>
      <c r="Z188" s="242"/>
      <c r="AA188" s="249"/>
      <c r="AT188" s="250" t="s">
        <v>181</v>
      </c>
      <c r="AU188" s="250" t="s">
        <v>118</v>
      </c>
      <c r="AV188" s="10" t="s">
        <v>118</v>
      </c>
      <c r="AW188" s="10" t="s">
        <v>38</v>
      </c>
      <c r="AX188" s="10" t="s">
        <v>82</v>
      </c>
      <c r="AY188" s="250" t="s">
        <v>161</v>
      </c>
    </row>
    <row r="189" spans="2:51" s="11" customFormat="1" ht="16.5" customHeight="1">
      <c r="B189" s="252"/>
      <c r="C189" s="253"/>
      <c r="D189" s="253"/>
      <c r="E189" s="254" t="s">
        <v>22</v>
      </c>
      <c r="F189" s="255" t="s">
        <v>183</v>
      </c>
      <c r="G189" s="253"/>
      <c r="H189" s="253"/>
      <c r="I189" s="253"/>
      <c r="J189" s="253"/>
      <c r="K189" s="256">
        <v>18</v>
      </c>
      <c r="L189" s="253"/>
      <c r="M189" s="253"/>
      <c r="N189" s="253"/>
      <c r="O189" s="253"/>
      <c r="P189" s="253"/>
      <c r="Q189" s="253"/>
      <c r="R189" s="257"/>
      <c r="T189" s="258"/>
      <c r="U189" s="253"/>
      <c r="V189" s="253"/>
      <c r="W189" s="253"/>
      <c r="X189" s="253"/>
      <c r="Y189" s="253"/>
      <c r="Z189" s="253"/>
      <c r="AA189" s="259"/>
      <c r="AT189" s="260" t="s">
        <v>181</v>
      </c>
      <c r="AU189" s="260" t="s">
        <v>118</v>
      </c>
      <c r="AV189" s="11" t="s">
        <v>166</v>
      </c>
      <c r="AW189" s="11" t="s">
        <v>38</v>
      </c>
      <c r="AX189" s="11" t="s">
        <v>90</v>
      </c>
      <c r="AY189" s="260" t="s">
        <v>161</v>
      </c>
    </row>
    <row r="190" spans="2:65" s="1" customFormat="1" ht="25.5" customHeight="1">
      <c r="B190" s="47"/>
      <c r="C190" s="218" t="s">
        <v>307</v>
      </c>
      <c r="D190" s="218" t="s">
        <v>162</v>
      </c>
      <c r="E190" s="219" t="s">
        <v>283</v>
      </c>
      <c r="F190" s="220" t="s">
        <v>284</v>
      </c>
      <c r="G190" s="220"/>
      <c r="H190" s="220"/>
      <c r="I190" s="220"/>
      <c r="J190" s="221" t="s">
        <v>186</v>
      </c>
      <c r="K190" s="222">
        <v>5.76</v>
      </c>
      <c r="L190" s="223">
        <v>0</v>
      </c>
      <c r="M190" s="224"/>
      <c r="N190" s="225">
        <f>ROUND(L190*K190,2)</f>
        <v>0</v>
      </c>
      <c r="O190" s="225"/>
      <c r="P190" s="225"/>
      <c r="Q190" s="225"/>
      <c r="R190" s="49"/>
      <c r="T190" s="226" t="s">
        <v>22</v>
      </c>
      <c r="U190" s="57" t="s">
        <v>47</v>
      </c>
      <c r="V190" s="48"/>
      <c r="W190" s="227">
        <f>V190*K190</f>
        <v>0</v>
      </c>
      <c r="X190" s="227">
        <v>2.83331</v>
      </c>
      <c r="Y190" s="227">
        <f>X190*K190</f>
        <v>16.3198656</v>
      </c>
      <c r="Z190" s="227">
        <v>0</v>
      </c>
      <c r="AA190" s="228">
        <f>Z190*K190</f>
        <v>0</v>
      </c>
      <c r="AR190" s="23" t="s">
        <v>166</v>
      </c>
      <c r="AT190" s="23" t="s">
        <v>162</v>
      </c>
      <c r="AU190" s="23" t="s">
        <v>118</v>
      </c>
      <c r="AY190" s="23" t="s">
        <v>161</v>
      </c>
      <c r="BE190" s="143">
        <f>IF(U190="základní",N190,0)</f>
        <v>0</v>
      </c>
      <c r="BF190" s="143">
        <f>IF(U190="snížená",N190,0)</f>
        <v>0</v>
      </c>
      <c r="BG190" s="143">
        <f>IF(U190="zákl. přenesená",N190,0)</f>
        <v>0</v>
      </c>
      <c r="BH190" s="143">
        <f>IF(U190="sníž. přenesená",N190,0)</f>
        <v>0</v>
      </c>
      <c r="BI190" s="143">
        <f>IF(U190="nulová",N190,0)</f>
        <v>0</v>
      </c>
      <c r="BJ190" s="23" t="s">
        <v>90</v>
      </c>
      <c r="BK190" s="143">
        <f>ROUND(L190*K190,2)</f>
        <v>0</v>
      </c>
      <c r="BL190" s="23" t="s">
        <v>166</v>
      </c>
      <c r="BM190" s="23" t="s">
        <v>488</v>
      </c>
    </row>
    <row r="191" spans="2:51" s="10" customFormat="1" ht="16.5" customHeight="1">
      <c r="B191" s="241"/>
      <c r="C191" s="242"/>
      <c r="D191" s="242"/>
      <c r="E191" s="243" t="s">
        <v>22</v>
      </c>
      <c r="F191" s="244" t="s">
        <v>489</v>
      </c>
      <c r="G191" s="245"/>
      <c r="H191" s="245"/>
      <c r="I191" s="245"/>
      <c r="J191" s="242"/>
      <c r="K191" s="246">
        <v>5.76</v>
      </c>
      <c r="L191" s="242"/>
      <c r="M191" s="242"/>
      <c r="N191" s="242"/>
      <c r="O191" s="242"/>
      <c r="P191" s="242"/>
      <c r="Q191" s="242"/>
      <c r="R191" s="247"/>
      <c r="T191" s="248"/>
      <c r="U191" s="242"/>
      <c r="V191" s="242"/>
      <c r="W191" s="242"/>
      <c r="X191" s="242"/>
      <c r="Y191" s="242"/>
      <c r="Z191" s="242"/>
      <c r="AA191" s="249"/>
      <c r="AT191" s="250" t="s">
        <v>181</v>
      </c>
      <c r="AU191" s="250" t="s">
        <v>118</v>
      </c>
      <c r="AV191" s="10" t="s">
        <v>118</v>
      </c>
      <c r="AW191" s="10" t="s">
        <v>38</v>
      </c>
      <c r="AX191" s="10" t="s">
        <v>82</v>
      </c>
      <c r="AY191" s="250" t="s">
        <v>161</v>
      </c>
    </row>
    <row r="192" spans="2:51" s="11" customFormat="1" ht="16.5" customHeight="1">
      <c r="B192" s="252"/>
      <c r="C192" s="253"/>
      <c r="D192" s="253"/>
      <c r="E192" s="254" t="s">
        <v>22</v>
      </c>
      <c r="F192" s="255" t="s">
        <v>183</v>
      </c>
      <c r="G192" s="253"/>
      <c r="H192" s="253"/>
      <c r="I192" s="253"/>
      <c r="J192" s="253"/>
      <c r="K192" s="256">
        <v>5.76</v>
      </c>
      <c r="L192" s="253"/>
      <c r="M192" s="253"/>
      <c r="N192" s="253"/>
      <c r="O192" s="253"/>
      <c r="P192" s="253"/>
      <c r="Q192" s="253"/>
      <c r="R192" s="257"/>
      <c r="T192" s="258"/>
      <c r="U192" s="253"/>
      <c r="V192" s="253"/>
      <c r="W192" s="253"/>
      <c r="X192" s="253"/>
      <c r="Y192" s="253"/>
      <c r="Z192" s="253"/>
      <c r="AA192" s="259"/>
      <c r="AT192" s="260" t="s">
        <v>181</v>
      </c>
      <c r="AU192" s="260" t="s">
        <v>118</v>
      </c>
      <c r="AV192" s="11" t="s">
        <v>166</v>
      </c>
      <c r="AW192" s="11" t="s">
        <v>38</v>
      </c>
      <c r="AX192" s="11" t="s">
        <v>90</v>
      </c>
      <c r="AY192" s="260" t="s">
        <v>161</v>
      </c>
    </row>
    <row r="193" spans="2:65" s="1" customFormat="1" ht="38.25" customHeight="1">
      <c r="B193" s="47"/>
      <c r="C193" s="218" t="s">
        <v>311</v>
      </c>
      <c r="D193" s="218" t="s">
        <v>162</v>
      </c>
      <c r="E193" s="219" t="s">
        <v>289</v>
      </c>
      <c r="F193" s="220" t="s">
        <v>290</v>
      </c>
      <c r="G193" s="220"/>
      <c r="H193" s="220"/>
      <c r="I193" s="220"/>
      <c r="J193" s="221" t="s">
        <v>178</v>
      </c>
      <c r="K193" s="222">
        <v>18</v>
      </c>
      <c r="L193" s="223">
        <v>0</v>
      </c>
      <c r="M193" s="224"/>
      <c r="N193" s="225">
        <f>ROUND(L193*K193,2)</f>
        <v>0</v>
      </c>
      <c r="O193" s="225"/>
      <c r="P193" s="225"/>
      <c r="Q193" s="225"/>
      <c r="R193" s="49"/>
      <c r="T193" s="226" t="s">
        <v>22</v>
      </c>
      <c r="U193" s="57" t="s">
        <v>47</v>
      </c>
      <c r="V193" s="48"/>
      <c r="W193" s="227">
        <f>V193*K193</f>
        <v>0</v>
      </c>
      <c r="X193" s="227">
        <v>0.82327</v>
      </c>
      <c r="Y193" s="227">
        <f>X193*K193</f>
        <v>14.818859999999999</v>
      </c>
      <c r="Z193" s="227">
        <v>0</v>
      </c>
      <c r="AA193" s="228">
        <f>Z193*K193</f>
        <v>0</v>
      </c>
      <c r="AR193" s="23" t="s">
        <v>166</v>
      </c>
      <c r="AT193" s="23" t="s">
        <v>162</v>
      </c>
      <c r="AU193" s="23" t="s">
        <v>118</v>
      </c>
      <c r="AY193" s="23" t="s">
        <v>161</v>
      </c>
      <c r="BE193" s="143">
        <f>IF(U193="základní",N193,0)</f>
        <v>0</v>
      </c>
      <c r="BF193" s="143">
        <f>IF(U193="snížená",N193,0)</f>
        <v>0</v>
      </c>
      <c r="BG193" s="143">
        <f>IF(U193="zákl. přenesená",N193,0)</f>
        <v>0</v>
      </c>
      <c r="BH193" s="143">
        <f>IF(U193="sníž. přenesená",N193,0)</f>
        <v>0</v>
      </c>
      <c r="BI193" s="143">
        <f>IF(U193="nulová",N193,0)</f>
        <v>0</v>
      </c>
      <c r="BJ193" s="23" t="s">
        <v>90</v>
      </c>
      <c r="BK193" s="143">
        <f>ROUND(L193*K193,2)</f>
        <v>0</v>
      </c>
      <c r="BL193" s="23" t="s">
        <v>166</v>
      </c>
      <c r="BM193" s="23" t="s">
        <v>490</v>
      </c>
    </row>
    <row r="194" spans="2:51" s="10" customFormat="1" ht="25.5" customHeight="1">
      <c r="B194" s="241"/>
      <c r="C194" s="242"/>
      <c r="D194" s="242"/>
      <c r="E194" s="243" t="s">
        <v>22</v>
      </c>
      <c r="F194" s="244" t="s">
        <v>491</v>
      </c>
      <c r="G194" s="245"/>
      <c r="H194" s="245"/>
      <c r="I194" s="245"/>
      <c r="J194" s="242"/>
      <c r="K194" s="246">
        <v>18</v>
      </c>
      <c r="L194" s="242"/>
      <c r="M194" s="242"/>
      <c r="N194" s="242"/>
      <c r="O194" s="242"/>
      <c r="P194" s="242"/>
      <c r="Q194" s="242"/>
      <c r="R194" s="247"/>
      <c r="T194" s="248"/>
      <c r="U194" s="242"/>
      <c r="V194" s="242"/>
      <c r="W194" s="242"/>
      <c r="X194" s="242"/>
      <c r="Y194" s="242"/>
      <c r="Z194" s="242"/>
      <c r="AA194" s="249"/>
      <c r="AT194" s="250" t="s">
        <v>181</v>
      </c>
      <c r="AU194" s="250" t="s">
        <v>118</v>
      </c>
      <c r="AV194" s="10" t="s">
        <v>118</v>
      </c>
      <c r="AW194" s="10" t="s">
        <v>38</v>
      </c>
      <c r="AX194" s="10" t="s">
        <v>82</v>
      </c>
      <c r="AY194" s="250" t="s">
        <v>161</v>
      </c>
    </row>
    <row r="195" spans="2:51" s="11" customFormat="1" ht="16.5" customHeight="1">
      <c r="B195" s="252"/>
      <c r="C195" s="253"/>
      <c r="D195" s="253"/>
      <c r="E195" s="254" t="s">
        <v>22</v>
      </c>
      <c r="F195" s="255" t="s">
        <v>183</v>
      </c>
      <c r="G195" s="253"/>
      <c r="H195" s="253"/>
      <c r="I195" s="253"/>
      <c r="J195" s="253"/>
      <c r="K195" s="256">
        <v>18</v>
      </c>
      <c r="L195" s="253"/>
      <c r="M195" s="253"/>
      <c r="N195" s="253"/>
      <c r="O195" s="253"/>
      <c r="P195" s="253"/>
      <c r="Q195" s="253"/>
      <c r="R195" s="257"/>
      <c r="T195" s="258"/>
      <c r="U195" s="253"/>
      <c r="V195" s="253"/>
      <c r="W195" s="253"/>
      <c r="X195" s="253"/>
      <c r="Y195" s="253"/>
      <c r="Z195" s="253"/>
      <c r="AA195" s="259"/>
      <c r="AT195" s="260" t="s">
        <v>181</v>
      </c>
      <c r="AU195" s="260" t="s">
        <v>118</v>
      </c>
      <c r="AV195" s="11" t="s">
        <v>166</v>
      </c>
      <c r="AW195" s="11" t="s">
        <v>38</v>
      </c>
      <c r="AX195" s="11" t="s">
        <v>90</v>
      </c>
      <c r="AY195" s="260" t="s">
        <v>161</v>
      </c>
    </row>
    <row r="196" spans="2:63" s="9" customFormat="1" ht="29.85" customHeight="1">
      <c r="B196" s="206"/>
      <c r="C196" s="207"/>
      <c r="D196" s="238" t="s">
        <v>133</v>
      </c>
      <c r="E196" s="238"/>
      <c r="F196" s="238"/>
      <c r="G196" s="238"/>
      <c r="H196" s="238"/>
      <c r="I196" s="238"/>
      <c r="J196" s="238"/>
      <c r="K196" s="238"/>
      <c r="L196" s="238"/>
      <c r="M196" s="238"/>
      <c r="N196" s="261">
        <f>BK196</f>
        <v>0</v>
      </c>
      <c r="O196" s="262"/>
      <c r="P196" s="262"/>
      <c r="Q196" s="262"/>
      <c r="R196" s="211"/>
      <c r="T196" s="212"/>
      <c r="U196" s="207"/>
      <c r="V196" s="207"/>
      <c r="W196" s="213">
        <f>SUM(W197:W237)</f>
        <v>0</v>
      </c>
      <c r="X196" s="207"/>
      <c r="Y196" s="213">
        <f>SUM(Y197:Y237)</f>
        <v>260.14156390000005</v>
      </c>
      <c r="Z196" s="207"/>
      <c r="AA196" s="214">
        <f>SUM(AA197:AA237)</f>
        <v>0</v>
      </c>
      <c r="AR196" s="215" t="s">
        <v>90</v>
      </c>
      <c r="AT196" s="216" t="s">
        <v>81</v>
      </c>
      <c r="AU196" s="216" t="s">
        <v>90</v>
      </c>
      <c r="AY196" s="215" t="s">
        <v>161</v>
      </c>
      <c r="BK196" s="217">
        <f>SUM(BK197:BK237)</f>
        <v>0</v>
      </c>
    </row>
    <row r="197" spans="2:65" s="1" customFormat="1" ht="38.25" customHeight="1">
      <c r="B197" s="47"/>
      <c r="C197" s="218" t="s">
        <v>316</v>
      </c>
      <c r="D197" s="218" t="s">
        <v>162</v>
      </c>
      <c r="E197" s="219" t="s">
        <v>293</v>
      </c>
      <c r="F197" s="220" t="s">
        <v>294</v>
      </c>
      <c r="G197" s="220"/>
      <c r="H197" s="220"/>
      <c r="I197" s="220"/>
      <c r="J197" s="221" t="s">
        <v>178</v>
      </c>
      <c r="K197" s="222">
        <v>2887.3</v>
      </c>
      <c r="L197" s="223">
        <v>0</v>
      </c>
      <c r="M197" s="224"/>
      <c r="N197" s="225">
        <f>ROUND(L197*K197,2)</f>
        <v>0</v>
      </c>
      <c r="O197" s="225"/>
      <c r="P197" s="225"/>
      <c r="Q197" s="225"/>
      <c r="R197" s="49"/>
      <c r="T197" s="226" t="s">
        <v>22</v>
      </c>
      <c r="U197" s="57" t="s">
        <v>47</v>
      </c>
      <c r="V197" s="48"/>
      <c r="W197" s="227">
        <f>V197*K197</f>
        <v>0</v>
      </c>
      <c r="X197" s="227">
        <v>0</v>
      </c>
      <c r="Y197" s="227">
        <f>X197*K197</f>
        <v>0</v>
      </c>
      <c r="Z197" s="227">
        <v>0</v>
      </c>
      <c r="AA197" s="228">
        <f>Z197*K197</f>
        <v>0</v>
      </c>
      <c r="AR197" s="23" t="s">
        <v>166</v>
      </c>
      <c r="AT197" s="23" t="s">
        <v>162</v>
      </c>
      <c r="AU197" s="23" t="s">
        <v>118</v>
      </c>
      <c r="AY197" s="23" t="s">
        <v>161</v>
      </c>
      <c r="BE197" s="143">
        <f>IF(U197="základní",N197,0)</f>
        <v>0</v>
      </c>
      <c r="BF197" s="143">
        <f>IF(U197="snížená",N197,0)</f>
        <v>0</v>
      </c>
      <c r="BG197" s="143">
        <f>IF(U197="zákl. přenesená",N197,0)</f>
        <v>0</v>
      </c>
      <c r="BH197" s="143">
        <f>IF(U197="sníž. přenesená",N197,0)</f>
        <v>0</v>
      </c>
      <c r="BI197" s="143">
        <f>IF(U197="nulová",N197,0)</f>
        <v>0</v>
      </c>
      <c r="BJ197" s="23" t="s">
        <v>90</v>
      </c>
      <c r="BK197" s="143">
        <f>ROUND(L197*K197,2)</f>
        <v>0</v>
      </c>
      <c r="BL197" s="23" t="s">
        <v>166</v>
      </c>
      <c r="BM197" s="23" t="s">
        <v>492</v>
      </c>
    </row>
    <row r="198" spans="2:51" s="10" customFormat="1" ht="16.5" customHeight="1">
      <c r="B198" s="241"/>
      <c r="C198" s="242"/>
      <c r="D198" s="242"/>
      <c r="E198" s="243" t="s">
        <v>22</v>
      </c>
      <c r="F198" s="244" t="s">
        <v>493</v>
      </c>
      <c r="G198" s="245"/>
      <c r="H198" s="245"/>
      <c r="I198" s="245"/>
      <c r="J198" s="242"/>
      <c r="K198" s="246">
        <v>2678.3</v>
      </c>
      <c r="L198" s="242"/>
      <c r="M198" s="242"/>
      <c r="N198" s="242"/>
      <c r="O198" s="242"/>
      <c r="P198" s="242"/>
      <c r="Q198" s="242"/>
      <c r="R198" s="247"/>
      <c r="T198" s="248"/>
      <c r="U198" s="242"/>
      <c r="V198" s="242"/>
      <c r="W198" s="242"/>
      <c r="X198" s="242"/>
      <c r="Y198" s="242"/>
      <c r="Z198" s="242"/>
      <c r="AA198" s="249"/>
      <c r="AT198" s="250" t="s">
        <v>181</v>
      </c>
      <c r="AU198" s="250" t="s">
        <v>118</v>
      </c>
      <c r="AV198" s="10" t="s">
        <v>118</v>
      </c>
      <c r="AW198" s="10" t="s">
        <v>38</v>
      </c>
      <c r="AX198" s="10" t="s">
        <v>82</v>
      </c>
      <c r="AY198" s="250" t="s">
        <v>161</v>
      </c>
    </row>
    <row r="199" spans="2:51" s="10" customFormat="1" ht="16.5" customHeight="1">
      <c r="B199" s="241"/>
      <c r="C199" s="242"/>
      <c r="D199" s="242"/>
      <c r="E199" s="243" t="s">
        <v>22</v>
      </c>
      <c r="F199" s="251" t="s">
        <v>494</v>
      </c>
      <c r="G199" s="242"/>
      <c r="H199" s="242"/>
      <c r="I199" s="242"/>
      <c r="J199" s="242"/>
      <c r="K199" s="246">
        <v>193</v>
      </c>
      <c r="L199" s="242"/>
      <c r="M199" s="242"/>
      <c r="N199" s="242"/>
      <c r="O199" s="242"/>
      <c r="P199" s="242"/>
      <c r="Q199" s="242"/>
      <c r="R199" s="247"/>
      <c r="T199" s="248"/>
      <c r="U199" s="242"/>
      <c r="V199" s="242"/>
      <c r="W199" s="242"/>
      <c r="X199" s="242"/>
      <c r="Y199" s="242"/>
      <c r="Z199" s="242"/>
      <c r="AA199" s="249"/>
      <c r="AT199" s="250" t="s">
        <v>181</v>
      </c>
      <c r="AU199" s="250" t="s">
        <v>118</v>
      </c>
      <c r="AV199" s="10" t="s">
        <v>118</v>
      </c>
      <c r="AW199" s="10" t="s">
        <v>38</v>
      </c>
      <c r="AX199" s="10" t="s">
        <v>82</v>
      </c>
      <c r="AY199" s="250" t="s">
        <v>161</v>
      </c>
    </row>
    <row r="200" spans="2:51" s="10" customFormat="1" ht="16.5" customHeight="1">
      <c r="B200" s="241"/>
      <c r="C200" s="242"/>
      <c r="D200" s="242"/>
      <c r="E200" s="243" t="s">
        <v>22</v>
      </c>
      <c r="F200" s="251" t="s">
        <v>471</v>
      </c>
      <c r="G200" s="242"/>
      <c r="H200" s="242"/>
      <c r="I200" s="242"/>
      <c r="J200" s="242"/>
      <c r="K200" s="246">
        <v>16</v>
      </c>
      <c r="L200" s="242"/>
      <c r="M200" s="242"/>
      <c r="N200" s="242"/>
      <c r="O200" s="242"/>
      <c r="P200" s="242"/>
      <c r="Q200" s="242"/>
      <c r="R200" s="247"/>
      <c r="T200" s="248"/>
      <c r="U200" s="242"/>
      <c r="V200" s="242"/>
      <c r="W200" s="242"/>
      <c r="X200" s="242"/>
      <c r="Y200" s="242"/>
      <c r="Z200" s="242"/>
      <c r="AA200" s="249"/>
      <c r="AT200" s="250" t="s">
        <v>181</v>
      </c>
      <c r="AU200" s="250" t="s">
        <v>118</v>
      </c>
      <c r="AV200" s="10" t="s">
        <v>118</v>
      </c>
      <c r="AW200" s="10" t="s">
        <v>38</v>
      </c>
      <c r="AX200" s="10" t="s">
        <v>82</v>
      </c>
      <c r="AY200" s="250" t="s">
        <v>161</v>
      </c>
    </row>
    <row r="201" spans="2:51" s="11" customFormat="1" ht="16.5" customHeight="1">
      <c r="B201" s="252"/>
      <c r="C201" s="253"/>
      <c r="D201" s="253"/>
      <c r="E201" s="254" t="s">
        <v>22</v>
      </c>
      <c r="F201" s="255" t="s">
        <v>183</v>
      </c>
      <c r="G201" s="253"/>
      <c r="H201" s="253"/>
      <c r="I201" s="253"/>
      <c r="J201" s="253"/>
      <c r="K201" s="256">
        <v>2887.3</v>
      </c>
      <c r="L201" s="253"/>
      <c r="M201" s="253"/>
      <c r="N201" s="253"/>
      <c r="O201" s="253"/>
      <c r="P201" s="253"/>
      <c r="Q201" s="253"/>
      <c r="R201" s="257"/>
      <c r="T201" s="258"/>
      <c r="U201" s="253"/>
      <c r="V201" s="253"/>
      <c r="W201" s="253"/>
      <c r="X201" s="253"/>
      <c r="Y201" s="253"/>
      <c r="Z201" s="253"/>
      <c r="AA201" s="259"/>
      <c r="AT201" s="260" t="s">
        <v>181</v>
      </c>
      <c r="AU201" s="260" t="s">
        <v>118</v>
      </c>
      <c r="AV201" s="11" t="s">
        <v>166</v>
      </c>
      <c r="AW201" s="11" t="s">
        <v>38</v>
      </c>
      <c r="AX201" s="11" t="s">
        <v>90</v>
      </c>
      <c r="AY201" s="260" t="s">
        <v>161</v>
      </c>
    </row>
    <row r="202" spans="2:65" s="1" customFormat="1" ht="16.5" customHeight="1">
      <c r="B202" s="47"/>
      <c r="C202" s="230" t="s">
        <v>319</v>
      </c>
      <c r="D202" s="230" t="s">
        <v>170</v>
      </c>
      <c r="E202" s="231" t="s">
        <v>298</v>
      </c>
      <c r="F202" s="232" t="s">
        <v>299</v>
      </c>
      <c r="G202" s="232"/>
      <c r="H202" s="232"/>
      <c r="I202" s="232"/>
      <c r="J202" s="233" t="s">
        <v>231</v>
      </c>
      <c r="K202" s="234">
        <v>80.844</v>
      </c>
      <c r="L202" s="235">
        <v>0</v>
      </c>
      <c r="M202" s="236"/>
      <c r="N202" s="237">
        <f>ROUND(L202*K202,2)</f>
        <v>0</v>
      </c>
      <c r="O202" s="225"/>
      <c r="P202" s="225"/>
      <c r="Q202" s="225"/>
      <c r="R202" s="49"/>
      <c r="T202" s="226" t="s">
        <v>22</v>
      </c>
      <c r="U202" s="57" t="s">
        <v>47</v>
      </c>
      <c r="V202" s="48"/>
      <c r="W202" s="227">
        <f>V202*K202</f>
        <v>0</v>
      </c>
      <c r="X202" s="227">
        <v>1</v>
      </c>
      <c r="Y202" s="227">
        <f>X202*K202</f>
        <v>80.844</v>
      </c>
      <c r="Z202" s="227">
        <v>0</v>
      </c>
      <c r="AA202" s="228">
        <f>Z202*K202</f>
        <v>0</v>
      </c>
      <c r="AR202" s="23" t="s">
        <v>173</v>
      </c>
      <c r="AT202" s="23" t="s">
        <v>170</v>
      </c>
      <c r="AU202" s="23" t="s">
        <v>118</v>
      </c>
      <c r="AY202" s="23" t="s">
        <v>161</v>
      </c>
      <c r="BE202" s="143">
        <f>IF(U202="základní",N202,0)</f>
        <v>0</v>
      </c>
      <c r="BF202" s="143">
        <f>IF(U202="snížená",N202,0)</f>
        <v>0</v>
      </c>
      <c r="BG202" s="143">
        <f>IF(U202="zákl. přenesená",N202,0)</f>
        <v>0</v>
      </c>
      <c r="BH202" s="143">
        <f>IF(U202="sníž. přenesená",N202,0)</f>
        <v>0</v>
      </c>
      <c r="BI202" s="143">
        <f>IF(U202="nulová",N202,0)</f>
        <v>0</v>
      </c>
      <c r="BJ202" s="23" t="s">
        <v>90</v>
      </c>
      <c r="BK202" s="143">
        <f>ROUND(L202*K202,2)</f>
        <v>0</v>
      </c>
      <c r="BL202" s="23" t="s">
        <v>166</v>
      </c>
      <c r="BM202" s="23" t="s">
        <v>495</v>
      </c>
    </row>
    <row r="203" spans="2:51" s="10" customFormat="1" ht="25.5" customHeight="1">
      <c r="B203" s="241"/>
      <c r="C203" s="242"/>
      <c r="D203" s="242"/>
      <c r="E203" s="243" t="s">
        <v>22</v>
      </c>
      <c r="F203" s="244" t="s">
        <v>496</v>
      </c>
      <c r="G203" s="245"/>
      <c r="H203" s="245"/>
      <c r="I203" s="245"/>
      <c r="J203" s="242"/>
      <c r="K203" s="246">
        <v>80.844</v>
      </c>
      <c r="L203" s="242"/>
      <c r="M203" s="242"/>
      <c r="N203" s="242"/>
      <c r="O203" s="242"/>
      <c r="P203" s="242"/>
      <c r="Q203" s="242"/>
      <c r="R203" s="247"/>
      <c r="T203" s="248"/>
      <c r="U203" s="242"/>
      <c r="V203" s="242"/>
      <c r="W203" s="242"/>
      <c r="X203" s="242"/>
      <c r="Y203" s="242"/>
      <c r="Z203" s="242"/>
      <c r="AA203" s="249"/>
      <c r="AT203" s="250" t="s">
        <v>181</v>
      </c>
      <c r="AU203" s="250" t="s">
        <v>118</v>
      </c>
      <c r="AV203" s="10" t="s">
        <v>118</v>
      </c>
      <c r="AW203" s="10" t="s">
        <v>38</v>
      </c>
      <c r="AX203" s="10" t="s">
        <v>90</v>
      </c>
      <c r="AY203" s="250" t="s">
        <v>161</v>
      </c>
    </row>
    <row r="204" spans="2:65" s="1" customFormat="1" ht="16.5" customHeight="1">
      <c r="B204" s="47"/>
      <c r="C204" s="218" t="s">
        <v>325</v>
      </c>
      <c r="D204" s="218" t="s">
        <v>162</v>
      </c>
      <c r="E204" s="219" t="s">
        <v>312</v>
      </c>
      <c r="F204" s="220" t="s">
        <v>313</v>
      </c>
      <c r="G204" s="220"/>
      <c r="H204" s="220"/>
      <c r="I204" s="220"/>
      <c r="J204" s="221" t="s">
        <v>178</v>
      </c>
      <c r="K204" s="222">
        <v>2887.3</v>
      </c>
      <c r="L204" s="223">
        <v>0</v>
      </c>
      <c r="M204" s="224"/>
      <c r="N204" s="225">
        <f>ROUND(L204*K204,2)</f>
        <v>0</v>
      </c>
      <c r="O204" s="225"/>
      <c r="P204" s="225"/>
      <c r="Q204" s="225"/>
      <c r="R204" s="49"/>
      <c r="T204" s="226" t="s">
        <v>22</v>
      </c>
      <c r="U204" s="57" t="s">
        <v>47</v>
      </c>
      <c r="V204" s="48"/>
      <c r="W204" s="227">
        <f>V204*K204</f>
        <v>0</v>
      </c>
      <c r="X204" s="227">
        <v>0</v>
      </c>
      <c r="Y204" s="227">
        <f>X204*K204</f>
        <v>0</v>
      </c>
      <c r="Z204" s="227">
        <v>0</v>
      </c>
      <c r="AA204" s="228">
        <f>Z204*K204</f>
        <v>0</v>
      </c>
      <c r="AR204" s="23" t="s">
        <v>166</v>
      </c>
      <c r="AT204" s="23" t="s">
        <v>162</v>
      </c>
      <c r="AU204" s="23" t="s">
        <v>118</v>
      </c>
      <c r="AY204" s="23" t="s">
        <v>161</v>
      </c>
      <c r="BE204" s="143">
        <f>IF(U204="základní",N204,0)</f>
        <v>0</v>
      </c>
      <c r="BF204" s="143">
        <f>IF(U204="snížená",N204,0)</f>
        <v>0</v>
      </c>
      <c r="BG204" s="143">
        <f>IF(U204="zákl. přenesená",N204,0)</f>
        <v>0</v>
      </c>
      <c r="BH204" s="143">
        <f>IF(U204="sníž. přenesená",N204,0)</f>
        <v>0</v>
      </c>
      <c r="BI204" s="143">
        <f>IF(U204="nulová",N204,0)</f>
        <v>0</v>
      </c>
      <c r="BJ204" s="23" t="s">
        <v>90</v>
      </c>
      <c r="BK204" s="143">
        <f>ROUND(L204*K204,2)</f>
        <v>0</v>
      </c>
      <c r="BL204" s="23" t="s">
        <v>166</v>
      </c>
      <c r="BM204" s="23" t="s">
        <v>497</v>
      </c>
    </row>
    <row r="205" spans="2:51" s="10" customFormat="1" ht="16.5" customHeight="1">
      <c r="B205" s="241"/>
      <c r="C205" s="242"/>
      <c r="D205" s="242"/>
      <c r="E205" s="243" t="s">
        <v>22</v>
      </c>
      <c r="F205" s="244" t="s">
        <v>469</v>
      </c>
      <c r="G205" s="245"/>
      <c r="H205" s="245"/>
      <c r="I205" s="245"/>
      <c r="J205" s="242"/>
      <c r="K205" s="246">
        <v>2678.3</v>
      </c>
      <c r="L205" s="242"/>
      <c r="M205" s="242"/>
      <c r="N205" s="242"/>
      <c r="O205" s="242"/>
      <c r="P205" s="242"/>
      <c r="Q205" s="242"/>
      <c r="R205" s="247"/>
      <c r="T205" s="248"/>
      <c r="U205" s="242"/>
      <c r="V205" s="242"/>
      <c r="W205" s="242"/>
      <c r="X205" s="242"/>
      <c r="Y205" s="242"/>
      <c r="Z205" s="242"/>
      <c r="AA205" s="249"/>
      <c r="AT205" s="250" t="s">
        <v>181</v>
      </c>
      <c r="AU205" s="250" t="s">
        <v>118</v>
      </c>
      <c r="AV205" s="10" t="s">
        <v>118</v>
      </c>
      <c r="AW205" s="10" t="s">
        <v>38</v>
      </c>
      <c r="AX205" s="10" t="s">
        <v>82</v>
      </c>
      <c r="AY205" s="250" t="s">
        <v>161</v>
      </c>
    </row>
    <row r="206" spans="2:51" s="10" customFormat="1" ht="16.5" customHeight="1">
      <c r="B206" s="241"/>
      <c r="C206" s="242"/>
      <c r="D206" s="242"/>
      <c r="E206" s="243" t="s">
        <v>22</v>
      </c>
      <c r="F206" s="251" t="s">
        <v>470</v>
      </c>
      <c r="G206" s="242"/>
      <c r="H206" s="242"/>
      <c r="I206" s="242"/>
      <c r="J206" s="242"/>
      <c r="K206" s="246">
        <v>193</v>
      </c>
      <c r="L206" s="242"/>
      <c r="M206" s="242"/>
      <c r="N206" s="242"/>
      <c r="O206" s="242"/>
      <c r="P206" s="242"/>
      <c r="Q206" s="242"/>
      <c r="R206" s="247"/>
      <c r="T206" s="248"/>
      <c r="U206" s="242"/>
      <c r="V206" s="242"/>
      <c r="W206" s="242"/>
      <c r="X206" s="242"/>
      <c r="Y206" s="242"/>
      <c r="Z206" s="242"/>
      <c r="AA206" s="249"/>
      <c r="AT206" s="250" t="s">
        <v>181</v>
      </c>
      <c r="AU206" s="250" t="s">
        <v>118</v>
      </c>
      <c r="AV206" s="10" t="s">
        <v>118</v>
      </c>
      <c r="AW206" s="10" t="s">
        <v>38</v>
      </c>
      <c r="AX206" s="10" t="s">
        <v>82</v>
      </c>
      <c r="AY206" s="250" t="s">
        <v>161</v>
      </c>
    </row>
    <row r="207" spans="2:51" s="10" customFormat="1" ht="16.5" customHeight="1">
      <c r="B207" s="241"/>
      <c r="C207" s="242"/>
      <c r="D207" s="242"/>
      <c r="E207" s="243" t="s">
        <v>22</v>
      </c>
      <c r="F207" s="251" t="s">
        <v>498</v>
      </c>
      <c r="G207" s="242"/>
      <c r="H207" s="242"/>
      <c r="I207" s="242"/>
      <c r="J207" s="242"/>
      <c r="K207" s="246">
        <v>16</v>
      </c>
      <c r="L207" s="242"/>
      <c r="M207" s="242"/>
      <c r="N207" s="242"/>
      <c r="O207" s="242"/>
      <c r="P207" s="242"/>
      <c r="Q207" s="242"/>
      <c r="R207" s="247"/>
      <c r="T207" s="248"/>
      <c r="U207" s="242"/>
      <c r="V207" s="242"/>
      <c r="W207" s="242"/>
      <c r="X207" s="242"/>
      <c r="Y207" s="242"/>
      <c r="Z207" s="242"/>
      <c r="AA207" s="249"/>
      <c r="AT207" s="250" t="s">
        <v>181</v>
      </c>
      <c r="AU207" s="250" t="s">
        <v>118</v>
      </c>
      <c r="AV207" s="10" t="s">
        <v>118</v>
      </c>
      <c r="AW207" s="10" t="s">
        <v>38</v>
      </c>
      <c r="AX207" s="10" t="s">
        <v>82</v>
      </c>
      <c r="AY207" s="250" t="s">
        <v>161</v>
      </c>
    </row>
    <row r="208" spans="2:51" s="11" customFormat="1" ht="16.5" customHeight="1">
      <c r="B208" s="252"/>
      <c r="C208" s="253"/>
      <c r="D208" s="253"/>
      <c r="E208" s="254" t="s">
        <v>22</v>
      </c>
      <c r="F208" s="255" t="s">
        <v>183</v>
      </c>
      <c r="G208" s="253"/>
      <c r="H208" s="253"/>
      <c r="I208" s="253"/>
      <c r="J208" s="253"/>
      <c r="K208" s="256">
        <v>2887.3</v>
      </c>
      <c r="L208" s="253"/>
      <c r="M208" s="253"/>
      <c r="N208" s="253"/>
      <c r="O208" s="253"/>
      <c r="P208" s="253"/>
      <c r="Q208" s="253"/>
      <c r="R208" s="257"/>
      <c r="T208" s="258"/>
      <c r="U208" s="253"/>
      <c r="V208" s="253"/>
      <c r="W208" s="253"/>
      <c r="X208" s="253"/>
      <c r="Y208" s="253"/>
      <c r="Z208" s="253"/>
      <c r="AA208" s="259"/>
      <c r="AT208" s="260" t="s">
        <v>181</v>
      </c>
      <c r="AU208" s="260" t="s">
        <v>118</v>
      </c>
      <c r="AV208" s="11" t="s">
        <v>166</v>
      </c>
      <c r="AW208" s="11" t="s">
        <v>38</v>
      </c>
      <c r="AX208" s="11" t="s">
        <v>90</v>
      </c>
      <c r="AY208" s="260" t="s">
        <v>161</v>
      </c>
    </row>
    <row r="209" spans="2:65" s="1" customFormat="1" ht="16.5" customHeight="1">
      <c r="B209" s="47"/>
      <c r="C209" s="218" t="s">
        <v>330</v>
      </c>
      <c r="D209" s="218" t="s">
        <v>162</v>
      </c>
      <c r="E209" s="219" t="s">
        <v>312</v>
      </c>
      <c r="F209" s="220" t="s">
        <v>313</v>
      </c>
      <c r="G209" s="220"/>
      <c r="H209" s="220"/>
      <c r="I209" s="220"/>
      <c r="J209" s="221" t="s">
        <v>178</v>
      </c>
      <c r="K209" s="222">
        <v>2678.37</v>
      </c>
      <c r="L209" s="223">
        <v>0</v>
      </c>
      <c r="M209" s="224"/>
      <c r="N209" s="225">
        <f>ROUND(L209*K209,2)</f>
        <v>0</v>
      </c>
      <c r="O209" s="225"/>
      <c r="P209" s="225"/>
      <c r="Q209" s="225"/>
      <c r="R209" s="49"/>
      <c r="T209" s="226" t="s">
        <v>22</v>
      </c>
      <c r="U209" s="57" t="s">
        <v>47</v>
      </c>
      <c r="V209" s="48"/>
      <c r="W209" s="227">
        <f>V209*K209</f>
        <v>0</v>
      </c>
      <c r="X209" s="227">
        <v>0</v>
      </c>
      <c r="Y209" s="227">
        <f>X209*K209</f>
        <v>0</v>
      </c>
      <c r="Z209" s="227">
        <v>0</v>
      </c>
      <c r="AA209" s="228">
        <f>Z209*K209</f>
        <v>0</v>
      </c>
      <c r="AR209" s="23" t="s">
        <v>166</v>
      </c>
      <c r="AT209" s="23" t="s">
        <v>162</v>
      </c>
      <c r="AU209" s="23" t="s">
        <v>118</v>
      </c>
      <c r="AY209" s="23" t="s">
        <v>161</v>
      </c>
      <c r="BE209" s="143">
        <f>IF(U209="základní",N209,0)</f>
        <v>0</v>
      </c>
      <c r="BF209" s="143">
        <f>IF(U209="snížená",N209,0)</f>
        <v>0</v>
      </c>
      <c r="BG209" s="143">
        <f>IF(U209="zákl. přenesená",N209,0)</f>
        <v>0</v>
      </c>
      <c r="BH209" s="143">
        <f>IF(U209="sníž. přenesená",N209,0)</f>
        <v>0</v>
      </c>
      <c r="BI209" s="143">
        <f>IF(U209="nulová",N209,0)</f>
        <v>0</v>
      </c>
      <c r="BJ209" s="23" t="s">
        <v>90</v>
      </c>
      <c r="BK209" s="143">
        <f>ROUND(L209*K209,2)</f>
        <v>0</v>
      </c>
      <c r="BL209" s="23" t="s">
        <v>166</v>
      </c>
      <c r="BM209" s="23" t="s">
        <v>499</v>
      </c>
    </row>
    <row r="210" spans="2:51" s="10" customFormat="1" ht="16.5" customHeight="1">
      <c r="B210" s="241"/>
      <c r="C210" s="242"/>
      <c r="D210" s="242"/>
      <c r="E210" s="243" t="s">
        <v>22</v>
      </c>
      <c r="F210" s="244" t="s">
        <v>500</v>
      </c>
      <c r="G210" s="245"/>
      <c r="H210" s="245"/>
      <c r="I210" s="245"/>
      <c r="J210" s="242"/>
      <c r="K210" s="246">
        <v>2469.37</v>
      </c>
      <c r="L210" s="242"/>
      <c r="M210" s="242"/>
      <c r="N210" s="242"/>
      <c r="O210" s="242"/>
      <c r="P210" s="242"/>
      <c r="Q210" s="242"/>
      <c r="R210" s="247"/>
      <c r="T210" s="248"/>
      <c r="U210" s="242"/>
      <c r="V210" s="242"/>
      <c r="W210" s="242"/>
      <c r="X210" s="242"/>
      <c r="Y210" s="242"/>
      <c r="Z210" s="242"/>
      <c r="AA210" s="249"/>
      <c r="AT210" s="250" t="s">
        <v>181</v>
      </c>
      <c r="AU210" s="250" t="s">
        <v>118</v>
      </c>
      <c r="AV210" s="10" t="s">
        <v>118</v>
      </c>
      <c r="AW210" s="10" t="s">
        <v>38</v>
      </c>
      <c r="AX210" s="10" t="s">
        <v>82</v>
      </c>
      <c r="AY210" s="250" t="s">
        <v>161</v>
      </c>
    </row>
    <row r="211" spans="2:51" s="10" customFormat="1" ht="16.5" customHeight="1">
      <c r="B211" s="241"/>
      <c r="C211" s="242"/>
      <c r="D211" s="242"/>
      <c r="E211" s="243" t="s">
        <v>22</v>
      </c>
      <c r="F211" s="251" t="s">
        <v>470</v>
      </c>
      <c r="G211" s="242"/>
      <c r="H211" s="242"/>
      <c r="I211" s="242"/>
      <c r="J211" s="242"/>
      <c r="K211" s="246">
        <v>193</v>
      </c>
      <c r="L211" s="242"/>
      <c r="M211" s="242"/>
      <c r="N211" s="242"/>
      <c r="O211" s="242"/>
      <c r="P211" s="242"/>
      <c r="Q211" s="242"/>
      <c r="R211" s="247"/>
      <c r="T211" s="248"/>
      <c r="U211" s="242"/>
      <c r="V211" s="242"/>
      <c r="W211" s="242"/>
      <c r="X211" s="242"/>
      <c r="Y211" s="242"/>
      <c r="Z211" s="242"/>
      <c r="AA211" s="249"/>
      <c r="AT211" s="250" t="s">
        <v>181</v>
      </c>
      <c r="AU211" s="250" t="s">
        <v>118</v>
      </c>
      <c r="AV211" s="10" t="s">
        <v>118</v>
      </c>
      <c r="AW211" s="10" t="s">
        <v>38</v>
      </c>
      <c r="AX211" s="10" t="s">
        <v>82</v>
      </c>
      <c r="AY211" s="250" t="s">
        <v>161</v>
      </c>
    </row>
    <row r="212" spans="2:51" s="10" customFormat="1" ht="16.5" customHeight="1">
      <c r="B212" s="241"/>
      <c r="C212" s="242"/>
      <c r="D212" s="242"/>
      <c r="E212" s="243" t="s">
        <v>22</v>
      </c>
      <c r="F212" s="251" t="s">
        <v>471</v>
      </c>
      <c r="G212" s="242"/>
      <c r="H212" s="242"/>
      <c r="I212" s="242"/>
      <c r="J212" s="242"/>
      <c r="K212" s="246">
        <v>16</v>
      </c>
      <c r="L212" s="242"/>
      <c r="M212" s="242"/>
      <c r="N212" s="242"/>
      <c r="O212" s="242"/>
      <c r="P212" s="242"/>
      <c r="Q212" s="242"/>
      <c r="R212" s="247"/>
      <c r="T212" s="248"/>
      <c r="U212" s="242"/>
      <c r="V212" s="242"/>
      <c r="W212" s="242"/>
      <c r="X212" s="242"/>
      <c r="Y212" s="242"/>
      <c r="Z212" s="242"/>
      <c r="AA212" s="249"/>
      <c r="AT212" s="250" t="s">
        <v>181</v>
      </c>
      <c r="AU212" s="250" t="s">
        <v>118</v>
      </c>
      <c r="AV212" s="10" t="s">
        <v>118</v>
      </c>
      <c r="AW212" s="10" t="s">
        <v>38</v>
      </c>
      <c r="AX212" s="10" t="s">
        <v>82</v>
      </c>
      <c r="AY212" s="250" t="s">
        <v>161</v>
      </c>
    </row>
    <row r="213" spans="2:51" s="11" customFormat="1" ht="16.5" customHeight="1">
      <c r="B213" s="252"/>
      <c r="C213" s="253"/>
      <c r="D213" s="253"/>
      <c r="E213" s="254" t="s">
        <v>22</v>
      </c>
      <c r="F213" s="255" t="s">
        <v>183</v>
      </c>
      <c r="G213" s="253"/>
      <c r="H213" s="253"/>
      <c r="I213" s="253"/>
      <c r="J213" s="253"/>
      <c r="K213" s="256">
        <v>2678.37</v>
      </c>
      <c r="L213" s="253"/>
      <c r="M213" s="253"/>
      <c r="N213" s="253"/>
      <c r="O213" s="253"/>
      <c r="P213" s="253"/>
      <c r="Q213" s="253"/>
      <c r="R213" s="257"/>
      <c r="T213" s="258"/>
      <c r="U213" s="253"/>
      <c r="V213" s="253"/>
      <c r="W213" s="253"/>
      <c r="X213" s="253"/>
      <c r="Y213" s="253"/>
      <c r="Z213" s="253"/>
      <c r="AA213" s="259"/>
      <c r="AT213" s="260" t="s">
        <v>181</v>
      </c>
      <c r="AU213" s="260" t="s">
        <v>118</v>
      </c>
      <c r="AV213" s="11" t="s">
        <v>166</v>
      </c>
      <c r="AW213" s="11" t="s">
        <v>38</v>
      </c>
      <c r="AX213" s="11" t="s">
        <v>90</v>
      </c>
      <c r="AY213" s="260" t="s">
        <v>161</v>
      </c>
    </row>
    <row r="214" spans="2:65" s="1" customFormat="1" ht="38.25" customHeight="1">
      <c r="B214" s="47"/>
      <c r="C214" s="218" t="s">
        <v>267</v>
      </c>
      <c r="D214" s="218" t="s">
        <v>162</v>
      </c>
      <c r="E214" s="219" t="s">
        <v>320</v>
      </c>
      <c r="F214" s="220" t="s">
        <v>321</v>
      </c>
      <c r="G214" s="220"/>
      <c r="H214" s="220"/>
      <c r="I214" s="220"/>
      <c r="J214" s="221" t="s">
        <v>178</v>
      </c>
      <c r="K214" s="222">
        <v>2510.98</v>
      </c>
      <c r="L214" s="223">
        <v>0</v>
      </c>
      <c r="M214" s="224"/>
      <c r="N214" s="225">
        <f>ROUND(L214*K214,2)</f>
        <v>0</v>
      </c>
      <c r="O214" s="225"/>
      <c r="P214" s="225"/>
      <c r="Q214" s="225"/>
      <c r="R214" s="49"/>
      <c r="T214" s="226" t="s">
        <v>22</v>
      </c>
      <c r="U214" s="57" t="s">
        <v>47</v>
      </c>
      <c r="V214" s="48"/>
      <c r="W214" s="227">
        <f>V214*K214</f>
        <v>0</v>
      </c>
      <c r="X214" s="227">
        <v>0</v>
      </c>
      <c r="Y214" s="227">
        <f>X214*K214</f>
        <v>0</v>
      </c>
      <c r="Z214" s="227">
        <v>0</v>
      </c>
      <c r="AA214" s="228">
        <f>Z214*K214</f>
        <v>0</v>
      </c>
      <c r="AR214" s="23" t="s">
        <v>166</v>
      </c>
      <c r="AT214" s="23" t="s">
        <v>162</v>
      </c>
      <c r="AU214" s="23" t="s">
        <v>118</v>
      </c>
      <c r="AY214" s="23" t="s">
        <v>161</v>
      </c>
      <c r="BE214" s="143">
        <f>IF(U214="základní",N214,0)</f>
        <v>0</v>
      </c>
      <c r="BF214" s="143">
        <f>IF(U214="snížená",N214,0)</f>
        <v>0</v>
      </c>
      <c r="BG214" s="143">
        <f>IF(U214="zákl. přenesená",N214,0)</f>
        <v>0</v>
      </c>
      <c r="BH214" s="143">
        <f>IF(U214="sníž. přenesená",N214,0)</f>
        <v>0</v>
      </c>
      <c r="BI214" s="143">
        <f>IF(U214="nulová",N214,0)</f>
        <v>0</v>
      </c>
      <c r="BJ214" s="23" t="s">
        <v>90</v>
      </c>
      <c r="BK214" s="143">
        <f>ROUND(L214*K214,2)</f>
        <v>0</v>
      </c>
      <c r="BL214" s="23" t="s">
        <v>166</v>
      </c>
      <c r="BM214" s="23" t="s">
        <v>501</v>
      </c>
    </row>
    <row r="215" spans="2:51" s="10" customFormat="1" ht="16.5" customHeight="1">
      <c r="B215" s="241"/>
      <c r="C215" s="242"/>
      <c r="D215" s="242"/>
      <c r="E215" s="243" t="s">
        <v>22</v>
      </c>
      <c r="F215" s="244" t="s">
        <v>502</v>
      </c>
      <c r="G215" s="245"/>
      <c r="H215" s="245"/>
      <c r="I215" s="245"/>
      <c r="J215" s="242"/>
      <c r="K215" s="246">
        <v>2301.98</v>
      </c>
      <c r="L215" s="242"/>
      <c r="M215" s="242"/>
      <c r="N215" s="242"/>
      <c r="O215" s="242"/>
      <c r="P215" s="242"/>
      <c r="Q215" s="242"/>
      <c r="R215" s="247"/>
      <c r="T215" s="248"/>
      <c r="U215" s="242"/>
      <c r="V215" s="242"/>
      <c r="W215" s="242"/>
      <c r="X215" s="242"/>
      <c r="Y215" s="242"/>
      <c r="Z215" s="242"/>
      <c r="AA215" s="249"/>
      <c r="AT215" s="250" t="s">
        <v>181</v>
      </c>
      <c r="AU215" s="250" t="s">
        <v>118</v>
      </c>
      <c r="AV215" s="10" t="s">
        <v>118</v>
      </c>
      <c r="AW215" s="10" t="s">
        <v>38</v>
      </c>
      <c r="AX215" s="10" t="s">
        <v>82</v>
      </c>
      <c r="AY215" s="250" t="s">
        <v>161</v>
      </c>
    </row>
    <row r="216" spans="2:51" s="10" customFormat="1" ht="16.5" customHeight="1">
      <c r="B216" s="241"/>
      <c r="C216" s="242"/>
      <c r="D216" s="242"/>
      <c r="E216" s="243" t="s">
        <v>22</v>
      </c>
      <c r="F216" s="251" t="s">
        <v>470</v>
      </c>
      <c r="G216" s="242"/>
      <c r="H216" s="242"/>
      <c r="I216" s="242"/>
      <c r="J216" s="242"/>
      <c r="K216" s="246">
        <v>193</v>
      </c>
      <c r="L216" s="242"/>
      <c r="M216" s="242"/>
      <c r="N216" s="242"/>
      <c r="O216" s="242"/>
      <c r="P216" s="242"/>
      <c r="Q216" s="242"/>
      <c r="R216" s="247"/>
      <c r="T216" s="248"/>
      <c r="U216" s="242"/>
      <c r="V216" s="242"/>
      <c r="W216" s="242"/>
      <c r="X216" s="242"/>
      <c r="Y216" s="242"/>
      <c r="Z216" s="242"/>
      <c r="AA216" s="249"/>
      <c r="AT216" s="250" t="s">
        <v>181</v>
      </c>
      <c r="AU216" s="250" t="s">
        <v>118</v>
      </c>
      <c r="AV216" s="10" t="s">
        <v>118</v>
      </c>
      <c r="AW216" s="10" t="s">
        <v>38</v>
      </c>
      <c r="AX216" s="10" t="s">
        <v>82</v>
      </c>
      <c r="AY216" s="250" t="s">
        <v>161</v>
      </c>
    </row>
    <row r="217" spans="2:51" s="10" customFormat="1" ht="16.5" customHeight="1">
      <c r="B217" s="241"/>
      <c r="C217" s="242"/>
      <c r="D217" s="242"/>
      <c r="E217" s="243" t="s">
        <v>22</v>
      </c>
      <c r="F217" s="251" t="s">
        <v>498</v>
      </c>
      <c r="G217" s="242"/>
      <c r="H217" s="242"/>
      <c r="I217" s="242"/>
      <c r="J217" s="242"/>
      <c r="K217" s="246">
        <v>16</v>
      </c>
      <c r="L217" s="242"/>
      <c r="M217" s="242"/>
      <c r="N217" s="242"/>
      <c r="O217" s="242"/>
      <c r="P217" s="242"/>
      <c r="Q217" s="242"/>
      <c r="R217" s="247"/>
      <c r="T217" s="248"/>
      <c r="U217" s="242"/>
      <c r="V217" s="242"/>
      <c r="W217" s="242"/>
      <c r="X217" s="242"/>
      <c r="Y217" s="242"/>
      <c r="Z217" s="242"/>
      <c r="AA217" s="249"/>
      <c r="AT217" s="250" t="s">
        <v>181</v>
      </c>
      <c r="AU217" s="250" t="s">
        <v>118</v>
      </c>
      <c r="AV217" s="10" t="s">
        <v>118</v>
      </c>
      <c r="AW217" s="10" t="s">
        <v>38</v>
      </c>
      <c r="AX217" s="10" t="s">
        <v>82</v>
      </c>
      <c r="AY217" s="250" t="s">
        <v>161</v>
      </c>
    </row>
    <row r="218" spans="2:51" s="11" customFormat="1" ht="16.5" customHeight="1">
      <c r="B218" s="252"/>
      <c r="C218" s="253"/>
      <c r="D218" s="253"/>
      <c r="E218" s="254" t="s">
        <v>22</v>
      </c>
      <c r="F218" s="255" t="s">
        <v>183</v>
      </c>
      <c r="G218" s="253"/>
      <c r="H218" s="253"/>
      <c r="I218" s="253"/>
      <c r="J218" s="253"/>
      <c r="K218" s="256">
        <v>2510.98</v>
      </c>
      <c r="L218" s="253"/>
      <c r="M218" s="253"/>
      <c r="N218" s="253"/>
      <c r="O218" s="253"/>
      <c r="P218" s="253"/>
      <c r="Q218" s="253"/>
      <c r="R218" s="257"/>
      <c r="T218" s="258"/>
      <c r="U218" s="253"/>
      <c r="V218" s="253"/>
      <c r="W218" s="253"/>
      <c r="X218" s="253"/>
      <c r="Y218" s="253"/>
      <c r="Z218" s="253"/>
      <c r="AA218" s="259"/>
      <c r="AT218" s="260" t="s">
        <v>181</v>
      </c>
      <c r="AU218" s="260" t="s">
        <v>118</v>
      </c>
      <c r="AV218" s="11" t="s">
        <v>166</v>
      </c>
      <c r="AW218" s="11" t="s">
        <v>38</v>
      </c>
      <c r="AX218" s="11" t="s">
        <v>90</v>
      </c>
      <c r="AY218" s="260" t="s">
        <v>161</v>
      </c>
    </row>
    <row r="219" spans="2:65" s="1" customFormat="1" ht="25.5" customHeight="1">
      <c r="B219" s="47"/>
      <c r="C219" s="218" t="s">
        <v>338</v>
      </c>
      <c r="D219" s="218" t="s">
        <v>162</v>
      </c>
      <c r="E219" s="219" t="s">
        <v>326</v>
      </c>
      <c r="F219" s="220" t="s">
        <v>327</v>
      </c>
      <c r="G219" s="220"/>
      <c r="H219" s="220"/>
      <c r="I219" s="220"/>
      <c r="J219" s="221" t="s">
        <v>178</v>
      </c>
      <c r="K219" s="222">
        <v>558.094</v>
      </c>
      <c r="L219" s="223">
        <v>0</v>
      </c>
      <c r="M219" s="224"/>
      <c r="N219" s="225">
        <f>ROUND(L219*K219,2)</f>
        <v>0</v>
      </c>
      <c r="O219" s="225"/>
      <c r="P219" s="225"/>
      <c r="Q219" s="225"/>
      <c r="R219" s="49"/>
      <c r="T219" s="226" t="s">
        <v>22</v>
      </c>
      <c r="U219" s="57" t="s">
        <v>47</v>
      </c>
      <c r="V219" s="48"/>
      <c r="W219" s="227">
        <f>V219*K219</f>
        <v>0</v>
      </c>
      <c r="X219" s="227">
        <v>0.2916</v>
      </c>
      <c r="Y219" s="227">
        <f>X219*K219</f>
        <v>162.74021040000002</v>
      </c>
      <c r="Z219" s="227">
        <v>0</v>
      </c>
      <c r="AA219" s="228">
        <f>Z219*K219</f>
        <v>0</v>
      </c>
      <c r="AR219" s="23" t="s">
        <v>166</v>
      </c>
      <c r="AT219" s="23" t="s">
        <v>162</v>
      </c>
      <c r="AU219" s="23" t="s">
        <v>118</v>
      </c>
      <c r="AY219" s="23" t="s">
        <v>161</v>
      </c>
      <c r="BE219" s="143">
        <f>IF(U219="základní",N219,0)</f>
        <v>0</v>
      </c>
      <c r="BF219" s="143">
        <f>IF(U219="snížená",N219,0)</f>
        <v>0</v>
      </c>
      <c r="BG219" s="143">
        <f>IF(U219="zákl. přenesená",N219,0)</f>
        <v>0</v>
      </c>
      <c r="BH219" s="143">
        <f>IF(U219="sníž. přenesená",N219,0)</f>
        <v>0</v>
      </c>
      <c r="BI219" s="143">
        <f>IF(U219="nulová",N219,0)</f>
        <v>0</v>
      </c>
      <c r="BJ219" s="23" t="s">
        <v>90</v>
      </c>
      <c r="BK219" s="143">
        <f>ROUND(L219*K219,2)</f>
        <v>0</v>
      </c>
      <c r="BL219" s="23" t="s">
        <v>166</v>
      </c>
      <c r="BM219" s="23" t="s">
        <v>503</v>
      </c>
    </row>
    <row r="220" spans="2:51" s="10" customFormat="1" ht="16.5" customHeight="1">
      <c r="B220" s="241"/>
      <c r="C220" s="242"/>
      <c r="D220" s="242"/>
      <c r="E220" s="243" t="s">
        <v>22</v>
      </c>
      <c r="F220" s="244" t="s">
        <v>504</v>
      </c>
      <c r="G220" s="245"/>
      <c r="H220" s="245"/>
      <c r="I220" s="245"/>
      <c r="J220" s="242"/>
      <c r="K220" s="246">
        <v>558.094</v>
      </c>
      <c r="L220" s="242"/>
      <c r="M220" s="242"/>
      <c r="N220" s="242"/>
      <c r="O220" s="242"/>
      <c r="P220" s="242"/>
      <c r="Q220" s="242"/>
      <c r="R220" s="247"/>
      <c r="T220" s="248"/>
      <c r="U220" s="242"/>
      <c r="V220" s="242"/>
      <c r="W220" s="242"/>
      <c r="X220" s="242"/>
      <c r="Y220" s="242"/>
      <c r="Z220" s="242"/>
      <c r="AA220" s="249"/>
      <c r="AT220" s="250" t="s">
        <v>181</v>
      </c>
      <c r="AU220" s="250" t="s">
        <v>118</v>
      </c>
      <c r="AV220" s="10" t="s">
        <v>118</v>
      </c>
      <c r="AW220" s="10" t="s">
        <v>38</v>
      </c>
      <c r="AX220" s="10" t="s">
        <v>90</v>
      </c>
      <c r="AY220" s="250" t="s">
        <v>161</v>
      </c>
    </row>
    <row r="221" spans="2:65" s="1" customFormat="1" ht="16.5" customHeight="1">
      <c r="B221" s="47"/>
      <c r="C221" s="218" t="s">
        <v>342</v>
      </c>
      <c r="D221" s="218" t="s">
        <v>162</v>
      </c>
      <c r="E221" s="219" t="s">
        <v>331</v>
      </c>
      <c r="F221" s="220" t="s">
        <v>332</v>
      </c>
      <c r="G221" s="220"/>
      <c r="H221" s="220"/>
      <c r="I221" s="220"/>
      <c r="J221" s="221" t="s">
        <v>186</v>
      </c>
      <c r="K221" s="222">
        <v>83.714</v>
      </c>
      <c r="L221" s="223">
        <v>0</v>
      </c>
      <c r="M221" s="224"/>
      <c r="N221" s="225">
        <f>ROUND(L221*K221,2)</f>
        <v>0</v>
      </c>
      <c r="O221" s="225"/>
      <c r="P221" s="225"/>
      <c r="Q221" s="225"/>
      <c r="R221" s="49"/>
      <c r="T221" s="226" t="s">
        <v>22</v>
      </c>
      <c r="U221" s="57" t="s">
        <v>47</v>
      </c>
      <c r="V221" s="48"/>
      <c r="W221" s="227">
        <f>V221*K221</f>
        <v>0</v>
      </c>
      <c r="X221" s="227">
        <v>0</v>
      </c>
      <c r="Y221" s="227">
        <f>X221*K221</f>
        <v>0</v>
      </c>
      <c r="Z221" s="227">
        <v>0</v>
      </c>
      <c r="AA221" s="228">
        <f>Z221*K221</f>
        <v>0</v>
      </c>
      <c r="AR221" s="23" t="s">
        <v>166</v>
      </c>
      <c r="AT221" s="23" t="s">
        <v>162</v>
      </c>
      <c r="AU221" s="23" t="s">
        <v>118</v>
      </c>
      <c r="AY221" s="23" t="s">
        <v>161</v>
      </c>
      <c r="BE221" s="143">
        <f>IF(U221="základní",N221,0)</f>
        <v>0</v>
      </c>
      <c r="BF221" s="143">
        <f>IF(U221="snížená",N221,0)</f>
        <v>0</v>
      </c>
      <c r="BG221" s="143">
        <f>IF(U221="zákl. přenesená",N221,0)</f>
        <v>0</v>
      </c>
      <c r="BH221" s="143">
        <f>IF(U221="sníž. přenesená",N221,0)</f>
        <v>0</v>
      </c>
      <c r="BI221" s="143">
        <f>IF(U221="nulová",N221,0)</f>
        <v>0</v>
      </c>
      <c r="BJ221" s="23" t="s">
        <v>90</v>
      </c>
      <c r="BK221" s="143">
        <f>ROUND(L221*K221,2)</f>
        <v>0</v>
      </c>
      <c r="BL221" s="23" t="s">
        <v>166</v>
      </c>
      <c r="BM221" s="23" t="s">
        <v>505</v>
      </c>
    </row>
    <row r="222" spans="2:51" s="10" customFormat="1" ht="16.5" customHeight="1">
      <c r="B222" s="241"/>
      <c r="C222" s="242"/>
      <c r="D222" s="242"/>
      <c r="E222" s="243" t="s">
        <v>22</v>
      </c>
      <c r="F222" s="244" t="s">
        <v>506</v>
      </c>
      <c r="G222" s="245"/>
      <c r="H222" s="245"/>
      <c r="I222" s="245"/>
      <c r="J222" s="242"/>
      <c r="K222" s="246">
        <v>83.714</v>
      </c>
      <c r="L222" s="242"/>
      <c r="M222" s="242"/>
      <c r="N222" s="242"/>
      <c r="O222" s="242"/>
      <c r="P222" s="242"/>
      <c r="Q222" s="242"/>
      <c r="R222" s="247"/>
      <c r="T222" s="248"/>
      <c r="U222" s="242"/>
      <c r="V222" s="242"/>
      <c r="W222" s="242"/>
      <c r="X222" s="242"/>
      <c r="Y222" s="242"/>
      <c r="Z222" s="242"/>
      <c r="AA222" s="249"/>
      <c r="AT222" s="250" t="s">
        <v>181</v>
      </c>
      <c r="AU222" s="250" t="s">
        <v>118</v>
      </c>
      <c r="AV222" s="10" t="s">
        <v>118</v>
      </c>
      <c r="AW222" s="10" t="s">
        <v>38</v>
      </c>
      <c r="AX222" s="10" t="s">
        <v>90</v>
      </c>
      <c r="AY222" s="250" t="s">
        <v>161</v>
      </c>
    </row>
    <row r="223" spans="2:65" s="1" customFormat="1" ht="25.5" customHeight="1">
      <c r="B223" s="47"/>
      <c r="C223" s="218" t="s">
        <v>347</v>
      </c>
      <c r="D223" s="218" t="s">
        <v>162</v>
      </c>
      <c r="E223" s="219" t="s">
        <v>335</v>
      </c>
      <c r="F223" s="220" t="s">
        <v>336</v>
      </c>
      <c r="G223" s="220"/>
      <c r="H223" s="220"/>
      <c r="I223" s="220"/>
      <c r="J223" s="221" t="s">
        <v>178</v>
      </c>
      <c r="K223" s="222">
        <v>2678.37</v>
      </c>
      <c r="L223" s="223">
        <v>0</v>
      </c>
      <c r="M223" s="224"/>
      <c r="N223" s="225">
        <f>ROUND(L223*K223,2)</f>
        <v>0</v>
      </c>
      <c r="O223" s="225"/>
      <c r="P223" s="225"/>
      <c r="Q223" s="225"/>
      <c r="R223" s="49"/>
      <c r="T223" s="226" t="s">
        <v>22</v>
      </c>
      <c r="U223" s="57" t="s">
        <v>47</v>
      </c>
      <c r="V223" s="48"/>
      <c r="W223" s="227">
        <f>V223*K223</f>
        <v>0</v>
      </c>
      <c r="X223" s="227">
        <v>0.00561</v>
      </c>
      <c r="Y223" s="227">
        <f>X223*K223</f>
        <v>15.0256557</v>
      </c>
      <c r="Z223" s="227">
        <v>0</v>
      </c>
      <c r="AA223" s="228">
        <f>Z223*K223</f>
        <v>0</v>
      </c>
      <c r="AR223" s="23" t="s">
        <v>166</v>
      </c>
      <c r="AT223" s="23" t="s">
        <v>162</v>
      </c>
      <c r="AU223" s="23" t="s">
        <v>118</v>
      </c>
      <c r="AY223" s="23" t="s">
        <v>161</v>
      </c>
      <c r="BE223" s="143">
        <f>IF(U223="základní",N223,0)</f>
        <v>0</v>
      </c>
      <c r="BF223" s="143">
        <f>IF(U223="snížená",N223,0)</f>
        <v>0</v>
      </c>
      <c r="BG223" s="143">
        <f>IF(U223="zákl. přenesená",N223,0)</f>
        <v>0</v>
      </c>
      <c r="BH223" s="143">
        <f>IF(U223="sníž. přenesená",N223,0)</f>
        <v>0</v>
      </c>
      <c r="BI223" s="143">
        <f>IF(U223="nulová",N223,0)</f>
        <v>0</v>
      </c>
      <c r="BJ223" s="23" t="s">
        <v>90</v>
      </c>
      <c r="BK223" s="143">
        <f>ROUND(L223*K223,2)</f>
        <v>0</v>
      </c>
      <c r="BL223" s="23" t="s">
        <v>166</v>
      </c>
      <c r="BM223" s="23" t="s">
        <v>507</v>
      </c>
    </row>
    <row r="224" spans="2:51" s="10" customFormat="1" ht="16.5" customHeight="1">
      <c r="B224" s="241"/>
      <c r="C224" s="242"/>
      <c r="D224" s="242"/>
      <c r="E224" s="243" t="s">
        <v>22</v>
      </c>
      <c r="F224" s="244" t="s">
        <v>500</v>
      </c>
      <c r="G224" s="245"/>
      <c r="H224" s="245"/>
      <c r="I224" s="245"/>
      <c r="J224" s="242"/>
      <c r="K224" s="246">
        <v>2469.37</v>
      </c>
      <c r="L224" s="242"/>
      <c r="M224" s="242"/>
      <c r="N224" s="242"/>
      <c r="O224" s="242"/>
      <c r="P224" s="242"/>
      <c r="Q224" s="242"/>
      <c r="R224" s="247"/>
      <c r="T224" s="248"/>
      <c r="U224" s="242"/>
      <c r="V224" s="242"/>
      <c r="W224" s="242"/>
      <c r="X224" s="242"/>
      <c r="Y224" s="242"/>
      <c r="Z224" s="242"/>
      <c r="AA224" s="249"/>
      <c r="AT224" s="250" t="s">
        <v>181</v>
      </c>
      <c r="AU224" s="250" t="s">
        <v>118</v>
      </c>
      <c r="AV224" s="10" t="s">
        <v>118</v>
      </c>
      <c r="AW224" s="10" t="s">
        <v>38</v>
      </c>
      <c r="AX224" s="10" t="s">
        <v>82</v>
      </c>
      <c r="AY224" s="250" t="s">
        <v>161</v>
      </c>
    </row>
    <row r="225" spans="2:51" s="10" customFormat="1" ht="16.5" customHeight="1">
      <c r="B225" s="241"/>
      <c r="C225" s="242"/>
      <c r="D225" s="242"/>
      <c r="E225" s="243" t="s">
        <v>22</v>
      </c>
      <c r="F225" s="251" t="s">
        <v>470</v>
      </c>
      <c r="G225" s="242"/>
      <c r="H225" s="242"/>
      <c r="I225" s="242"/>
      <c r="J225" s="242"/>
      <c r="K225" s="246">
        <v>193</v>
      </c>
      <c r="L225" s="242"/>
      <c r="M225" s="242"/>
      <c r="N225" s="242"/>
      <c r="O225" s="242"/>
      <c r="P225" s="242"/>
      <c r="Q225" s="242"/>
      <c r="R225" s="247"/>
      <c r="T225" s="248"/>
      <c r="U225" s="242"/>
      <c r="V225" s="242"/>
      <c r="W225" s="242"/>
      <c r="X225" s="242"/>
      <c r="Y225" s="242"/>
      <c r="Z225" s="242"/>
      <c r="AA225" s="249"/>
      <c r="AT225" s="250" t="s">
        <v>181</v>
      </c>
      <c r="AU225" s="250" t="s">
        <v>118</v>
      </c>
      <c r="AV225" s="10" t="s">
        <v>118</v>
      </c>
      <c r="AW225" s="10" t="s">
        <v>38</v>
      </c>
      <c r="AX225" s="10" t="s">
        <v>82</v>
      </c>
      <c r="AY225" s="250" t="s">
        <v>161</v>
      </c>
    </row>
    <row r="226" spans="2:51" s="10" customFormat="1" ht="16.5" customHeight="1">
      <c r="B226" s="241"/>
      <c r="C226" s="242"/>
      <c r="D226" s="242"/>
      <c r="E226" s="243" t="s">
        <v>22</v>
      </c>
      <c r="F226" s="251" t="s">
        <v>471</v>
      </c>
      <c r="G226" s="242"/>
      <c r="H226" s="242"/>
      <c r="I226" s="242"/>
      <c r="J226" s="242"/>
      <c r="K226" s="246">
        <v>16</v>
      </c>
      <c r="L226" s="242"/>
      <c r="M226" s="242"/>
      <c r="N226" s="242"/>
      <c r="O226" s="242"/>
      <c r="P226" s="242"/>
      <c r="Q226" s="242"/>
      <c r="R226" s="247"/>
      <c r="T226" s="248"/>
      <c r="U226" s="242"/>
      <c r="V226" s="242"/>
      <c r="W226" s="242"/>
      <c r="X226" s="242"/>
      <c r="Y226" s="242"/>
      <c r="Z226" s="242"/>
      <c r="AA226" s="249"/>
      <c r="AT226" s="250" t="s">
        <v>181</v>
      </c>
      <c r="AU226" s="250" t="s">
        <v>118</v>
      </c>
      <c r="AV226" s="10" t="s">
        <v>118</v>
      </c>
      <c r="AW226" s="10" t="s">
        <v>38</v>
      </c>
      <c r="AX226" s="10" t="s">
        <v>82</v>
      </c>
      <c r="AY226" s="250" t="s">
        <v>161</v>
      </c>
    </row>
    <row r="227" spans="2:51" s="11" customFormat="1" ht="16.5" customHeight="1">
      <c r="B227" s="252"/>
      <c r="C227" s="253"/>
      <c r="D227" s="253"/>
      <c r="E227" s="254" t="s">
        <v>22</v>
      </c>
      <c r="F227" s="255" t="s">
        <v>183</v>
      </c>
      <c r="G227" s="253"/>
      <c r="H227" s="253"/>
      <c r="I227" s="253"/>
      <c r="J227" s="253"/>
      <c r="K227" s="256">
        <v>2678.37</v>
      </c>
      <c r="L227" s="253"/>
      <c r="M227" s="253"/>
      <c r="N227" s="253"/>
      <c r="O227" s="253"/>
      <c r="P227" s="253"/>
      <c r="Q227" s="253"/>
      <c r="R227" s="257"/>
      <c r="T227" s="258"/>
      <c r="U227" s="253"/>
      <c r="V227" s="253"/>
      <c r="W227" s="253"/>
      <c r="X227" s="253"/>
      <c r="Y227" s="253"/>
      <c r="Z227" s="253"/>
      <c r="AA227" s="259"/>
      <c r="AT227" s="260" t="s">
        <v>181</v>
      </c>
      <c r="AU227" s="260" t="s">
        <v>118</v>
      </c>
      <c r="AV227" s="11" t="s">
        <v>166</v>
      </c>
      <c r="AW227" s="11" t="s">
        <v>38</v>
      </c>
      <c r="AX227" s="11" t="s">
        <v>90</v>
      </c>
      <c r="AY227" s="260" t="s">
        <v>161</v>
      </c>
    </row>
    <row r="228" spans="2:65" s="1" customFormat="1" ht="25.5" customHeight="1">
      <c r="B228" s="47"/>
      <c r="C228" s="218" t="s">
        <v>353</v>
      </c>
      <c r="D228" s="218" t="s">
        <v>162</v>
      </c>
      <c r="E228" s="219" t="s">
        <v>339</v>
      </c>
      <c r="F228" s="220" t="s">
        <v>340</v>
      </c>
      <c r="G228" s="220"/>
      <c r="H228" s="220"/>
      <c r="I228" s="220"/>
      <c r="J228" s="221" t="s">
        <v>178</v>
      </c>
      <c r="K228" s="222">
        <v>2510.98</v>
      </c>
      <c r="L228" s="223">
        <v>0</v>
      </c>
      <c r="M228" s="224"/>
      <c r="N228" s="225">
        <f>ROUND(L228*K228,2)</f>
        <v>0</v>
      </c>
      <c r="O228" s="225"/>
      <c r="P228" s="225"/>
      <c r="Q228" s="225"/>
      <c r="R228" s="49"/>
      <c r="T228" s="226" t="s">
        <v>22</v>
      </c>
      <c r="U228" s="57" t="s">
        <v>47</v>
      </c>
      <c r="V228" s="48"/>
      <c r="W228" s="227">
        <f>V228*K228</f>
        <v>0</v>
      </c>
      <c r="X228" s="227">
        <v>0.00061</v>
      </c>
      <c r="Y228" s="227">
        <f>X228*K228</f>
        <v>1.5316977999999999</v>
      </c>
      <c r="Z228" s="227">
        <v>0</v>
      </c>
      <c r="AA228" s="228">
        <f>Z228*K228</f>
        <v>0</v>
      </c>
      <c r="AR228" s="23" t="s">
        <v>166</v>
      </c>
      <c r="AT228" s="23" t="s">
        <v>162</v>
      </c>
      <c r="AU228" s="23" t="s">
        <v>118</v>
      </c>
      <c r="AY228" s="23" t="s">
        <v>161</v>
      </c>
      <c r="BE228" s="143">
        <f>IF(U228="základní",N228,0)</f>
        <v>0</v>
      </c>
      <c r="BF228" s="143">
        <f>IF(U228="snížená",N228,0)</f>
        <v>0</v>
      </c>
      <c r="BG228" s="143">
        <f>IF(U228="zákl. přenesená",N228,0)</f>
        <v>0</v>
      </c>
      <c r="BH228" s="143">
        <f>IF(U228="sníž. přenesená",N228,0)</f>
        <v>0</v>
      </c>
      <c r="BI228" s="143">
        <f>IF(U228="nulová",N228,0)</f>
        <v>0</v>
      </c>
      <c r="BJ228" s="23" t="s">
        <v>90</v>
      </c>
      <c r="BK228" s="143">
        <f>ROUND(L228*K228,2)</f>
        <v>0</v>
      </c>
      <c r="BL228" s="23" t="s">
        <v>166</v>
      </c>
      <c r="BM228" s="23" t="s">
        <v>508</v>
      </c>
    </row>
    <row r="229" spans="2:51" s="10" customFormat="1" ht="16.5" customHeight="1">
      <c r="B229" s="241"/>
      <c r="C229" s="242"/>
      <c r="D229" s="242"/>
      <c r="E229" s="243" t="s">
        <v>22</v>
      </c>
      <c r="F229" s="244" t="s">
        <v>502</v>
      </c>
      <c r="G229" s="245"/>
      <c r="H229" s="245"/>
      <c r="I229" s="245"/>
      <c r="J229" s="242"/>
      <c r="K229" s="246">
        <v>2301.98</v>
      </c>
      <c r="L229" s="242"/>
      <c r="M229" s="242"/>
      <c r="N229" s="242"/>
      <c r="O229" s="242"/>
      <c r="P229" s="242"/>
      <c r="Q229" s="242"/>
      <c r="R229" s="247"/>
      <c r="T229" s="248"/>
      <c r="U229" s="242"/>
      <c r="V229" s="242"/>
      <c r="W229" s="242"/>
      <c r="X229" s="242"/>
      <c r="Y229" s="242"/>
      <c r="Z229" s="242"/>
      <c r="AA229" s="249"/>
      <c r="AT229" s="250" t="s">
        <v>181</v>
      </c>
      <c r="AU229" s="250" t="s">
        <v>118</v>
      </c>
      <c r="AV229" s="10" t="s">
        <v>118</v>
      </c>
      <c r="AW229" s="10" t="s">
        <v>38</v>
      </c>
      <c r="AX229" s="10" t="s">
        <v>82</v>
      </c>
      <c r="AY229" s="250" t="s">
        <v>161</v>
      </c>
    </row>
    <row r="230" spans="2:51" s="10" customFormat="1" ht="16.5" customHeight="1">
      <c r="B230" s="241"/>
      <c r="C230" s="242"/>
      <c r="D230" s="242"/>
      <c r="E230" s="243" t="s">
        <v>22</v>
      </c>
      <c r="F230" s="251" t="s">
        <v>470</v>
      </c>
      <c r="G230" s="242"/>
      <c r="H230" s="242"/>
      <c r="I230" s="242"/>
      <c r="J230" s="242"/>
      <c r="K230" s="246">
        <v>193</v>
      </c>
      <c r="L230" s="242"/>
      <c r="M230" s="242"/>
      <c r="N230" s="242"/>
      <c r="O230" s="242"/>
      <c r="P230" s="242"/>
      <c r="Q230" s="242"/>
      <c r="R230" s="247"/>
      <c r="T230" s="248"/>
      <c r="U230" s="242"/>
      <c r="V230" s="242"/>
      <c r="W230" s="242"/>
      <c r="X230" s="242"/>
      <c r="Y230" s="242"/>
      <c r="Z230" s="242"/>
      <c r="AA230" s="249"/>
      <c r="AT230" s="250" t="s">
        <v>181</v>
      </c>
      <c r="AU230" s="250" t="s">
        <v>118</v>
      </c>
      <c r="AV230" s="10" t="s">
        <v>118</v>
      </c>
      <c r="AW230" s="10" t="s">
        <v>38</v>
      </c>
      <c r="AX230" s="10" t="s">
        <v>82</v>
      </c>
      <c r="AY230" s="250" t="s">
        <v>161</v>
      </c>
    </row>
    <row r="231" spans="2:51" s="10" customFormat="1" ht="16.5" customHeight="1">
      <c r="B231" s="241"/>
      <c r="C231" s="242"/>
      <c r="D231" s="242"/>
      <c r="E231" s="243" t="s">
        <v>22</v>
      </c>
      <c r="F231" s="251" t="s">
        <v>498</v>
      </c>
      <c r="G231" s="242"/>
      <c r="H231" s="242"/>
      <c r="I231" s="242"/>
      <c r="J231" s="242"/>
      <c r="K231" s="246">
        <v>16</v>
      </c>
      <c r="L231" s="242"/>
      <c r="M231" s="242"/>
      <c r="N231" s="242"/>
      <c r="O231" s="242"/>
      <c r="P231" s="242"/>
      <c r="Q231" s="242"/>
      <c r="R231" s="247"/>
      <c r="T231" s="248"/>
      <c r="U231" s="242"/>
      <c r="V231" s="242"/>
      <c r="W231" s="242"/>
      <c r="X231" s="242"/>
      <c r="Y231" s="242"/>
      <c r="Z231" s="242"/>
      <c r="AA231" s="249"/>
      <c r="AT231" s="250" t="s">
        <v>181</v>
      </c>
      <c r="AU231" s="250" t="s">
        <v>118</v>
      </c>
      <c r="AV231" s="10" t="s">
        <v>118</v>
      </c>
      <c r="AW231" s="10" t="s">
        <v>38</v>
      </c>
      <c r="AX231" s="10" t="s">
        <v>82</v>
      </c>
      <c r="AY231" s="250" t="s">
        <v>161</v>
      </c>
    </row>
    <row r="232" spans="2:51" s="11" customFormat="1" ht="16.5" customHeight="1">
      <c r="B232" s="252"/>
      <c r="C232" s="253"/>
      <c r="D232" s="253"/>
      <c r="E232" s="254" t="s">
        <v>22</v>
      </c>
      <c r="F232" s="255" t="s">
        <v>183</v>
      </c>
      <c r="G232" s="253"/>
      <c r="H232" s="253"/>
      <c r="I232" s="253"/>
      <c r="J232" s="253"/>
      <c r="K232" s="256">
        <v>2510.98</v>
      </c>
      <c r="L232" s="253"/>
      <c r="M232" s="253"/>
      <c r="N232" s="253"/>
      <c r="O232" s="253"/>
      <c r="P232" s="253"/>
      <c r="Q232" s="253"/>
      <c r="R232" s="257"/>
      <c r="T232" s="258"/>
      <c r="U232" s="253"/>
      <c r="V232" s="253"/>
      <c r="W232" s="253"/>
      <c r="X232" s="253"/>
      <c r="Y232" s="253"/>
      <c r="Z232" s="253"/>
      <c r="AA232" s="259"/>
      <c r="AT232" s="260" t="s">
        <v>181</v>
      </c>
      <c r="AU232" s="260" t="s">
        <v>118</v>
      </c>
      <c r="AV232" s="11" t="s">
        <v>166</v>
      </c>
      <c r="AW232" s="11" t="s">
        <v>38</v>
      </c>
      <c r="AX232" s="11" t="s">
        <v>90</v>
      </c>
      <c r="AY232" s="260" t="s">
        <v>161</v>
      </c>
    </row>
    <row r="233" spans="2:65" s="1" customFormat="1" ht="38.25" customHeight="1">
      <c r="B233" s="47"/>
      <c r="C233" s="218" t="s">
        <v>359</v>
      </c>
      <c r="D233" s="218" t="s">
        <v>162</v>
      </c>
      <c r="E233" s="219" t="s">
        <v>348</v>
      </c>
      <c r="F233" s="220" t="s">
        <v>349</v>
      </c>
      <c r="G233" s="220"/>
      <c r="H233" s="220"/>
      <c r="I233" s="220"/>
      <c r="J233" s="221" t="s">
        <v>178</v>
      </c>
      <c r="K233" s="222">
        <v>2377.03</v>
      </c>
      <c r="L233" s="223">
        <v>0</v>
      </c>
      <c r="M233" s="224"/>
      <c r="N233" s="225">
        <f>ROUND(L233*K233,2)</f>
        <v>0</v>
      </c>
      <c r="O233" s="225"/>
      <c r="P233" s="225"/>
      <c r="Q233" s="225"/>
      <c r="R233" s="49"/>
      <c r="T233" s="226" t="s">
        <v>22</v>
      </c>
      <c r="U233" s="57" t="s">
        <v>47</v>
      </c>
      <c r="V233" s="48"/>
      <c r="W233" s="227">
        <f>V233*K233</f>
        <v>0</v>
      </c>
      <c r="X233" s="227">
        <v>0</v>
      </c>
      <c r="Y233" s="227">
        <f>X233*K233</f>
        <v>0</v>
      </c>
      <c r="Z233" s="227">
        <v>0</v>
      </c>
      <c r="AA233" s="228">
        <f>Z233*K233</f>
        <v>0</v>
      </c>
      <c r="AR233" s="23" t="s">
        <v>166</v>
      </c>
      <c r="AT233" s="23" t="s">
        <v>162</v>
      </c>
      <c r="AU233" s="23" t="s">
        <v>118</v>
      </c>
      <c r="AY233" s="23" t="s">
        <v>161</v>
      </c>
      <c r="BE233" s="143">
        <f>IF(U233="základní",N233,0)</f>
        <v>0</v>
      </c>
      <c r="BF233" s="143">
        <f>IF(U233="snížená",N233,0)</f>
        <v>0</v>
      </c>
      <c r="BG233" s="143">
        <f>IF(U233="zákl. přenesená",N233,0)</f>
        <v>0</v>
      </c>
      <c r="BH233" s="143">
        <f>IF(U233="sníž. přenesená",N233,0)</f>
        <v>0</v>
      </c>
      <c r="BI233" s="143">
        <f>IF(U233="nulová",N233,0)</f>
        <v>0</v>
      </c>
      <c r="BJ233" s="23" t="s">
        <v>90</v>
      </c>
      <c r="BK233" s="143">
        <f>ROUND(L233*K233,2)</f>
        <v>0</v>
      </c>
      <c r="BL233" s="23" t="s">
        <v>166</v>
      </c>
      <c r="BM233" s="23" t="s">
        <v>509</v>
      </c>
    </row>
    <row r="234" spans="2:51" s="10" customFormat="1" ht="16.5" customHeight="1">
      <c r="B234" s="241"/>
      <c r="C234" s="242"/>
      <c r="D234" s="242"/>
      <c r="E234" s="243" t="s">
        <v>22</v>
      </c>
      <c r="F234" s="244" t="s">
        <v>510</v>
      </c>
      <c r="G234" s="245"/>
      <c r="H234" s="245"/>
      <c r="I234" s="245"/>
      <c r="J234" s="242"/>
      <c r="K234" s="246">
        <v>2168.03</v>
      </c>
      <c r="L234" s="242"/>
      <c r="M234" s="242"/>
      <c r="N234" s="242"/>
      <c r="O234" s="242"/>
      <c r="P234" s="242"/>
      <c r="Q234" s="242"/>
      <c r="R234" s="247"/>
      <c r="T234" s="248"/>
      <c r="U234" s="242"/>
      <c r="V234" s="242"/>
      <c r="W234" s="242"/>
      <c r="X234" s="242"/>
      <c r="Y234" s="242"/>
      <c r="Z234" s="242"/>
      <c r="AA234" s="249"/>
      <c r="AT234" s="250" t="s">
        <v>181</v>
      </c>
      <c r="AU234" s="250" t="s">
        <v>118</v>
      </c>
      <c r="AV234" s="10" t="s">
        <v>118</v>
      </c>
      <c r="AW234" s="10" t="s">
        <v>38</v>
      </c>
      <c r="AX234" s="10" t="s">
        <v>82</v>
      </c>
      <c r="AY234" s="250" t="s">
        <v>161</v>
      </c>
    </row>
    <row r="235" spans="2:51" s="10" customFormat="1" ht="16.5" customHeight="1">
      <c r="B235" s="241"/>
      <c r="C235" s="242"/>
      <c r="D235" s="242"/>
      <c r="E235" s="243" t="s">
        <v>22</v>
      </c>
      <c r="F235" s="251" t="s">
        <v>494</v>
      </c>
      <c r="G235" s="242"/>
      <c r="H235" s="242"/>
      <c r="I235" s="242"/>
      <c r="J235" s="242"/>
      <c r="K235" s="246">
        <v>193</v>
      </c>
      <c r="L235" s="242"/>
      <c r="M235" s="242"/>
      <c r="N235" s="242"/>
      <c r="O235" s="242"/>
      <c r="P235" s="242"/>
      <c r="Q235" s="242"/>
      <c r="R235" s="247"/>
      <c r="T235" s="248"/>
      <c r="U235" s="242"/>
      <c r="V235" s="242"/>
      <c r="W235" s="242"/>
      <c r="X235" s="242"/>
      <c r="Y235" s="242"/>
      <c r="Z235" s="242"/>
      <c r="AA235" s="249"/>
      <c r="AT235" s="250" t="s">
        <v>181</v>
      </c>
      <c r="AU235" s="250" t="s">
        <v>118</v>
      </c>
      <c r="AV235" s="10" t="s">
        <v>118</v>
      </c>
      <c r="AW235" s="10" t="s">
        <v>38</v>
      </c>
      <c r="AX235" s="10" t="s">
        <v>82</v>
      </c>
      <c r="AY235" s="250" t="s">
        <v>161</v>
      </c>
    </row>
    <row r="236" spans="2:51" s="10" customFormat="1" ht="16.5" customHeight="1">
      <c r="B236" s="241"/>
      <c r="C236" s="242"/>
      <c r="D236" s="242"/>
      <c r="E236" s="243" t="s">
        <v>22</v>
      </c>
      <c r="F236" s="251" t="s">
        <v>471</v>
      </c>
      <c r="G236" s="242"/>
      <c r="H236" s="242"/>
      <c r="I236" s="242"/>
      <c r="J236" s="242"/>
      <c r="K236" s="246">
        <v>16</v>
      </c>
      <c r="L236" s="242"/>
      <c r="M236" s="242"/>
      <c r="N236" s="242"/>
      <c r="O236" s="242"/>
      <c r="P236" s="242"/>
      <c r="Q236" s="242"/>
      <c r="R236" s="247"/>
      <c r="T236" s="248"/>
      <c r="U236" s="242"/>
      <c r="V236" s="242"/>
      <c r="W236" s="242"/>
      <c r="X236" s="242"/>
      <c r="Y236" s="242"/>
      <c r="Z236" s="242"/>
      <c r="AA236" s="249"/>
      <c r="AT236" s="250" t="s">
        <v>181</v>
      </c>
      <c r="AU236" s="250" t="s">
        <v>118</v>
      </c>
      <c r="AV236" s="10" t="s">
        <v>118</v>
      </c>
      <c r="AW236" s="10" t="s">
        <v>38</v>
      </c>
      <c r="AX236" s="10" t="s">
        <v>82</v>
      </c>
      <c r="AY236" s="250" t="s">
        <v>161</v>
      </c>
    </row>
    <row r="237" spans="2:51" s="11" customFormat="1" ht="16.5" customHeight="1">
      <c r="B237" s="252"/>
      <c r="C237" s="253"/>
      <c r="D237" s="253"/>
      <c r="E237" s="254" t="s">
        <v>22</v>
      </c>
      <c r="F237" s="255" t="s">
        <v>183</v>
      </c>
      <c r="G237" s="253"/>
      <c r="H237" s="253"/>
      <c r="I237" s="253"/>
      <c r="J237" s="253"/>
      <c r="K237" s="256">
        <v>2377.03</v>
      </c>
      <c r="L237" s="253"/>
      <c r="M237" s="253"/>
      <c r="N237" s="253"/>
      <c r="O237" s="253"/>
      <c r="P237" s="253"/>
      <c r="Q237" s="253"/>
      <c r="R237" s="257"/>
      <c r="T237" s="258"/>
      <c r="U237" s="253"/>
      <c r="V237" s="253"/>
      <c r="W237" s="253"/>
      <c r="X237" s="253"/>
      <c r="Y237" s="253"/>
      <c r="Z237" s="253"/>
      <c r="AA237" s="259"/>
      <c r="AT237" s="260" t="s">
        <v>181</v>
      </c>
      <c r="AU237" s="260" t="s">
        <v>118</v>
      </c>
      <c r="AV237" s="11" t="s">
        <v>166</v>
      </c>
      <c r="AW237" s="11" t="s">
        <v>38</v>
      </c>
      <c r="AX237" s="11" t="s">
        <v>90</v>
      </c>
      <c r="AY237" s="260" t="s">
        <v>161</v>
      </c>
    </row>
    <row r="238" spans="2:63" s="9" customFormat="1" ht="29.85" customHeight="1">
      <c r="B238" s="206"/>
      <c r="C238" s="207"/>
      <c r="D238" s="238" t="s">
        <v>134</v>
      </c>
      <c r="E238" s="238"/>
      <c r="F238" s="238"/>
      <c r="G238" s="238"/>
      <c r="H238" s="238"/>
      <c r="I238" s="238"/>
      <c r="J238" s="238"/>
      <c r="K238" s="238"/>
      <c r="L238" s="238"/>
      <c r="M238" s="238"/>
      <c r="N238" s="261">
        <f>BK238</f>
        <v>0</v>
      </c>
      <c r="O238" s="262"/>
      <c r="P238" s="262"/>
      <c r="Q238" s="262"/>
      <c r="R238" s="211"/>
      <c r="T238" s="212"/>
      <c r="U238" s="207"/>
      <c r="V238" s="207"/>
      <c r="W238" s="213">
        <f>SUM(W239:W247)</f>
        <v>0</v>
      </c>
      <c r="X238" s="207"/>
      <c r="Y238" s="213">
        <f>SUM(Y239:Y247)</f>
        <v>1.18859304</v>
      </c>
      <c r="Z238" s="207"/>
      <c r="AA238" s="214">
        <f>SUM(AA239:AA247)</f>
        <v>0</v>
      </c>
      <c r="AR238" s="215" t="s">
        <v>90</v>
      </c>
      <c r="AT238" s="216" t="s">
        <v>81</v>
      </c>
      <c r="AU238" s="216" t="s">
        <v>90</v>
      </c>
      <c r="AY238" s="215" t="s">
        <v>161</v>
      </c>
      <c r="BK238" s="217">
        <f>SUM(BK239:BK247)</f>
        <v>0</v>
      </c>
    </row>
    <row r="239" spans="2:65" s="1" customFormat="1" ht="25.5" customHeight="1">
      <c r="B239" s="47"/>
      <c r="C239" s="218" t="s">
        <v>363</v>
      </c>
      <c r="D239" s="218" t="s">
        <v>162</v>
      </c>
      <c r="E239" s="219" t="s">
        <v>354</v>
      </c>
      <c r="F239" s="220" t="s">
        <v>355</v>
      </c>
      <c r="G239" s="220"/>
      <c r="H239" s="220"/>
      <c r="I239" s="220"/>
      <c r="J239" s="221" t="s">
        <v>248</v>
      </c>
      <c r="K239" s="222">
        <v>558.094</v>
      </c>
      <c r="L239" s="223">
        <v>0</v>
      </c>
      <c r="M239" s="224"/>
      <c r="N239" s="225">
        <f>ROUND(L239*K239,2)</f>
        <v>0</v>
      </c>
      <c r="O239" s="225"/>
      <c r="P239" s="225"/>
      <c r="Q239" s="225"/>
      <c r="R239" s="49"/>
      <c r="T239" s="226" t="s">
        <v>22</v>
      </c>
      <c r="U239" s="57" t="s">
        <v>47</v>
      </c>
      <c r="V239" s="48"/>
      <c r="W239" s="227">
        <f>V239*K239</f>
        <v>0</v>
      </c>
      <c r="X239" s="227">
        <v>0</v>
      </c>
      <c r="Y239" s="227">
        <f>X239*K239</f>
        <v>0</v>
      </c>
      <c r="Z239" s="227">
        <v>0</v>
      </c>
      <c r="AA239" s="228">
        <f>Z239*K239</f>
        <v>0</v>
      </c>
      <c r="AR239" s="23" t="s">
        <v>166</v>
      </c>
      <c r="AT239" s="23" t="s">
        <v>162</v>
      </c>
      <c r="AU239" s="23" t="s">
        <v>118</v>
      </c>
      <c r="AY239" s="23" t="s">
        <v>161</v>
      </c>
      <c r="BE239" s="143">
        <f>IF(U239="základní",N239,0)</f>
        <v>0</v>
      </c>
      <c r="BF239" s="143">
        <f>IF(U239="snížená",N239,0)</f>
        <v>0</v>
      </c>
      <c r="BG239" s="143">
        <f>IF(U239="zákl. přenesená",N239,0)</f>
        <v>0</v>
      </c>
      <c r="BH239" s="143">
        <f>IF(U239="sníž. přenesená",N239,0)</f>
        <v>0</v>
      </c>
      <c r="BI239" s="143">
        <f>IF(U239="nulová",N239,0)</f>
        <v>0</v>
      </c>
      <c r="BJ239" s="23" t="s">
        <v>90</v>
      </c>
      <c r="BK239" s="143">
        <f>ROUND(L239*K239,2)</f>
        <v>0</v>
      </c>
      <c r="BL239" s="23" t="s">
        <v>166</v>
      </c>
      <c r="BM239" s="23" t="s">
        <v>511</v>
      </c>
    </row>
    <row r="240" spans="2:65" s="1" customFormat="1" ht="25.5" customHeight="1">
      <c r="B240" s="47"/>
      <c r="C240" s="230" t="s">
        <v>367</v>
      </c>
      <c r="D240" s="230" t="s">
        <v>170</v>
      </c>
      <c r="E240" s="231" t="s">
        <v>360</v>
      </c>
      <c r="F240" s="232" t="s">
        <v>361</v>
      </c>
      <c r="G240" s="232"/>
      <c r="H240" s="232"/>
      <c r="I240" s="232"/>
      <c r="J240" s="233" t="s">
        <v>248</v>
      </c>
      <c r="K240" s="234">
        <v>558.094</v>
      </c>
      <c r="L240" s="235">
        <v>0</v>
      </c>
      <c r="M240" s="236"/>
      <c r="N240" s="237">
        <f>ROUND(L240*K240,2)</f>
        <v>0</v>
      </c>
      <c r="O240" s="225"/>
      <c r="P240" s="225"/>
      <c r="Q240" s="225"/>
      <c r="R240" s="49"/>
      <c r="T240" s="226" t="s">
        <v>22</v>
      </c>
      <c r="U240" s="57" t="s">
        <v>47</v>
      </c>
      <c r="V240" s="48"/>
      <c r="W240" s="227">
        <f>V240*K240</f>
        <v>0</v>
      </c>
      <c r="X240" s="227">
        <v>0.00048</v>
      </c>
      <c r="Y240" s="227">
        <f>X240*K240</f>
        <v>0.26788512000000003</v>
      </c>
      <c r="Z240" s="227">
        <v>0</v>
      </c>
      <c r="AA240" s="228">
        <f>Z240*K240</f>
        <v>0</v>
      </c>
      <c r="AR240" s="23" t="s">
        <v>173</v>
      </c>
      <c r="AT240" s="23" t="s">
        <v>170</v>
      </c>
      <c r="AU240" s="23" t="s">
        <v>118</v>
      </c>
      <c r="AY240" s="23" t="s">
        <v>161</v>
      </c>
      <c r="BE240" s="143">
        <f>IF(U240="základní",N240,0)</f>
        <v>0</v>
      </c>
      <c r="BF240" s="143">
        <f>IF(U240="snížená",N240,0)</f>
        <v>0</v>
      </c>
      <c r="BG240" s="143">
        <f>IF(U240="zákl. přenesená",N240,0)</f>
        <v>0</v>
      </c>
      <c r="BH240" s="143">
        <f>IF(U240="sníž. přenesená",N240,0)</f>
        <v>0</v>
      </c>
      <c r="BI240" s="143">
        <f>IF(U240="nulová",N240,0)</f>
        <v>0</v>
      </c>
      <c r="BJ240" s="23" t="s">
        <v>90</v>
      </c>
      <c r="BK240" s="143">
        <f>ROUND(L240*K240,2)</f>
        <v>0</v>
      </c>
      <c r="BL240" s="23" t="s">
        <v>166</v>
      </c>
      <c r="BM240" s="23" t="s">
        <v>512</v>
      </c>
    </row>
    <row r="241" spans="2:65" s="1" customFormat="1" ht="16.5" customHeight="1">
      <c r="B241" s="47"/>
      <c r="C241" s="218" t="s">
        <v>373</v>
      </c>
      <c r="D241" s="218" t="s">
        <v>162</v>
      </c>
      <c r="E241" s="219" t="s">
        <v>513</v>
      </c>
      <c r="F241" s="220" t="s">
        <v>514</v>
      </c>
      <c r="G241" s="220"/>
      <c r="H241" s="220"/>
      <c r="I241" s="220"/>
      <c r="J241" s="221" t="s">
        <v>165</v>
      </c>
      <c r="K241" s="222">
        <v>1</v>
      </c>
      <c r="L241" s="223">
        <v>0</v>
      </c>
      <c r="M241" s="224"/>
      <c r="N241" s="225">
        <f>ROUND(L241*K241,2)</f>
        <v>0</v>
      </c>
      <c r="O241" s="225"/>
      <c r="P241" s="225"/>
      <c r="Q241" s="225"/>
      <c r="R241" s="49"/>
      <c r="T241" s="226" t="s">
        <v>22</v>
      </c>
      <c r="U241" s="57" t="s">
        <v>47</v>
      </c>
      <c r="V241" s="48"/>
      <c r="W241" s="227">
        <f>V241*K241</f>
        <v>0</v>
      </c>
      <c r="X241" s="227">
        <v>0.55257</v>
      </c>
      <c r="Y241" s="227">
        <f>X241*K241</f>
        <v>0.55257</v>
      </c>
      <c r="Z241" s="227">
        <v>0</v>
      </c>
      <c r="AA241" s="228">
        <f>Z241*K241</f>
        <v>0</v>
      </c>
      <c r="AR241" s="23" t="s">
        <v>166</v>
      </c>
      <c r="AT241" s="23" t="s">
        <v>162</v>
      </c>
      <c r="AU241" s="23" t="s">
        <v>118</v>
      </c>
      <c r="AY241" s="23" t="s">
        <v>161</v>
      </c>
      <c r="BE241" s="143">
        <f>IF(U241="základní",N241,0)</f>
        <v>0</v>
      </c>
      <c r="BF241" s="143">
        <f>IF(U241="snížená",N241,0)</f>
        <v>0</v>
      </c>
      <c r="BG241" s="143">
        <f>IF(U241="zákl. přenesená",N241,0)</f>
        <v>0</v>
      </c>
      <c r="BH241" s="143">
        <f>IF(U241="sníž. přenesená",N241,0)</f>
        <v>0</v>
      </c>
      <c r="BI241" s="143">
        <f>IF(U241="nulová",N241,0)</f>
        <v>0</v>
      </c>
      <c r="BJ241" s="23" t="s">
        <v>90</v>
      </c>
      <c r="BK241" s="143">
        <f>ROUND(L241*K241,2)</f>
        <v>0</v>
      </c>
      <c r="BL241" s="23" t="s">
        <v>166</v>
      </c>
      <c r="BM241" s="23" t="s">
        <v>515</v>
      </c>
    </row>
    <row r="242" spans="2:65" s="1" customFormat="1" ht="25.5" customHeight="1">
      <c r="B242" s="47"/>
      <c r="C242" s="218" t="s">
        <v>377</v>
      </c>
      <c r="D242" s="218" t="s">
        <v>162</v>
      </c>
      <c r="E242" s="219" t="s">
        <v>516</v>
      </c>
      <c r="F242" s="220" t="s">
        <v>517</v>
      </c>
      <c r="G242" s="220"/>
      <c r="H242" s="220"/>
      <c r="I242" s="220"/>
      <c r="J242" s="221" t="s">
        <v>165</v>
      </c>
      <c r="K242" s="222">
        <v>1</v>
      </c>
      <c r="L242" s="223">
        <v>0</v>
      </c>
      <c r="M242" s="224"/>
      <c r="N242" s="225">
        <f>ROUND(L242*K242,2)</f>
        <v>0</v>
      </c>
      <c r="O242" s="225"/>
      <c r="P242" s="225"/>
      <c r="Q242" s="225"/>
      <c r="R242" s="49"/>
      <c r="T242" s="226" t="s">
        <v>22</v>
      </c>
      <c r="U242" s="57" t="s">
        <v>47</v>
      </c>
      <c r="V242" s="48"/>
      <c r="W242" s="227">
        <f>V242*K242</f>
        <v>0</v>
      </c>
      <c r="X242" s="227">
        <v>0.14109</v>
      </c>
      <c r="Y242" s="227">
        <f>X242*K242</f>
        <v>0.14109</v>
      </c>
      <c r="Z242" s="227">
        <v>0</v>
      </c>
      <c r="AA242" s="228">
        <f>Z242*K242</f>
        <v>0</v>
      </c>
      <c r="AR242" s="23" t="s">
        <v>166</v>
      </c>
      <c r="AT242" s="23" t="s">
        <v>162</v>
      </c>
      <c r="AU242" s="23" t="s">
        <v>118</v>
      </c>
      <c r="AY242" s="23" t="s">
        <v>161</v>
      </c>
      <c r="BE242" s="143">
        <f>IF(U242="základní",N242,0)</f>
        <v>0</v>
      </c>
      <c r="BF242" s="143">
        <f>IF(U242="snížená",N242,0)</f>
        <v>0</v>
      </c>
      <c r="BG242" s="143">
        <f>IF(U242="zákl. přenesená",N242,0)</f>
        <v>0</v>
      </c>
      <c r="BH242" s="143">
        <f>IF(U242="sníž. přenesená",N242,0)</f>
        <v>0</v>
      </c>
      <c r="BI242" s="143">
        <f>IF(U242="nulová",N242,0)</f>
        <v>0</v>
      </c>
      <c r="BJ242" s="23" t="s">
        <v>90</v>
      </c>
      <c r="BK242" s="143">
        <f>ROUND(L242*K242,2)</f>
        <v>0</v>
      </c>
      <c r="BL242" s="23" t="s">
        <v>166</v>
      </c>
      <c r="BM242" s="23" t="s">
        <v>518</v>
      </c>
    </row>
    <row r="243" spans="2:65" s="1" customFormat="1" ht="25.5" customHeight="1">
      <c r="B243" s="47"/>
      <c r="C243" s="218" t="s">
        <v>381</v>
      </c>
      <c r="D243" s="218" t="s">
        <v>162</v>
      </c>
      <c r="E243" s="219" t="s">
        <v>364</v>
      </c>
      <c r="F243" s="220" t="s">
        <v>365</v>
      </c>
      <c r="G243" s="220"/>
      <c r="H243" s="220"/>
      <c r="I243" s="220"/>
      <c r="J243" s="221" t="s">
        <v>248</v>
      </c>
      <c r="K243" s="222">
        <v>558.094</v>
      </c>
      <c r="L243" s="223">
        <v>0</v>
      </c>
      <c r="M243" s="224"/>
      <c r="N243" s="225">
        <f>ROUND(L243*K243,2)</f>
        <v>0</v>
      </c>
      <c r="O243" s="225"/>
      <c r="P243" s="225"/>
      <c r="Q243" s="225"/>
      <c r="R243" s="49"/>
      <c r="T243" s="226" t="s">
        <v>22</v>
      </c>
      <c r="U243" s="57" t="s">
        <v>47</v>
      </c>
      <c r="V243" s="48"/>
      <c r="W243" s="227">
        <f>V243*K243</f>
        <v>0</v>
      </c>
      <c r="X243" s="227">
        <v>2E-05</v>
      </c>
      <c r="Y243" s="227">
        <f>X243*K243</f>
        <v>0.011161880000000002</v>
      </c>
      <c r="Z243" s="227">
        <v>0</v>
      </c>
      <c r="AA243" s="228">
        <f>Z243*K243</f>
        <v>0</v>
      </c>
      <c r="AR243" s="23" t="s">
        <v>166</v>
      </c>
      <c r="AT243" s="23" t="s">
        <v>162</v>
      </c>
      <c r="AU243" s="23" t="s">
        <v>118</v>
      </c>
      <c r="AY243" s="23" t="s">
        <v>161</v>
      </c>
      <c r="BE243" s="143">
        <f>IF(U243="základní",N243,0)</f>
        <v>0</v>
      </c>
      <c r="BF243" s="143">
        <f>IF(U243="snížená",N243,0)</f>
        <v>0</v>
      </c>
      <c r="BG243" s="143">
        <f>IF(U243="zákl. přenesená",N243,0)</f>
        <v>0</v>
      </c>
      <c r="BH243" s="143">
        <f>IF(U243="sníž. přenesená",N243,0)</f>
        <v>0</v>
      </c>
      <c r="BI243" s="143">
        <f>IF(U243="nulová",N243,0)</f>
        <v>0</v>
      </c>
      <c r="BJ243" s="23" t="s">
        <v>90</v>
      </c>
      <c r="BK243" s="143">
        <f>ROUND(L243*K243,2)</f>
        <v>0</v>
      </c>
      <c r="BL243" s="23" t="s">
        <v>166</v>
      </c>
      <c r="BM243" s="23" t="s">
        <v>519</v>
      </c>
    </row>
    <row r="244" spans="2:65" s="1" customFormat="1" ht="25.5" customHeight="1">
      <c r="B244" s="47"/>
      <c r="C244" s="218" t="s">
        <v>385</v>
      </c>
      <c r="D244" s="218" t="s">
        <v>162</v>
      </c>
      <c r="E244" s="219" t="s">
        <v>368</v>
      </c>
      <c r="F244" s="220" t="s">
        <v>369</v>
      </c>
      <c r="G244" s="220"/>
      <c r="H244" s="220"/>
      <c r="I244" s="220"/>
      <c r="J244" s="221" t="s">
        <v>178</v>
      </c>
      <c r="K244" s="222">
        <v>459.332</v>
      </c>
      <c r="L244" s="223">
        <v>0</v>
      </c>
      <c r="M244" s="224"/>
      <c r="N244" s="225">
        <f>ROUND(L244*K244,2)</f>
        <v>0</v>
      </c>
      <c r="O244" s="225"/>
      <c r="P244" s="225"/>
      <c r="Q244" s="225"/>
      <c r="R244" s="49"/>
      <c r="T244" s="226" t="s">
        <v>22</v>
      </c>
      <c r="U244" s="57" t="s">
        <v>47</v>
      </c>
      <c r="V244" s="48"/>
      <c r="W244" s="227">
        <f>V244*K244</f>
        <v>0</v>
      </c>
      <c r="X244" s="227">
        <v>0.00047</v>
      </c>
      <c r="Y244" s="227">
        <f>X244*K244</f>
        <v>0.21588604</v>
      </c>
      <c r="Z244" s="227">
        <v>0</v>
      </c>
      <c r="AA244" s="228">
        <f>Z244*K244</f>
        <v>0</v>
      </c>
      <c r="AR244" s="23" t="s">
        <v>166</v>
      </c>
      <c r="AT244" s="23" t="s">
        <v>162</v>
      </c>
      <c r="AU244" s="23" t="s">
        <v>118</v>
      </c>
      <c r="AY244" s="23" t="s">
        <v>161</v>
      </c>
      <c r="BE244" s="143">
        <f>IF(U244="základní",N244,0)</f>
        <v>0</v>
      </c>
      <c r="BF244" s="143">
        <f>IF(U244="snížená",N244,0)</f>
        <v>0</v>
      </c>
      <c r="BG244" s="143">
        <f>IF(U244="zákl. přenesená",N244,0)</f>
        <v>0</v>
      </c>
      <c r="BH244" s="143">
        <f>IF(U244="sníž. přenesená",N244,0)</f>
        <v>0</v>
      </c>
      <c r="BI244" s="143">
        <f>IF(U244="nulová",N244,0)</f>
        <v>0</v>
      </c>
      <c r="BJ244" s="23" t="s">
        <v>90</v>
      </c>
      <c r="BK244" s="143">
        <f>ROUND(L244*K244,2)</f>
        <v>0</v>
      </c>
      <c r="BL244" s="23" t="s">
        <v>166</v>
      </c>
      <c r="BM244" s="23" t="s">
        <v>520</v>
      </c>
    </row>
    <row r="245" spans="2:51" s="10" customFormat="1" ht="16.5" customHeight="1">
      <c r="B245" s="241"/>
      <c r="C245" s="242"/>
      <c r="D245" s="242"/>
      <c r="E245" s="243" t="s">
        <v>22</v>
      </c>
      <c r="F245" s="244" t="s">
        <v>521</v>
      </c>
      <c r="G245" s="245"/>
      <c r="H245" s="245"/>
      <c r="I245" s="245"/>
      <c r="J245" s="242"/>
      <c r="K245" s="246">
        <v>361.332</v>
      </c>
      <c r="L245" s="242"/>
      <c r="M245" s="242"/>
      <c r="N245" s="242"/>
      <c r="O245" s="242"/>
      <c r="P245" s="242"/>
      <c r="Q245" s="242"/>
      <c r="R245" s="247"/>
      <c r="T245" s="248"/>
      <c r="U245" s="242"/>
      <c r="V245" s="242"/>
      <c r="W245" s="242"/>
      <c r="X245" s="242"/>
      <c r="Y245" s="242"/>
      <c r="Z245" s="242"/>
      <c r="AA245" s="249"/>
      <c r="AT245" s="250" t="s">
        <v>181</v>
      </c>
      <c r="AU245" s="250" t="s">
        <v>118</v>
      </c>
      <c r="AV245" s="10" t="s">
        <v>118</v>
      </c>
      <c r="AW245" s="10" t="s">
        <v>38</v>
      </c>
      <c r="AX245" s="10" t="s">
        <v>82</v>
      </c>
      <c r="AY245" s="250" t="s">
        <v>161</v>
      </c>
    </row>
    <row r="246" spans="2:51" s="10" customFormat="1" ht="16.5" customHeight="1">
      <c r="B246" s="241"/>
      <c r="C246" s="242"/>
      <c r="D246" s="242"/>
      <c r="E246" s="243" t="s">
        <v>22</v>
      </c>
      <c r="F246" s="251" t="s">
        <v>522</v>
      </c>
      <c r="G246" s="242"/>
      <c r="H246" s="242"/>
      <c r="I246" s="242"/>
      <c r="J246" s="242"/>
      <c r="K246" s="246">
        <v>98</v>
      </c>
      <c r="L246" s="242"/>
      <c r="M246" s="242"/>
      <c r="N246" s="242"/>
      <c r="O246" s="242"/>
      <c r="P246" s="242"/>
      <c r="Q246" s="242"/>
      <c r="R246" s="247"/>
      <c r="T246" s="248"/>
      <c r="U246" s="242"/>
      <c r="V246" s="242"/>
      <c r="W246" s="242"/>
      <c r="X246" s="242"/>
      <c r="Y246" s="242"/>
      <c r="Z246" s="242"/>
      <c r="AA246" s="249"/>
      <c r="AT246" s="250" t="s">
        <v>181</v>
      </c>
      <c r="AU246" s="250" t="s">
        <v>118</v>
      </c>
      <c r="AV246" s="10" t="s">
        <v>118</v>
      </c>
      <c r="AW246" s="10" t="s">
        <v>38</v>
      </c>
      <c r="AX246" s="10" t="s">
        <v>82</v>
      </c>
      <c r="AY246" s="250" t="s">
        <v>161</v>
      </c>
    </row>
    <row r="247" spans="2:51" s="11" customFormat="1" ht="16.5" customHeight="1">
      <c r="B247" s="252"/>
      <c r="C247" s="253"/>
      <c r="D247" s="253"/>
      <c r="E247" s="254" t="s">
        <v>22</v>
      </c>
      <c r="F247" s="255" t="s">
        <v>183</v>
      </c>
      <c r="G247" s="253"/>
      <c r="H247" s="253"/>
      <c r="I247" s="253"/>
      <c r="J247" s="253"/>
      <c r="K247" s="256">
        <v>459.332</v>
      </c>
      <c r="L247" s="253"/>
      <c r="M247" s="253"/>
      <c r="N247" s="253"/>
      <c r="O247" s="253"/>
      <c r="P247" s="253"/>
      <c r="Q247" s="253"/>
      <c r="R247" s="257"/>
      <c r="T247" s="258"/>
      <c r="U247" s="253"/>
      <c r="V247" s="253"/>
      <c r="W247" s="253"/>
      <c r="X247" s="253"/>
      <c r="Y247" s="253"/>
      <c r="Z247" s="253"/>
      <c r="AA247" s="259"/>
      <c r="AT247" s="260" t="s">
        <v>181</v>
      </c>
      <c r="AU247" s="260" t="s">
        <v>118</v>
      </c>
      <c r="AV247" s="11" t="s">
        <v>166</v>
      </c>
      <c r="AW247" s="11" t="s">
        <v>38</v>
      </c>
      <c r="AX247" s="11" t="s">
        <v>90</v>
      </c>
      <c r="AY247" s="260" t="s">
        <v>161</v>
      </c>
    </row>
    <row r="248" spans="2:63" s="9" customFormat="1" ht="29.85" customHeight="1">
      <c r="B248" s="206"/>
      <c r="C248" s="207"/>
      <c r="D248" s="238" t="s">
        <v>135</v>
      </c>
      <c r="E248" s="238"/>
      <c r="F248" s="238"/>
      <c r="G248" s="238"/>
      <c r="H248" s="238"/>
      <c r="I248" s="238"/>
      <c r="J248" s="238"/>
      <c r="K248" s="238"/>
      <c r="L248" s="238"/>
      <c r="M248" s="238"/>
      <c r="N248" s="261">
        <f>BK248</f>
        <v>0</v>
      </c>
      <c r="O248" s="262"/>
      <c r="P248" s="262"/>
      <c r="Q248" s="262"/>
      <c r="R248" s="211"/>
      <c r="T248" s="212"/>
      <c r="U248" s="207"/>
      <c r="V248" s="207"/>
      <c r="W248" s="213">
        <f>SUM(W249:W262)</f>
        <v>0</v>
      </c>
      <c r="X248" s="207"/>
      <c r="Y248" s="213">
        <f>SUM(Y249:Y262)</f>
        <v>87.208885</v>
      </c>
      <c r="Z248" s="207"/>
      <c r="AA248" s="214">
        <f>SUM(AA249:AA262)</f>
        <v>20.632</v>
      </c>
      <c r="AR248" s="215" t="s">
        <v>90</v>
      </c>
      <c r="AT248" s="216" t="s">
        <v>81</v>
      </c>
      <c r="AU248" s="216" t="s">
        <v>90</v>
      </c>
      <c r="AY248" s="215" t="s">
        <v>161</v>
      </c>
      <c r="BK248" s="217">
        <f>SUM(BK249:BK262)</f>
        <v>0</v>
      </c>
    </row>
    <row r="249" spans="2:65" s="1" customFormat="1" ht="38.25" customHeight="1">
      <c r="B249" s="47"/>
      <c r="C249" s="218" t="s">
        <v>392</v>
      </c>
      <c r="D249" s="218" t="s">
        <v>162</v>
      </c>
      <c r="E249" s="219" t="s">
        <v>374</v>
      </c>
      <c r="F249" s="220" t="s">
        <v>375</v>
      </c>
      <c r="G249" s="220"/>
      <c r="H249" s="220"/>
      <c r="I249" s="220"/>
      <c r="J249" s="221" t="s">
        <v>165</v>
      </c>
      <c r="K249" s="222">
        <v>2</v>
      </c>
      <c r="L249" s="223">
        <v>0</v>
      </c>
      <c r="M249" s="224"/>
      <c r="N249" s="225">
        <f>ROUND(L249*K249,2)</f>
        <v>0</v>
      </c>
      <c r="O249" s="225"/>
      <c r="P249" s="225"/>
      <c r="Q249" s="225"/>
      <c r="R249" s="49"/>
      <c r="T249" s="226" t="s">
        <v>22</v>
      </c>
      <c r="U249" s="57" t="s">
        <v>47</v>
      </c>
      <c r="V249" s="48"/>
      <c r="W249" s="227">
        <f>V249*K249</f>
        <v>0</v>
      </c>
      <c r="X249" s="227">
        <v>0</v>
      </c>
      <c r="Y249" s="227">
        <f>X249*K249</f>
        <v>0</v>
      </c>
      <c r="Z249" s="227">
        <v>0</v>
      </c>
      <c r="AA249" s="228">
        <f>Z249*K249</f>
        <v>0</v>
      </c>
      <c r="AR249" s="23" t="s">
        <v>166</v>
      </c>
      <c r="AT249" s="23" t="s">
        <v>162</v>
      </c>
      <c r="AU249" s="23" t="s">
        <v>118</v>
      </c>
      <c r="AY249" s="23" t="s">
        <v>161</v>
      </c>
      <c r="BE249" s="143">
        <f>IF(U249="základní",N249,0)</f>
        <v>0</v>
      </c>
      <c r="BF249" s="143">
        <f>IF(U249="snížená",N249,0)</f>
        <v>0</v>
      </c>
      <c r="BG249" s="143">
        <f>IF(U249="zákl. přenesená",N249,0)</f>
        <v>0</v>
      </c>
      <c r="BH249" s="143">
        <f>IF(U249="sníž. přenesená",N249,0)</f>
        <v>0</v>
      </c>
      <c r="BI249" s="143">
        <f>IF(U249="nulová",N249,0)</f>
        <v>0</v>
      </c>
      <c r="BJ249" s="23" t="s">
        <v>90</v>
      </c>
      <c r="BK249" s="143">
        <f>ROUND(L249*K249,2)</f>
        <v>0</v>
      </c>
      <c r="BL249" s="23" t="s">
        <v>166</v>
      </c>
      <c r="BM249" s="23" t="s">
        <v>523</v>
      </c>
    </row>
    <row r="250" spans="2:65" s="1" customFormat="1" ht="25.5" customHeight="1">
      <c r="B250" s="47"/>
      <c r="C250" s="230" t="s">
        <v>398</v>
      </c>
      <c r="D250" s="230" t="s">
        <v>170</v>
      </c>
      <c r="E250" s="231" t="s">
        <v>378</v>
      </c>
      <c r="F250" s="232" t="s">
        <v>379</v>
      </c>
      <c r="G250" s="232"/>
      <c r="H250" s="232"/>
      <c r="I250" s="232"/>
      <c r="J250" s="233" t="s">
        <v>165</v>
      </c>
      <c r="K250" s="234">
        <v>2</v>
      </c>
      <c r="L250" s="235">
        <v>0</v>
      </c>
      <c r="M250" s="236"/>
      <c r="N250" s="237">
        <f>ROUND(L250*K250,2)</f>
        <v>0</v>
      </c>
      <c r="O250" s="225"/>
      <c r="P250" s="225"/>
      <c r="Q250" s="225"/>
      <c r="R250" s="49"/>
      <c r="T250" s="226" t="s">
        <v>22</v>
      </c>
      <c r="U250" s="57" t="s">
        <v>47</v>
      </c>
      <c r="V250" s="48"/>
      <c r="W250" s="227">
        <f>V250*K250</f>
        <v>0</v>
      </c>
      <c r="X250" s="227">
        <v>0.0022</v>
      </c>
      <c r="Y250" s="227">
        <f>X250*K250</f>
        <v>0.0044</v>
      </c>
      <c r="Z250" s="227">
        <v>0</v>
      </c>
      <c r="AA250" s="228">
        <f>Z250*K250</f>
        <v>0</v>
      </c>
      <c r="AR250" s="23" t="s">
        <v>173</v>
      </c>
      <c r="AT250" s="23" t="s">
        <v>170</v>
      </c>
      <c r="AU250" s="23" t="s">
        <v>118</v>
      </c>
      <c r="AY250" s="23" t="s">
        <v>161</v>
      </c>
      <c r="BE250" s="143">
        <f>IF(U250="základní",N250,0)</f>
        <v>0</v>
      </c>
      <c r="BF250" s="143">
        <f>IF(U250="snížená",N250,0)</f>
        <v>0</v>
      </c>
      <c r="BG250" s="143">
        <f>IF(U250="zákl. přenesená",N250,0)</f>
        <v>0</v>
      </c>
      <c r="BH250" s="143">
        <f>IF(U250="sníž. přenesená",N250,0)</f>
        <v>0</v>
      </c>
      <c r="BI250" s="143">
        <f>IF(U250="nulová",N250,0)</f>
        <v>0</v>
      </c>
      <c r="BJ250" s="23" t="s">
        <v>90</v>
      </c>
      <c r="BK250" s="143">
        <f>ROUND(L250*K250,2)</f>
        <v>0</v>
      </c>
      <c r="BL250" s="23" t="s">
        <v>166</v>
      </c>
      <c r="BM250" s="23" t="s">
        <v>524</v>
      </c>
    </row>
    <row r="251" spans="2:65" s="1" customFormat="1" ht="38.25" customHeight="1">
      <c r="B251" s="47"/>
      <c r="C251" s="218" t="s">
        <v>404</v>
      </c>
      <c r="D251" s="218" t="s">
        <v>162</v>
      </c>
      <c r="E251" s="219" t="s">
        <v>382</v>
      </c>
      <c r="F251" s="220" t="s">
        <v>383</v>
      </c>
      <c r="G251" s="220"/>
      <c r="H251" s="220"/>
      <c r="I251" s="220"/>
      <c r="J251" s="221" t="s">
        <v>248</v>
      </c>
      <c r="K251" s="222">
        <v>24</v>
      </c>
      <c r="L251" s="223">
        <v>0</v>
      </c>
      <c r="M251" s="224"/>
      <c r="N251" s="225">
        <f>ROUND(L251*K251,2)</f>
        <v>0</v>
      </c>
      <c r="O251" s="225"/>
      <c r="P251" s="225"/>
      <c r="Q251" s="225"/>
      <c r="R251" s="49"/>
      <c r="T251" s="226" t="s">
        <v>22</v>
      </c>
      <c r="U251" s="57" t="s">
        <v>47</v>
      </c>
      <c r="V251" s="48"/>
      <c r="W251" s="227">
        <f>V251*K251</f>
        <v>0</v>
      </c>
      <c r="X251" s="227">
        <v>9E-05</v>
      </c>
      <c r="Y251" s="227">
        <f>X251*K251</f>
        <v>0.00216</v>
      </c>
      <c r="Z251" s="227">
        <v>0</v>
      </c>
      <c r="AA251" s="228">
        <f>Z251*K251</f>
        <v>0</v>
      </c>
      <c r="AR251" s="23" t="s">
        <v>166</v>
      </c>
      <c r="AT251" s="23" t="s">
        <v>162</v>
      </c>
      <c r="AU251" s="23" t="s">
        <v>118</v>
      </c>
      <c r="AY251" s="23" t="s">
        <v>161</v>
      </c>
      <c r="BE251" s="143">
        <f>IF(U251="základní",N251,0)</f>
        <v>0</v>
      </c>
      <c r="BF251" s="143">
        <f>IF(U251="snížená",N251,0)</f>
        <v>0</v>
      </c>
      <c r="BG251" s="143">
        <f>IF(U251="zákl. přenesená",N251,0)</f>
        <v>0</v>
      </c>
      <c r="BH251" s="143">
        <f>IF(U251="sníž. přenesená",N251,0)</f>
        <v>0</v>
      </c>
      <c r="BI251" s="143">
        <f>IF(U251="nulová",N251,0)</f>
        <v>0</v>
      </c>
      <c r="BJ251" s="23" t="s">
        <v>90</v>
      </c>
      <c r="BK251" s="143">
        <f>ROUND(L251*K251,2)</f>
        <v>0</v>
      </c>
      <c r="BL251" s="23" t="s">
        <v>166</v>
      </c>
      <c r="BM251" s="23" t="s">
        <v>525</v>
      </c>
    </row>
    <row r="252" spans="2:65" s="1" customFormat="1" ht="25.5" customHeight="1">
      <c r="B252" s="47"/>
      <c r="C252" s="218" t="s">
        <v>408</v>
      </c>
      <c r="D252" s="218" t="s">
        <v>162</v>
      </c>
      <c r="E252" s="219" t="s">
        <v>386</v>
      </c>
      <c r="F252" s="220" t="s">
        <v>387</v>
      </c>
      <c r="G252" s="220"/>
      <c r="H252" s="220"/>
      <c r="I252" s="220"/>
      <c r="J252" s="221" t="s">
        <v>165</v>
      </c>
      <c r="K252" s="222">
        <v>4</v>
      </c>
      <c r="L252" s="223">
        <v>0</v>
      </c>
      <c r="M252" s="224"/>
      <c r="N252" s="225">
        <f>ROUND(L252*K252,2)</f>
        <v>0</v>
      </c>
      <c r="O252" s="225"/>
      <c r="P252" s="225"/>
      <c r="Q252" s="225"/>
      <c r="R252" s="49"/>
      <c r="T252" s="226" t="s">
        <v>22</v>
      </c>
      <c r="U252" s="57" t="s">
        <v>47</v>
      </c>
      <c r="V252" s="48"/>
      <c r="W252" s="227">
        <f>V252*K252</f>
        <v>0</v>
      </c>
      <c r="X252" s="227">
        <v>16.75142</v>
      </c>
      <c r="Y252" s="227">
        <f>X252*K252</f>
        <v>67.00568</v>
      </c>
      <c r="Z252" s="227">
        <v>0</v>
      </c>
      <c r="AA252" s="228">
        <f>Z252*K252</f>
        <v>0</v>
      </c>
      <c r="AR252" s="23" t="s">
        <v>166</v>
      </c>
      <c r="AT252" s="23" t="s">
        <v>162</v>
      </c>
      <c r="AU252" s="23" t="s">
        <v>118</v>
      </c>
      <c r="AY252" s="23" t="s">
        <v>161</v>
      </c>
      <c r="BE252" s="143">
        <f>IF(U252="základní",N252,0)</f>
        <v>0</v>
      </c>
      <c r="BF252" s="143">
        <f>IF(U252="snížená",N252,0)</f>
        <v>0</v>
      </c>
      <c r="BG252" s="143">
        <f>IF(U252="zákl. přenesená",N252,0)</f>
        <v>0</v>
      </c>
      <c r="BH252" s="143">
        <f>IF(U252="sníž. přenesená",N252,0)</f>
        <v>0</v>
      </c>
      <c r="BI252" s="143">
        <f>IF(U252="nulová",N252,0)</f>
        <v>0</v>
      </c>
      <c r="BJ252" s="23" t="s">
        <v>90</v>
      </c>
      <c r="BK252" s="143">
        <f>ROUND(L252*K252,2)</f>
        <v>0</v>
      </c>
      <c r="BL252" s="23" t="s">
        <v>166</v>
      </c>
      <c r="BM252" s="23" t="s">
        <v>526</v>
      </c>
    </row>
    <row r="253" spans="2:47" s="1" customFormat="1" ht="16.5" customHeight="1">
      <c r="B253" s="47"/>
      <c r="C253" s="48"/>
      <c r="D253" s="48"/>
      <c r="E253" s="48"/>
      <c r="F253" s="229" t="s">
        <v>389</v>
      </c>
      <c r="G253" s="68"/>
      <c r="H253" s="68"/>
      <c r="I253" s="68"/>
      <c r="J253" s="48"/>
      <c r="K253" s="48"/>
      <c r="L253" s="48"/>
      <c r="M253" s="48"/>
      <c r="N253" s="48"/>
      <c r="O253" s="48"/>
      <c r="P253" s="48"/>
      <c r="Q253" s="48"/>
      <c r="R253" s="49"/>
      <c r="T253" s="190"/>
      <c r="U253" s="48"/>
      <c r="V253" s="48"/>
      <c r="W253" s="48"/>
      <c r="X253" s="48"/>
      <c r="Y253" s="48"/>
      <c r="Z253" s="48"/>
      <c r="AA253" s="101"/>
      <c r="AT253" s="23" t="s">
        <v>169</v>
      </c>
      <c r="AU253" s="23" t="s">
        <v>118</v>
      </c>
    </row>
    <row r="254" spans="2:51" s="10" customFormat="1" ht="16.5" customHeight="1">
      <c r="B254" s="241"/>
      <c r="C254" s="242"/>
      <c r="D254" s="242"/>
      <c r="E254" s="243" t="s">
        <v>22</v>
      </c>
      <c r="F254" s="251" t="s">
        <v>390</v>
      </c>
      <c r="G254" s="242"/>
      <c r="H254" s="242"/>
      <c r="I254" s="242"/>
      <c r="J254" s="242"/>
      <c r="K254" s="246">
        <v>2</v>
      </c>
      <c r="L254" s="242"/>
      <c r="M254" s="242"/>
      <c r="N254" s="242"/>
      <c r="O254" s="242"/>
      <c r="P254" s="242"/>
      <c r="Q254" s="242"/>
      <c r="R254" s="247"/>
      <c r="T254" s="248"/>
      <c r="U254" s="242"/>
      <c r="V254" s="242"/>
      <c r="W254" s="242"/>
      <c r="X254" s="242"/>
      <c r="Y254" s="242"/>
      <c r="Z254" s="242"/>
      <c r="AA254" s="249"/>
      <c r="AT254" s="250" t="s">
        <v>181</v>
      </c>
      <c r="AU254" s="250" t="s">
        <v>118</v>
      </c>
      <c r="AV254" s="10" t="s">
        <v>118</v>
      </c>
      <c r="AW254" s="10" t="s">
        <v>38</v>
      </c>
      <c r="AX254" s="10" t="s">
        <v>82</v>
      </c>
      <c r="AY254" s="250" t="s">
        <v>161</v>
      </c>
    </row>
    <row r="255" spans="2:51" s="10" customFormat="1" ht="16.5" customHeight="1">
      <c r="B255" s="241"/>
      <c r="C255" s="242"/>
      <c r="D255" s="242"/>
      <c r="E255" s="243" t="s">
        <v>22</v>
      </c>
      <c r="F255" s="251" t="s">
        <v>527</v>
      </c>
      <c r="G255" s="242"/>
      <c r="H255" s="242"/>
      <c r="I255" s="242"/>
      <c r="J255" s="242"/>
      <c r="K255" s="246">
        <v>2</v>
      </c>
      <c r="L255" s="242"/>
      <c r="M255" s="242"/>
      <c r="N255" s="242"/>
      <c r="O255" s="242"/>
      <c r="P255" s="242"/>
      <c r="Q255" s="242"/>
      <c r="R255" s="247"/>
      <c r="T255" s="248"/>
      <c r="U255" s="242"/>
      <c r="V255" s="242"/>
      <c r="W255" s="242"/>
      <c r="X255" s="242"/>
      <c r="Y255" s="242"/>
      <c r="Z255" s="242"/>
      <c r="AA255" s="249"/>
      <c r="AT255" s="250" t="s">
        <v>181</v>
      </c>
      <c r="AU255" s="250" t="s">
        <v>118</v>
      </c>
      <c r="AV255" s="10" t="s">
        <v>118</v>
      </c>
      <c r="AW255" s="10" t="s">
        <v>38</v>
      </c>
      <c r="AX255" s="10" t="s">
        <v>82</v>
      </c>
      <c r="AY255" s="250" t="s">
        <v>161</v>
      </c>
    </row>
    <row r="256" spans="2:51" s="11" customFormat="1" ht="16.5" customHeight="1">
      <c r="B256" s="252"/>
      <c r="C256" s="253"/>
      <c r="D256" s="253"/>
      <c r="E256" s="254" t="s">
        <v>22</v>
      </c>
      <c r="F256" s="255" t="s">
        <v>183</v>
      </c>
      <c r="G256" s="253"/>
      <c r="H256" s="253"/>
      <c r="I256" s="253"/>
      <c r="J256" s="253"/>
      <c r="K256" s="256">
        <v>4</v>
      </c>
      <c r="L256" s="253"/>
      <c r="M256" s="253"/>
      <c r="N256" s="253"/>
      <c r="O256" s="253"/>
      <c r="P256" s="253"/>
      <c r="Q256" s="253"/>
      <c r="R256" s="257"/>
      <c r="T256" s="258"/>
      <c r="U256" s="253"/>
      <c r="V256" s="253"/>
      <c r="W256" s="253"/>
      <c r="X256" s="253"/>
      <c r="Y256" s="253"/>
      <c r="Z256" s="253"/>
      <c r="AA256" s="259"/>
      <c r="AT256" s="260" t="s">
        <v>181</v>
      </c>
      <c r="AU256" s="260" t="s">
        <v>118</v>
      </c>
      <c r="AV256" s="11" t="s">
        <v>166</v>
      </c>
      <c r="AW256" s="11" t="s">
        <v>38</v>
      </c>
      <c r="AX256" s="11" t="s">
        <v>90</v>
      </c>
      <c r="AY256" s="260" t="s">
        <v>161</v>
      </c>
    </row>
    <row r="257" spans="2:65" s="1" customFormat="1" ht="25.5" customHeight="1">
      <c r="B257" s="47"/>
      <c r="C257" s="218" t="s">
        <v>412</v>
      </c>
      <c r="D257" s="218" t="s">
        <v>162</v>
      </c>
      <c r="E257" s="219" t="s">
        <v>528</v>
      </c>
      <c r="F257" s="220" t="s">
        <v>529</v>
      </c>
      <c r="G257" s="220"/>
      <c r="H257" s="220"/>
      <c r="I257" s="220"/>
      <c r="J257" s="221" t="s">
        <v>248</v>
      </c>
      <c r="K257" s="222">
        <v>10.5</v>
      </c>
      <c r="L257" s="223">
        <v>0</v>
      </c>
      <c r="M257" s="224"/>
      <c r="N257" s="225">
        <f>ROUND(L257*K257,2)</f>
        <v>0</v>
      </c>
      <c r="O257" s="225"/>
      <c r="P257" s="225"/>
      <c r="Q257" s="225"/>
      <c r="R257" s="49"/>
      <c r="T257" s="226" t="s">
        <v>22</v>
      </c>
      <c r="U257" s="57" t="s">
        <v>47</v>
      </c>
      <c r="V257" s="48"/>
      <c r="W257" s="227">
        <f>V257*K257</f>
        <v>0</v>
      </c>
      <c r="X257" s="227">
        <v>1.22469</v>
      </c>
      <c r="Y257" s="227">
        <f>X257*K257</f>
        <v>12.859245000000001</v>
      </c>
      <c r="Z257" s="227">
        <v>0</v>
      </c>
      <c r="AA257" s="228">
        <f>Z257*K257</f>
        <v>0</v>
      </c>
      <c r="AR257" s="23" t="s">
        <v>166</v>
      </c>
      <c r="AT257" s="23" t="s">
        <v>162</v>
      </c>
      <c r="AU257" s="23" t="s">
        <v>118</v>
      </c>
      <c r="AY257" s="23" t="s">
        <v>161</v>
      </c>
      <c r="BE257" s="143">
        <f>IF(U257="základní",N257,0)</f>
        <v>0</v>
      </c>
      <c r="BF257" s="143">
        <f>IF(U257="snížená",N257,0)</f>
        <v>0</v>
      </c>
      <c r="BG257" s="143">
        <f>IF(U257="zákl. přenesená",N257,0)</f>
        <v>0</v>
      </c>
      <c r="BH257" s="143">
        <f>IF(U257="sníž. přenesená",N257,0)</f>
        <v>0</v>
      </c>
      <c r="BI257" s="143">
        <f>IF(U257="nulová",N257,0)</f>
        <v>0</v>
      </c>
      <c r="BJ257" s="23" t="s">
        <v>90</v>
      </c>
      <c r="BK257" s="143">
        <f>ROUND(L257*K257,2)</f>
        <v>0</v>
      </c>
      <c r="BL257" s="23" t="s">
        <v>166</v>
      </c>
      <c r="BM257" s="23" t="s">
        <v>530</v>
      </c>
    </row>
    <row r="258" spans="2:65" s="1" customFormat="1" ht="38.25" customHeight="1">
      <c r="B258" s="47"/>
      <c r="C258" s="230" t="s">
        <v>417</v>
      </c>
      <c r="D258" s="230" t="s">
        <v>170</v>
      </c>
      <c r="E258" s="231" t="s">
        <v>531</v>
      </c>
      <c r="F258" s="232" t="s">
        <v>532</v>
      </c>
      <c r="G258" s="232"/>
      <c r="H258" s="232"/>
      <c r="I258" s="232"/>
      <c r="J258" s="233" t="s">
        <v>165</v>
      </c>
      <c r="K258" s="234">
        <v>4.2</v>
      </c>
      <c r="L258" s="235">
        <v>0</v>
      </c>
      <c r="M258" s="236"/>
      <c r="N258" s="237">
        <f>ROUND(L258*K258,2)</f>
        <v>0</v>
      </c>
      <c r="O258" s="225"/>
      <c r="P258" s="225"/>
      <c r="Q258" s="225"/>
      <c r="R258" s="49"/>
      <c r="T258" s="226" t="s">
        <v>22</v>
      </c>
      <c r="U258" s="57" t="s">
        <v>47</v>
      </c>
      <c r="V258" s="48"/>
      <c r="W258" s="227">
        <f>V258*K258</f>
        <v>0</v>
      </c>
      <c r="X258" s="227">
        <v>1.747</v>
      </c>
      <c r="Y258" s="227">
        <f>X258*K258</f>
        <v>7.337400000000001</v>
      </c>
      <c r="Z258" s="227">
        <v>0</v>
      </c>
      <c r="AA258" s="228">
        <f>Z258*K258</f>
        <v>0</v>
      </c>
      <c r="AR258" s="23" t="s">
        <v>173</v>
      </c>
      <c r="AT258" s="23" t="s">
        <v>170</v>
      </c>
      <c r="AU258" s="23" t="s">
        <v>118</v>
      </c>
      <c r="AY258" s="23" t="s">
        <v>161</v>
      </c>
      <c r="BE258" s="143">
        <f>IF(U258="základní",N258,0)</f>
        <v>0</v>
      </c>
      <c r="BF258" s="143">
        <f>IF(U258="snížená",N258,0)</f>
        <v>0</v>
      </c>
      <c r="BG258" s="143">
        <f>IF(U258="zákl. přenesená",N258,0)</f>
        <v>0</v>
      </c>
      <c r="BH258" s="143">
        <f>IF(U258="sníž. přenesená",N258,0)</f>
        <v>0</v>
      </c>
      <c r="BI258" s="143">
        <f>IF(U258="nulová",N258,0)</f>
        <v>0</v>
      </c>
      <c r="BJ258" s="23" t="s">
        <v>90</v>
      </c>
      <c r="BK258" s="143">
        <f>ROUND(L258*K258,2)</f>
        <v>0</v>
      </c>
      <c r="BL258" s="23" t="s">
        <v>166</v>
      </c>
      <c r="BM258" s="23" t="s">
        <v>533</v>
      </c>
    </row>
    <row r="259" spans="2:51" s="10" customFormat="1" ht="16.5" customHeight="1">
      <c r="B259" s="241"/>
      <c r="C259" s="242"/>
      <c r="D259" s="242"/>
      <c r="E259" s="243" t="s">
        <v>22</v>
      </c>
      <c r="F259" s="244" t="s">
        <v>534</v>
      </c>
      <c r="G259" s="245"/>
      <c r="H259" s="245"/>
      <c r="I259" s="245"/>
      <c r="J259" s="242"/>
      <c r="K259" s="246">
        <v>4.2</v>
      </c>
      <c r="L259" s="242"/>
      <c r="M259" s="242"/>
      <c r="N259" s="242"/>
      <c r="O259" s="242"/>
      <c r="P259" s="242"/>
      <c r="Q259" s="242"/>
      <c r="R259" s="247"/>
      <c r="T259" s="248"/>
      <c r="U259" s="242"/>
      <c r="V259" s="242"/>
      <c r="W259" s="242"/>
      <c r="X259" s="242"/>
      <c r="Y259" s="242"/>
      <c r="Z259" s="242"/>
      <c r="AA259" s="249"/>
      <c r="AT259" s="250" t="s">
        <v>181</v>
      </c>
      <c r="AU259" s="250" t="s">
        <v>118</v>
      </c>
      <c r="AV259" s="10" t="s">
        <v>118</v>
      </c>
      <c r="AW259" s="10" t="s">
        <v>38</v>
      </c>
      <c r="AX259" s="10" t="s">
        <v>90</v>
      </c>
      <c r="AY259" s="250" t="s">
        <v>161</v>
      </c>
    </row>
    <row r="260" spans="2:65" s="1" customFormat="1" ht="25.5" customHeight="1">
      <c r="B260" s="47"/>
      <c r="C260" s="218" t="s">
        <v>421</v>
      </c>
      <c r="D260" s="218" t="s">
        <v>162</v>
      </c>
      <c r="E260" s="219" t="s">
        <v>535</v>
      </c>
      <c r="F260" s="220" t="s">
        <v>536</v>
      </c>
      <c r="G260" s="220"/>
      <c r="H260" s="220"/>
      <c r="I260" s="220"/>
      <c r="J260" s="221" t="s">
        <v>248</v>
      </c>
      <c r="K260" s="222">
        <v>24</v>
      </c>
      <c r="L260" s="223">
        <v>0</v>
      </c>
      <c r="M260" s="224"/>
      <c r="N260" s="225">
        <f>ROUND(L260*K260,2)</f>
        <v>0</v>
      </c>
      <c r="O260" s="225"/>
      <c r="P260" s="225"/>
      <c r="Q260" s="225"/>
      <c r="R260" s="49"/>
      <c r="T260" s="226" t="s">
        <v>22</v>
      </c>
      <c r="U260" s="57" t="s">
        <v>47</v>
      </c>
      <c r="V260" s="48"/>
      <c r="W260" s="227">
        <f>V260*K260</f>
        <v>0</v>
      </c>
      <c r="X260" s="227">
        <v>0</v>
      </c>
      <c r="Y260" s="227">
        <f>X260*K260</f>
        <v>0</v>
      </c>
      <c r="Z260" s="227">
        <v>0</v>
      </c>
      <c r="AA260" s="228">
        <f>Z260*K260</f>
        <v>0</v>
      </c>
      <c r="AR260" s="23" t="s">
        <v>166</v>
      </c>
      <c r="AT260" s="23" t="s">
        <v>162</v>
      </c>
      <c r="AU260" s="23" t="s">
        <v>118</v>
      </c>
      <c r="AY260" s="23" t="s">
        <v>161</v>
      </c>
      <c r="BE260" s="143">
        <f>IF(U260="základní",N260,0)</f>
        <v>0</v>
      </c>
      <c r="BF260" s="143">
        <f>IF(U260="snížená",N260,0)</f>
        <v>0</v>
      </c>
      <c r="BG260" s="143">
        <f>IF(U260="zákl. přenesená",N260,0)</f>
        <v>0</v>
      </c>
      <c r="BH260" s="143">
        <f>IF(U260="sníž. přenesená",N260,0)</f>
        <v>0</v>
      </c>
      <c r="BI260" s="143">
        <f>IF(U260="nulová",N260,0)</f>
        <v>0</v>
      </c>
      <c r="BJ260" s="23" t="s">
        <v>90</v>
      </c>
      <c r="BK260" s="143">
        <f>ROUND(L260*K260,2)</f>
        <v>0</v>
      </c>
      <c r="BL260" s="23" t="s">
        <v>166</v>
      </c>
      <c r="BM260" s="23" t="s">
        <v>537</v>
      </c>
    </row>
    <row r="261" spans="2:65" s="1" customFormat="1" ht="38.25" customHeight="1">
      <c r="B261" s="47"/>
      <c r="C261" s="218" t="s">
        <v>538</v>
      </c>
      <c r="D261" s="218" t="s">
        <v>162</v>
      </c>
      <c r="E261" s="219" t="s">
        <v>539</v>
      </c>
      <c r="F261" s="220" t="s">
        <v>540</v>
      </c>
      <c r="G261" s="220"/>
      <c r="H261" s="220"/>
      <c r="I261" s="220"/>
      <c r="J261" s="221" t="s">
        <v>165</v>
      </c>
      <c r="K261" s="222">
        <v>1</v>
      </c>
      <c r="L261" s="223">
        <v>0</v>
      </c>
      <c r="M261" s="224"/>
      <c r="N261" s="225">
        <f>ROUND(L261*K261,2)</f>
        <v>0</v>
      </c>
      <c r="O261" s="225"/>
      <c r="P261" s="225"/>
      <c r="Q261" s="225"/>
      <c r="R261" s="49"/>
      <c r="T261" s="226" t="s">
        <v>22</v>
      </c>
      <c r="U261" s="57" t="s">
        <v>47</v>
      </c>
      <c r="V261" s="48"/>
      <c r="W261" s="227">
        <f>V261*K261</f>
        <v>0</v>
      </c>
      <c r="X261" s="227">
        <v>0</v>
      </c>
      <c r="Y261" s="227">
        <f>X261*K261</f>
        <v>0</v>
      </c>
      <c r="Z261" s="227">
        <v>0.082</v>
      </c>
      <c r="AA261" s="228">
        <f>Z261*K261</f>
        <v>0.082</v>
      </c>
      <c r="AR261" s="23" t="s">
        <v>166</v>
      </c>
      <c r="AT261" s="23" t="s">
        <v>162</v>
      </c>
      <c r="AU261" s="23" t="s">
        <v>118</v>
      </c>
      <c r="AY261" s="23" t="s">
        <v>161</v>
      </c>
      <c r="BE261" s="143">
        <f>IF(U261="základní",N261,0)</f>
        <v>0</v>
      </c>
      <c r="BF261" s="143">
        <f>IF(U261="snížená",N261,0)</f>
        <v>0</v>
      </c>
      <c r="BG261" s="143">
        <f>IF(U261="zákl. přenesená",N261,0)</f>
        <v>0</v>
      </c>
      <c r="BH261" s="143">
        <f>IF(U261="sníž. přenesená",N261,0)</f>
        <v>0</v>
      </c>
      <c r="BI261" s="143">
        <f>IF(U261="nulová",N261,0)</f>
        <v>0</v>
      </c>
      <c r="BJ261" s="23" t="s">
        <v>90</v>
      </c>
      <c r="BK261" s="143">
        <f>ROUND(L261*K261,2)</f>
        <v>0</v>
      </c>
      <c r="BL261" s="23" t="s">
        <v>166</v>
      </c>
      <c r="BM261" s="23" t="s">
        <v>541</v>
      </c>
    </row>
    <row r="262" spans="2:65" s="1" customFormat="1" ht="16.5" customHeight="1">
      <c r="B262" s="47"/>
      <c r="C262" s="218" t="s">
        <v>542</v>
      </c>
      <c r="D262" s="218" t="s">
        <v>162</v>
      </c>
      <c r="E262" s="219" t="s">
        <v>543</v>
      </c>
      <c r="F262" s="220" t="s">
        <v>544</v>
      </c>
      <c r="G262" s="220"/>
      <c r="H262" s="220"/>
      <c r="I262" s="220"/>
      <c r="J262" s="221" t="s">
        <v>248</v>
      </c>
      <c r="K262" s="222">
        <v>10</v>
      </c>
      <c r="L262" s="223">
        <v>0</v>
      </c>
      <c r="M262" s="224"/>
      <c r="N262" s="225">
        <f>ROUND(L262*K262,2)</f>
        <v>0</v>
      </c>
      <c r="O262" s="225"/>
      <c r="P262" s="225"/>
      <c r="Q262" s="225"/>
      <c r="R262" s="49"/>
      <c r="T262" s="226" t="s">
        <v>22</v>
      </c>
      <c r="U262" s="57" t="s">
        <v>47</v>
      </c>
      <c r="V262" s="48"/>
      <c r="W262" s="227">
        <f>V262*K262</f>
        <v>0</v>
      </c>
      <c r="X262" s="227">
        <v>0</v>
      </c>
      <c r="Y262" s="227">
        <f>X262*K262</f>
        <v>0</v>
      </c>
      <c r="Z262" s="227">
        <v>2.055</v>
      </c>
      <c r="AA262" s="228">
        <f>Z262*K262</f>
        <v>20.55</v>
      </c>
      <c r="AR262" s="23" t="s">
        <v>166</v>
      </c>
      <c r="AT262" s="23" t="s">
        <v>162</v>
      </c>
      <c r="AU262" s="23" t="s">
        <v>118</v>
      </c>
      <c r="AY262" s="23" t="s">
        <v>161</v>
      </c>
      <c r="BE262" s="143">
        <f>IF(U262="základní",N262,0)</f>
        <v>0</v>
      </c>
      <c r="BF262" s="143">
        <f>IF(U262="snížená",N262,0)</f>
        <v>0</v>
      </c>
      <c r="BG262" s="143">
        <f>IF(U262="zákl. přenesená",N262,0)</f>
        <v>0</v>
      </c>
      <c r="BH262" s="143">
        <f>IF(U262="sníž. přenesená",N262,0)</f>
        <v>0</v>
      </c>
      <c r="BI262" s="143">
        <f>IF(U262="nulová",N262,0)</f>
        <v>0</v>
      </c>
      <c r="BJ262" s="23" t="s">
        <v>90</v>
      </c>
      <c r="BK262" s="143">
        <f>ROUND(L262*K262,2)</f>
        <v>0</v>
      </c>
      <c r="BL262" s="23" t="s">
        <v>166</v>
      </c>
      <c r="BM262" s="23" t="s">
        <v>545</v>
      </c>
    </row>
    <row r="263" spans="2:63" s="9" customFormat="1" ht="29.85" customHeight="1">
      <c r="B263" s="206"/>
      <c r="C263" s="207"/>
      <c r="D263" s="238" t="s">
        <v>136</v>
      </c>
      <c r="E263" s="238"/>
      <c r="F263" s="238"/>
      <c r="G263" s="238"/>
      <c r="H263" s="238"/>
      <c r="I263" s="238"/>
      <c r="J263" s="238"/>
      <c r="K263" s="238"/>
      <c r="L263" s="238"/>
      <c r="M263" s="238"/>
      <c r="N263" s="239">
        <f>BK263</f>
        <v>0</v>
      </c>
      <c r="O263" s="240"/>
      <c r="P263" s="240"/>
      <c r="Q263" s="240"/>
      <c r="R263" s="211"/>
      <c r="T263" s="212"/>
      <c r="U263" s="207"/>
      <c r="V263" s="207"/>
      <c r="W263" s="213">
        <f>SUM(W264:W270)</f>
        <v>0</v>
      </c>
      <c r="X263" s="207"/>
      <c r="Y263" s="213">
        <f>SUM(Y264:Y270)</f>
        <v>0</v>
      </c>
      <c r="Z263" s="207"/>
      <c r="AA263" s="214">
        <f>SUM(AA264:AA270)</f>
        <v>0</v>
      </c>
      <c r="AR263" s="215" t="s">
        <v>90</v>
      </c>
      <c r="AT263" s="216" t="s">
        <v>81</v>
      </c>
      <c r="AU263" s="216" t="s">
        <v>90</v>
      </c>
      <c r="AY263" s="215" t="s">
        <v>161</v>
      </c>
      <c r="BK263" s="217">
        <f>SUM(BK264:BK270)</f>
        <v>0</v>
      </c>
    </row>
    <row r="264" spans="2:65" s="1" customFormat="1" ht="38.25" customHeight="1">
      <c r="B264" s="47"/>
      <c r="C264" s="218" t="s">
        <v>546</v>
      </c>
      <c r="D264" s="218" t="s">
        <v>162</v>
      </c>
      <c r="E264" s="219" t="s">
        <v>409</v>
      </c>
      <c r="F264" s="220" t="s">
        <v>410</v>
      </c>
      <c r="G264" s="220"/>
      <c r="H264" s="220"/>
      <c r="I264" s="220"/>
      <c r="J264" s="221" t="s">
        <v>231</v>
      </c>
      <c r="K264" s="222">
        <v>765.992</v>
      </c>
      <c r="L264" s="223">
        <v>0</v>
      </c>
      <c r="M264" s="224"/>
      <c r="N264" s="225">
        <f>ROUND(L264*K264,2)</f>
        <v>0</v>
      </c>
      <c r="O264" s="225"/>
      <c r="P264" s="225"/>
      <c r="Q264" s="225"/>
      <c r="R264" s="49"/>
      <c r="T264" s="226" t="s">
        <v>22</v>
      </c>
      <c r="U264" s="57" t="s">
        <v>47</v>
      </c>
      <c r="V264" s="48"/>
      <c r="W264" s="227">
        <f>V264*K264</f>
        <v>0</v>
      </c>
      <c r="X264" s="227">
        <v>0</v>
      </c>
      <c r="Y264" s="227">
        <f>X264*K264</f>
        <v>0</v>
      </c>
      <c r="Z264" s="227">
        <v>0</v>
      </c>
      <c r="AA264" s="228">
        <f>Z264*K264</f>
        <v>0</v>
      </c>
      <c r="AR264" s="23" t="s">
        <v>166</v>
      </c>
      <c r="AT264" s="23" t="s">
        <v>162</v>
      </c>
      <c r="AU264" s="23" t="s">
        <v>118</v>
      </c>
      <c r="AY264" s="23" t="s">
        <v>161</v>
      </c>
      <c r="BE264" s="143">
        <f>IF(U264="základní",N264,0)</f>
        <v>0</v>
      </c>
      <c r="BF264" s="143">
        <f>IF(U264="snížená",N264,0)</f>
        <v>0</v>
      </c>
      <c r="BG264" s="143">
        <f>IF(U264="zákl. přenesená",N264,0)</f>
        <v>0</v>
      </c>
      <c r="BH264" s="143">
        <f>IF(U264="sníž. přenesená",N264,0)</f>
        <v>0</v>
      </c>
      <c r="BI264" s="143">
        <f>IF(U264="nulová",N264,0)</f>
        <v>0</v>
      </c>
      <c r="BJ264" s="23" t="s">
        <v>90</v>
      </c>
      <c r="BK264" s="143">
        <f>ROUND(L264*K264,2)</f>
        <v>0</v>
      </c>
      <c r="BL264" s="23" t="s">
        <v>166</v>
      </c>
      <c r="BM264" s="23" t="s">
        <v>547</v>
      </c>
    </row>
    <row r="265" spans="2:65" s="1" customFormat="1" ht="25.5" customHeight="1">
      <c r="B265" s="47"/>
      <c r="C265" s="218" t="s">
        <v>548</v>
      </c>
      <c r="D265" s="218" t="s">
        <v>162</v>
      </c>
      <c r="E265" s="219" t="s">
        <v>413</v>
      </c>
      <c r="F265" s="220" t="s">
        <v>414</v>
      </c>
      <c r="G265" s="220"/>
      <c r="H265" s="220"/>
      <c r="I265" s="220"/>
      <c r="J265" s="221" t="s">
        <v>231</v>
      </c>
      <c r="K265" s="222">
        <v>21447.776</v>
      </c>
      <c r="L265" s="223">
        <v>0</v>
      </c>
      <c r="M265" s="224"/>
      <c r="N265" s="225">
        <f>ROUND(L265*K265,2)</f>
        <v>0</v>
      </c>
      <c r="O265" s="225"/>
      <c r="P265" s="225"/>
      <c r="Q265" s="225"/>
      <c r="R265" s="49"/>
      <c r="T265" s="226" t="s">
        <v>22</v>
      </c>
      <c r="U265" s="57" t="s">
        <v>47</v>
      </c>
      <c r="V265" s="48"/>
      <c r="W265" s="227">
        <f>V265*K265</f>
        <v>0</v>
      </c>
      <c r="X265" s="227">
        <v>0</v>
      </c>
      <c r="Y265" s="227">
        <f>X265*K265</f>
        <v>0</v>
      </c>
      <c r="Z265" s="227">
        <v>0</v>
      </c>
      <c r="AA265" s="228">
        <f>Z265*K265</f>
        <v>0</v>
      </c>
      <c r="AR265" s="23" t="s">
        <v>166</v>
      </c>
      <c r="AT265" s="23" t="s">
        <v>162</v>
      </c>
      <c r="AU265" s="23" t="s">
        <v>118</v>
      </c>
      <c r="AY265" s="23" t="s">
        <v>161</v>
      </c>
      <c r="BE265" s="143">
        <f>IF(U265="základní",N265,0)</f>
        <v>0</v>
      </c>
      <c r="BF265" s="143">
        <f>IF(U265="snížená",N265,0)</f>
        <v>0</v>
      </c>
      <c r="BG265" s="143">
        <f>IF(U265="zákl. přenesená",N265,0)</f>
        <v>0</v>
      </c>
      <c r="BH265" s="143">
        <f>IF(U265="sníž. přenesená",N265,0)</f>
        <v>0</v>
      </c>
      <c r="BI265" s="143">
        <f>IF(U265="nulová",N265,0)</f>
        <v>0</v>
      </c>
      <c r="BJ265" s="23" t="s">
        <v>90</v>
      </c>
      <c r="BK265" s="143">
        <f>ROUND(L265*K265,2)</f>
        <v>0</v>
      </c>
      <c r="BL265" s="23" t="s">
        <v>166</v>
      </c>
      <c r="BM265" s="23" t="s">
        <v>549</v>
      </c>
    </row>
    <row r="266" spans="2:51" s="10" customFormat="1" ht="16.5" customHeight="1">
      <c r="B266" s="241"/>
      <c r="C266" s="242"/>
      <c r="D266" s="242"/>
      <c r="E266" s="243" t="s">
        <v>22</v>
      </c>
      <c r="F266" s="244" t="s">
        <v>550</v>
      </c>
      <c r="G266" s="245"/>
      <c r="H266" s="245"/>
      <c r="I266" s="245"/>
      <c r="J266" s="242"/>
      <c r="K266" s="246">
        <v>21447.776</v>
      </c>
      <c r="L266" s="242"/>
      <c r="M266" s="242"/>
      <c r="N266" s="242"/>
      <c r="O266" s="242"/>
      <c r="P266" s="242"/>
      <c r="Q266" s="242"/>
      <c r="R266" s="247"/>
      <c r="T266" s="248"/>
      <c r="U266" s="242"/>
      <c r="V266" s="242"/>
      <c r="W266" s="242"/>
      <c r="X266" s="242"/>
      <c r="Y266" s="242"/>
      <c r="Z266" s="242"/>
      <c r="AA266" s="249"/>
      <c r="AT266" s="250" t="s">
        <v>181</v>
      </c>
      <c r="AU266" s="250" t="s">
        <v>118</v>
      </c>
      <c r="AV266" s="10" t="s">
        <v>118</v>
      </c>
      <c r="AW266" s="10" t="s">
        <v>38</v>
      </c>
      <c r="AX266" s="10" t="s">
        <v>90</v>
      </c>
      <c r="AY266" s="250" t="s">
        <v>161</v>
      </c>
    </row>
    <row r="267" spans="2:65" s="1" customFormat="1" ht="25.5" customHeight="1">
      <c r="B267" s="47"/>
      <c r="C267" s="218" t="s">
        <v>551</v>
      </c>
      <c r="D267" s="218" t="s">
        <v>162</v>
      </c>
      <c r="E267" s="219" t="s">
        <v>418</v>
      </c>
      <c r="F267" s="220" t="s">
        <v>419</v>
      </c>
      <c r="G267" s="220"/>
      <c r="H267" s="220"/>
      <c r="I267" s="220"/>
      <c r="J267" s="221" t="s">
        <v>231</v>
      </c>
      <c r="K267" s="222">
        <v>294.952</v>
      </c>
      <c r="L267" s="223">
        <v>0</v>
      </c>
      <c r="M267" s="224"/>
      <c r="N267" s="225">
        <f>ROUND(L267*K267,2)</f>
        <v>0</v>
      </c>
      <c r="O267" s="225"/>
      <c r="P267" s="225"/>
      <c r="Q267" s="225"/>
      <c r="R267" s="49"/>
      <c r="T267" s="226" t="s">
        <v>22</v>
      </c>
      <c r="U267" s="57" t="s">
        <v>47</v>
      </c>
      <c r="V267" s="48"/>
      <c r="W267" s="227">
        <f>V267*K267</f>
        <v>0</v>
      </c>
      <c r="X267" s="227">
        <v>0</v>
      </c>
      <c r="Y267" s="227">
        <f>X267*K267</f>
        <v>0</v>
      </c>
      <c r="Z267" s="227">
        <v>0</v>
      </c>
      <c r="AA267" s="228">
        <f>Z267*K267</f>
        <v>0</v>
      </c>
      <c r="AR267" s="23" t="s">
        <v>166</v>
      </c>
      <c r="AT267" s="23" t="s">
        <v>162</v>
      </c>
      <c r="AU267" s="23" t="s">
        <v>118</v>
      </c>
      <c r="AY267" s="23" t="s">
        <v>161</v>
      </c>
      <c r="BE267" s="143">
        <f>IF(U267="základní",N267,0)</f>
        <v>0</v>
      </c>
      <c r="BF267" s="143">
        <f>IF(U267="snížená",N267,0)</f>
        <v>0</v>
      </c>
      <c r="BG267" s="143">
        <f>IF(U267="zákl. přenesená",N267,0)</f>
        <v>0</v>
      </c>
      <c r="BH267" s="143">
        <f>IF(U267="sníž. přenesená",N267,0)</f>
        <v>0</v>
      </c>
      <c r="BI267" s="143">
        <f>IF(U267="nulová",N267,0)</f>
        <v>0</v>
      </c>
      <c r="BJ267" s="23" t="s">
        <v>90</v>
      </c>
      <c r="BK267" s="143">
        <f>ROUND(L267*K267,2)</f>
        <v>0</v>
      </c>
      <c r="BL267" s="23" t="s">
        <v>166</v>
      </c>
      <c r="BM267" s="23" t="s">
        <v>552</v>
      </c>
    </row>
    <row r="268" spans="2:51" s="10" customFormat="1" ht="16.5" customHeight="1">
      <c r="B268" s="241"/>
      <c r="C268" s="242"/>
      <c r="D268" s="242"/>
      <c r="E268" s="243" t="s">
        <v>22</v>
      </c>
      <c r="F268" s="244" t="s">
        <v>553</v>
      </c>
      <c r="G268" s="245"/>
      <c r="H268" s="245"/>
      <c r="I268" s="245"/>
      <c r="J268" s="242"/>
      <c r="K268" s="246">
        <v>294.952</v>
      </c>
      <c r="L268" s="242"/>
      <c r="M268" s="242"/>
      <c r="N268" s="242"/>
      <c r="O268" s="242"/>
      <c r="P268" s="242"/>
      <c r="Q268" s="242"/>
      <c r="R268" s="247"/>
      <c r="T268" s="248"/>
      <c r="U268" s="242"/>
      <c r="V268" s="242"/>
      <c r="W268" s="242"/>
      <c r="X268" s="242"/>
      <c r="Y268" s="242"/>
      <c r="Z268" s="242"/>
      <c r="AA268" s="249"/>
      <c r="AT268" s="250" t="s">
        <v>181</v>
      </c>
      <c r="AU268" s="250" t="s">
        <v>118</v>
      </c>
      <c r="AV268" s="10" t="s">
        <v>118</v>
      </c>
      <c r="AW268" s="10" t="s">
        <v>38</v>
      </c>
      <c r="AX268" s="10" t="s">
        <v>90</v>
      </c>
      <c r="AY268" s="250" t="s">
        <v>161</v>
      </c>
    </row>
    <row r="269" spans="2:65" s="1" customFormat="1" ht="25.5" customHeight="1">
      <c r="B269" s="47"/>
      <c r="C269" s="218" t="s">
        <v>554</v>
      </c>
      <c r="D269" s="218" t="s">
        <v>162</v>
      </c>
      <c r="E269" s="219" t="s">
        <v>555</v>
      </c>
      <c r="F269" s="220" t="s">
        <v>556</v>
      </c>
      <c r="G269" s="220"/>
      <c r="H269" s="220"/>
      <c r="I269" s="220"/>
      <c r="J269" s="221" t="s">
        <v>231</v>
      </c>
      <c r="K269" s="222">
        <v>471.04</v>
      </c>
      <c r="L269" s="223">
        <v>0</v>
      </c>
      <c r="M269" s="224"/>
      <c r="N269" s="225">
        <f>ROUND(L269*K269,2)</f>
        <v>0</v>
      </c>
      <c r="O269" s="225"/>
      <c r="P269" s="225"/>
      <c r="Q269" s="225"/>
      <c r="R269" s="49"/>
      <c r="T269" s="226" t="s">
        <v>22</v>
      </c>
      <c r="U269" s="57" t="s">
        <v>47</v>
      </c>
      <c r="V269" s="48"/>
      <c r="W269" s="227">
        <f>V269*K269</f>
        <v>0</v>
      </c>
      <c r="X269" s="227">
        <v>0</v>
      </c>
      <c r="Y269" s="227">
        <f>X269*K269</f>
        <v>0</v>
      </c>
      <c r="Z269" s="227">
        <v>0</v>
      </c>
      <c r="AA269" s="228">
        <f>Z269*K269</f>
        <v>0</v>
      </c>
      <c r="AR269" s="23" t="s">
        <v>166</v>
      </c>
      <c r="AT269" s="23" t="s">
        <v>162</v>
      </c>
      <c r="AU269" s="23" t="s">
        <v>118</v>
      </c>
      <c r="AY269" s="23" t="s">
        <v>161</v>
      </c>
      <c r="BE269" s="143">
        <f>IF(U269="základní",N269,0)</f>
        <v>0</v>
      </c>
      <c r="BF269" s="143">
        <f>IF(U269="snížená",N269,0)</f>
        <v>0</v>
      </c>
      <c r="BG269" s="143">
        <f>IF(U269="zákl. přenesená",N269,0)</f>
        <v>0</v>
      </c>
      <c r="BH269" s="143">
        <f>IF(U269="sníž. přenesená",N269,0)</f>
        <v>0</v>
      </c>
      <c r="BI269" s="143">
        <f>IF(U269="nulová",N269,0)</f>
        <v>0</v>
      </c>
      <c r="BJ269" s="23" t="s">
        <v>90</v>
      </c>
      <c r="BK269" s="143">
        <f>ROUND(L269*K269,2)</f>
        <v>0</v>
      </c>
      <c r="BL269" s="23" t="s">
        <v>166</v>
      </c>
      <c r="BM269" s="23" t="s">
        <v>557</v>
      </c>
    </row>
    <row r="270" spans="2:51" s="10" customFormat="1" ht="16.5" customHeight="1">
      <c r="B270" s="241"/>
      <c r="C270" s="242"/>
      <c r="D270" s="242"/>
      <c r="E270" s="243" t="s">
        <v>22</v>
      </c>
      <c r="F270" s="244" t="s">
        <v>558</v>
      </c>
      <c r="G270" s="245"/>
      <c r="H270" s="245"/>
      <c r="I270" s="245"/>
      <c r="J270" s="242"/>
      <c r="K270" s="246">
        <v>471.04</v>
      </c>
      <c r="L270" s="242"/>
      <c r="M270" s="242"/>
      <c r="N270" s="242"/>
      <c r="O270" s="242"/>
      <c r="P270" s="242"/>
      <c r="Q270" s="242"/>
      <c r="R270" s="247"/>
      <c r="T270" s="248"/>
      <c r="U270" s="242"/>
      <c r="V270" s="242"/>
      <c r="W270" s="242"/>
      <c r="X270" s="242"/>
      <c r="Y270" s="242"/>
      <c r="Z270" s="242"/>
      <c r="AA270" s="249"/>
      <c r="AT270" s="250" t="s">
        <v>181</v>
      </c>
      <c r="AU270" s="250" t="s">
        <v>118</v>
      </c>
      <c r="AV270" s="10" t="s">
        <v>118</v>
      </c>
      <c r="AW270" s="10" t="s">
        <v>38</v>
      </c>
      <c r="AX270" s="10" t="s">
        <v>90</v>
      </c>
      <c r="AY270" s="250" t="s">
        <v>161</v>
      </c>
    </row>
    <row r="271" spans="2:63" s="9" customFormat="1" ht="29.85" customHeight="1">
      <c r="B271" s="206"/>
      <c r="C271" s="207"/>
      <c r="D271" s="238" t="s">
        <v>137</v>
      </c>
      <c r="E271" s="238"/>
      <c r="F271" s="238"/>
      <c r="G271" s="238"/>
      <c r="H271" s="238"/>
      <c r="I271" s="238"/>
      <c r="J271" s="238"/>
      <c r="K271" s="238"/>
      <c r="L271" s="238"/>
      <c r="M271" s="238"/>
      <c r="N271" s="261">
        <f>BK271</f>
        <v>0</v>
      </c>
      <c r="O271" s="262"/>
      <c r="P271" s="262"/>
      <c r="Q271" s="262"/>
      <c r="R271" s="211"/>
      <c r="T271" s="212"/>
      <c r="U271" s="207"/>
      <c r="V271" s="207"/>
      <c r="W271" s="213">
        <f>W272</f>
        <v>0</v>
      </c>
      <c r="X271" s="207"/>
      <c r="Y271" s="213">
        <f>Y272</f>
        <v>0</v>
      </c>
      <c r="Z271" s="207"/>
      <c r="AA271" s="214">
        <f>AA272</f>
        <v>0</v>
      </c>
      <c r="AR271" s="215" t="s">
        <v>90</v>
      </c>
      <c r="AT271" s="216" t="s">
        <v>81</v>
      </c>
      <c r="AU271" s="216" t="s">
        <v>90</v>
      </c>
      <c r="AY271" s="215" t="s">
        <v>161</v>
      </c>
      <c r="BK271" s="217">
        <f>BK272</f>
        <v>0</v>
      </c>
    </row>
    <row r="272" spans="2:65" s="1" customFormat="1" ht="38.25" customHeight="1">
      <c r="B272" s="47"/>
      <c r="C272" s="218" t="s">
        <v>559</v>
      </c>
      <c r="D272" s="218" t="s">
        <v>162</v>
      </c>
      <c r="E272" s="219" t="s">
        <v>422</v>
      </c>
      <c r="F272" s="220" t="s">
        <v>423</v>
      </c>
      <c r="G272" s="220"/>
      <c r="H272" s="220"/>
      <c r="I272" s="220"/>
      <c r="J272" s="221" t="s">
        <v>231</v>
      </c>
      <c r="K272" s="222">
        <v>390.76</v>
      </c>
      <c r="L272" s="223">
        <v>0</v>
      </c>
      <c r="M272" s="224"/>
      <c r="N272" s="225">
        <f>ROUND(L272*K272,2)</f>
        <v>0</v>
      </c>
      <c r="O272" s="225"/>
      <c r="P272" s="225"/>
      <c r="Q272" s="225"/>
      <c r="R272" s="49"/>
      <c r="T272" s="226" t="s">
        <v>22</v>
      </c>
      <c r="U272" s="57" t="s">
        <v>47</v>
      </c>
      <c r="V272" s="48"/>
      <c r="W272" s="227">
        <f>V272*K272</f>
        <v>0</v>
      </c>
      <c r="X272" s="227">
        <v>0</v>
      </c>
      <c r="Y272" s="227">
        <f>X272*K272</f>
        <v>0</v>
      </c>
      <c r="Z272" s="227">
        <v>0</v>
      </c>
      <c r="AA272" s="228">
        <f>Z272*K272</f>
        <v>0</v>
      </c>
      <c r="AR272" s="23" t="s">
        <v>166</v>
      </c>
      <c r="AT272" s="23" t="s">
        <v>162</v>
      </c>
      <c r="AU272" s="23" t="s">
        <v>118</v>
      </c>
      <c r="AY272" s="23" t="s">
        <v>161</v>
      </c>
      <c r="BE272" s="143">
        <f>IF(U272="základní",N272,0)</f>
        <v>0</v>
      </c>
      <c r="BF272" s="143">
        <f>IF(U272="snížená",N272,0)</f>
        <v>0</v>
      </c>
      <c r="BG272" s="143">
        <f>IF(U272="zákl. přenesená",N272,0)</f>
        <v>0</v>
      </c>
      <c r="BH272" s="143">
        <f>IF(U272="sníž. přenesená",N272,0)</f>
        <v>0</v>
      </c>
      <c r="BI272" s="143">
        <f>IF(U272="nulová",N272,0)</f>
        <v>0</v>
      </c>
      <c r="BJ272" s="23" t="s">
        <v>90</v>
      </c>
      <c r="BK272" s="143">
        <f>ROUND(L272*K272,2)</f>
        <v>0</v>
      </c>
      <c r="BL272" s="23" t="s">
        <v>166</v>
      </c>
      <c r="BM272" s="23" t="s">
        <v>560</v>
      </c>
    </row>
    <row r="273" spans="2:63" s="1" customFormat="1" ht="49.9" customHeight="1">
      <c r="B273" s="47"/>
      <c r="C273" s="48"/>
      <c r="D273" s="208" t="s">
        <v>425</v>
      </c>
      <c r="E273" s="48"/>
      <c r="F273" s="48"/>
      <c r="G273" s="48"/>
      <c r="H273" s="48"/>
      <c r="I273" s="48"/>
      <c r="J273" s="48"/>
      <c r="K273" s="48"/>
      <c r="L273" s="48"/>
      <c r="M273" s="48"/>
      <c r="N273" s="263">
        <f>BK273</f>
        <v>0</v>
      </c>
      <c r="O273" s="264"/>
      <c r="P273" s="264"/>
      <c r="Q273" s="264"/>
      <c r="R273" s="49"/>
      <c r="T273" s="194"/>
      <c r="U273" s="73"/>
      <c r="V273" s="73"/>
      <c r="W273" s="73"/>
      <c r="X273" s="73"/>
      <c r="Y273" s="73"/>
      <c r="Z273" s="73"/>
      <c r="AA273" s="75"/>
      <c r="AT273" s="23" t="s">
        <v>81</v>
      </c>
      <c r="AU273" s="23" t="s">
        <v>82</v>
      </c>
      <c r="AY273" s="23" t="s">
        <v>426</v>
      </c>
      <c r="BK273" s="143">
        <v>0</v>
      </c>
    </row>
    <row r="274" spans="2:18" s="1" customFormat="1" ht="6.95" customHeight="1">
      <c r="B274" s="76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8"/>
    </row>
  </sheetData>
  <sheetProtection password="CC35" sheet="1" objects="1" scenarios="1" formatColumns="0" formatRows="0"/>
  <mergeCells count="335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100:Q100"/>
    <mergeCell ref="D101:H101"/>
    <mergeCell ref="N101:Q101"/>
    <mergeCell ref="D102:H102"/>
    <mergeCell ref="N102:Q102"/>
    <mergeCell ref="D103:H103"/>
    <mergeCell ref="N103:Q103"/>
    <mergeCell ref="D104:H104"/>
    <mergeCell ref="N104:Q104"/>
    <mergeCell ref="D105:H105"/>
    <mergeCell ref="N105:Q105"/>
    <mergeCell ref="N106:Q106"/>
    <mergeCell ref="L108:Q108"/>
    <mergeCell ref="C114:Q114"/>
    <mergeCell ref="F116:P116"/>
    <mergeCell ref="F117:P117"/>
    <mergeCell ref="M119:P119"/>
    <mergeCell ref="M121:Q121"/>
    <mergeCell ref="M122:Q122"/>
    <mergeCell ref="F124:I124"/>
    <mergeCell ref="L124:M124"/>
    <mergeCell ref="N124:Q124"/>
    <mergeCell ref="F128:I128"/>
    <mergeCell ref="L128:M128"/>
    <mergeCell ref="N128:Q128"/>
    <mergeCell ref="F129:I129"/>
    <mergeCell ref="L129:M129"/>
    <mergeCell ref="N129:Q129"/>
    <mergeCell ref="F130:I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F135:I135"/>
    <mergeCell ref="F136:I136"/>
    <mergeCell ref="F137:I137"/>
    <mergeCell ref="F138:I138"/>
    <mergeCell ref="F139:I139"/>
    <mergeCell ref="L139:M139"/>
    <mergeCell ref="N139:Q139"/>
    <mergeCell ref="F140:I140"/>
    <mergeCell ref="F141:I141"/>
    <mergeCell ref="L141:M141"/>
    <mergeCell ref="N141:Q141"/>
    <mergeCell ref="F142:I142"/>
    <mergeCell ref="F143:I143"/>
    <mergeCell ref="L143:M143"/>
    <mergeCell ref="N143:Q143"/>
    <mergeCell ref="F144:I144"/>
    <mergeCell ref="F145:I145"/>
    <mergeCell ref="L145:M145"/>
    <mergeCell ref="N145:Q145"/>
    <mergeCell ref="F146:I146"/>
    <mergeCell ref="F147:I147"/>
    <mergeCell ref="L147:M147"/>
    <mergeCell ref="N147:Q147"/>
    <mergeCell ref="F148:I148"/>
    <mergeCell ref="F149:I149"/>
    <mergeCell ref="F150:I150"/>
    <mergeCell ref="F151:I151"/>
    <mergeCell ref="F152:I152"/>
    <mergeCell ref="L152:M152"/>
    <mergeCell ref="N152:Q152"/>
    <mergeCell ref="F153:I153"/>
    <mergeCell ref="F154:I154"/>
    <mergeCell ref="L154:M154"/>
    <mergeCell ref="N154:Q154"/>
    <mergeCell ref="F155:I155"/>
    <mergeCell ref="L155:M155"/>
    <mergeCell ref="N155:Q155"/>
    <mergeCell ref="F156:I156"/>
    <mergeCell ref="F157:I157"/>
    <mergeCell ref="F158:I158"/>
    <mergeCell ref="L158:M158"/>
    <mergeCell ref="N158:Q158"/>
    <mergeCell ref="F159:I159"/>
    <mergeCell ref="L159:M159"/>
    <mergeCell ref="N159:Q159"/>
    <mergeCell ref="F160:I160"/>
    <mergeCell ref="F161:I161"/>
    <mergeCell ref="L161:M161"/>
    <mergeCell ref="N161:Q161"/>
    <mergeCell ref="F162:I162"/>
    <mergeCell ref="F163:I163"/>
    <mergeCell ref="F164:I164"/>
    <mergeCell ref="F165:I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1:I171"/>
    <mergeCell ref="L171:M171"/>
    <mergeCell ref="N171:Q171"/>
    <mergeCell ref="F172:I172"/>
    <mergeCell ref="F173:I173"/>
    <mergeCell ref="F174:I174"/>
    <mergeCell ref="F176:I176"/>
    <mergeCell ref="L176:M176"/>
    <mergeCell ref="N176:Q176"/>
    <mergeCell ref="F177:I177"/>
    <mergeCell ref="F178:I178"/>
    <mergeCell ref="F179:I179"/>
    <mergeCell ref="F180:I180"/>
    <mergeCell ref="L180:M180"/>
    <mergeCell ref="N180:Q180"/>
    <mergeCell ref="F181:I181"/>
    <mergeCell ref="F182:I182"/>
    <mergeCell ref="F183:I183"/>
    <mergeCell ref="L183:M183"/>
    <mergeCell ref="N183:Q183"/>
    <mergeCell ref="F184:I184"/>
    <mergeCell ref="F185:I185"/>
    <mergeCell ref="F187:I187"/>
    <mergeCell ref="L187:M187"/>
    <mergeCell ref="N187:Q187"/>
    <mergeCell ref="F188:I188"/>
    <mergeCell ref="F189:I189"/>
    <mergeCell ref="F190:I190"/>
    <mergeCell ref="L190:M190"/>
    <mergeCell ref="N190:Q190"/>
    <mergeCell ref="F191:I191"/>
    <mergeCell ref="F192:I192"/>
    <mergeCell ref="F193:I193"/>
    <mergeCell ref="L193:M193"/>
    <mergeCell ref="N193:Q193"/>
    <mergeCell ref="F194:I194"/>
    <mergeCell ref="F195:I195"/>
    <mergeCell ref="F197:I197"/>
    <mergeCell ref="L197:M197"/>
    <mergeCell ref="N197:Q197"/>
    <mergeCell ref="F198:I198"/>
    <mergeCell ref="F199:I199"/>
    <mergeCell ref="F200:I200"/>
    <mergeCell ref="F201:I201"/>
    <mergeCell ref="F202:I202"/>
    <mergeCell ref="L202:M202"/>
    <mergeCell ref="N202:Q202"/>
    <mergeCell ref="F203:I203"/>
    <mergeCell ref="F204:I204"/>
    <mergeCell ref="L204:M204"/>
    <mergeCell ref="N204:Q204"/>
    <mergeCell ref="F205:I205"/>
    <mergeCell ref="F206:I206"/>
    <mergeCell ref="F207:I207"/>
    <mergeCell ref="F208:I208"/>
    <mergeCell ref="F209:I209"/>
    <mergeCell ref="L209:M209"/>
    <mergeCell ref="N209:Q209"/>
    <mergeCell ref="F210:I210"/>
    <mergeCell ref="F211:I211"/>
    <mergeCell ref="F212:I212"/>
    <mergeCell ref="F213:I213"/>
    <mergeCell ref="F214:I214"/>
    <mergeCell ref="L214:M214"/>
    <mergeCell ref="N214:Q214"/>
    <mergeCell ref="F215:I215"/>
    <mergeCell ref="F216:I216"/>
    <mergeCell ref="F217:I217"/>
    <mergeCell ref="F218:I218"/>
    <mergeCell ref="F219:I219"/>
    <mergeCell ref="L219:M219"/>
    <mergeCell ref="N219:Q219"/>
    <mergeCell ref="F220:I220"/>
    <mergeCell ref="F221:I221"/>
    <mergeCell ref="L221:M221"/>
    <mergeCell ref="N221:Q221"/>
    <mergeCell ref="F222:I222"/>
    <mergeCell ref="F223:I223"/>
    <mergeCell ref="L223:M223"/>
    <mergeCell ref="N223:Q223"/>
    <mergeCell ref="F224:I224"/>
    <mergeCell ref="F225:I225"/>
    <mergeCell ref="F226:I226"/>
    <mergeCell ref="F227:I227"/>
    <mergeCell ref="F228:I228"/>
    <mergeCell ref="L228:M228"/>
    <mergeCell ref="N228:Q228"/>
    <mergeCell ref="F229:I229"/>
    <mergeCell ref="F230:I230"/>
    <mergeCell ref="F231:I231"/>
    <mergeCell ref="F232:I232"/>
    <mergeCell ref="F233:I233"/>
    <mergeCell ref="L233:M233"/>
    <mergeCell ref="N233:Q233"/>
    <mergeCell ref="F234:I234"/>
    <mergeCell ref="F235:I235"/>
    <mergeCell ref="F236:I236"/>
    <mergeCell ref="F237:I237"/>
    <mergeCell ref="F239:I239"/>
    <mergeCell ref="L239:M239"/>
    <mergeCell ref="N239:Q239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43:I243"/>
    <mergeCell ref="L243:M243"/>
    <mergeCell ref="N243:Q243"/>
    <mergeCell ref="F244:I244"/>
    <mergeCell ref="L244:M244"/>
    <mergeCell ref="N244:Q244"/>
    <mergeCell ref="F245:I245"/>
    <mergeCell ref="F246:I246"/>
    <mergeCell ref="F247:I247"/>
    <mergeCell ref="F249:I249"/>
    <mergeCell ref="L249:M249"/>
    <mergeCell ref="N249:Q249"/>
    <mergeCell ref="F250:I250"/>
    <mergeCell ref="L250:M250"/>
    <mergeCell ref="N250:Q250"/>
    <mergeCell ref="F251:I251"/>
    <mergeCell ref="L251:M251"/>
    <mergeCell ref="N251:Q251"/>
    <mergeCell ref="F252:I252"/>
    <mergeCell ref="L252:M252"/>
    <mergeCell ref="N252:Q252"/>
    <mergeCell ref="F253:I253"/>
    <mergeCell ref="F254:I254"/>
    <mergeCell ref="F255:I255"/>
    <mergeCell ref="F256:I256"/>
    <mergeCell ref="F257:I257"/>
    <mergeCell ref="L257:M257"/>
    <mergeCell ref="N257:Q257"/>
    <mergeCell ref="F258:I258"/>
    <mergeCell ref="L258:M258"/>
    <mergeCell ref="N258:Q258"/>
    <mergeCell ref="F259:I259"/>
    <mergeCell ref="F260:I260"/>
    <mergeCell ref="L260:M260"/>
    <mergeCell ref="N260:Q260"/>
    <mergeCell ref="F261:I261"/>
    <mergeCell ref="L261:M261"/>
    <mergeCell ref="N261:Q261"/>
    <mergeCell ref="F262:I262"/>
    <mergeCell ref="L262:M262"/>
    <mergeCell ref="N262:Q262"/>
    <mergeCell ref="F264:I264"/>
    <mergeCell ref="L264:M264"/>
    <mergeCell ref="N264:Q264"/>
    <mergeCell ref="F265:I265"/>
    <mergeCell ref="L265:M265"/>
    <mergeCell ref="N265:Q265"/>
    <mergeCell ref="F266:I266"/>
    <mergeCell ref="F267:I267"/>
    <mergeCell ref="L267:M267"/>
    <mergeCell ref="N267:Q267"/>
    <mergeCell ref="F268:I268"/>
    <mergeCell ref="F269:I269"/>
    <mergeCell ref="L269:M269"/>
    <mergeCell ref="N269:Q269"/>
    <mergeCell ref="F270:I270"/>
    <mergeCell ref="F272:I272"/>
    <mergeCell ref="L272:M272"/>
    <mergeCell ref="N272:Q272"/>
    <mergeCell ref="N125:Q125"/>
    <mergeCell ref="N126:Q126"/>
    <mergeCell ref="N127:Q127"/>
    <mergeCell ref="N170:Q170"/>
    <mergeCell ref="N175:Q175"/>
    <mergeCell ref="N186:Q186"/>
    <mergeCell ref="N196:Q196"/>
    <mergeCell ref="N238:Q238"/>
    <mergeCell ref="N248:Q248"/>
    <mergeCell ref="N263:Q263"/>
    <mergeCell ref="N271:Q271"/>
    <mergeCell ref="N273:Q273"/>
    <mergeCell ref="H1:K1"/>
    <mergeCell ref="S2:AC2"/>
  </mergeCells>
  <hyperlinks>
    <hyperlink ref="F1:G1" location="C2" display="1) Krycí list rozpočtu"/>
    <hyperlink ref="H1:K1" location="C86" display="2) Rekapitulace rozpočtu"/>
    <hyperlink ref="L1" location="C124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89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54"/>
      <c r="B1" s="14"/>
      <c r="C1" s="14"/>
      <c r="D1" s="15" t="s">
        <v>1</v>
      </c>
      <c r="E1" s="14"/>
      <c r="F1" s="16" t="s">
        <v>113</v>
      </c>
      <c r="G1" s="16"/>
      <c r="H1" s="155" t="s">
        <v>114</v>
      </c>
      <c r="I1" s="155"/>
      <c r="J1" s="155"/>
      <c r="K1" s="155"/>
      <c r="L1" s="16" t="s">
        <v>115</v>
      </c>
      <c r="M1" s="14"/>
      <c r="N1" s="14"/>
      <c r="O1" s="15" t="s">
        <v>116</v>
      </c>
      <c r="P1" s="14"/>
      <c r="Q1" s="14"/>
      <c r="R1" s="14"/>
      <c r="S1" s="16" t="s">
        <v>117</v>
      </c>
      <c r="T1" s="16"/>
      <c r="U1" s="154"/>
      <c r="V1" s="15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S2" s="22" t="s">
        <v>8</v>
      </c>
      <c r="AT2" s="23" t="s">
        <v>97</v>
      </c>
    </row>
    <row r="3" spans="2:4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118</v>
      </c>
    </row>
    <row r="4" spans="2:46" ht="36.95" customHeight="1">
      <c r="B4" s="27"/>
      <c r="C4" s="28" t="s">
        <v>119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T4" s="21" t="s">
        <v>13</v>
      </c>
      <c r="AT4" s="23" t="s">
        <v>6</v>
      </c>
    </row>
    <row r="5" spans="2:18" ht="6.95" customHeight="1">
      <c r="B5" s="27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0"/>
    </row>
    <row r="6" spans="2:18" ht="25.4" customHeight="1">
      <c r="B6" s="27"/>
      <c r="C6" s="32"/>
      <c r="D6" s="39" t="s">
        <v>19</v>
      </c>
      <c r="E6" s="32"/>
      <c r="F6" s="156" t="str">
        <f>'Rekapitulace stavby'!K6</f>
        <v>Rekonstrukce polních cest k.ú. Verneřice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2"/>
      <c r="R6" s="30"/>
    </row>
    <row r="7" spans="2:18" s="1" customFormat="1" ht="32.85" customHeight="1">
      <c r="B7" s="47"/>
      <c r="C7" s="48"/>
      <c r="D7" s="36" t="s">
        <v>120</v>
      </c>
      <c r="E7" s="48"/>
      <c r="F7" s="37" t="s">
        <v>561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spans="2:18" s="1" customFormat="1" ht="14.4" customHeight="1">
      <c r="B8" s="47"/>
      <c r="C8" s="48"/>
      <c r="D8" s="39" t="s">
        <v>21</v>
      </c>
      <c r="E8" s="48"/>
      <c r="F8" s="34" t="s">
        <v>22</v>
      </c>
      <c r="G8" s="48"/>
      <c r="H8" s="48"/>
      <c r="I8" s="48"/>
      <c r="J8" s="48"/>
      <c r="K8" s="48"/>
      <c r="L8" s="48"/>
      <c r="M8" s="39" t="s">
        <v>23</v>
      </c>
      <c r="N8" s="48"/>
      <c r="O8" s="34" t="s">
        <v>22</v>
      </c>
      <c r="P8" s="48"/>
      <c r="Q8" s="48"/>
      <c r="R8" s="49"/>
    </row>
    <row r="9" spans="2:18" s="1" customFormat="1" ht="14.4" customHeight="1">
      <c r="B9" s="47"/>
      <c r="C9" s="48"/>
      <c r="D9" s="39" t="s">
        <v>24</v>
      </c>
      <c r="E9" s="48"/>
      <c r="F9" s="34" t="s">
        <v>25</v>
      </c>
      <c r="G9" s="48"/>
      <c r="H9" s="48"/>
      <c r="I9" s="48"/>
      <c r="J9" s="48"/>
      <c r="K9" s="48"/>
      <c r="L9" s="48"/>
      <c r="M9" s="39" t="s">
        <v>26</v>
      </c>
      <c r="N9" s="48"/>
      <c r="O9" s="157" t="str">
        <f>'Rekapitulace stavby'!AN8</f>
        <v>11. 10. 2017</v>
      </c>
      <c r="P9" s="91"/>
      <c r="Q9" s="48"/>
      <c r="R9" s="49"/>
    </row>
    <row r="10" spans="2:18" s="1" customFormat="1" ht="10.8" customHeight="1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9"/>
    </row>
    <row r="11" spans="2:18" s="1" customFormat="1" ht="14.4" customHeight="1">
      <c r="B11" s="47"/>
      <c r="C11" s="48"/>
      <c r="D11" s="39" t="s">
        <v>28</v>
      </c>
      <c r="E11" s="48"/>
      <c r="F11" s="48"/>
      <c r="G11" s="48"/>
      <c r="H11" s="48"/>
      <c r="I11" s="48"/>
      <c r="J11" s="48"/>
      <c r="K11" s="48"/>
      <c r="L11" s="48"/>
      <c r="M11" s="39" t="s">
        <v>29</v>
      </c>
      <c r="N11" s="48"/>
      <c r="O11" s="34" t="s">
        <v>30</v>
      </c>
      <c r="P11" s="34"/>
      <c r="Q11" s="48"/>
      <c r="R11" s="49"/>
    </row>
    <row r="12" spans="2:18" s="1" customFormat="1" ht="18" customHeight="1">
      <c r="B12" s="47"/>
      <c r="C12" s="48"/>
      <c r="D12" s="48"/>
      <c r="E12" s="34" t="s">
        <v>31</v>
      </c>
      <c r="F12" s="48"/>
      <c r="G12" s="48"/>
      <c r="H12" s="48"/>
      <c r="I12" s="48"/>
      <c r="J12" s="48"/>
      <c r="K12" s="48"/>
      <c r="L12" s="48"/>
      <c r="M12" s="39" t="s">
        <v>32</v>
      </c>
      <c r="N12" s="48"/>
      <c r="O12" s="34" t="s">
        <v>33</v>
      </c>
      <c r="P12" s="34"/>
      <c r="Q12" s="48"/>
      <c r="R12" s="49"/>
    </row>
    <row r="13" spans="2:18" s="1" customFormat="1" ht="6.95" customHeight="1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9"/>
    </row>
    <row r="14" spans="2:18" s="1" customFormat="1" ht="14.4" customHeight="1">
      <c r="B14" s="47"/>
      <c r="C14" s="48"/>
      <c r="D14" s="39" t="s">
        <v>34</v>
      </c>
      <c r="E14" s="48"/>
      <c r="F14" s="48"/>
      <c r="G14" s="48"/>
      <c r="H14" s="48"/>
      <c r="I14" s="48"/>
      <c r="J14" s="48"/>
      <c r="K14" s="48"/>
      <c r="L14" s="48"/>
      <c r="M14" s="39" t="s">
        <v>29</v>
      </c>
      <c r="N14" s="48"/>
      <c r="O14" s="40" t="str">
        <f>IF('Rekapitulace stavby'!AN13="","",'Rekapitulace stavby'!AN13)</f>
        <v>Vyplň údaj</v>
      </c>
      <c r="P14" s="34"/>
      <c r="Q14" s="48"/>
      <c r="R14" s="49"/>
    </row>
    <row r="15" spans="2:18" s="1" customFormat="1" ht="18" customHeight="1">
      <c r="B15" s="47"/>
      <c r="C15" s="48"/>
      <c r="D15" s="48"/>
      <c r="E15" s="40" t="str">
        <f>IF('Rekapitulace stavby'!E14="","",'Rekapitulace stavby'!E14)</f>
        <v>Vyplň údaj</v>
      </c>
      <c r="F15" s="158"/>
      <c r="G15" s="158"/>
      <c r="H15" s="158"/>
      <c r="I15" s="158"/>
      <c r="J15" s="158"/>
      <c r="K15" s="158"/>
      <c r="L15" s="158"/>
      <c r="M15" s="39" t="s">
        <v>32</v>
      </c>
      <c r="N15" s="48"/>
      <c r="O15" s="40" t="str">
        <f>IF('Rekapitulace stavby'!AN14="","",'Rekapitulace stavby'!AN14)</f>
        <v>Vyplň údaj</v>
      </c>
      <c r="P15" s="34"/>
      <c r="Q15" s="48"/>
      <c r="R15" s="49"/>
    </row>
    <row r="16" spans="2:18" s="1" customFormat="1" ht="6.95" customHeight="1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9"/>
    </row>
    <row r="17" spans="2:18" s="1" customFormat="1" ht="14.4" customHeight="1">
      <c r="B17" s="47"/>
      <c r="C17" s="48"/>
      <c r="D17" s="39" t="s">
        <v>36</v>
      </c>
      <c r="E17" s="48"/>
      <c r="F17" s="48"/>
      <c r="G17" s="48"/>
      <c r="H17" s="48"/>
      <c r="I17" s="48"/>
      <c r="J17" s="48"/>
      <c r="K17" s="48"/>
      <c r="L17" s="48"/>
      <c r="M17" s="39" t="s">
        <v>29</v>
      </c>
      <c r="N17" s="48"/>
      <c r="O17" s="34" t="s">
        <v>22</v>
      </c>
      <c r="P17" s="34"/>
      <c r="Q17" s="48"/>
      <c r="R17" s="49"/>
    </row>
    <row r="18" spans="2:18" s="1" customFormat="1" ht="18" customHeight="1">
      <c r="B18" s="47"/>
      <c r="C18" s="48"/>
      <c r="D18" s="48"/>
      <c r="E18" s="34" t="s">
        <v>37</v>
      </c>
      <c r="F18" s="48"/>
      <c r="G18" s="48"/>
      <c r="H18" s="48"/>
      <c r="I18" s="48"/>
      <c r="J18" s="48"/>
      <c r="K18" s="48"/>
      <c r="L18" s="48"/>
      <c r="M18" s="39" t="s">
        <v>32</v>
      </c>
      <c r="N18" s="48"/>
      <c r="O18" s="34" t="s">
        <v>22</v>
      </c>
      <c r="P18" s="34"/>
      <c r="Q18" s="48"/>
      <c r="R18" s="49"/>
    </row>
    <row r="19" spans="2:18" s="1" customFormat="1" ht="6.95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9"/>
    </row>
    <row r="20" spans="2:18" s="1" customFormat="1" ht="14.4" customHeight="1">
      <c r="B20" s="47"/>
      <c r="C20" s="48"/>
      <c r="D20" s="39" t="s">
        <v>39</v>
      </c>
      <c r="E20" s="48"/>
      <c r="F20" s="48"/>
      <c r="G20" s="48"/>
      <c r="H20" s="48"/>
      <c r="I20" s="48"/>
      <c r="J20" s="48"/>
      <c r="K20" s="48"/>
      <c r="L20" s="48"/>
      <c r="M20" s="39" t="s">
        <v>29</v>
      </c>
      <c r="N20" s="48"/>
      <c r="O20" s="34" t="s">
        <v>22</v>
      </c>
      <c r="P20" s="34"/>
      <c r="Q20" s="48"/>
      <c r="R20" s="49"/>
    </row>
    <row r="21" spans="2:18" s="1" customFormat="1" ht="18" customHeight="1">
      <c r="B21" s="47"/>
      <c r="C21" s="48"/>
      <c r="D21" s="48"/>
      <c r="E21" s="34" t="s">
        <v>40</v>
      </c>
      <c r="F21" s="48"/>
      <c r="G21" s="48"/>
      <c r="H21" s="48"/>
      <c r="I21" s="48"/>
      <c r="J21" s="48"/>
      <c r="K21" s="48"/>
      <c r="L21" s="48"/>
      <c r="M21" s="39" t="s">
        <v>32</v>
      </c>
      <c r="N21" s="48"/>
      <c r="O21" s="34" t="s">
        <v>22</v>
      </c>
      <c r="P21" s="34"/>
      <c r="Q21" s="48"/>
      <c r="R21" s="49"/>
    </row>
    <row r="22" spans="2:18" s="1" customFormat="1" ht="6.95" customHeight="1"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</row>
    <row r="23" spans="2:18" s="1" customFormat="1" ht="14.4" customHeight="1">
      <c r="B23" s="47"/>
      <c r="C23" s="48"/>
      <c r="D23" s="39" t="s">
        <v>41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spans="2:18" s="1" customFormat="1" ht="16.5" customHeight="1">
      <c r="B24" s="47"/>
      <c r="C24" s="48"/>
      <c r="D24" s="48"/>
      <c r="E24" s="43" t="s">
        <v>22</v>
      </c>
      <c r="F24" s="43"/>
      <c r="G24" s="43"/>
      <c r="H24" s="43"/>
      <c r="I24" s="43"/>
      <c r="J24" s="43"/>
      <c r="K24" s="43"/>
      <c r="L24" s="43"/>
      <c r="M24" s="48"/>
      <c r="N24" s="48"/>
      <c r="O24" s="48"/>
      <c r="P24" s="48"/>
      <c r="Q24" s="48"/>
      <c r="R24" s="49"/>
    </row>
    <row r="25" spans="2:18" s="1" customFormat="1" ht="6.95" customHeigh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</row>
    <row r="26" spans="2:18" s="1" customFormat="1" ht="6.95" customHeight="1">
      <c r="B26" s="47"/>
      <c r="C26" s="4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48"/>
      <c r="R26" s="49"/>
    </row>
    <row r="27" spans="2:18" s="1" customFormat="1" ht="14.4" customHeight="1">
      <c r="B27" s="47"/>
      <c r="C27" s="48"/>
      <c r="D27" s="159" t="s">
        <v>122</v>
      </c>
      <c r="E27" s="48"/>
      <c r="F27" s="48"/>
      <c r="G27" s="48"/>
      <c r="H27" s="48"/>
      <c r="I27" s="48"/>
      <c r="J27" s="48"/>
      <c r="K27" s="48"/>
      <c r="L27" s="48"/>
      <c r="M27" s="46">
        <f>N88</f>
        <v>0</v>
      </c>
      <c r="N27" s="46"/>
      <c r="O27" s="46"/>
      <c r="P27" s="46"/>
      <c r="Q27" s="48"/>
      <c r="R27" s="49"/>
    </row>
    <row r="28" spans="2:18" s="1" customFormat="1" ht="14.4" customHeight="1">
      <c r="B28" s="47"/>
      <c r="C28" s="48"/>
      <c r="D28" s="45" t="s">
        <v>107</v>
      </c>
      <c r="E28" s="48"/>
      <c r="F28" s="48"/>
      <c r="G28" s="48"/>
      <c r="H28" s="48"/>
      <c r="I28" s="48"/>
      <c r="J28" s="48"/>
      <c r="K28" s="48"/>
      <c r="L28" s="48"/>
      <c r="M28" s="46">
        <f>N97</f>
        <v>0</v>
      </c>
      <c r="N28" s="46"/>
      <c r="O28" s="46"/>
      <c r="P28" s="46"/>
      <c r="Q28" s="48"/>
      <c r="R28" s="49"/>
    </row>
    <row r="29" spans="2:18" s="1" customFormat="1" ht="6.95" customHeight="1"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</row>
    <row r="30" spans="2:18" s="1" customFormat="1" ht="25.4" customHeight="1">
      <c r="B30" s="47"/>
      <c r="C30" s="48"/>
      <c r="D30" s="160" t="s">
        <v>45</v>
      </c>
      <c r="E30" s="48"/>
      <c r="F30" s="48"/>
      <c r="G30" s="48"/>
      <c r="H30" s="48"/>
      <c r="I30" s="48"/>
      <c r="J30" s="48"/>
      <c r="K30" s="48"/>
      <c r="L30" s="48"/>
      <c r="M30" s="161">
        <f>ROUND(M27+M28,2)</f>
        <v>0</v>
      </c>
      <c r="N30" s="48"/>
      <c r="O30" s="48"/>
      <c r="P30" s="48"/>
      <c r="Q30" s="48"/>
      <c r="R30" s="49"/>
    </row>
    <row r="31" spans="2:18" s="1" customFormat="1" ht="6.95" customHeight="1">
      <c r="B31" s="47"/>
      <c r="C31" s="4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48"/>
      <c r="R31" s="49"/>
    </row>
    <row r="32" spans="2:18" s="1" customFormat="1" ht="14.4" customHeight="1">
      <c r="B32" s="47"/>
      <c r="C32" s="48"/>
      <c r="D32" s="55" t="s">
        <v>46</v>
      </c>
      <c r="E32" s="55" t="s">
        <v>47</v>
      </c>
      <c r="F32" s="56">
        <v>0.21</v>
      </c>
      <c r="G32" s="162" t="s">
        <v>48</v>
      </c>
      <c r="H32" s="163">
        <f>(SUM(BE97:BE104)+SUM(BE122:BE187))</f>
        <v>0</v>
      </c>
      <c r="I32" s="48"/>
      <c r="J32" s="48"/>
      <c r="K32" s="48"/>
      <c r="L32" s="48"/>
      <c r="M32" s="163">
        <f>ROUND((SUM(BE97:BE104)+SUM(BE122:BE187)),2)*F32</f>
        <v>0</v>
      </c>
      <c r="N32" s="48"/>
      <c r="O32" s="48"/>
      <c r="P32" s="48"/>
      <c r="Q32" s="48"/>
      <c r="R32" s="49"/>
    </row>
    <row r="33" spans="2:18" s="1" customFormat="1" ht="14.4" customHeight="1">
      <c r="B33" s="47"/>
      <c r="C33" s="48"/>
      <c r="D33" s="48"/>
      <c r="E33" s="55" t="s">
        <v>49</v>
      </c>
      <c r="F33" s="56">
        <v>0.15</v>
      </c>
      <c r="G33" s="162" t="s">
        <v>48</v>
      </c>
      <c r="H33" s="163">
        <f>(SUM(BF97:BF104)+SUM(BF122:BF187))</f>
        <v>0</v>
      </c>
      <c r="I33" s="48"/>
      <c r="J33" s="48"/>
      <c r="K33" s="48"/>
      <c r="L33" s="48"/>
      <c r="M33" s="163">
        <f>ROUND((SUM(BF97:BF104)+SUM(BF122:BF187)),2)*F33</f>
        <v>0</v>
      </c>
      <c r="N33" s="48"/>
      <c r="O33" s="48"/>
      <c r="P33" s="48"/>
      <c r="Q33" s="48"/>
      <c r="R33" s="49"/>
    </row>
    <row r="34" spans="2:18" s="1" customFormat="1" ht="14.4" customHeight="1" hidden="1">
      <c r="B34" s="47"/>
      <c r="C34" s="48"/>
      <c r="D34" s="48"/>
      <c r="E34" s="55" t="s">
        <v>50</v>
      </c>
      <c r="F34" s="56">
        <v>0.21</v>
      </c>
      <c r="G34" s="162" t="s">
        <v>48</v>
      </c>
      <c r="H34" s="163">
        <f>(SUM(BG97:BG104)+SUM(BG122:BG187))</f>
        <v>0</v>
      </c>
      <c r="I34" s="48"/>
      <c r="J34" s="48"/>
      <c r="K34" s="48"/>
      <c r="L34" s="48"/>
      <c r="M34" s="163">
        <v>0</v>
      </c>
      <c r="N34" s="48"/>
      <c r="O34" s="48"/>
      <c r="P34" s="48"/>
      <c r="Q34" s="48"/>
      <c r="R34" s="49"/>
    </row>
    <row r="35" spans="2:18" s="1" customFormat="1" ht="14.4" customHeight="1" hidden="1">
      <c r="B35" s="47"/>
      <c r="C35" s="48"/>
      <c r="D35" s="48"/>
      <c r="E35" s="55" t="s">
        <v>51</v>
      </c>
      <c r="F35" s="56">
        <v>0.15</v>
      </c>
      <c r="G35" s="162" t="s">
        <v>48</v>
      </c>
      <c r="H35" s="163">
        <f>(SUM(BH97:BH104)+SUM(BH122:BH187))</f>
        <v>0</v>
      </c>
      <c r="I35" s="48"/>
      <c r="J35" s="48"/>
      <c r="K35" s="48"/>
      <c r="L35" s="48"/>
      <c r="M35" s="163">
        <v>0</v>
      </c>
      <c r="N35" s="48"/>
      <c r="O35" s="48"/>
      <c r="P35" s="48"/>
      <c r="Q35" s="48"/>
      <c r="R35" s="49"/>
    </row>
    <row r="36" spans="2:18" s="1" customFormat="1" ht="14.4" customHeight="1" hidden="1">
      <c r="B36" s="47"/>
      <c r="C36" s="48"/>
      <c r="D36" s="48"/>
      <c r="E36" s="55" t="s">
        <v>52</v>
      </c>
      <c r="F36" s="56">
        <v>0</v>
      </c>
      <c r="G36" s="162" t="s">
        <v>48</v>
      </c>
      <c r="H36" s="163">
        <f>(SUM(BI97:BI104)+SUM(BI122:BI187))</f>
        <v>0</v>
      </c>
      <c r="I36" s="48"/>
      <c r="J36" s="48"/>
      <c r="K36" s="48"/>
      <c r="L36" s="48"/>
      <c r="M36" s="163">
        <v>0</v>
      </c>
      <c r="N36" s="48"/>
      <c r="O36" s="48"/>
      <c r="P36" s="48"/>
      <c r="Q36" s="48"/>
      <c r="R36" s="49"/>
    </row>
    <row r="37" spans="2:18" s="1" customFormat="1" ht="6.95" customHeight="1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9"/>
    </row>
    <row r="38" spans="2:18" s="1" customFormat="1" ht="25.4" customHeight="1">
      <c r="B38" s="47"/>
      <c r="C38" s="152"/>
      <c r="D38" s="164" t="s">
        <v>53</v>
      </c>
      <c r="E38" s="104"/>
      <c r="F38" s="104"/>
      <c r="G38" s="165" t="s">
        <v>54</v>
      </c>
      <c r="H38" s="166" t="s">
        <v>55</v>
      </c>
      <c r="I38" s="104"/>
      <c r="J38" s="104"/>
      <c r="K38" s="104"/>
      <c r="L38" s="167">
        <f>SUM(M30:M36)</f>
        <v>0</v>
      </c>
      <c r="M38" s="167"/>
      <c r="N38" s="167"/>
      <c r="O38" s="167"/>
      <c r="P38" s="168"/>
      <c r="Q38" s="152"/>
      <c r="R38" s="49"/>
    </row>
    <row r="39" spans="2:18" s="1" customFormat="1" ht="14.4" customHeight="1"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9"/>
    </row>
    <row r="40" spans="2:18" s="1" customFormat="1" ht="14.4" customHeight="1"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9"/>
    </row>
    <row r="41" spans="2:18" ht="13.5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0"/>
    </row>
    <row r="42" spans="2:18" ht="13.5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0"/>
    </row>
    <row r="43" spans="2:18" ht="13.5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0"/>
    </row>
    <row r="44" spans="2:18" ht="13.5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0"/>
    </row>
    <row r="45" spans="2:18" ht="13.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0"/>
    </row>
    <row r="46" spans="2:18" ht="13.5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0"/>
    </row>
    <row r="47" spans="2:18" ht="13.5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0"/>
    </row>
    <row r="48" spans="2:18" ht="13.5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0"/>
    </row>
    <row r="49" spans="2:18" ht="13.5">
      <c r="B49" s="27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0"/>
    </row>
    <row r="50" spans="2:18" s="1" customFormat="1" ht="13.5">
      <c r="B50" s="47"/>
      <c r="C50" s="48"/>
      <c r="D50" s="67" t="s">
        <v>56</v>
      </c>
      <c r="E50" s="68"/>
      <c r="F50" s="68"/>
      <c r="G50" s="68"/>
      <c r="H50" s="69"/>
      <c r="I50" s="48"/>
      <c r="J50" s="67" t="s">
        <v>57</v>
      </c>
      <c r="K50" s="68"/>
      <c r="L50" s="68"/>
      <c r="M50" s="68"/>
      <c r="N50" s="68"/>
      <c r="O50" s="68"/>
      <c r="P50" s="69"/>
      <c r="Q50" s="48"/>
      <c r="R50" s="49"/>
    </row>
    <row r="51" spans="2:18" ht="13.5">
      <c r="B51" s="27"/>
      <c r="C51" s="32"/>
      <c r="D51" s="70"/>
      <c r="E51" s="32"/>
      <c r="F51" s="32"/>
      <c r="G51" s="32"/>
      <c r="H51" s="71"/>
      <c r="I51" s="32"/>
      <c r="J51" s="70"/>
      <c r="K51" s="32"/>
      <c r="L51" s="32"/>
      <c r="M51" s="32"/>
      <c r="N51" s="32"/>
      <c r="O51" s="32"/>
      <c r="P51" s="71"/>
      <c r="Q51" s="32"/>
      <c r="R51" s="30"/>
    </row>
    <row r="52" spans="2:18" ht="13.5">
      <c r="B52" s="27"/>
      <c r="C52" s="32"/>
      <c r="D52" s="70"/>
      <c r="E52" s="32"/>
      <c r="F52" s="32"/>
      <c r="G52" s="32"/>
      <c r="H52" s="71"/>
      <c r="I52" s="32"/>
      <c r="J52" s="70"/>
      <c r="K52" s="32"/>
      <c r="L52" s="32"/>
      <c r="M52" s="32"/>
      <c r="N52" s="32"/>
      <c r="O52" s="32"/>
      <c r="P52" s="71"/>
      <c r="Q52" s="32"/>
      <c r="R52" s="30"/>
    </row>
    <row r="53" spans="2:18" ht="13.5">
      <c r="B53" s="27"/>
      <c r="C53" s="32"/>
      <c r="D53" s="70"/>
      <c r="E53" s="32"/>
      <c r="F53" s="32"/>
      <c r="G53" s="32"/>
      <c r="H53" s="71"/>
      <c r="I53" s="32"/>
      <c r="J53" s="70"/>
      <c r="K53" s="32"/>
      <c r="L53" s="32"/>
      <c r="M53" s="32"/>
      <c r="N53" s="32"/>
      <c r="O53" s="32"/>
      <c r="P53" s="71"/>
      <c r="Q53" s="32"/>
      <c r="R53" s="30"/>
    </row>
    <row r="54" spans="2:18" ht="13.5">
      <c r="B54" s="27"/>
      <c r="C54" s="32"/>
      <c r="D54" s="70"/>
      <c r="E54" s="32"/>
      <c r="F54" s="32"/>
      <c r="G54" s="32"/>
      <c r="H54" s="71"/>
      <c r="I54" s="32"/>
      <c r="J54" s="70"/>
      <c r="K54" s="32"/>
      <c r="L54" s="32"/>
      <c r="M54" s="32"/>
      <c r="N54" s="32"/>
      <c r="O54" s="32"/>
      <c r="P54" s="71"/>
      <c r="Q54" s="32"/>
      <c r="R54" s="30"/>
    </row>
    <row r="55" spans="2:18" ht="13.5">
      <c r="B55" s="27"/>
      <c r="C55" s="32"/>
      <c r="D55" s="70"/>
      <c r="E55" s="32"/>
      <c r="F55" s="32"/>
      <c r="G55" s="32"/>
      <c r="H55" s="71"/>
      <c r="I55" s="32"/>
      <c r="J55" s="70"/>
      <c r="K55" s="32"/>
      <c r="L55" s="32"/>
      <c r="M55" s="32"/>
      <c r="N55" s="32"/>
      <c r="O55" s="32"/>
      <c r="P55" s="71"/>
      <c r="Q55" s="32"/>
      <c r="R55" s="30"/>
    </row>
    <row r="56" spans="2:18" ht="13.5">
      <c r="B56" s="27"/>
      <c r="C56" s="32"/>
      <c r="D56" s="70"/>
      <c r="E56" s="32"/>
      <c r="F56" s="32"/>
      <c r="G56" s="32"/>
      <c r="H56" s="71"/>
      <c r="I56" s="32"/>
      <c r="J56" s="70"/>
      <c r="K56" s="32"/>
      <c r="L56" s="32"/>
      <c r="M56" s="32"/>
      <c r="N56" s="32"/>
      <c r="O56" s="32"/>
      <c r="P56" s="71"/>
      <c r="Q56" s="32"/>
      <c r="R56" s="30"/>
    </row>
    <row r="57" spans="2:18" ht="13.5">
      <c r="B57" s="27"/>
      <c r="C57" s="32"/>
      <c r="D57" s="70"/>
      <c r="E57" s="32"/>
      <c r="F57" s="32"/>
      <c r="G57" s="32"/>
      <c r="H57" s="71"/>
      <c r="I57" s="32"/>
      <c r="J57" s="70"/>
      <c r="K57" s="32"/>
      <c r="L57" s="32"/>
      <c r="M57" s="32"/>
      <c r="N57" s="32"/>
      <c r="O57" s="32"/>
      <c r="P57" s="71"/>
      <c r="Q57" s="32"/>
      <c r="R57" s="30"/>
    </row>
    <row r="58" spans="2:18" ht="13.5">
      <c r="B58" s="27"/>
      <c r="C58" s="32"/>
      <c r="D58" s="70"/>
      <c r="E58" s="32"/>
      <c r="F58" s="32"/>
      <c r="G58" s="32"/>
      <c r="H58" s="71"/>
      <c r="I58" s="32"/>
      <c r="J58" s="70"/>
      <c r="K58" s="32"/>
      <c r="L58" s="32"/>
      <c r="M58" s="32"/>
      <c r="N58" s="32"/>
      <c r="O58" s="32"/>
      <c r="P58" s="71"/>
      <c r="Q58" s="32"/>
      <c r="R58" s="30"/>
    </row>
    <row r="59" spans="2:18" s="1" customFormat="1" ht="13.5">
      <c r="B59" s="47"/>
      <c r="C59" s="48"/>
      <c r="D59" s="72" t="s">
        <v>58</v>
      </c>
      <c r="E59" s="73"/>
      <c r="F59" s="73"/>
      <c r="G59" s="74" t="s">
        <v>59</v>
      </c>
      <c r="H59" s="75"/>
      <c r="I59" s="48"/>
      <c r="J59" s="72" t="s">
        <v>58</v>
      </c>
      <c r="K59" s="73"/>
      <c r="L59" s="73"/>
      <c r="M59" s="73"/>
      <c r="N59" s="74" t="s">
        <v>59</v>
      </c>
      <c r="O59" s="73"/>
      <c r="P59" s="75"/>
      <c r="Q59" s="48"/>
      <c r="R59" s="49"/>
    </row>
    <row r="60" spans="2:18" ht="13.5">
      <c r="B60" s="27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0"/>
    </row>
    <row r="61" spans="2:18" s="1" customFormat="1" ht="13.5">
      <c r="B61" s="47"/>
      <c r="C61" s="48"/>
      <c r="D61" s="67" t="s">
        <v>60</v>
      </c>
      <c r="E61" s="68"/>
      <c r="F61" s="68"/>
      <c r="G61" s="68"/>
      <c r="H61" s="69"/>
      <c r="I61" s="48"/>
      <c r="J61" s="67" t="s">
        <v>61</v>
      </c>
      <c r="K61" s="68"/>
      <c r="L61" s="68"/>
      <c r="M61" s="68"/>
      <c r="N61" s="68"/>
      <c r="O61" s="68"/>
      <c r="P61" s="69"/>
      <c r="Q61" s="48"/>
      <c r="R61" s="49"/>
    </row>
    <row r="62" spans="2:18" ht="13.5">
      <c r="B62" s="27"/>
      <c r="C62" s="32"/>
      <c r="D62" s="70"/>
      <c r="E62" s="32"/>
      <c r="F62" s="32"/>
      <c r="G62" s="32"/>
      <c r="H62" s="71"/>
      <c r="I62" s="32"/>
      <c r="J62" s="70"/>
      <c r="K62" s="32"/>
      <c r="L62" s="32"/>
      <c r="M62" s="32"/>
      <c r="N62" s="32"/>
      <c r="O62" s="32"/>
      <c r="P62" s="71"/>
      <c r="Q62" s="32"/>
      <c r="R62" s="30"/>
    </row>
    <row r="63" spans="2:18" ht="13.5">
      <c r="B63" s="27"/>
      <c r="C63" s="32"/>
      <c r="D63" s="70"/>
      <c r="E63" s="32"/>
      <c r="F63" s="32"/>
      <c r="G63" s="32"/>
      <c r="H63" s="71"/>
      <c r="I63" s="32"/>
      <c r="J63" s="70"/>
      <c r="K63" s="32"/>
      <c r="L63" s="32"/>
      <c r="M63" s="32"/>
      <c r="N63" s="32"/>
      <c r="O63" s="32"/>
      <c r="P63" s="71"/>
      <c r="Q63" s="32"/>
      <c r="R63" s="30"/>
    </row>
    <row r="64" spans="2:18" ht="13.5">
      <c r="B64" s="27"/>
      <c r="C64" s="32"/>
      <c r="D64" s="70"/>
      <c r="E64" s="32"/>
      <c r="F64" s="32"/>
      <c r="G64" s="32"/>
      <c r="H64" s="71"/>
      <c r="I64" s="32"/>
      <c r="J64" s="70"/>
      <c r="K64" s="32"/>
      <c r="L64" s="32"/>
      <c r="M64" s="32"/>
      <c r="N64" s="32"/>
      <c r="O64" s="32"/>
      <c r="P64" s="71"/>
      <c r="Q64" s="32"/>
      <c r="R64" s="30"/>
    </row>
    <row r="65" spans="2:18" ht="13.5">
      <c r="B65" s="27"/>
      <c r="C65" s="32"/>
      <c r="D65" s="70"/>
      <c r="E65" s="32"/>
      <c r="F65" s="32"/>
      <c r="G65" s="32"/>
      <c r="H65" s="71"/>
      <c r="I65" s="32"/>
      <c r="J65" s="70"/>
      <c r="K65" s="32"/>
      <c r="L65" s="32"/>
      <c r="M65" s="32"/>
      <c r="N65" s="32"/>
      <c r="O65" s="32"/>
      <c r="P65" s="71"/>
      <c r="Q65" s="32"/>
      <c r="R65" s="30"/>
    </row>
    <row r="66" spans="2:18" ht="13.5">
      <c r="B66" s="27"/>
      <c r="C66" s="32"/>
      <c r="D66" s="70"/>
      <c r="E66" s="32"/>
      <c r="F66" s="32"/>
      <c r="G66" s="32"/>
      <c r="H66" s="71"/>
      <c r="I66" s="32"/>
      <c r="J66" s="70"/>
      <c r="K66" s="32"/>
      <c r="L66" s="32"/>
      <c r="M66" s="32"/>
      <c r="N66" s="32"/>
      <c r="O66" s="32"/>
      <c r="P66" s="71"/>
      <c r="Q66" s="32"/>
      <c r="R66" s="30"/>
    </row>
    <row r="67" spans="2:18" ht="13.5">
      <c r="B67" s="27"/>
      <c r="C67" s="32"/>
      <c r="D67" s="70"/>
      <c r="E67" s="32"/>
      <c r="F67" s="32"/>
      <c r="G67" s="32"/>
      <c r="H67" s="71"/>
      <c r="I67" s="32"/>
      <c r="J67" s="70"/>
      <c r="K67" s="32"/>
      <c r="L67" s="32"/>
      <c r="M67" s="32"/>
      <c r="N67" s="32"/>
      <c r="O67" s="32"/>
      <c r="P67" s="71"/>
      <c r="Q67" s="32"/>
      <c r="R67" s="30"/>
    </row>
    <row r="68" spans="2:18" ht="13.5">
      <c r="B68" s="27"/>
      <c r="C68" s="32"/>
      <c r="D68" s="70"/>
      <c r="E68" s="32"/>
      <c r="F68" s="32"/>
      <c r="G68" s="32"/>
      <c r="H68" s="71"/>
      <c r="I68" s="32"/>
      <c r="J68" s="70"/>
      <c r="K68" s="32"/>
      <c r="L68" s="32"/>
      <c r="M68" s="32"/>
      <c r="N68" s="32"/>
      <c r="O68" s="32"/>
      <c r="P68" s="71"/>
      <c r="Q68" s="32"/>
      <c r="R68" s="30"/>
    </row>
    <row r="69" spans="2:18" ht="13.5">
      <c r="B69" s="27"/>
      <c r="C69" s="32"/>
      <c r="D69" s="70"/>
      <c r="E69" s="32"/>
      <c r="F69" s="32"/>
      <c r="G69" s="32"/>
      <c r="H69" s="71"/>
      <c r="I69" s="32"/>
      <c r="J69" s="70"/>
      <c r="K69" s="32"/>
      <c r="L69" s="32"/>
      <c r="M69" s="32"/>
      <c r="N69" s="32"/>
      <c r="O69" s="32"/>
      <c r="P69" s="71"/>
      <c r="Q69" s="32"/>
      <c r="R69" s="30"/>
    </row>
    <row r="70" spans="2:18" s="1" customFormat="1" ht="13.5">
      <c r="B70" s="47"/>
      <c r="C70" s="48"/>
      <c r="D70" s="72" t="s">
        <v>58</v>
      </c>
      <c r="E70" s="73"/>
      <c r="F70" s="73"/>
      <c r="G70" s="74" t="s">
        <v>59</v>
      </c>
      <c r="H70" s="75"/>
      <c r="I70" s="48"/>
      <c r="J70" s="72" t="s">
        <v>58</v>
      </c>
      <c r="K70" s="73"/>
      <c r="L70" s="73"/>
      <c r="M70" s="73"/>
      <c r="N70" s="74" t="s">
        <v>59</v>
      </c>
      <c r="O70" s="73"/>
      <c r="P70" s="75"/>
      <c r="Q70" s="48"/>
      <c r="R70" s="49"/>
    </row>
    <row r="71" spans="2:18" s="1" customFormat="1" ht="14.4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8"/>
    </row>
    <row r="75" spans="2:18" s="1" customFormat="1" ht="6.95" customHeight="1">
      <c r="B75" s="169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1"/>
    </row>
    <row r="76" spans="2:21" s="1" customFormat="1" ht="36.95" customHeight="1">
      <c r="B76" s="47"/>
      <c r="C76" s="28" t="s">
        <v>123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9"/>
      <c r="T76" s="172"/>
      <c r="U76" s="172"/>
    </row>
    <row r="77" spans="2:21" s="1" customFormat="1" ht="6.9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9"/>
      <c r="T77" s="172"/>
      <c r="U77" s="172"/>
    </row>
    <row r="78" spans="2:21" s="1" customFormat="1" ht="30" customHeight="1">
      <c r="B78" s="47"/>
      <c r="C78" s="39" t="s">
        <v>19</v>
      </c>
      <c r="D78" s="48"/>
      <c r="E78" s="48"/>
      <c r="F78" s="156" t="str">
        <f>F6</f>
        <v>Rekonstrukce polních cest k.ú. Verneřice</v>
      </c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8"/>
      <c r="R78" s="49"/>
      <c r="T78" s="172"/>
      <c r="U78" s="172"/>
    </row>
    <row r="79" spans="2:21" s="1" customFormat="1" ht="36.95" customHeight="1">
      <c r="B79" s="47"/>
      <c r="C79" s="86" t="s">
        <v>120</v>
      </c>
      <c r="D79" s="48"/>
      <c r="E79" s="48"/>
      <c r="F79" s="88" t="str">
        <f>F7</f>
        <v>002.05 - Protierozní cestní příkopy SP1 a SP2</v>
      </c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9"/>
      <c r="T79" s="172"/>
      <c r="U79" s="172"/>
    </row>
    <row r="80" spans="2:21" s="1" customFormat="1" ht="6.95" customHeight="1">
      <c r="B80" s="47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9"/>
      <c r="T80" s="172"/>
      <c r="U80" s="172"/>
    </row>
    <row r="81" spans="2:21" s="1" customFormat="1" ht="18" customHeight="1">
      <c r="B81" s="47"/>
      <c r="C81" s="39" t="s">
        <v>24</v>
      </c>
      <c r="D81" s="48"/>
      <c r="E81" s="48"/>
      <c r="F81" s="34" t="str">
        <f>F9</f>
        <v>Verneřice</v>
      </c>
      <c r="G81" s="48"/>
      <c r="H81" s="48"/>
      <c r="I81" s="48"/>
      <c r="J81" s="48"/>
      <c r="K81" s="39" t="s">
        <v>26</v>
      </c>
      <c r="L81" s="48"/>
      <c r="M81" s="91" t="str">
        <f>IF(O9="","",O9)</f>
        <v>11. 10. 2017</v>
      </c>
      <c r="N81" s="91"/>
      <c r="O81" s="91"/>
      <c r="P81" s="91"/>
      <c r="Q81" s="48"/>
      <c r="R81" s="49"/>
      <c r="T81" s="172"/>
      <c r="U81" s="172"/>
    </row>
    <row r="82" spans="2:21" s="1" customFormat="1" ht="6.95" customHeight="1">
      <c r="B82" s="47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9"/>
      <c r="T82" s="172"/>
      <c r="U82" s="172"/>
    </row>
    <row r="83" spans="2:21" s="1" customFormat="1" ht="13.5">
      <c r="B83" s="47"/>
      <c r="C83" s="39" t="s">
        <v>28</v>
      </c>
      <c r="D83" s="48"/>
      <c r="E83" s="48"/>
      <c r="F83" s="34" t="str">
        <f>E12</f>
        <v>ČR - Státní pozemkový úřad</v>
      </c>
      <c r="G83" s="48"/>
      <c r="H83" s="48"/>
      <c r="I83" s="48"/>
      <c r="J83" s="48"/>
      <c r="K83" s="39" t="s">
        <v>36</v>
      </c>
      <c r="L83" s="48"/>
      <c r="M83" s="34" t="str">
        <f>E18</f>
        <v>Agroprojekt PSO s.r.o.</v>
      </c>
      <c r="N83" s="34"/>
      <c r="O83" s="34"/>
      <c r="P83" s="34"/>
      <c r="Q83" s="34"/>
      <c r="R83" s="49"/>
      <c r="T83" s="172"/>
      <c r="U83" s="172"/>
    </row>
    <row r="84" spans="2:21" s="1" customFormat="1" ht="14.4" customHeight="1">
      <c r="B84" s="47"/>
      <c r="C84" s="39" t="s">
        <v>34</v>
      </c>
      <c r="D84" s="48"/>
      <c r="E84" s="48"/>
      <c r="F84" s="34" t="str">
        <f>IF(E15="","",E15)</f>
        <v>Vyplň údaj</v>
      </c>
      <c r="G84" s="48"/>
      <c r="H84" s="48"/>
      <c r="I84" s="48"/>
      <c r="J84" s="48"/>
      <c r="K84" s="39" t="s">
        <v>39</v>
      </c>
      <c r="L84" s="48"/>
      <c r="M84" s="34" t="str">
        <f>E21</f>
        <v>Ing. Divinová Hana</v>
      </c>
      <c r="N84" s="34"/>
      <c r="O84" s="34"/>
      <c r="P84" s="34"/>
      <c r="Q84" s="34"/>
      <c r="R84" s="49"/>
      <c r="T84" s="172"/>
      <c r="U84" s="172"/>
    </row>
    <row r="85" spans="2:21" s="1" customFormat="1" ht="10.3" customHeight="1">
      <c r="B85" s="47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9"/>
      <c r="T85" s="172"/>
      <c r="U85" s="172"/>
    </row>
    <row r="86" spans="2:21" s="1" customFormat="1" ht="29.25" customHeight="1">
      <c r="B86" s="47"/>
      <c r="C86" s="173" t="s">
        <v>124</v>
      </c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73" t="s">
        <v>125</v>
      </c>
      <c r="O86" s="152"/>
      <c r="P86" s="152"/>
      <c r="Q86" s="152"/>
      <c r="R86" s="49"/>
      <c r="T86" s="172"/>
      <c r="U86" s="172"/>
    </row>
    <row r="87" spans="2:21" s="1" customFormat="1" ht="10.3" customHeight="1">
      <c r="B87" s="47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9"/>
      <c r="T87" s="172"/>
      <c r="U87" s="172"/>
    </row>
    <row r="88" spans="2:47" s="1" customFormat="1" ht="29.25" customHeight="1">
      <c r="B88" s="47"/>
      <c r="C88" s="174" t="s">
        <v>126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114">
        <f>N122</f>
        <v>0</v>
      </c>
      <c r="O88" s="175"/>
      <c r="P88" s="175"/>
      <c r="Q88" s="175"/>
      <c r="R88" s="49"/>
      <c r="T88" s="172"/>
      <c r="U88" s="172"/>
      <c r="AU88" s="23" t="s">
        <v>127</v>
      </c>
    </row>
    <row r="89" spans="2:21" s="6" customFormat="1" ht="24.95" customHeight="1">
      <c r="B89" s="176"/>
      <c r="C89" s="177"/>
      <c r="D89" s="178" t="s">
        <v>128</v>
      </c>
      <c r="E89" s="177"/>
      <c r="F89" s="177"/>
      <c r="G89" s="177"/>
      <c r="H89" s="177"/>
      <c r="I89" s="177"/>
      <c r="J89" s="177"/>
      <c r="K89" s="177"/>
      <c r="L89" s="177"/>
      <c r="M89" s="177"/>
      <c r="N89" s="179">
        <f>N123</f>
        <v>0</v>
      </c>
      <c r="O89" s="177"/>
      <c r="P89" s="177"/>
      <c r="Q89" s="177"/>
      <c r="R89" s="180"/>
      <c r="T89" s="181"/>
      <c r="U89" s="181"/>
    </row>
    <row r="90" spans="2:21" s="7" customFormat="1" ht="19.9" customHeight="1">
      <c r="B90" s="182"/>
      <c r="C90" s="183"/>
      <c r="D90" s="137" t="s">
        <v>129</v>
      </c>
      <c r="E90" s="183"/>
      <c r="F90" s="183"/>
      <c r="G90" s="183"/>
      <c r="H90" s="183"/>
      <c r="I90" s="183"/>
      <c r="J90" s="183"/>
      <c r="K90" s="183"/>
      <c r="L90" s="183"/>
      <c r="M90" s="183"/>
      <c r="N90" s="139">
        <f>N124</f>
        <v>0</v>
      </c>
      <c r="O90" s="183"/>
      <c r="P90" s="183"/>
      <c r="Q90" s="183"/>
      <c r="R90" s="184"/>
      <c r="T90" s="185"/>
      <c r="U90" s="185"/>
    </row>
    <row r="91" spans="2:21" s="7" customFormat="1" ht="19.9" customHeight="1">
      <c r="B91" s="182"/>
      <c r="C91" s="183"/>
      <c r="D91" s="137" t="s">
        <v>130</v>
      </c>
      <c r="E91" s="183"/>
      <c r="F91" s="183"/>
      <c r="G91" s="183"/>
      <c r="H91" s="183"/>
      <c r="I91" s="183"/>
      <c r="J91" s="183"/>
      <c r="K91" s="183"/>
      <c r="L91" s="183"/>
      <c r="M91" s="183"/>
      <c r="N91" s="139">
        <f>N145</f>
        <v>0</v>
      </c>
      <c r="O91" s="183"/>
      <c r="P91" s="183"/>
      <c r="Q91" s="183"/>
      <c r="R91" s="184"/>
      <c r="T91" s="185"/>
      <c r="U91" s="185"/>
    </row>
    <row r="92" spans="2:21" s="7" customFormat="1" ht="19.9" customHeight="1">
      <c r="B92" s="182"/>
      <c r="C92" s="183"/>
      <c r="D92" s="137" t="s">
        <v>132</v>
      </c>
      <c r="E92" s="183"/>
      <c r="F92" s="183"/>
      <c r="G92" s="183"/>
      <c r="H92" s="183"/>
      <c r="I92" s="183"/>
      <c r="J92" s="183"/>
      <c r="K92" s="183"/>
      <c r="L92" s="183"/>
      <c r="M92" s="183"/>
      <c r="N92" s="139">
        <f>N148</f>
        <v>0</v>
      </c>
      <c r="O92" s="183"/>
      <c r="P92" s="183"/>
      <c r="Q92" s="183"/>
      <c r="R92" s="184"/>
      <c r="T92" s="185"/>
      <c r="U92" s="185"/>
    </row>
    <row r="93" spans="2:21" s="7" customFormat="1" ht="19.9" customHeight="1">
      <c r="B93" s="182"/>
      <c r="C93" s="183"/>
      <c r="D93" s="137" t="s">
        <v>134</v>
      </c>
      <c r="E93" s="183"/>
      <c r="F93" s="183"/>
      <c r="G93" s="183"/>
      <c r="H93" s="183"/>
      <c r="I93" s="183"/>
      <c r="J93" s="183"/>
      <c r="K93" s="183"/>
      <c r="L93" s="183"/>
      <c r="M93" s="183"/>
      <c r="N93" s="139">
        <f>N169</f>
        <v>0</v>
      </c>
      <c r="O93" s="183"/>
      <c r="P93" s="183"/>
      <c r="Q93" s="183"/>
      <c r="R93" s="184"/>
      <c r="T93" s="185"/>
      <c r="U93" s="185"/>
    </row>
    <row r="94" spans="2:21" s="7" customFormat="1" ht="19.9" customHeight="1">
      <c r="B94" s="182"/>
      <c r="C94" s="183"/>
      <c r="D94" s="137" t="s">
        <v>135</v>
      </c>
      <c r="E94" s="183"/>
      <c r="F94" s="183"/>
      <c r="G94" s="183"/>
      <c r="H94" s="183"/>
      <c r="I94" s="183"/>
      <c r="J94" s="183"/>
      <c r="K94" s="183"/>
      <c r="L94" s="183"/>
      <c r="M94" s="183"/>
      <c r="N94" s="139">
        <f>N173</f>
        <v>0</v>
      </c>
      <c r="O94" s="183"/>
      <c r="P94" s="183"/>
      <c r="Q94" s="183"/>
      <c r="R94" s="184"/>
      <c r="T94" s="185"/>
      <c r="U94" s="185"/>
    </row>
    <row r="95" spans="2:21" s="7" customFormat="1" ht="19.9" customHeight="1">
      <c r="B95" s="182"/>
      <c r="C95" s="183"/>
      <c r="D95" s="137" t="s">
        <v>136</v>
      </c>
      <c r="E95" s="183"/>
      <c r="F95" s="183"/>
      <c r="G95" s="183"/>
      <c r="H95" s="183"/>
      <c r="I95" s="183"/>
      <c r="J95" s="183"/>
      <c r="K95" s="183"/>
      <c r="L95" s="183"/>
      <c r="M95" s="183"/>
      <c r="N95" s="139">
        <f>N183</f>
        <v>0</v>
      </c>
      <c r="O95" s="183"/>
      <c r="P95" s="183"/>
      <c r="Q95" s="183"/>
      <c r="R95" s="184"/>
      <c r="T95" s="185"/>
      <c r="U95" s="185"/>
    </row>
    <row r="96" spans="2:21" s="1" customFormat="1" ht="21.8" customHeight="1">
      <c r="B96" s="47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9"/>
      <c r="T96" s="172"/>
      <c r="U96" s="172"/>
    </row>
    <row r="97" spans="2:21" s="1" customFormat="1" ht="29.25" customHeight="1">
      <c r="B97" s="47"/>
      <c r="C97" s="174" t="s">
        <v>138</v>
      </c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175">
        <f>ROUND(N98+N99+N100+N101+N102+N103,2)</f>
        <v>0</v>
      </c>
      <c r="O97" s="186"/>
      <c r="P97" s="186"/>
      <c r="Q97" s="186"/>
      <c r="R97" s="49"/>
      <c r="T97" s="187"/>
      <c r="U97" s="188" t="s">
        <v>46</v>
      </c>
    </row>
    <row r="98" spans="2:65" s="1" customFormat="1" ht="18" customHeight="1">
      <c r="B98" s="47"/>
      <c r="C98" s="48"/>
      <c r="D98" s="144" t="s">
        <v>139</v>
      </c>
      <c r="E98" s="137"/>
      <c r="F98" s="137"/>
      <c r="G98" s="137"/>
      <c r="H98" s="137"/>
      <c r="I98" s="48"/>
      <c r="J98" s="48"/>
      <c r="K98" s="48"/>
      <c r="L98" s="48"/>
      <c r="M98" s="48"/>
      <c r="N98" s="138">
        <f>ROUND(N88*T98,2)</f>
        <v>0</v>
      </c>
      <c r="O98" s="139"/>
      <c r="P98" s="139"/>
      <c r="Q98" s="139"/>
      <c r="R98" s="49"/>
      <c r="S98" s="189"/>
      <c r="T98" s="190"/>
      <c r="U98" s="191" t="s">
        <v>47</v>
      </c>
      <c r="V98" s="189"/>
      <c r="W98" s="189"/>
      <c r="X98" s="189"/>
      <c r="Y98" s="189"/>
      <c r="Z98" s="189"/>
      <c r="AA98" s="189"/>
      <c r="AB98" s="189"/>
      <c r="AC98" s="189"/>
      <c r="AD98" s="189"/>
      <c r="AE98" s="189"/>
      <c r="AF98" s="189"/>
      <c r="AG98" s="189"/>
      <c r="AH98" s="189"/>
      <c r="AI98" s="189"/>
      <c r="AJ98" s="189"/>
      <c r="AK98" s="189"/>
      <c r="AL98" s="189"/>
      <c r="AM98" s="189"/>
      <c r="AN98" s="189"/>
      <c r="AO98" s="189"/>
      <c r="AP98" s="189"/>
      <c r="AQ98" s="189"/>
      <c r="AR98" s="189"/>
      <c r="AS98" s="189"/>
      <c r="AT98" s="189"/>
      <c r="AU98" s="189"/>
      <c r="AV98" s="189"/>
      <c r="AW98" s="189"/>
      <c r="AX98" s="189"/>
      <c r="AY98" s="192" t="s">
        <v>140</v>
      </c>
      <c r="AZ98" s="189"/>
      <c r="BA98" s="189"/>
      <c r="BB98" s="189"/>
      <c r="BC98" s="189"/>
      <c r="BD98" s="189"/>
      <c r="BE98" s="193">
        <f>IF(U98="základní",N98,0)</f>
        <v>0</v>
      </c>
      <c r="BF98" s="193">
        <f>IF(U98="snížená",N98,0)</f>
        <v>0</v>
      </c>
      <c r="BG98" s="193">
        <f>IF(U98="zákl. přenesená",N98,0)</f>
        <v>0</v>
      </c>
      <c r="BH98" s="193">
        <f>IF(U98="sníž. přenesená",N98,0)</f>
        <v>0</v>
      </c>
      <c r="BI98" s="193">
        <f>IF(U98="nulová",N98,0)</f>
        <v>0</v>
      </c>
      <c r="BJ98" s="192" t="s">
        <v>90</v>
      </c>
      <c r="BK98" s="189"/>
      <c r="BL98" s="189"/>
      <c r="BM98" s="189"/>
    </row>
    <row r="99" spans="2:65" s="1" customFormat="1" ht="18" customHeight="1">
      <c r="B99" s="47"/>
      <c r="C99" s="48"/>
      <c r="D99" s="144" t="s">
        <v>141</v>
      </c>
      <c r="E99" s="137"/>
      <c r="F99" s="137"/>
      <c r="G99" s="137"/>
      <c r="H99" s="137"/>
      <c r="I99" s="48"/>
      <c r="J99" s="48"/>
      <c r="K99" s="48"/>
      <c r="L99" s="48"/>
      <c r="M99" s="48"/>
      <c r="N99" s="138">
        <f>ROUND(N88*T99,2)</f>
        <v>0</v>
      </c>
      <c r="O99" s="139"/>
      <c r="P99" s="139"/>
      <c r="Q99" s="139"/>
      <c r="R99" s="49"/>
      <c r="S99" s="189"/>
      <c r="T99" s="190"/>
      <c r="U99" s="191" t="s">
        <v>47</v>
      </c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189"/>
      <c r="AH99" s="189"/>
      <c r="AI99" s="189"/>
      <c r="AJ99" s="189"/>
      <c r="AK99" s="189"/>
      <c r="AL99" s="189"/>
      <c r="AM99" s="189"/>
      <c r="AN99" s="189"/>
      <c r="AO99" s="189"/>
      <c r="AP99" s="189"/>
      <c r="AQ99" s="189"/>
      <c r="AR99" s="189"/>
      <c r="AS99" s="189"/>
      <c r="AT99" s="189"/>
      <c r="AU99" s="189"/>
      <c r="AV99" s="189"/>
      <c r="AW99" s="189"/>
      <c r="AX99" s="189"/>
      <c r="AY99" s="192" t="s">
        <v>140</v>
      </c>
      <c r="AZ99" s="189"/>
      <c r="BA99" s="189"/>
      <c r="BB99" s="189"/>
      <c r="BC99" s="189"/>
      <c r="BD99" s="189"/>
      <c r="BE99" s="193">
        <f>IF(U99="základní",N99,0)</f>
        <v>0</v>
      </c>
      <c r="BF99" s="193">
        <f>IF(U99="snížená",N99,0)</f>
        <v>0</v>
      </c>
      <c r="BG99" s="193">
        <f>IF(U99="zákl. přenesená",N99,0)</f>
        <v>0</v>
      </c>
      <c r="BH99" s="193">
        <f>IF(U99="sníž. přenesená",N99,0)</f>
        <v>0</v>
      </c>
      <c r="BI99" s="193">
        <f>IF(U99="nulová",N99,0)</f>
        <v>0</v>
      </c>
      <c r="BJ99" s="192" t="s">
        <v>90</v>
      </c>
      <c r="BK99" s="189"/>
      <c r="BL99" s="189"/>
      <c r="BM99" s="189"/>
    </row>
    <row r="100" spans="2:65" s="1" customFormat="1" ht="18" customHeight="1">
      <c r="B100" s="47"/>
      <c r="C100" s="48"/>
      <c r="D100" s="144" t="s">
        <v>142</v>
      </c>
      <c r="E100" s="137"/>
      <c r="F100" s="137"/>
      <c r="G100" s="137"/>
      <c r="H100" s="137"/>
      <c r="I100" s="48"/>
      <c r="J100" s="48"/>
      <c r="K100" s="48"/>
      <c r="L100" s="48"/>
      <c r="M100" s="48"/>
      <c r="N100" s="138">
        <f>ROUND(N88*T100,2)</f>
        <v>0</v>
      </c>
      <c r="O100" s="139"/>
      <c r="P100" s="139"/>
      <c r="Q100" s="139"/>
      <c r="R100" s="49"/>
      <c r="S100" s="189"/>
      <c r="T100" s="190"/>
      <c r="U100" s="191" t="s">
        <v>47</v>
      </c>
      <c r="V100" s="189"/>
      <c r="W100" s="189"/>
      <c r="X100" s="189"/>
      <c r="Y100" s="189"/>
      <c r="Z100" s="189"/>
      <c r="AA100" s="189"/>
      <c r="AB100" s="189"/>
      <c r="AC100" s="189"/>
      <c r="AD100" s="189"/>
      <c r="AE100" s="189"/>
      <c r="AF100" s="189"/>
      <c r="AG100" s="189"/>
      <c r="AH100" s="189"/>
      <c r="AI100" s="189"/>
      <c r="AJ100" s="189"/>
      <c r="AK100" s="189"/>
      <c r="AL100" s="189"/>
      <c r="AM100" s="189"/>
      <c r="AN100" s="189"/>
      <c r="AO100" s="189"/>
      <c r="AP100" s="189"/>
      <c r="AQ100" s="189"/>
      <c r="AR100" s="189"/>
      <c r="AS100" s="189"/>
      <c r="AT100" s="189"/>
      <c r="AU100" s="189"/>
      <c r="AV100" s="189"/>
      <c r="AW100" s="189"/>
      <c r="AX100" s="189"/>
      <c r="AY100" s="192" t="s">
        <v>140</v>
      </c>
      <c r="AZ100" s="189"/>
      <c r="BA100" s="189"/>
      <c r="BB100" s="189"/>
      <c r="BC100" s="189"/>
      <c r="BD100" s="189"/>
      <c r="BE100" s="193">
        <f>IF(U100="základní",N100,0)</f>
        <v>0</v>
      </c>
      <c r="BF100" s="193">
        <f>IF(U100="snížená",N100,0)</f>
        <v>0</v>
      </c>
      <c r="BG100" s="193">
        <f>IF(U100="zákl. přenesená",N100,0)</f>
        <v>0</v>
      </c>
      <c r="BH100" s="193">
        <f>IF(U100="sníž. přenesená",N100,0)</f>
        <v>0</v>
      </c>
      <c r="BI100" s="193">
        <f>IF(U100="nulová",N100,0)</f>
        <v>0</v>
      </c>
      <c r="BJ100" s="192" t="s">
        <v>90</v>
      </c>
      <c r="BK100" s="189"/>
      <c r="BL100" s="189"/>
      <c r="BM100" s="189"/>
    </row>
    <row r="101" spans="2:65" s="1" customFormat="1" ht="18" customHeight="1">
      <c r="B101" s="47"/>
      <c r="C101" s="48"/>
      <c r="D101" s="144" t="s">
        <v>143</v>
      </c>
      <c r="E101" s="137"/>
      <c r="F101" s="137"/>
      <c r="G101" s="137"/>
      <c r="H101" s="137"/>
      <c r="I101" s="48"/>
      <c r="J101" s="48"/>
      <c r="K101" s="48"/>
      <c r="L101" s="48"/>
      <c r="M101" s="48"/>
      <c r="N101" s="138">
        <f>ROUND(N88*T101,2)</f>
        <v>0</v>
      </c>
      <c r="O101" s="139"/>
      <c r="P101" s="139"/>
      <c r="Q101" s="139"/>
      <c r="R101" s="49"/>
      <c r="S101" s="189"/>
      <c r="T101" s="190"/>
      <c r="U101" s="191" t="s">
        <v>47</v>
      </c>
      <c r="V101" s="189"/>
      <c r="W101" s="189"/>
      <c r="X101" s="189"/>
      <c r="Y101" s="189"/>
      <c r="Z101" s="189"/>
      <c r="AA101" s="189"/>
      <c r="AB101" s="189"/>
      <c r="AC101" s="189"/>
      <c r="AD101" s="189"/>
      <c r="AE101" s="189"/>
      <c r="AF101" s="189"/>
      <c r="AG101" s="189"/>
      <c r="AH101" s="189"/>
      <c r="AI101" s="189"/>
      <c r="AJ101" s="189"/>
      <c r="AK101" s="189"/>
      <c r="AL101" s="189"/>
      <c r="AM101" s="189"/>
      <c r="AN101" s="189"/>
      <c r="AO101" s="189"/>
      <c r="AP101" s="189"/>
      <c r="AQ101" s="189"/>
      <c r="AR101" s="189"/>
      <c r="AS101" s="189"/>
      <c r="AT101" s="189"/>
      <c r="AU101" s="189"/>
      <c r="AV101" s="189"/>
      <c r="AW101" s="189"/>
      <c r="AX101" s="189"/>
      <c r="AY101" s="192" t="s">
        <v>140</v>
      </c>
      <c r="AZ101" s="189"/>
      <c r="BA101" s="189"/>
      <c r="BB101" s="189"/>
      <c r="BC101" s="189"/>
      <c r="BD101" s="189"/>
      <c r="BE101" s="193">
        <f>IF(U101="základní",N101,0)</f>
        <v>0</v>
      </c>
      <c r="BF101" s="193">
        <f>IF(U101="snížená",N101,0)</f>
        <v>0</v>
      </c>
      <c r="BG101" s="193">
        <f>IF(U101="zákl. přenesená",N101,0)</f>
        <v>0</v>
      </c>
      <c r="BH101" s="193">
        <f>IF(U101="sníž. přenesená",N101,0)</f>
        <v>0</v>
      </c>
      <c r="BI101" s="193">
        <f>IF(U101="nulová",N101,0)</f>
        <v>0</v>
      </c>
      <c r="BJ101" s="192" t="s">
        <v>90</v>
      </c>
      <c r="BK101" s="189"/>
      <c r="BL101" s="189"/>
      <c r="BM101" s="189"/>
    </row>
    <row r="102" spans="2:65" s="1" customFormat="1" ht="18" customHeight="1">
      <c r="B102" s="47"/>
      <c r="C102" s="48"/>
      <c r="D102" s="144" t="s">
        <v>144</v>
      </c>
      <c r="E102" s="137"/>
      <c r="F102" s="137"/>
      <c r="G102" s="137"/>
      <c r="H102" s="137"/>
      <c r="I102" s="48"/>
      <c r="J102" s="48"/>
      <c r="K102" s="48"/>
      <c r="L102" s="48"/>
      <c r="M102" s="48"/>
      <c r="N102" s="138">
        <f>ROUND(N88*T102,2)</f>
        <v>0</v>
      </c>
      <c r="O102" s="139"/>
      <c r="P102" s="139"/>
      <c r="Q102" s="139"/>
      <c r="R102" s="49"/>
      <c r="S102" s="189"/>
      <c r="T102" s="190"/>
      <c r="U102" s="191" t="s">
        <v>47</v>
      </c>
      <c r="V102" s="189"/>
      <c r="W102" s="189"/>
      <c r="X102" s="189"/>
      <c r="Y102" s="189"/>
      <c r="Z102" s="189"/>
      <c r="AA102" s="189"/>
      <c r="AB102" s="189"/>
      <c r="AC102" s="189"/>
      <c r="AD102" s="189"/>
      <c r="AE102" s="189"/>
      <c r="AF102" s="189"/>
      <c r="AG102" s="189"/>
      <c r="AH102" s="189"/>
      <c r="AI102" s="189"/>
      <c r="AJ102" s="189"/>
      <c r="AK102" s="189"/>
      <c r="AL102" s="189"/>
      <c r="AM102" s="189"/>
      <c r="AN102" s="189"/>
      <c r="AO102" s="189"/>
      <c r="AP102" s="189"/>
      <c r="AQ102" s="189"/>
      <c r="AR102" s="189"/>
      <c r="AS102" s="189"/>
      <c r="AT102" s="189"/>
      <c r="AU102" s="189"/>
      <c r="AV102" s="189"/>
      <c r="AW102" s="189"/>
      <c r="AX102" s="189"/>
      <c r="AY102" s="192" t="s">
        <v>140</v>
      </c>
      <c r="AZ102" s="189"/>
      <c r="BA102" s="189"/>
      <c r="BB102" s="189"/>
      <c r="BC102" s="189"/>
      <c r="BD102" s="189"/>
      <c r="BE102" s="193">
        <f>IF(U102="základní",N102,0)</f>
        <v>0</v>
      </c>
      <c r="BF102" s="193">
        <f>IF(U102="snížená",N102,0)</f>
        <v>0</v>
      </c>
      <c r="BG102" s="193">
        <f>IF(U102="zákl. přenesená",N102,0)</f>
        <v>0</v>
      </c>
      <c r="BH102" s="193">
        <f>IF(U102="sníž. přenesená",N102,0)</f>
        <v>0</v>
      </c>
      <c r="BI102" s="193">
        <f>IF(U102="nulová",N102,0)</f>
        <v>0</v>
      </c>
      <c r="BJ102" s="192" t="s">
        <v>90</v>
      </c>
      <c r="BK102" s="189"/>
      <c r="BL102" s="189"/>
      <c r="BM102" s="189"/>
    </row>
    <row r="103" spans="2:65" s="1" customFormat="1" ht="18" customHeight="1">
      <c r="B103" s="47"/>
      <c r="C103" s="48"/>
      <c r="D103" s="137" t="s">
        <v>145</v>
      </c>
      <c r="E103" s="48"/>
      <c r="F103" s="48"/>
      <c r="G103" s="48"/>
      <c r="H103" s="48"/>
      <c r="I103" s="48"/>
      <c r="J103" s="48"/>
      <c r="K103" s="48"/>
      <c r="L103" s="48"/>
      <c r="M103" s="48"/>
      <c r="N103" s="138">
        <f>ROUND(N88*T103,2)</f>
        <v>0</v>
      </c>
      <c r="O103" s="139"/>
      <c r="P103" s="139"/>
      <c r="Q103" s="139"/>
      <c r="R103" s="49"/>
      <c r="S103" s="189"/>
      <c r="T103" s="194"/>
      <c r="U103" s="195" t="s">
        <v>47</v>
      </c>
      <c r="V103" s="189"/>
      <c r="W103" s="189"/>
      <c r="X103" s="189"/>
      <c r="Y103" s="189"/>
      <c r="Z103" s="189"/>
      <c r="AA103" s="189"/>
      <c r="AB103" s="189"/>
      <c r="AC103" s="189"/>
      <c r="AD103" s="189"/>
      <c r="AE103" s="189"/>
      <c r="AF103" s="189"/>
      <c r="AG103" s="189"/>
      <c r="AH103" s="189"/>
      <c r="AI103" s="189"/>
      <c r="AJ103" s="189"/>
      <c r="AK103" s="189"/>
      <c r="AL103" s="189"/>
      <c r="AM103" s="189"/>
      <c r="AN103" s="189"/>
      <c r="AO103" s="189"/>
      <c r="AP103" s="189"/>
      <c r="AQ103" s="189"/>
      <c r="AR103" s="189"/>
      <c r="AS103" s="189"/>
      <c r="AT103" s="189"/>
      <c r="AU103" s="189"/>
      <c r="AV103" s="189"/>
      <c r="AW103" s="189"/>
      <c r="AX103" s="189"/>
      <c r="AY103" s="192" t="s">
        <v>146</v>
      </c>
      <c r="AZ103" s="189"/>
      <c r="BA103" s="189"/>
      <c r="BB103" s="189"/>
      <c r="BC103" s="189"/>
      <c r="BD103" s="189"/>
      <c r="BE103" s="193">
        <f>IF(U103="základní",N103,0)</f>
        <v>0</v>
      </c>
      <c r="BF103" s="193">
        <f>IF(U103="snížená",N103,0)</f>
        <v>0</v>
      </c>
      <c r="BG103" s="193">
        <f>IF(U103="zákl. přenesená",N103,0)</f>
        <v>0</v>
      </c>
      <c r="BH103" s="193">
        <f>IF(U103="sníž. přenesená",N103,0)</f>
        <v>0</v>
      </c>
      <c r="BI103" s="193">
        <f>IF(U103="nulová",N103,0)</f>
        <v>0</v>
      </c>
      <c r="BJ103" s="192" t="s">
        <v>90</v>
      </c>
      <c r="BK103" s="189"/>
      <c r="BL103" s="189"/>
      <c r="BM103" s="189"/>
    </row>
    <row r="104" spans="2:21" s="1" customFormat="1" ht="13.5"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9"/>
      <c r="T104" s="172"/>
      <c r="U104" s="172"/>
    </row>
    <row r="105" spans="2:21" s="1" customFormat="1" ht="29.25" customHeight="1">
      <c r="B105" s="47"/>
      <c r="C105" s="151" t="s">
        <v>112</v>
      </c>
      <c r="D105" s="152"/>
      <c r="E105" s="152"/>
      <c r="F105" s="152"/>
      <c r="G105" s="152"/>
      <c r="H105" s="152"/>
      <c r="I105" s="152"/>
      <c r="J105" s="152"/>
      <c r="K105" s="152"/>
      <c r="L105" s="153">
        <f>ROUND(SUM(N88+N97),2)</f>
        <v>0</v>
      </c>
      <c r="M105" s="153"/>
      <c r="N105" s="153"/>
      <c r="O105" s="153"/>
      <c r="P105" s="153"/>
      <c r="Q105" s="153"/>
      <c r="R105" s="49"/>
      <c r="T105" s="172"/>
      <c r="U105" s="172"/>
    </row>
    <row r="106" spans="2:21" s="1" customFormat="1" ht="6.95" customHeight="1">
      <c r="B106" s="76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8"/>
      <c r="T106" s="172"/>
      <c r="U106" s="172"/>
    </row>
    <row r="110" spans="2:18" s="1" customFormat="1" ht="6.95" customHeight="1">
      <c r="B110" s="79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1"/>
    </row>
    <row r="111" spans="2:18" s="1" customFormat="1" ht="36.95" customHeight="1">
      <c r="B111" s="47"/>
      <c r="C111" s="28" t="s">
        <v>147</v>
      </c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9"/>
    </row>
    <row r="112" spans="2:18" s="1" customFormat="1" ht="6.95" customHeight="1">
      <c r="B112" s="47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9"/>
    </row>
    <row r="113" spans="2:18" s="1" customFormat="1" ht="30" customHeight="1">
      <c r="B113" s="47"/>
      <c r="C113" s="39" t="s">
        <v>19</v>
      </c>
      <c r="D113" s="48"/>
      <c r="E113" s="48"/>
      <c r="F113" s="156" t="str">
        <f>F6</f>
        <v>Rekonstrukce polních cest k.ú. Verneřice</v>
      </c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48"/>
      <c r="R113" s="49"/>
    </row>
    <row r="114" spans="2:18" s="1" customFormat="1" ht="36.95" customHeight="1">
      <c r="B114" s="47"/>
      <c r="C114" s="86" t="s">
        <v>120</v>
      </c>
      <c r="D114" s="48"/>
      <c r="E114" s="48"/>
      <c r="F114" s="88" t="str">
        <f>F7</f>
        <v>002.05 - Protierozní cestní příkopy SP1 a SP2</v>
      </c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9"/>
    </row>
    <row r="115" spans="2:18" s="1" customFormat="1" ht="6.95" customHeight="1">
      <c r="B115" s="47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9"/>
    </row>
    <row r="116" spans="2:18" s="1" customFormat="1" ht="18" customHeight="1">
      <c r="B116" s="47"/>
      <c r="C116" s="39" t="s">
        <v>24</v>
      </c>
      <c r="D116" s="48"/>
      <c r="E116" s="48"/>
      <c r="F116" s="34" t="str">
        <f>F9</f>
        <v>Verneřice</v>
      </c>
      <c r="G116" s="48"/>
      <c r="H116" s="48"/>
      <c r="I116" s="48"/>
      <c r="J116" s="48"/>
      <c r="K116" s="39" t="s">
        <v>26</v>
      </c>
      <c r="L116" s="48"/>
      <c r="M116" s="91" t="str">
        <f>IF(O9="","",O9)</f>
        <v>11. 10. 2017</v>
      </c>
      <c r="N116" s="91"/>
      <c r="O116" s="91"/>
      <c r="P116" s="91"/>
      <c r="Q116" s="48"/>
      <c r="R116" s="49"/>
    </row>
    <row r="117" spans="2:18" s="1" customFormat="1" ht="6.95" customHeight="1">
      <c r="B117" s="47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9"/>
    </row>
    <row r="118" spans="2:18" s="1" customFormat="1" ht="13.5">
      <c r="B118" s="47"/>
      <c r="C118" s="39" t="s">
        <v>28</v>
      </c>
      <c r="D118" s="48"/>
      <c r="E118" s="48"/>
      <c r="F118" s="34" t="str">
        <f>E12</f>
        <v>ČR - Státní pozemkový úřad</v>
      </c>
      <c r="G118" s="48"/>
      <c r="H118" s="48"/>
      <c r="I118" s="48"/>
      <c r="J118" s="48"/>
      <c r="K118" s="39" t="s">
        <v>36</v>
      </c>
      <c r="L118" s="48"/>
      <c r="M118" s="34" t="str">
        <f>E18</f>
        <v>Agroprojekt PSO s.r.o.</v>
      </c>
      <c r="N118" s="34"/>
      <c r="O118" s="34"/>
      <c r="P118" s="34"/>
      <c r="Q118" s="34"/>
      <c r="R118" s="49"/>
    </row>
    <row r="119" spans="2:18" s="1" customFormat="1" ht="14.4" customHeight="1">
      <c r="B119" s="47"/>
      <c r="C119" s="39" t="s">
        <v>34</v>
      </c>
      <c r="D119" s="48"/>
      <c r="E119" s="48"/>
      <c r="F119" s="34" t="str">
        <f>IF(E15="","",E15)</f>
        <v>Vyplň údaj</v>
      </c>
      <c r="G119" s="48"/>
      <c r="H119" s="48"/>
      <c r="I119" s="48"/>
      <c r="J119" s="48"/>
      <c r="K119" s="39" t="s">
        <v>39</v>
      </c>
      <c r="L119" s="48"/>
      <c r="M119" s="34" t="str">
        <f>E21</f>
        <v>Ing. Divinová Hana</v>
      </c>
      <c r="N119" s="34"/>
      <c r="O119" s="34"/>
      <c r="P119" s="34"/>
      <c r="Q119" s="34"/>
      <c r="R119" s="49"/>
    </row>
    <row r="120" spans="2:18" s="1" customFormat="1" ht="10.3" customHeight="1">
      <c r="B120" s="47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9"/>
    </row>
    <row r="121" spans="2:27" s="8" customFormat="1" ht="29.25" customHeight="1">
      <c r="B121" s="196"/>
      <c r="C121" s="197" t="s">
        <v>148</v>
      </c>
      <c r="D121" s="198" t="s">
        <v>149</v>
      </c>
      <c r="E121" s="198" t="s">
        <v>64</v>
      </c>
      <c r="F121" s="198" t="s">
        <v>150</v>
      </c>
      <c r="G121" s="198"/>
      <c r="H121" s="198"/>
      <c r="I121" s="198"/>
      <c r="J121" s="198" t="s">
        <v>151</v>
      </c>
      <c r="K121" s="198" t="s">
        <v>152</v>
      </c>
      <c r="L121" s="198" t="s">
        <v>153</v>
      </c>
      <c r="M121" s="198"/>
      <c r="N121" s="198" t="s">
        <v>125</v>
      </c>
      <c r="O121" s="198"/>
      <c r="P121" s="198"/>
      <c r="Q121" s="199"/>
      <c r="R121" s="200"/>
      <c r="T121" s="107" t="s">
        <v>154</v>
      </c>
      <c r="U121" s="108" t="s">
        <v>46</v>
      </c>
      <c r="V121" s="108" t="s">
        <v>155</v>
      </c>
      <c r="W121" s="108" t="s">
        <v>156</v>
      </c>
      <c r="X121" s="108" t="s">
        <v>157</v>
      </c>
      <c r="Y121" s="108" t="s">
        <v>158</v>
      </c>
      <c r="Z121" s="108" t="s">
        <v>159</v>
      </c>
      <c r="AA121" s="109" t="s">
        <v>160</v>
      </c>
    </row>
    <row r="122" spans="2:63" s="1" customFormat="1" ht="29.25" customHeight="1">
      <c r="B122" s="47"/>
      <c r="C122" s="111" t="s">
        <v>122</v>
      </c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201">
        <f>BK122</f>
        <v>0</v>
      </c>
      <c r="O122" s="202"/>
      <c r="P122" s="202"/>
      <c r="Q122" s="202"/>
      <c r="R122" s="49"/>
      <c r="T122" s="110"/>
      <c r="U122" s="68"/>
      <c r="V122" s="68"/>
      <c r="W122" s="203">
        <f>W123+W188</f>
        <v>0</v>
      </c>
      <c r="X122" s="68"/>
      <c r="Y122" s="203">
        <f>Y123+Y188</f>
        <v>2072.3917274000005</v>
      </c>
      <c r="Z122" s="68"/>
      <c r="AA122" s="204">
        <f>AA123+AA188</f>
        <v>2216.183968</v>
      </c>
      <c r="AT122" s="23" t="s">
        <v>81</v>
      </c>
      <c r="AU122" s="23" t="s">
        <v>127</v>
      </c>
      <c r="BK122" s="205">
        <f>BK123+BK188</f>
        <v>0</v>
      </c>
    </row>
    <row r="123" spans="2:63" s="9" customFormat="1" ht="37.4" customHeight="1">
      <c r="B123" s="206"/>
      <c r="C123" s="207"/>
      <c r="D123" s="208" t="s">
        <v>128</v>
      </c>
      <c r="E123" s="208"/>
      <c r="F123" s="208"/>
      <c r="G123" s="208"/>
      <c r="H123" s="208"/>
      <c r="I123" s="208"/>
      <c r="J123" s="208"/>
      <c r="K123" s="208"/>
      <c r="L123" s="208"/>
      <c r="M123" s="208"/>
      <c r="N123" s="265">
        <f>BK123</f>
        <v>0</v>
      </c>
      <c r="O123" s="179"/>
      <c r="P123" s="179"/>
      <c r="Q123" s="179"/>
      <c r="R123" s="211"/>
      <c r="T123" s="212"/>
      <c r="U123" s="207"/>
      <c r="V123" s="207"/>
      <c r="W123" s="213">
        <f>W124+W145+W148+W169+W173+W183</f>
        <v>0</v>
      </c>
      <c r="X123" s="207"/>
      <c r="Y123" s="213">
        <f>Y124+Y145+Y148+Y169+Y173+Y183</f>
        <v>2072.3917274000005</v>
      </c>
      <c r="Z123" s="207"/>
      <c r="AA123" s="214">
        <f>AA124+AA145+AA148+AA169+AA173+AA183</f>
        <v>2216.183968</v>
      </c>
      <c r="AR123" s="215" t="s">
        <v>90</v>
      </c>
      <c r="AT123" s="216" t="s">
        <v>81</v>
      </c>
      <c r="AU123" s="216" t="s">
        <v>82</v>
      </c>
      <c r="AY123" s="215" t="s">
        <v>161</v>
      </c>
      <c r="BK123" s="217">
        <f>BK124+BK145+BK148+BK169+BK173+BK183</f>
        <v>0</v>
      </c>
    </row>
    <row r="124" spans="2:63" s="9" customFormat="1" ht="19.9" customHeight="1">
      <c r="B124" s="206"/>
      <c r="C124" s="207"/>
      <c r="D124" s="238" t="s">
        <v>129</v>
      </c>
      <c r="E124" s="238"/>
      <c r="F124" s="238"/>
      <c r="G124" s="238"/>
      <c r="H124" s="238"/>
      <c r="I124" s="238"/>
      <c r="J124" s="238"/>
      <c r="K124" s="238"/>
      <c r="L124" s="238"/>
      <c r="M124" s="238"/>
      <c r="N124" s="261">
        <f>BK124</f>
        <v>0</v>
      </c>
      <c r="O124" s="262"/>
      <c r="P124" s="262"/>
      <c r="Q124" s="262"/>
      <c r="R124" s="211"/>
      <c r="T124" s="212"/>
      <c r="U124" s="207"/>
      <c r="V124" s="207"/>
      <c r="W124" s="213">
        <f>SUM(W125:W144)</f>
        <v>0</v>
      </c>
      <c r="X124" s="207"/>
      <c r="Y124" s="213">
        <f>SUM(Y125:Y144)</f>
        <v>5.496179</v>
      </c>
      <c r="Z124" s="207"/>
      <c r="AA124" s="214">
        <f>SUM(AA125:AA144)</f>
        <v>2202.463968</v>
      </c>
      <c r="AR124" s="215" t="s">
        <v>90</v>
      </c>
      <c r="AT124" s="216" t="s">
        <v>81</v>
      </c>
      <c r="AU124" s="216" t="s">
        <v>90</v>
      </c>
      <c r="AY124" s="215" t="s">
        <v>161</v>
      </c>
      <c r="BK124" s="217">
        <f>SUM(BK125:BK144)</f>
        <v>0</v>
      </c>
    </row>
    <row r="125" spans="2:65" s="1" customFormat="1" ht="16.5" customHeight="1">
      <c r="B125" s="47"/>
      <c r="C125" s="218" t="s">
        <v>90</v>
      </c>
      <c r="D125" s="218" t="s">
        <v>162</v>
      </c>
      <c r="E125" s="219" t="s">
        <v>176</v>
      </c>
      <c r="F125" s="220" t="s">
        <v>177</v>
      </c>
      <c r="G125" s="220"/>
      <c r="H125" s="220"/>
      <c r="I125" s="220"/>
      <c r="J125" s="221" t="s">
        <v>178</v>
      </c>
      <c r="K125" s="222">
        <v>5398.196</v>
      </c>
      <c r="L125" s="223">
        <v>0</v>
      </c>
      <c r="M125" s="224"/>
      <c r="N125" s="225">
        <f>ROUND(L125*K125,2)</f>
        <v>0</v>
      </c>
      <c r="O125" s="225"/>
      <c r="P125" s="225"/>
      <c r="Q125" s="225"/>
      <c r="R125" s="49"/>
      <c r="T125" s="226" t="s">
        <v>22</v>
      </c>
      <c r="U125" s="57" t="s">
        <v>47</v>
      </c>
      <c r="V125" s="48"/>
      <c r="W125" s="227">
        <f>V125*K125</f>
        <v>0</v>
      </c>
      <c r="X125" s="227">
        <v>0</v>
      </c>
      <c r="Y125" s="227">
        <f>X125*K125</f>
        <v>0</v>
      </c>
      <c r="Z125" s="227">
        <v>0.408</v>
      </c>
      <c r="AA125" s="228">
        <f>Z125*K125</f>
        <v>2202.463968</v>
      </c>
      <c r="AR125" s="23" t="s">
        <v>166</v>
      </c>
      <c r="AT125" s="23" t="s">
        <v>162</v>
      </c>
      <c r="AU125" s="23" t="s">
        <v>118</v>
      </c>
      <c r="AY125" s="23" t="s">
        <v>161</v>
      </c>
      <c r="BE125" s="143">
        <f>IF(U125="základní",N125,0)</f>
        <v>0</v>
      </c>
      <c r="BF125" s="143">
        <f>IF(U125="snížená",N125,0)</f>
        <v>0</v>
      </c>
      <c r="BG125" s="143">
        <f>IF(U125="zákl. přenesená",N125,0)</f>
        <v>0</v>
      </c>
      <c r="BH125" s="143">
        <f>IF(U125="sníž. přenesená",N125,0)</f>
        <v>0</v>
      </c>
      <c r="BI125" s="143">
        <f>IF(U125="nulová",N125,0)</f>
        <v>0</v>
      </c>
      <c r="BJ125" s="23" t="s">
        <v>90</v>
      </c>
      <c r="BK125" s="143">
        <f>ROUND(L125*K125,2)</f>
        <v>0</v>
      </c>
      <c r="BL125" s="23" t="s">
        <v>166</v>
      </c>
      <c r="BM125" s="23" t="s">
        <v>562</v>
      </c>
    </row>
    <row r="126" spans="2:51" s="10" customFormat="1" ht="25.5" customHeight="1">
      <c r="B126" s="241"/>
      <c r="C126" s="242"/>
      <c r="D126" s="242"/>
      <c r="E126" s="243" t="s">
        <v>22</v>
      </c>
      <c r="F126" s="244" t="s">
        <v>180</v>
      </c>
      <c r="G126" s="245"/>
      <c r="H126" s="245"/>
      <c r="I126" s="245"/>
      <c r="J126" s="242"/>
      <c r="K126" s="246">
        <v>4095</v>
      </c>
      <c r="L126" s="242"/>
      <c r="M126" s="242"/>
      <c r="N126" s="242"/>
      <c r="O126" s="242"/>
      <c r="P126" s="242"/>
      <c r="Q126" s="242"/>
      <c r="R126" s="247"/>
      <c r="T126" s="248"/>
      <c r="U126" s="242"/>
      <c r="V126" s="242"/>
      <c r="W126" s="242"/>
      <c r="X126" s="242"/>
      <c r="Y126" s="242"/>
      <c r="Z126" s="242"/>
      <c r="AA126" s="249"/>
      <c r="AT126" s="250" t="s">
        <v>181</v>
      </c>
      <c r="AU126" s="250" t="s">
        <v>118</v>
      </c>
      <c r="AV126" s="10" t="s">
        <v>118</v>
      </c>
      <c r="AW126" s="10" t="s">
        <v>38</v>
      </c>
      <c r="AX126" s="10" t="s">
        <v>82</v>
      </c>
      <c r="AY126" s="250" t="s">
        <v>161</v>
      </c>
    </row>
    <row r="127" spans="2:51" s="10" customFormat="1" ht="16.5" customHeight="1">
      <c r="B127" s="241"/>
      <c r="C127" s="242"/>
      <c r="D127" s="242"/>
      <c r="E127" s="243" t="s">
        <v>22</v>
      </c>
      <c r="F127" s="251" t="s">
        <v>182</v>
      </c>
      <c r="G127" s="242"/>
      <c r="H127" s="242"/>
      <c r="I127" s="242"/>
      <c r="J127" s="242"/>
      <c r="K127" s="246">
        <v>1303.196</v>
      </c>
      <c r="L127" s="242"/>
      <c r="M127" s="242"/>
      <c r="N127" s="242"/>
      <c r="O127" s="242"/>
      <c r="P127" s="242"/>
      <c r="Q127" s="242"/>
      <c r="R127" s="247"/>
      <c r="T127" s="248"/>
      <c r="U127" s="242"/>
      <c r="V127" s="242"/>
      <c r="W127" s="242"/>
      <c r="X127" s="242"/>
      <c r="Y127" s="242"/>
      <c r="Z127" s="242"/>
      <c r="AA127" s="249"/>
      <c r="AT127" s="250" t="s">
        <v>181</v>
      </c>
      <c r="AU127" s="250" t="s">
        <v>118</v>
      </c>
      <c r="AV127" s="10" t="s">
        <v>118</v>
      </c>
      <c r="AW127" s="10" t="s">
        <v>38</v>
      </c>
      <c r="AX127" s="10" t="s">
        <v>82</v>
      </c>
      <c r="AY127" s="250" t="s">
        <v>161</v>
      </c>
    </row>
    <row r="128" spans="2:51" s="11" customFormat="1" ht="16.5" customHeight="1">
      <c r="B128" s="252"/>
      <c r="C128" s="253"/>
      <c r="D128" s="253"/>
      <c r="E128" s="254" t="s">
        <v>22</v>
      </c>
      <c r="F128" s="255" t="s">
        <v>183</v>
      </c>
      <c r="G128" s="253"/>
      <c r="H128" s="253"/>
      <c r="I128" s="253"/>
      <c r="J128" s="253"/>
      <c r="K128" s="256">
        <v>5398.196</v>
      </c>
      <c r="L128" s="253"/>
      <c r="M128" s="253"/>
      <c r="N128" s="253"/>
      <c r="O128" s="253"/>
      <c r="P128" s="253"/>
      <c r="Q128" s="253"/>
      <c r="R128" s="257"/>
      <c r="T128" s="258"/>
      <c r="U128" s="253"/>
      <c r="V128" s="253"/>
      <c r="W128" s="253"/>
      <c r="X128" s="253"/>
      <c r="Y128" s="253"/>
      <c r="Z128" s="253"/>
      <c r="AA128" s="259"/>
      <c r="AT128" s="260" t="s">
        <v>181</v>
      </c>
      <c r="AU128" s="260" t="s">
        <v>118</v>
      </c>
      <c r="AV128" s="11" t="s">
        <v>166</v>
      </c>
      <c r="AW128" s="11" t="s">
        <v>38</v>
      </c>
      <c r="AX128" s="11" t="s">
        <v>90</v>
      </c>
      <c r="AY128" s="260" t="s">
        <v>161</v>
      </c>
    </row>
    <row r="129" spans="2:65" s="1" customFormat="1" ht="38.25" customHeight="1">
      <c r="B129" s="47"/>
      <c r="C129" s="218" t="s">
        <v>118</v>
      </c>
      <c r="D129" s="218" t="s">
        <v>162</v>
      </c>
      <c r="E129" s="219" t="s">
        <v>184</v>
      </c>
      <c r="F129" s="220" t="s">
        <v>185</v>
      </c>
      <c r="G129" s="220"/>
      <c r="H129" s="220"/>
      <c r="I129" s="220"/>
      <c r="J129" s="221" t="s">
        <v>186</v>
      </c>
      <c r="K129" s="222">
        <v>1013.1</v>
      </c>
      <c r="L129" s="223">
        <v>0</v>
      </c>
      <c r="M129" s="224"/>
      <c r="N129" s="225">
        <f>ROUND(L129*K129,2)</f>
        <v>0</v>
      </c>
      <c r="O129" s="225"/>
      <c r="P129" s="225"/>
      <c r="Q129" s="225"/>
      <c r="R129" s="49"/>
      <c r="T129" s="226" t="s">
        <v>22</v>
      </c>
      <c r="U129" s="57" t="s">
        <v>47</v>
      </c>
      <c r="V129" s="48"/>
      <c r="W129" s="227">
        <f>V129*K129</f>
        <v>0</v>
      </c>
      <c r="X129" s="227">
        <v>0</v>
      </c>
      <c r="Y129" s="227">
        <f>X129*K129</f>
        <v>0</v>
      </c>
      <c r="Z129" s="227">
        <v>0</v>
      </c>
      <c r="AA129" s="228">
        <f>Z129*K129</f>
        <v>0</v>
      </c>
      <c r="AR129" s="23" t="s">
        <v>166</v>
      </c>
      <c r="AT129" s="23" t="s">
        <v>162</v>
      </c>
      <c r="AU129" s="23" t="s">
        <v>118</v>
      </c>
      <c r="AY129" s="23" t="s">
        <v>161</v>
      </c>
      <c r="BE129" s="143">
        <f>IF(U129="základní",N129,0)</f>
        <v>0</v>
      </c>
      <c r="BF129" s="143">
        <f>IF(U129="snížená",N129,0)</f>
        <v>0</v>
      </c>
      <c r="BG129" s="143">
        <f>IF(U129="zákl. přenesená",N129,0)</f>
        <v>0</v>
      </c>
      <c r="BH129" s="143">
        <f>IF(U129="sníž. přenesená",N129,0)</f>
        <v>0</v>
      </c>
      <c r="BI129" s="143">
        <f>IF(U129="nulová",N129,0)</f>
        <v>0</v>
      </c>
      <c r="BJ129" s="23" t="s">
        <v>90</v>
      </c>
      <c r="BK129" s="143">
        <f>ROUND(L129*K129,2)</f>
        <v>0</v>
      </c>
      <c r="BL129" s="23" t="s">
        <v>166</v>
      </c>
      <c r="BM129" s="23" t="s">
        <v>563</v>
      </c>
    </row>
    <row r="130" spans="2:47" s="1" customFormat="1" ht="24" customHeight="1">
      <c r="B130" s="47"/>
      <c r="C130" s="48"/>
      <c r="D130" s="48"/>
      <c r="E130" s="48"/>
      <c r="F130" s="229" t="s">
        <v>188</v>
      </c>
      <c r="G130" s="68"/>
      <c r="H130" s="68"/>
      <c r="I130" s="68"/>
      <c r="J130" s="48"/>
      <c r="K130" s="48"/>
      <c r="L130" s="48"/>
      <c r="M130" s="48"/>
      <c r="N130" s="48"/>
      <c r="O130" s="48"/>
      <c r="P130" s="48"/>
      <c r="Q130" s="48"/>
      <c r="R130" s="49"/>
      <c r="T130" s="190"/>
      <c r="U130" s="48"/>
      <c r="V130" s="48"/>
      <c r="W130" s="48"/>
      <c r="X130" s="48"/>
      <c r="Y130" s="48"/>
      <c r="Z130" s="48"/>
      <c r="AA130" s="101"/>
      <c r="AT130" s="23" t="s">
        <v>169</v>
      </c>
      <c r="AU130" s="23" t="s">
        <v>118</v>
      </c>
    </row>
    <row r="131" spans="2:51" s="10" customFormat="1" ht="16.5" customHeight="1">
      <c r="B131" s="241"/>
      <c r="C131" s="242"/>
      <c r="D131" s="242"/>
      <c r="E131" s="243" t="s">
        <v>22</v>
      </c>
      <c r="F131" s="251" t="s">
        <v>564</v>
      </c>
      <c r="G131" s="242"/>
      <c r="H131" s="242"/>
      <c r="I131" s="242"/>
      <c r="J131" s="242"/>
      <c r="K131" s="246">
        <v>1013.1</v>
      </c>
      <c r="L131" s="242"/>
      <c r="M131" s="242"/>
      <c r="N131" s="242"/>
      <c r="O131" s="242"/>
      <c r="P131" s="242"/>
      <c r="Q131" s="242"/>
      <c r="R131" s="247"/>
      <c r="T131" s="248"/>
      <c r="U131" s="242"/>
      <c r="V131" s="242"/>
      <c r="W131" s="242"/>
      <c r="X131" s="242"/>
      <c r="Y131" s="242"/>
      <c r="Z131" s="242"/>
      <c r="AA131" s="249"/>
      <c r="AT131" s="250" t="s">
        <v>181</v>
      </c>
      <c r="AU131" s="250" t="s">
        <v>118</v>
      </c>
      <c r="AV131" s="10" t="s">
        <v>118</v>
      </c>
      <c r="AW131" s="10" t="s">
        <v>38</v>
      </c>
      <c r="AX131" s="10" t="s">
        <v>82</v>
      </c>
      <c r="AY131" s="250" t="s">
        <v>161</v>
      </c>
    </row>
    <row r="132" spans="2:51" s="11" customFormat="1" ht="16.5" customHeight="1">
      <c r="B132" s="252"/>
      <c r="C132" s="253"/>
      <c r="D132" s="253"/>
      <c r="E132" s="254" t="s">
        <v>22</v>
      </c>
      <c r="F132" s="255" t="s">
        <v>183</v>
      </c>
      <c r="G132" s="253"/>
      <c r="H132" s="253"/>
      <c r="I132" s="253"/>
      <c r="J132" s="253"/>
      <c r="K132" s="256">
        <v>1013.1</v>
      </c>
      <c r="L132" s="253"/>
      <c r="M132" s="253"/>
      <c r="N132" s="253"/>
      <c r="O132" s="253"/>
      <c r="P132" s="253"/>
      <c r="Q132" s="253"/>
      <c r="R132" s="257"/>
      <c r="T132" s="258"/>
      <c r="U132" s="253"/>
      <c r="V132" s="253"/>
      <c r="W132" s="253"/>
      <c r="X132" s="253"/>
      <c r="Y132" s="253"/>
      <c r="Z132" s="253"/>
      <c r="AA132" s="259"/>
      <c r="AT132" s="260" t="s">
        <v>181</v>
      </c>
      <c r="AU132" s="260" t="s">
        <v>118</v>
      </c>
      <c r="AV132" s="11" t="s">
        <v>166</v>
      </c>
      <c r="AW132" s="11" t="s">
        <v>38</v>
      </c>
      <c r="AX132" s="11" t="s">
        <v>90</v>
      </c>
      <c r="AY132" s="260" t="s">
        <v>161</v>
      </c>
    </row>
    <row r="133" spans="2:65" s="1" customFormat="1" ht="25.5" customHeight="1">
      <c r="B133" s="47"/>
      <c r="C133" s="218" t="s">
        <v>175</v>
      </c>
      <c r="D133" s="218" t="s">
        <v>162</v>
      </c>
      <c r="E133" s="219" t="s">
        <v>194</v>
      </c>
      <c r="F133" s="220" t="s">
        <v>195</v>
      </c>
      <c r="G133" s="220"/>
      <c r="H133" s="220"/>
      <c r="I133" s="220"/>
      <c r="J133" s="221" t="s">
        <v>186</v>
      </c>
      <c r="K133" s="222">
        <v>303.93</v>
      </c>
      <c r="L133" s="223">
        <v>0</v>
      </c>
      <c r="M133" s="224"/>
      <c r="N133" s="225">
        <f>ROUND(L133*K133,2)</f>
        <v>0</v>
      </c>
      <c r="O133" s="225"/>
      <c r="P133" s="225"/>
      <c r="Q133" s="225"/>
      <c r="R133" s="49"/>
      <c r="T133" s="226" t="s">
        <v>22</v>
      </c>
      <c r="U133" s="57" t="s">
        <v>47</v>
      </c>
      <c r="V133" s="48"/>
      <c r="W133" s="227">
        <f>V133*K133</f>
        <v>0</v>
      </c>
      <c r="X133" s="227">
        <v>0</v>
      </c>
      <c r="Y133" s="227">
        <f>X133*K133</f>
        <v>0</v>
      </c>
      <c r="Z133" s="227">
        <v>0</v>
      </c>
      <c r="AA133" s="228">
        <f>Z133*K133</f>
        <v>0</v>
      </c>
      <c r="AR133" s="23" t="s">
        <v>166</v>
      </c>
      <c r="AT133" s="23" t="s">
        <v>162</v>
      </c>
      <c r="AU133" s="23" t="s">
        <v>118</v>
      </c>
      <c r="AY133" s="23" t="s">
        <v>161</v>
      </c>
      <c r="BE133" s="143">
        <f>IF(U133="základní",N133,0)</f>
        <v>0</v>
      </c>
      <c r="BF133" s="143">
        <f>IF(U133="snížená",N133,0)</f>
        <v>0</v>
      </c>
      <c r="BG133" s="143">
        <f>IF(U133="zákl. přenesená",N133,0)</f>
        <v>0</v>
      </c>
      <c r="BH133" s="143">
        <f>IF(U133="sníž. přenesená",N133,0)</f>
        <v>0</v>
      </c>
      <c r="BI133" s="143">
        <f>IF(U133="nulová",N133,0)</f>
        <v>0</v>
      </c>
      <c r="BJ133" s="23" t="s">
        <v>90</v>
      </c>
      <c r="BK133" s="143">
        <f>ROUND(L133*K133,2)</f>
        <v>0</v>
      </c>
      <c r="BL133" s="23" t="s">
        <v>166</v>
      </c>
      <c r="BM133" s="23" t="s">
        <v>565</v>
      </c>
    </row>
    <row r="134" spans="2:51" s="10" customFormat="1" ht="16.5" customHeight="1">
      <c r="B134" s="241"/>
      <c r="C134" s="242"/>
      <c r="D134" s="242"/>
      <c r="E134" s="243" t="s">
        <v>22</v>
      </c>
      <c r="F134" s="244" t="s">
        <v>566</v>
      </c>
      <c r="G134" s="245"/>
      <c r="H134" s="245"/>
      <c r="I134" s="245"/>
      <c r="J134" s="242"/>
      <c r="K134" s="246">
        <v>303.93</v>
      </c>
      <c r="L134" s="242"/>
      <c r="M134" s="242"/>
      <c r="N134" s="242"/>
      <c r="O134" s="242"/>
      <c r="P134" s="242"/>
      <c r="Q134" s="242"/>
      <c r="R134" s="247"/>
      <c r="T134" s="248"/>
      <c r="U134" s="242"/>
      <c r="V134" s="242"/>
      <c r="W134" s="242"/>
      <c r="X134" s="242"/>
      <c r="Y134" s="242"/>
      <c r="Z134" s="242"/>
      <c r="AA134" s="249"/>
      <c r="AT134" s="250" t="s">
        <v>181</v>
      </c>
      <c r="AU134" s="250" t="s">
        <v>118</v>
      </c>
      <c r="AV134" s="10" t="s">
        <v>118</v>
      </c>
      <c r="AW134" s="10" t="s">
        <v>38</v>
      </c>
      <c r="AX134" s="10" t="s">
        <v>90</v>
      </c>
      <c r="AY134" s="250" t="s">
        <v>161</v>
      </c>
    </row>
    <row r="135" spans="2:65" s="1" customFormat="1" ht="25.5" customHeight="1">
      <c r="B135" s="47"/>
      <c r="C135" s="218" t="s">
        <v>166</v>
      </c>
      <c r="D135" s="218" t="s">
        <v>162</v>
      </c>
      <c r="E135" s="219" t="s">
        <v>213</v>
      </c>
      <c r="F135" s="220" t="s">
        <v>214</v>
      </c>
      <c r="G135" s="220"/>
      <c r="H135" s="220"/>
      <c r="I135" s="220"/>
      <c r="J135" s="221" t="s">
        <v>186</v>
      </c>
      <c r="K135" s="222">
        <v>1013.1</v>
      </c>
      <c r="L135" s="223">
        <v>0</v>
      </c>
      <c r="M135" s="224"/>
      <c r="N135" s="225">
        <f>ROUND(L135*K135,2)</f>
        <v>0</v>
      </c>
      <c r="O135" s="225"/>
      <c r="P135" s="225"/>
      <c r="Q135" s="225"/>
      <c r="R135" s="49"/>
      <c r="T135" s="226" t="s">
        <v>22</v>
      </c>
      <c r="U135" s="57" t="s">
        <v>47</v>
      </c>
      <c r="V135" s="48"/>
      <c r="W135" s="227">
        <f>V135*K135</f>
        <v>0</v>
      </c>
      <c r="X135" s="227">
        <v>0</v>
      </c>
      <c r="Y135" s="227">
        <f>X135*K135</f>
        <v>0</v>
      </c>
      <c r="Z135" s="227">
        <v>0</v>
      </c>
      <c r="AA135" s="228">
        <f>Z135*K135</f>
        <v>0</v>
      </c>
      <c r="AR135" s="23" t="s">
        <v>166</v>
      </c>
      <c r="AT135" s="23" t="s">
        <v>162</v>
      </c>
      <c r="AU135" s="23" t="s">
        <v>118</v>
      </c>
      <c r="AY135" s="23" t="s">
        <v>161</v>
      </c>
      <c r="BE135" s="143">
        <f>IF(U135="základní",N135,0)</f>
        <v>0</v>
      </c>
      <c r="BF135" s="143">
        <f>IF(U135="snížená",N135,0)</f>
        <v>0</v>
      </c>
      <c r="BG135" s="143">
        <f>IF(U135="zákl. přenesená",N135,0)</f>
        <v>0</v>
      </c>
      <c r="BH135" s="143">
        <f>IF(U135="sníž. přenesená",N135,0)</f>
        <v>0</v>
      </c>
      <c r="BI135" s="143">
        <f>IF(U135="nulová",N135,0)</f>
        <v>0</v>
      </c>
      <c r="BJ135" s="23" t="s">
        <v>90</v>
      </c>
      <c r="BK135" s="143">
        <f>ROUND(L135*K135,2)</f>
        <v>0</v>
      </c>
      <c r="BL135" s="23" t="s">
        <v>166</v>
      </c>
      <c r="BM135" s="23" t="s">
        <v>567</v>
      </c>
    </row>
    <row r="136" spans="2:51" s="10" customFormat="1" ht="16.5" customHeight="1">
      <c r="B136" s="241"/>
      <c r="C136" s="242"/>
      <c r="D136" s="242"/>
      <c r="E136" s="243" t="s">
        <v>22</v>
      </c>
      <c r="F136" s="244" t="s">
        <v>564</v>
      </c>
      <c r="G136" s="245"/>
      <c r="H136" s="245"/>
      <c r="I136" s="245"/>
      <c r="J136" s="242"/>
      <c r="K136" s="246">
        <v>1013.1</v>
      </c>
      <c r="L136" s="242"/>
      <c r="M136" s="242"/>
      <c r="N136" s="242"/>
      <c r="O136" s="242"/>
      <c r="P136" s="242"/>
      <c r="Q136" s="242"/>
      <c r="R136" s="247"/>
      <c r="T136" s="248"/>
      <c r="U136" s="242"/>
      <c r="V136" s="242"/>
      <c r="W136" s="242"/>
      <c r="X136" s="242"/>
      <c r="Y136" s="242"/>
      <c r="Z136" s="242"/>
      <c r="AA136" s="249"/>
      <c r="AT136" s="250" t="s">
        <v>181</v>
      </c>
      <c r="AU136" s="250" t="s">
        <v>118</v>
      </c>
      <c r="AV136" s="10" t="s">
        <v>118</v>
      </c>
      <c r="AW136" s="10" t="s">
        <v>38</v>
      </c>
      <c r="AX136" s="10" t="s">
        <v>82</v>
      </c>
      <c r="AY136" s="250" t="s">
        <v>161</v>
      </c>
    </row>
    <row r="137" spans="2:51" s="11" customFormat="1" ht="16.5" customHeight="1">
      <c r="B137" s="252"/>
      <c r="C137" s="253"/>
      <c r="D137" s="253"/>
      <c r="E137" s="254" t="s">
        <v>22</v>
      </c>
      <c r="F137" s="255" t="s">
        <v>183</v>
      </c>
      <c r="G137" s="253"/>
      <c r="H137" s="253"/>
      <c r="I137" s="253"/>
      <c r="J137" s="253"/>
      <c r="K137" s="256">
        <v>1013.1</v>
      </c>
      <c r="L137" s="253"/>
      <c r="M137" s="253"/>
      <c r="N137" s="253"/>
      <c r="O137" s="253"/>
      <c r="P137" s="253"/>
      <c r="Q137" s="253"/>
      <c r="R137" s="257"/>
      <c r="T137" s="258"/>
      <c r="U137" s="253"/>
      <c r="V137" s="253"/>
      <c r="W137" s="253"/>
      <c r="X137" s="253"/>
      <c r="Y137" s="253"/>
      <c r="Z137" s="253"/>
      <c r="AA137" s="259"/>
      <c r="AT137" s="260" t="s">
        <v>181</v>
      </c>
      <c r="AU137" s="260" t="s">
        <v>118</v>
      </c>
      <c r="AV137" s="11" t="s">
        <v>166</v>
      </c>
      <c r="AW137" s="11" t="s">
        <v>38</v>
      </c>
      <c r="AX137" s="11" t="s">
        <v>90</v>
      </c>
      <c r="AY137" s="260" t="s">
        <v>161</v>
      </c>
    </row>
    <row r="138" spans="2:65" s="1" customFormat="1" ht="16.5" customHeight="1">
      <c r="B138" s="47"/>
      <c r="C138" s="218" t="s">
        <v>193</v>
      </c>
      <c r="D138" s="218" t="s">
        <v>162</v>
      </c>
      <c r="E138" s="219" t="s">
        <v>225</v>
      </c>
      <c r="F138" s="220" t="s">
        <v>226</v>
      </c>
      <c r="G138" s="220"/>
      <c r="H138" s="220"/>
      <c r="I138" s="220"/>
      <c r="J138" s="221" t="s">
        <v>186</v>
      </c>
      <c r="K138" s="222">
        <v>1013.1</v>
      </c>
      <c r="L138" s="223">
        <v>0</v>
      </c>
      <c r="M138" s="224"/>
      <c r="N138" s="225">
        <f>ROUND(L138*K138,2)</f>
        <v>0</v>
      </c>
      <c r="O138" s="225"/>
      <c r="P138" s="225"/>
      <c r="Q138" s="225"/>
      <c r="R138" s="49"/>
      <c r="T138" s="226" t="s">
        <v>22</v>
      </c>
      <c r="U138" s="57" t="s">
        <v>47</v>
      </c>
      <c r="V138" s="48"/>
      <c r="W138" s="227">
        <f>V138*K138</f>
        <v>0</v>
      </c>
      <c r="X138" s="227">
        <v>0</v>
      </c>
      <c r="Y138" s="227">
        <f>X138*K138</f>
        <v>0</v>
      </c>
      <c r="Z138" s="227">
        <v>0</v>
      </c>
      <c r="AA138" s="228">
        <f>Z138*K138</f>
        <v>0</v>
      </c>
      <c r="AR138" s="23" t="s">
        <v>166</v>
      </c>
      <c r="AT138" s="23" t="s">
        <v>162</v>
      </c>
      <c r="AU138" s="23" t="s">
        <v>118</v>
      </c>
      <c r="AY138" s="23" t="s">
        <v>161</v>
      </c>
      <c r="BE138" s="143">
        <f>IF(U138="základní",N138,0)</f>
        <v>0</v>
      </c>
      <c r="BF138" s="143">
        <f>IF(U138="snížená",N138,0)</f>
        <v>0</v>
      </c>
      <c r="BG138" s="143">
        <f>IF(U138="zákl. přenesená",N138,0)</f>
        <v>0</v>
      </c>
      <c r="BH138" s="143">
        <f>IF(U138="sníž. přenesená",N138,0)</f>
        <v>0</v>
      </c>
      <c r="BI138" s="143">
        <f>IF(U138="nulová",N138,0)</f>
        <v>0</v>
      </c>
      <c r="BJ138" s="23" t="s">
        <v>90</v>
      </c>
      <c r="BK138" s="143">
        <f>ROUND(L138*K138,2)</f>
        <v>0</v>
      </c>
      <c r="BL138" s="23" t="s">
        <v>166</v>
      </c>
      <c r="BM138" s="23" t="s">
        <v>568</v>
      </c>
    </row>
    <row r="139" spans="2:65" s="1" customFormat="1" ht="25.5" customHeight="1">
      <c r="B139" s="47"/>
      <c r="C139" s="218" t="s">
        <v>198</v>
      </c>
      <c r="D139" s="218" t="s">
        <v>162</v>
      </c>
      <c r="E139" s="219" t="s">
        <v>229</v>
      </c>
      <c r="F139" s="220" t="s">
        <v>230</v>
      </c>
      <c r="G139" s="220"/>
      <c r="H139" s="220"/>
      <c r="I139" s="220"/>
      <c r="J139" s="221" t="s">
        <v>231</v>
      </c>
      <c r="K139" s="222">
        <v>1722.27</v>
      </c>
      <c r="L139" s="223">
        <v>0</v>
      </c>
      <c r="M139" s="224"/>
      <c r="N139" s="225">
        <f>ROUND(L139*K139,2)</f>
        <v>0</v>
      </c>
      <c r="O139" s="225"/>
      <c r="P139" s="225"/>
      <c r="Q139" s="225"/>
      <c r="R139" s="49"/>
      <c r="T139" s="226" t="s">
        <v>22</v>
      </c>
      <c r="U139" s="57" t="s">
        <v>47</v>
      </c>
      <c r="V139" s="48"/>
      <c r="W139" s="227">
        <f>V139*K139</f>
        <v>0</v>
      </c>
      <c r="X139" s="227">
        <v>0</v>
      </c>
      <c r="Y139" s="227">
        <f>X139*K139</f>
        <v>0</v>
      </c>
      <c r="Z139" s="227">
        <v>0</v>
      </c>
      <c r="AA139" s="228">
        <f>Z139*K139</f>
        <v>0</v>
      </c>
      <c r="AR139" s="23" t="s">
        <v>166</v>
      </c>
      <c r="AT139" s="23" t="s">
        <v>162</v>
      </c>
      <c r="AU139" s="23" t="s">
        <v>118</v>
      </c>
      <c r="AY139" s="23" t="s">
        <v>161</v>
      </c>
      <c r="BE139" s="143">
        <f>IF(U139="základní",N139,0)</f>
        <v>0</v>
      </c>
      <c r="BF139" s="143">
        <f>IF(U139="snížená",N139,0)</f>
        <v>0</v>
      </c>
      <c r="BG139" s="143">
        <f>IF(U139="zákl. přenesená",N139,0)</f>
        <v>0</v>
      </c>
      <c r="BH139" s="143">
        <f>IF(U139="sníž. přenesená",N139,0)</f>
        <v>0</v>
      </c>
      <c r="BI139" s="143">
        <f>IF(U139="nulová",N139,0)</f>
        <v>0</v>
      </c>
      <c r="BJ139" s="23" t="s">
        <v>90</v>
      </c>
      <c r="BK139" s="143">
        <f>ROUND(L139*K139,2)</f>
        <v>0</v>
      </c>
      <c r="BL139" s="23" t="s">
        <v>166</v>
      </c>
      <c r="BM139" s="23" t="s">
        <v>569</v>
      </c>
    </row>
    <row r="140" spans="2:47" s="1" customFormat="1" ht="24" customHeight="1">
      <c r="B140" s="47"/>
      <c r="C140" s="48"/>
      <c r="D140" s="48"/>
      <c r="E140" s="48"/>
      <c r="F140" s="229" t="s">
        <v>233</v>
      </c>
      <c r="G140" s="68"/>
      <c r="H140" s="68"/>
      <c r="I140" s="68"/>
      <c r="J140" s="48"/>
      <c r="K140" s="48"/>
      <c r="L140" s="48"/>
      <c r="M140" s="48"/>
      <c r="N140" s="48"/>
      <c r="O140" s="48"/>
      <c r="P140" s="48"/>
      <c r="Q140" s="48"/>
      <c r="R140" s="49"/>
      <c r="T140" s="190"/>
      <c r="U140" s="48"/>
      <c r="V140" s="48"/>
      <c r="W140" s="48"/>
      <c r="X140" s="48"/>
      <c r="Y140" s="48"/>
      <c r="Z140" s="48"/>
      <c r="AA140" s="101"/>
      <c r="AT140" s="23" t="s">
        <v>169</v>
      </c>
      <c r="AU140" s="23" t="s">
        <v>118</v>
      </c>
    </row>
    <row r="141" spans="2:51" s="10" customFormat="1" ht="16.5" customHeight="1">
      <c r="B141" s="241"/>
      <c r="C141" s="242"/>
      <c r="D141" s="242"/>
      <c r="E141" s="243" t="s">
        <v>22</v>
      </c>
      <c r="F141" s="251" t="s">
        <v>570</v>
      </c>
      <c r="G141" s="242"/>
      <c r="H141" s="242"/>
      <c r="I141" s="242"/>
      <c r="J141" s="242"/>
      <c r="K141" s="246">
        <v>1722.27</v>
      </c>
      <c r="L141" s="242"/>
      <c r="M141" s="242"/>
      <c r="N141" s="242"/>
      <c r="O141" s="242"/>
      <c r="P141" s="242"/>
      <c r="Q141" s="242"/>
      <c r="R141" s="247"/>
      <c r="T141" s="248"/>
      <c r="U141" s="242"/>
      <c r="V141" s="242"/>
      <c r="W141" s="242"/>
      <c r="X141" s="242"/>
      <c r="Y141" s="242"/>
      <c r="Z141" s="242"/>
      <c r="AA141" s="249"/>
      <c r="AT141" s="250" t="s">
        <v>181</v>
      </c>
      <c r="AU141" s="250" t="s">
        <v>118</v>
      </c>
      <c r="AV141" s="10" t="s">
        <v>118</v>
      </c>
      <c r="AW141" s="10" t="s">
        <v>38</v>
      </c>
      <c r="AX141" s="10" t="s">
        <v>90</v>
      </c>
      <c r="AY141" s="250" t="s">
        <v>161</v>
      </c>
    </row>
    <row r="142" spans="2:65" s="1" customFormat="1" ht="25.5" customHeight="1">
      <c r="B142" s="47"/>
      <c r="C142" s="218" t="s">
        <v>203</v>
      </c>
      <c r="D142" s="218" t="s">
        <v>162</v>
      </c>
      <c r="E142" s="219" t="s">
        <v>472</v>
      </c>
      <c r="F142" s="220" t="s">
        <v>473</v>
      </c>
      <c r="G142" s="220"/>
      <c r="H142" s="220"/>
      <c r="I142" s="220"/>
      <c r="J142" s="221" t="s">
        <v>178</v>
      </c>
      <c r="K142" s="222">
        <v>2910.5</v>
      </c>
      <c r="L142" s="223">
        <v>0</v>
      </c>
      <c r="M142" s="224"/>
      <c r="N142" s="225">
        <f>ROUND(L142*K142,2)</f>
        <v>0</v>
      </c>
      <c r="O142" s="225"/>
      <c r="P142" s="225"/>
      <c r="Q142" s="225"/>
      <c r="R142" s="49"/>
      <c r="T142" s="226" t="s">
        <v>22</v>
      </c>
      <c r="U142" s="57" t="s">
        <v>47</v>
      </c>
      <c r="V142" s="48"/>
      <c r="W142" s="227">
        <f>V142*K142</f>
        <v>0</v>
      </c>
      <c r="X142" s="227">
        <v>0</v>
      </c>
      <c r="Y142" s="227">
        <f>X142*K142</f>
        <v>0</v>
      </c>
      <c r="Z142" s="227">
        <v>0</v>
      </c>
      <c r="AA142" s="228">
        <f>Z142*K142</f>
        <v>0</v>
      </c>
      <c r="AR142" s="23" t="s">
        <v>166</v>
      </c>
      <c r="AT142" s="23" t="s">
        <v>162</v>
      </c>
      <c r="AU142" s="23" t="s">
        <v>118</v>
      </c>
      <c r="AY142" s="23" t="s">
        <v>161</v>
      </c>
      <c r="BE142" s="143">
        <f>IF(U142="základní",N142,0)</f>
        <v>0</v>
      </c>
      <c r="BF142" s="143">
        <f>IF(U142="snížená",N142,0)</f>
        <v>0</v>
      </c>
      <c r="BG142" s="143">
        <f>IF(U142="zákl. přenesená",N142,0)</f>
        <v>0</v>
      </c>
      <c r="BH142" s="143">
        <f>IF(U142="sníž. přenesená",N142,0)</f>
        <v>0</v>
      </c>
      <c r="BI142" s="143">
        <f>IF(U142="nulová",N142,0)</f>
        <v>0</v>
      </c>
      <c r="BJ142" s="23" t="s">
        <v>90</v>
      </c>
      <c r="BK142" s="143">
        <f>ROUND(L142*K142,2)</f>
        <v>0</v>
      </c>
      <c r="BL142" s="23" t="s">
        <v>166</v>
      </c>
      <c r="BM142" s="23" t="s">
        <v>571</v>
      </c>
    </row>
    <row r="143" spans="2:65" s="1" customFormat="1" ht="16.5" customHeight="1">
      <c r="B143" s="47"/>
      <c r="C143" s="218" t="s">
        <v>173</v>
      </c>
      <c r="D143" s="218" t="s">
        <v>162</v>
      </c>
      <c r="E143" s="219" t="s">
        <v>476</v>
      </c>
      <c r="F143" s="220" t="s">
        <v>477</v>
      </c>
      <c r="G143" s="220"/>
      <c r="H143" s="220"/>
      <c r="I143" s="220"/>
      <c r="J143" s="221" t="s">
        <v>178</v>
      </c>
      <c r="K143" s="222">
        <v>4327.7</v>
      </c>
      <c r="L143" s="223">
        <v>0</v>
      </c>
      <c r="M143" s="224"/>
      <c r="N143" s="225">
        <f>ROUND(L143*K143,2)</f>
        <v>0</v>
      </c>
      <c r="O143" s="225"/>
      <c r="P143" s="225"/>
      <c r="Q143" s="225"/>
      <c r="R143" s="49"/>
      <c r="T143" s="226" t="s">
        <v>22</v>
      </c>
      <c r="U143" s="57" t="s">
        <v>47</v>
      </c>
      <c r="V143" s="48"/>
      <c r="W143" s="227">
        <f>V143*K143</f>
        <v>0</v>
      </c>
      <c r="X143" s="227">
        <v>0.00127</v>
      </c>
      <c r="Y143" s="227">
        <f>X143*K143</f>
        <v>5.496179</v>
      </c>
      <c r="Z143" s="227">
        <v>0</v>
      </c>
      <c r="AA143" s="228">
        <f>Z143*K143</f>
        <v>0</v>
      </c>
      <c r="AR143" s="23" t="s">
        <v>166</v>
      </c>
      <c r="AT143" s="23" t="s">
        <v>162</v>
      </c>
      <c r="AU143" s="23" t="s">
        <v>118</v>
      </c>
      <c r="AY143" s="23" t="s">
        <v>161</v>
      </c>
      <c r="BE143" s="143">
        <f>IF(U143="základní",N143,0)</f>
        <v>0</v>
      </c>
      <c r="BF143" s="143">
        <f>IF(U143="snížená",N143,0)</f>
        <v>0</v>
      </c>
      <c r="BG143" s="143">
        <f>IF(U143="zákl. přenesená",N143,0)</f>
        <v>0</v>
      </c>
      <c r="BH143" s="143">
        <f>IF(U143="sníž. přenesená",N143,0)</f>
        <v>0</v>
      </c>
      <c r="BI143" s="143">
        <f>IF(U143="nulová",N143,0)</f>
        <v>0</v>
      </c>
      <c r="BJ143" s="23" t="s">
        <v>90</v>
      </c>
      <c r="BK143" s="143">
        <f>ROUND(L143*K143,2)</f>
        <v>0</v>
      </c>
      <c r="BL143" s="23" t="s">
        <v>166</v>
      </c>
      <c r="BM143" s="23" t="s">
        <v>572</v>
      </c>
    </row>
    <row r="144" spans="2:51" s="10" customFormat="1" ht="16.5" customHeight="1">
      <c r="B144" s="241"/>
      <c r="C144" s="242"/>
      <c r="D144" s="242"/>
      <c r="E144" s="243" t="s">
        <v>22</v>
      </c>
      <c r="F144" s="244" t="s">
        <v>573</v>
      </c>
      <c r="G144" s="245"/>
      <c r="H144" s="245"/>
      <c r="I144" s="245"/>
      <c r="J144" s="242"/>
      <c r="K144" s="246">
        <v>4327.7</v>
      </c>
      <c r="L144" s="242"/>
      <c r="M144" s="242"/>
      <c r="N144" s="242"/>
      <c r="O144" s="242"/>
      <c r="P144" s="242"/>
      <c r="Q144" s="242"/>
      <c r="R144" s="247"/>
      <c r="T144" s="248"/>
      <c r="U144" s="242"/>
      <c r="V144" s="242"/>
      <c r="W144" s="242"/>
      <c r="X144" s="242"/>
      <c r="Y144" s="242"/>
      <c r="Z144" s="242"/>
      <c r="AA144" s="249"/>
      <c r="AT144" s="250" t="s">
        <v>181</v>
      </c>
      <c r="AU144" s="250" t="s">
        <v>118</v>
      </c>
      <c r="AV144" s="10" t="s">
        <v>118</v>
      </c>
      <c r="AW144" s="10" t="s">
        <v>38</v>
      </c>
      <c r="AX144" s="10" t="s">
        <v>90</v>
      </c>
      <c r="AY144" s="250" t="s">
        <v>161</v>
      </c>
    </row>
    <row r="145" spans="2:63" s="9" customFormat="1" ht="29.85" customHeight="1">
      <c r="B145" s="206"/>
      <c r="C145" s="207"/>
      <c r="D145" s="238" t="s">
        <v>130</v>
      </c>
      <c r="E145" s="238"/>
      <c r="F145" s="238"/>
      <c r="G145" s="238"/>
      <c r="H145" s="238"/>
      <c r="I145" s="238"/>
      <c r="J145" s="238"/>
      <c r="K145" s="238"/>
      <c r="L145" s="238"/>
      <c r="M145" s="238"/>
      <c r="N145" s="261">
        <f>BK145</f>
        <v>0</v>
      </c>
      <c r="O145" s="262"/>
      <c r="P145" s="262"/>
      <c r="Q145" s="262"/>
      <c r="R145" s="211"/>
      <c r="T145" s="212"/>
      <c r="U145" s="207"/>
      <c r="V145" s="207"/>
      <c r="W145" s="213">
        <f>SUM(W146:W147)</f>
        <v>0</v>
      </c>
      <c r="X145" s="207"/>
      <c r="Y145" s="213">
        <f>SUM(Y146:Y147)</f>
        <v>1166.4</v>
      </c>
      <c r="Z145" s="207"/>
      <c r="AA145" s="214">
        <f>SUM(AA146:AA147)</f>
        <v>0</v>
      </c>
      <c r="AR145" s="215" t="s">
        <v>90</v>
      </c>
      <c r="AT145" s="216" t="s">
        <v>81</v>
      </c>
      <c r="AU145" s="216" t="s">
        <v>90</v>
      </c>
      <c r="AY145" s="215" t="s">
        <v>161</v>
      </c>
      <c r="BK145" s="217">
        <f>SUM(BK146:BK147)</f>
        <v>0</v>
      </c>
    </row>
    <row r="146" spans="2:65" s="1" customFormat="1" ht="25.5" customHeight="1">
      <c r="B146" s="47"/>
      <c r="C146" s="218" t="s">
        <v>212</v>
      </c>
      <c r="D146" s="218" t="s">
        <v>162</v>
      </c>
      <c r="E146" s="219" t="s">
        <v>574</v>
      </c>
      <c r="F146" s="220" t="s">
        <v>575</v>
      </c>
      <c r="G146" s="220"/>
      <c r="H146" s="220"/>
      <c r="I146" s="220"/>
      <c r="J146" s="221" t="s">
        <v>186</v>
      </c>
      <c r="K146" s="222">
        <v>540</v>
      </c>
      <c r="L146" s="223">
        <v>0</v>
      </c>
      <c r="M146" s="224"/>
      <c r="N146" s="225">
        <f>ROUND(L146*K146,2)</f>
        <v>0</v>
      </c>
      <c r="O146" s="225"/>
      <c r="P146" s="225"/>
      <c r="Q146" s="225"/>
      <c r="R146" s="49"/>
      <c r="T146" s="226" t="s">
        <v>22</v>
      </c>
      <c r="U146" s="57" t="s">
        <v>47</v>
      </c>
      <c r="V146" s="48"/>
      <c r="W146" s="227">
        <f>V146*K146</f>
        <v>0</v>
      </c>
      <c r="X146" s="227">
        <v>2.16</v>
      </c>
      <c r="Y146" s="227">
        <f>X146*K146</f>
        <v>1166.4</v>
      </c>
      <c r="Z146" s="227">
        <v>0</v>
      </c>
      <c r="AA146" s="228">
        <f>Z146*K146</f>
        <v>0</v>
      </c>
      <c r="AR146" s="23" t="s">
        <v>166</v>
      </c>
      <c r="AT146" s="23" t="s">
        <v>162</v>
      </c>
      <c r="AU146" s="23" t="s">
        <v>118</v>
      </c>
      <c r="AY146" s="23" t="s">
        <v>161</v>
      </c>
      <c r="BE146" s="143">
        <f>IF(U146="základní",N146,0)</f>
        <v>0</v>
      </c>
      <c r="BF146" s="143">
        <f>IF(U146="snížená",N146,0)</f>
        <v>0</v>
      </c>
      <c r="BG146" s="143">
        <f>IF(U146="zákl. přenesená",N146,0)</f>
        <v>0</v>
      </c>
      <c r="BH146" s="143">
        <f>IF(U146="sníž. přenesená",N146,0)</f>
        <v>0</v>
      </c>
      <c r="BI146" s="143">
        <f>IF(U146="nulová",N146,0)</f>
        <v>0</v>
      </c>
      <c r="BJ146" s="23" t="s">
        <v>90</v>
      </c>
      <c r="BK146" s="143">
        <f>ROUND(L146*K146,2)</f>
        <v>0</v>
      </c>
      <c r="BL146" s="23" t="s">
        <v>166</v>
      </c>
      <c r="BM146" s="23" t="s">
        <v>576</v>
      </c>
    </row>
    <row r="147" spans="2:51" s="10" customFormat="1" ht="16.5" customHeight="1">
      <c r="B147" s="241"/>
      <c r="C147" s="242"/>
      <c r="D147" s="242"/>
      <c r="E147" s="243" t="s">
        <v>22</v>
      </c>
      <c r="F147" s="244" t="s">
        <v>577</v>
      </c>
      <c r="G147" s="245"/>
      <c r="H147" s="245"/>
      <c r="I147" s="245"/>
      <c r="J147" s="242"/>
      <c r="K147" s="246">
        <v>540</v>
      </c>
      <c r="L147" s="242"/>
      <c r="M147" s="242"/>
      <c r="N147" s="242"/>
      <c r="O147" s="242"/>
      <c r="P147" s="242"/>
      <c r="Q147" s="242"/>
      <c r="R147" s="247"/>
      <c r="T147" s="248"/>
      <c r="U147" s="242"/>
      <c r="V147" s="242"/>
      <c r="W147" s="242"/>
      <c r="X147" s="242"/>
      <c r="Y147" s="242"/>
      <c r="Z147" s="242"/>
      <c r="AA147" s="249"/>
      <c r="AT147" s="250" t="s">
        <v>181</v>
      </c>
      <c r="AU147" s="250" t="s">
        <v>118</v>
      </c>
      <c r="AV147" s="10" t="s">
        <v>118</v>
      </c>
      <c r="AW147" s="10" t="s">
        <v>38</v>
      </c>
      <c r="AX147" s="10" t="s">
        <v>90</v>
      </c>
      <c r="AY147" s="250" t="s">
        <v>161</v>
      </c>
    </row>
    <row r="148" spans="2:63" s="9" customFormat="1" ht="29.85" customHeight="1">
      <c r="B148" s="206"/>
      <c r="C148" s="207"/>
      <c r="D148" s="238" t="s">
        <v>132</v>
      </c>
      <c r="E148" s="238"/>
      <c r="F148" s="238"/>
      <c r="G148" s="238"/>
      <c r="H148" s="238"/>
      <c r="I148" s="238"/>
      <c r="J148" s="238"/>
      <c r="K148" s="238"/>
      <c r="L148" s="238"/>
      <c r="M148" s="238"/>
      <c r="N148" s="261">
        <f>BK148</f>
        <v>0</v>
      </c>
      <c r="O148" s="262"/>
      <c r="P148" s="262"/>
      <c r="Q148" s="262"/>
      <c r="R148" s="211"/>
      <c r="T148" s="212"/>
      <c r="U148" s="207"/>
      <c r="V148" s="207"/>
      <c r="W148" s="213">
        <f>SUM(W149:W168)</f>
        <v>0</v>
      </c>
      <c r="X148" s="207"/>
      <c r="Y148" s="213">
        <f>SUM(Y149:Y168)</f>
        <v>871.5807784</v>
      </c>
      <c r="Z148" s="207"/>
      <c r="AA148" s="214">
        <f>SUM(AA149:AA168)</f>
        <v>0</v>
      </c>
      <c r="AR148" s="215" t="s">
        <v>90</v>
      </c>
      <c r="AT148" s="216" t="s">
        <v>81</v>
      </c>
      <c r="AU148" s="216" t="s">
        <v>90</v>
      </c>
      <c r="AY148" s="215" t="s">
        <v>161</v>
      </c>
      <c r="BK148" s="217">
        <f>SUM(BK149:BK168)</f>
        <v>0</v>
      </c>
    </row>
    <row r="149" spans="2:65" s="1" customFormat="1" ht="25.5" customHeight="1">
      <c r="B149" s="47"/>
      <c r="C149" s="218" t="s">
        <v>219</v>
      </c>
      <c r="D149" s="218" t="s">
        <v>162</v>
      </c>
      <c r="E149" s="219" t="s">
        <v>278</v>
      </c>
      <c r="F149" s="220" t="s">
        <v>279</v>
      </c>
      <c r="G149" s="220"/>
      <c r="H149" s="220"/>
      <c r="I149" s="220"/>
      <c r="J149" s="221" t="s">
        <v>178</v>
      </c>
      <c r="K149" s="222">
        <v>1009.2</v>
      </c>
      <c r="L149" s="223">
        <v>0</v>
      </c>
      <c r="M149" s="224"/>
      <c r="N149" s="225">
        <f>ROUND(L149*K149,2)</f>
        <v>0</v>
      </c>
      <c r="O149" s="225"/>
      <c r="P149" s="225"/>
      <c r="Q149" s="225"/>
      <c r="R149" s="49"/>
      <c r="T149" s="226" t="s">
        <v>22</v>
      </c>
      <c r="U149" s="57" t="s">
        <v>47</v>
      </c>
      <c r="V149" s="48"/>
      <c r="W149" s="227">
        <f>V149*K149</f>
        <v>0</v>
      </c>
      <c r="X149" s="227">
        <v>0</v>
      </c>
      <c r="Y149" s="227">
        <f>X149*K149</f>
        <v>0</v>
      </c>
      <c r="Z149" s="227">
        <v>0</v>
      </c>
      <c r="AA149" s="228">
        <f>Z149*K149</f>
        <v>0</v>
      </c>
      <c r="AR149" s="23" t="s">
        <v>166</v>
      </c>
      <c r="AT149" s="23" t="s">
        <v>162</v>
      </c>
      <c r="AU149" s="23" t="s">
        <v>118</v>
      </c>
      <c r="AY149" s="23" t="s">
        <v>161</v>
      </c>
      <c r="BE149" s="143">
        <f>IF(U149="základní",N149,0)</f>
        <v>0</v>
      </c>
      <c r="BF149" s="143">
        <f>IF(U149="snížená",N149,0)</f>
        <v>0</v>
      </c>
      <c r="BG149" s="143">
        <f>IF(U149="zákl. přenesená",N149,0)</f>
        <v>0</v>
      </c>
      <c r="BH149" s="143">
        <f>IF(U149="sníž. přenesená",N149,0)</f>
        <v>0</v>
      </c>
      <c r="BI149" s="143">
        <f>IF(U149="nulová",N149,0)</f>
        <v>0</v>
      </c>
      <c r="BJ149" s="23" t="s">
        <v>90</v>
      </c>
      <c r="BK149" s="143">
        <f>ROUND(L149*K149,2)</f>
        <v>0</v>
      </c>
      <c r="BL149" s="23" t="s">
        <v>166</v>
      </c>
      <c r="BM149" s="23" t="s">
        <v>578</v>
      </c>
    </row>
    <row r="150" spans="2:51" s="10" customFormat="1" ht="25.5" customHeight="1">
      <c r="B150" s="241"/>
      <c r="C150" s="242"/>
      <c r="D150" s="242"/>
      <c r="E150" s="243" t="s">
        <v>22</v>
      </c>
      <c r="F150" s="244" t="s">
        <v>579</v>
      </c>
      <c r="G150" s="245"/>
      <c r="H150" s="245"/>
      <c r="I150" s="245"/>
      <c r="J150" s="242"/>
      <c r="K150" s="246">
        <v>795.2</v>
      </c>
      <c r="L150" s="242"/>
      <c r="M150" s="242"/>
      <c r="N150" s="242"/>
      <c r="O150" s="242"/>
      <c r="P150" s="242"/>
      <c r="Q150" s="242"/>
      <c r="R150" s="247"/>
      <c r="T150" s="248"/>
      <c r="U150" s="242"/>
      <c r="V150" s="242"/>
      <c r="W150" s="242"/>
      <c r="X150" s="242"/>
      <c r="Y150" s="242"/>
      <c r="Z150" s="242"/>
      <c r="AA150" s="249"/>
      <c r="AT150" s="250" t="s">
        <v>181</v>
      </c>
      <c r="AU150" s="250" t="s">
        <v>118</v>
      </c>
      <c r="AV150" s="10" t="s">
        <v>118</v>
      </c>
      <c r="AW150" s="10" t="s">
        <v>38</v>
      </c>
      <c r="AX150" s="10" t="s">
        <v>82</v>
      </c>
      <c r="AY150" s="250" t="s">
        <v>161</v>
      </c>
    </row>
    <row r="151" spans="2:51" s="10" customFormat="1" ht="16.5" customHeight="1">
      <c r="B151" s="241"/>
      <c r="C151" s="242"/>
      <c r="D151" s="242"/>
      <c r="E151" s="243" t="s">
        <v>22</v>
      </c>
      <c r="F151" s="251" t="s">
        <v>580</v>
      </c>
      <c r="G151" s="242"/>
      <c r="H151" s="242"/>
      <c r="I151" s="242"/>
      <c r="J151" s="242"/>
      <c r="K151" s="246">
        <v>214</v>
      </c>
      <c r="L151" s="242"/>
      <c r="M151" s="242"/>
      <c r="N151" s="242"/>
      <c r="O151" s="242"/>
      <c r="P151" s="242"/>
      <c r="Q151" s="242"/>
      <c r="R151" s="247"/>
      <c r="T151" s="248"/>
      <c r="U151" s="242"/>
      <c r="V151" s="242"/>
      <c r="W151" s="242"/>
      <c r="X151" s="242"/>
      <c r="Y151" s="242"/>
      <c r="Z151" s="242"/>
      <c r="AA151" s="249"/>
      <c r="AT151" s="250" t="s">
        <v>181</v>
      </c>
      <c r="AU151" s="250" t="s">
        <v>118</v>
      </c>
      <c r="AV151" s="10" t="s">
        <v>118</v>
      </c>
      <c r="AW151" s="10" t="s">
        <v>38</v>
      </c>
      <c r="AX151" s="10" t="s">
        <v>82</v>
      </c>
      <c r="AY151" s="250" t="s">
        <v>161</v>
      </c>
    </row>
    <row r="152" spans="2:51" s="11" customFormat="1" ht="16.5" customHeight="1">
      <c r="B152" s="252"/>
      <c r="C152" s="253"/>
      <c r="D152" s="253"/>
      <c r="E152" s="254" t="s">
        <v>22</v>
      </c>
      <c r="F152" s="255" t="s">
        <v>183</v>
      </c>
      <c r="G152" s="253"/>
      <c r="H152" s="253"/>
      <c r="I152" s="253"/>
      <c r="J152" s="253"/>
      <c r="K152" s="256">
        <v>1009.2</v>
      </c>
      <c r="L152" s="253"/>
      <c r="M152" s="253"/>
      <c r="N152" s="253"/>
      <c r="O152" s="253"/>
      <c r="P152" s="253"/>
      <c r="Q152" s="253"/>
      <c r="R152" s="257"/>
      <c r="T152" s="258"/>
      <c r="U152" s="253"/>
      <c r="V152" s="253"/>
      <c r="W152" s="253"/>
      <c r="X152" s="253"/>
      <c r="Y152" s="253"/>
      <c r="Z152" s="253"/>
      <c r="AA152" s="259"/>
      <c r="AT152" s="260" t="s">
        <v>181</v>
      </c>
      <c r="AU152" s="260" t="s">
        <v>118</v>
      </c>
      <c r="AV152" s="11" t="s">
        <v>166</v>
      </c>
      <c r="AW152" s="11" t="s">
        <v>38</v>
      </c>
      <c r="AX152" s="11" t="s">
        <v>90</v>
      </c>
      <c r="AY152" s="260" t="s">
        <v>161</v>
      </c>
    </row>
    <row r="153" spans="2:65" s="1" customFormat="1" ht="25.5" customHeight="1">
      <c r="B153" s="47"/>
      <c r="C153" s="218" t="s">
        <v>224</v>
      </c>
      <c r="D153" s="218" t="s">
        <v>162</v>
      </c>
      <c r="E153" s="219" t="s">
        <v>283</v>
      </c>
      <c r="F153" s="220" t="s">
        <v>284</v>
      </c>
      <c r="G153" s="220"/>
      <c r="H153" s="220"/>
      <c r="I153" s="220"/>
      <c r="J153" s="221" t="s">
        <v>186</v>
      </c>
      <c r="K153" s="222">
        <v>8.64</v>
      </c>
      <c r="L153" s="223">
        <v>0</v>
      </c>
      <c r="M153" s="224"/>
      <c r="N153" s="225">
        <f>ROUND(L153*K153,2)</f>
        <v>0</v>
      </c>
      <c r="O153" s="225"/>
      <c r="P153" s="225"/>
      <c r="Q153" s="225"/>
      <c r="R153" s="49"/>
      <c r="T153" s="226" t="s">
        <v>22</v>
      </c>
      <c r="U153" s="57" t="s">
        <v>47</v>
      </c>
      <c r="V153" s="48"/>
      <c r="W153" s="227">
        <f>V153*K153</f>
        <v>0</v>
      </c>
      <c r="X153" s="227">
        <v>2.83331</v>
      </c>
      <c r="Y153" s="227">
        <f>X153*K153</f>
        <v>24.4797984</v>
      </c>
      <c r="Z153" s="227">
        <v>0</v>
      </c>
      <c r="AA153" s="228">
        <f>Z153*K153</f>
        <v>0</v>
      </c>
      <c r="AR153" s="23" t="s">
        <v>166</v>
      </c>
      <c r="AT153" s="23" t="s">
        <v>162</v>
      </c>
      <c r="AU153" s="23" t="s">
        <v>118</v>
      </c>
      <c r="AY153" s="23" t="s">
        <v>161</v>
      </c>
      <c r="BE153" s="143">
        <f>IF(U153="základní",N153,0)</f>
        <v>0</v>
      </c>
      <c r="BF153" s="143">
        <f>IF(U153="snížená",N153,0)</f>
        <v>0</v>
      </c>
      <c r="BG153" s="143">
        <f>IF(U153="zákl. přenesená",N153,0)</f>
        <v>0</v>
      </c>
      <c r="BH153" s="143">
        <f>IF(U153="sníž. přenesená",N153,0)</f>
        <v>0</v>
      </c>
      <c r="BI153" s="143">
        <f>IF(U153="nulová",N153,0)</f>
        <v>0</v>
      </c>
      <c r="BJ153" s="23" t="s">
        <v>90</v>
      </c>
      <c r="BK153" s="143">
        <f>ROUND(L153*K153,2)</f>
        <v>0</v>
      </c>
      <c r="BL153" s="23" t="s">
        <v>166</v>
      </c>
      <c r="BM153" s="23" t="s">
        <v>581</v>
      </c>
    </row>
    <row r="154" spans="2:51" s="10" customFormat="1" ht="25.5" customHeight="1">
      <c r="B154" s="241"/>
      <c r="C154" s="242"/>
      <c r="D154" s="242"/>
      <c r="E154" s="243" t="s">
        <v>22</v>
      </c>
      <c r="F154" s="244" t="s">
        <v>582</v>
      </c>
      <c r="G154" s="245"/>
      <c r="H154" s="245"/>
      <c r="I154" s="245"/>
      <c r="J154" s="242"/>
      <c r="K154" s="246">
        <v>5.76</v>
      </c>
      <c r="L154" s="242"/>
      <c r="M154" s="242"/>
      <c r="N154" s="242"/>
      <c r="O154" s="242"/>
      <c r="P154" s="242"/>
      <c r="Q154" s="242"/>
      <c r="R154" s="247"/>
      <c r="T154" s="248"/>
      <c r="U154" s="242"/>
      <c r="V154" s="242"/>
      <c r="W154" s="242"/>
      <c r="X154" s="242"/>
      <c r="Y154" s="242"/>
      <c r="Z154" s="242"/>
      <c r="AA154" s="249"/>
      <c r="AT154" s="250" t="s">
        <v>181</v>
      </c>
      <c r="AU154" s="250" t="s">
        <v>118</v>
      </c>
      <c r="AV154" s="10" t="s">
        <v>118</v>
      </c>
      <c r="AW154" s="10" t="s">
        <v>38</v>
      </c>
      <c r="AX154" s="10" t="s">
        <v>82</v>
      </c>
      <c r="AY154" s="250" t="s">
        <v>161</v>
      </c>
    </row>
    <row r="155" spans="2:51" s="10" customFormat="1" ht="25.5" customHeight="1">
      <c r="B155" s="241"/>
      <c r="C155" s="242"/>
      <c r="D155" s="242"/>
      <c r="E155" s="243" t="s">
        <v>22</v>
      </c>
      <c r="F155" s="251" t="s">
        <v>583</v>
      </c>
      <c r="G155" s="242"/>
      <c r="H155" s="242"/>
      <c r="I155" s="242"/>
      <c r="J155" s="242"/>
      <c r="K155" s="246">
        <v>2.88</v>
      </c>
      <c r="L155" s="242"/>
      <c r="M155" s="242"/>
      <c r="N155" s="242"/>
      <c r="O155" s="242"/>
      <c r="P155" s="242"/>
      <c r="Q155" s="242"/>
      <c r="R155" s="247"/>
      <c r="T155" s="248"/>
      <c r="U155" s="242"/>
      <c r="V155" s="242"/>
      <c r="W155" s="242"/>
      <c r="X155" s="242"/>
      <c r="Y155" s="242"/>
      <c r="Z155" s="242"/>
      <c r="AA155" s="249"/>
      <c r="AT155" s="250" t="s">
        <v>181</v>
      </c>
      <c r="AU155" s="250" t="s">
        <v>118</v>
      </c>
      <c r="AV155" s="10" t="s">
        <v>118</v>
      </c>
      <c r="AW155" s="10" t="s">
        <v>38</v>
      </c>
      <c r="AX155" s="10" t="s">
        <v>82</v>
      </c>
      <c r="AY155" s="250" t="s">
        <v>161</v>
      </c>
    </row>
    <row r="156" spans="2:51" s="11" customFormat="1" ht="16.5" customHeight="1">
      <c r="B156" s="252"/>
      <c r="C156" s="253"/>
      <c r="D156" s="253"/>
      <c r="E156" s="254" t="s">
        <v>22</v>
      </c>
      <c r="F156" s="255" t="s">
        <v>183</v>
      </c>
      <c r="G156" s="253"/>
      <c r="H156" s="253"/>
      <c r="I156" s="253"/>
      <c r="J156" s="253"/>
      <c r="K156" s="256">
        <v>8.64</v>
      </c>
      <c r="L156" s="253"/>
      <c r="M156" s="253"/>
      <c r="N156" s="253"/>
      <c r="O156" s="253"/>
      <c r="P156" s="253"/>
      <c r="Q156" s="253"/>
      <c r="R156" s="257"/>
      <c r="T156" s="258"/>
      <c r="U156" s="253"/>
      <c r="V156" s="253"/>
      <c r="W156" s="253"/>
      <c r="X156" s="253"/>
      <c r="Y156" s="253"/>
      <c r="Z156" s="253"/>
      <c r="AA156" s="259"/>
      <c r="AT156" s="260" t="s">
        <v>181</v>
      </c>
      <c r="AU156" s="260" t="s">
        <v>118</v>
      </c>
      <c r="AV156" s="11" t="s">
        <v>166</v>
      </c>
      <c r="AW156" s="11" t="s">
        <v>38</v>
      </c>
      <c r="AX156" s="11" t="s">
        <v>90</v>
      </c>
      <c r="AY156" s="260" t="s">
        <v>161</v>
      </c>
    </row>
    <row r="157" spans="2:65" s="1" customFormat="1" ht="38.25" customHeight="1">
      <c r="B157" s="47"/>
      <c r="C157" s="218" t="s">
        <v>228</v>
      </c>
      <c r="D157" s="218" t="s">
        <v>162</v>
      </c>
      <c r="E157" s="219" t="s">
        <v>584</v>
      </c>
      <c r="F157" s="220" t="s">
        <v>585</v>
      </c>
      <c r="G157" s="220"/>
      <c r="H157" s="220"/>
      <c r="I157" s="220"/>
      <c r="J157" s="221" t="s">
        <v>186</v>
      </c>
      <c r="K157" s="222">
        <v>7.712</v>
      </c>
      <c r="L157" s="223">
        <v>0</v>
      </c>
      <c r="M157" s="224"/>
      <c r="N157" s="225">
        <f>ROUND(L157*K157,2)</f>
        <v>0</v>
      </c>
      <c r="O157" s="225"/>
      <c r="P157" s="225"/>
      <c r="Q157" s="225"/>
      <c r="R157" s="49"/>
      <c r="T157" s="226" t="s">
        <v>22</v>
      </c>
      <c r="U157" s="57" t="s">
        <v>47</v>
      </c>
      <c r="V157" s="48"/>
      <c r="W157" s="227">
        <f>V157*K157</f>
        <v>0</v>
      </c>
      <c r="X157" s="227">
        <v>2.108</v>
      </c>
      <c r="Y157" s="227">
        <f>X157*K157</f>
        <v>16.256896</v>
      </c>
      <c r="Z157" s="227">
        <v>0</v>
      </c>
      <c r="AA157" s="228">
        <f>Z157*K157</f>
        <v>0</v>
      </c>
      <c r="AR157" s="23" t="s">
        <v>166</v>
      </c>
      <c r="AT157" s="23" t="s">
        <v>162</v>
      </c>
      <c r="AU157" s="23" t="s">
        <v>118</v>
      </c>
      <c r="AY157" s="23" t="s">
        <v>161</v>
      </c>
      <c r="BE157" s="143">
        <f>IF(U157="základní",N157,0)</f>
        <v>0</v>
      </c>
      <c r="BF157" s="143">
        <f>IF(U157="snížená",N157,0)</f>
        <v>0</v>
      </c>
      <c r="BG157" s="143">
        <f>IF(U157="zákl. přenesená",N157,0)</f>
        <v>0</v>
      </c>
      <c r="BH157" s="143">
        <f>IF(U157="sníž. přenesená",N157,0)</f>
        <v>0</v>
      </c>
      <c r="BI157" s="143">
        <f>IF(U157="nulová",N157,0)</f>
        <v>0</v>
      </c>
      <c r="BJ157" s="23" t="s">
        <v>90</v>
      </c>
      <c r="BK157" s="143">
        <f>ROUND(L157*K157,2)</f>
        <v>0</v>
      </c>
      <c r="BL157" s="23" t="s">
        <v>166</v>
      </c>
      <c r="BM157" s="23" t="s">
        <v>586</v>
      </c>
    </row>
    <row r="158" spans="2:51" s="12" customFormat="1" ht="16.5" customHeight="1">
      <c r="B158" s="266"/>
      <c r="C158" s="267"/>
      <c r="D158" s="267"/>
      <c r="E158" s="268" t="s">
        <v>22</v>
      </c>
      <c r="F158" s="269" t="s">
        <v>587</v>
      </c>
      <c r="G158" s="270"/>
      <c r="H158" s="270"/>
      <c r="I158" s="270"/>
      <c r="J158" s="267"/>
      <c r="K158" s="268" t="s">
        <v>22</v>
      </c>
      <c r="L158" s="267"/>
      <c r="M158" s="267"/>
      <c r="N158" s="267"/>
      <c r="O158" s="267"/>
      <c r="P158" s="267"/>
      <c r="Q158" s="267"/>
      <c r="R158" s="271"/>
      <c r="T158" s="272"/>
      <c r="U158" s="267"/>
      <c r="V158" s="267"/>
      <c r="W158" s="267"/>
      <c r="X158" s="267"/>
      <c r="Y158" s="267"/>
      <c r="Z158" s="267"/>
      <c r="AA158" s="273"/>
      <c r="AT158" s="274" t="s">
        <v>181</v>
      </c>
      <c r="AU158" s="274" t="s">
        <v>118</v>
      </c>
      <c r="AV158" s="12" t="s">
        <v>90</v>
      </c>
      <c r="AW158" s="12" t="s">
        <v>38</v>
      </c>
      <c r="AX158" s="12" t="s">
        <v>82</v>
      </c>
      <c r="AY158" s="274" t="s">
        <v>161</v>
      </c>
    </row>
    <row r="159" spans="2:51" s="10" customFormat="1" ht="16.5" customHeight="1">
      <c r="B159" s="241"/>
      <c r="C159" s="242"/>
      <c r="D159" s="242"/>
      <c r="E159" s="243" t="s">
        <v>22</v>
      </c>
      <c r="F159" s="251" t="s">
        <v>588</v>
      </c>
      <c r="G159" s="242"/>
      <c r="H159" s="242"/>
      <c r="I159" s="242"/>
      <c r="J159" s="242"/>
      <c r="K159" s="246">
        <v>1.568</v>
      </c>
      <c r="L159" s="242"/>
      <c r="M159" s="242"/>
      <c r="N159" s="242"/>
      <c r="O159" s="242"/>
      <c r="P159" s="242"/>
      <c r="Q159" s="242"/>
      <c r="R159" s="247"/>
      <c r="T159" s="248"/>
      <c r="U159" s="242"/>
      <c r="V159" s="242"/>
      <c r="W159" s="242"/>
      <c r="X159" s="242"/>
      <c r="Y159" s="242"/>
      <c r="Z159" s="242"/>
      <c r="AA159" s="249"/>
      <c r="AT159" s="250" t="s">
        <v>181</v>
      </c>
      <c r="AU159" s="250" t="s">
        <v>118</v>
      </c>
      <c r="AV159" s="10" t="s">
        <v>118</v>
      </c>
      <c r="AW159" s="10" t="s">
        <v>38</v>
      </c>
      <c r="AX159" s="10" t="s">
        <v>82</v>
      </c>
      <c r="AY159" s="250" t="s">
        <v>161</v>
      </c>
    </row>
    <row r="160" spans="2:51" s="10" customFormat="1" ht="16.5" customHeight="1">
      <c r="B160" s="241"/>
      <c r="C160" s="242"/>
      <c r="D160" s="242"/>
      <c r="E160" s="243" t="s">
        <v>22</v>
      </c>
      <c r="F160" s="251" t="s">
        <v>589</v>
      </c>
      <c r="G160" s="242"/>
      <c r="H160" s="242"/>
      <c r="I160" s="242"/>
      <c r="J160" s="242"/>
      <c r="K160" s="246">
        <v>1.696</v>
      </c>
      <c r="L160" s="242"/>
      <c r="M160" s="242"/>
      <c r="N160" s="242"/>
      <c r="O160" s="242"/>
      <c r="P160" s="242"/>
      <c r="Q160" s="242"/>
      <c r="R160" s="247"/>
      <c r="T160" s="248"/>
      <c r="U160" s="242"/>
      <c r="V160" s="242"/>
      <c r="W160" s="242"/>
      <c r="X160" s="242"/>
      <c r="Y160" s="242"/>
      <c r="Z160" s="242"/>
      <c r="AA160" s="249"/>
      <c r="AT160" s="250" t="s">
        <v>181</v>
      </c>
      <c r="AU160" s="250" t="s">
        <v>118</v>
      </c>
      <c r="AV160" s="10" t="s">
        <v>118</v>
      </c>
      <c r="AW160" s="10" t="s">
        <v>38</v>
      </c>
      <c r="AX160" s="10" t="s">
        <v>82</v>
      </c>
      <c r="AY160" s="250" t="s">
        <v>161</v>
      </c>
    </row>
    <row r="161" spans="2:51" s="10" customFormat="1" ht="16.5" customHeight="1">
      <c r="B161" s="241"/>
      <c r="C161" s="242"/>
      <c r="D161" s="242"/>
      <c r="E161" s="243" t="s">
        <v>22</v>
      </c>
      <c r="F161" s="251" t="s">
        <v>590</v>
      </c>
      <c r="G161" s="242"/>
      <c r="H161" s="242"/>
      <c r="I161" s="242"/>
      <c r="J161" s="242"/>
      <c r="K161" s="246">
        <v>1.472</v>
      </c>
      <c r="L161" s="242"/>
      <c r="M161" s="242"/>
      <c r="N161" s="242"/>
      <c r="O161" s="242"/>
      <c r="P161" s="242"/>
      <c r="Q161" s="242"/>
      <c r="R161" s="247"/>
      <c r="T161" s="248"/>
      <c r="U161" s="242"/>
      <c r="V161" s="242"/>
      <c r="W161" s="242"/>
      <c r="X161" s="242"/>
      <c r="Y161" s="242"/>
      <c r="Z161" s="242"/>
      <c r="AA161" s="249"/>
      <c r="AT161" s="250" t="s">
        <v>181</v>
      </c>
      <c r="AU161" s="250" t="s">
        <v>118</v>
      </c>
      <c r="AV161" s="10" t="s">
        <v>118</v>
      </c>
      <c r="AW161" s="10" t="s">
        <v>38</v>
      </c>
      <c r="AX161" s="10" t="s">
        <v>82</v>
      </c>
      <c r="AY161" s="250" t="s">
        <v>161</v>
      </c>
    </row>
    <row r="162" spans="2:51" s="10" customFormat="1" ht="16.5" customHeight="1">
      <c r="B162" s="241"/>
      <c r="C162" s="242"/>
      <c r="D162" s="242"/>
      <c r="E162" s="243" t="s">
        <v>22</v>
      </c>
      <c r="F162" s="251" t="s">
        <v>591</v>
      </c>
      <c r="G162" s="242"/>
      <c r="H162" s="242"/>
      <c r="I162" s="242"/>
      <c r="J162" s="242"/>
      <c r="K162" s="246">
        <v>1.056</v>
      </c>
      <c r="L162" s="242"/>
      <c r="M162" s="242"/>
      <c r="N162" s="242"/>
      <c r="O162" s="242"/>
      <c r="P162" s="242"/>
      <c r="Q162" s="242"/>
      <c r="R162" s="247"/>
      <c r="T162" s="248"/>
      <c r="U162" s="242"/>
      <c r="V162" s="242"/>
      <c r="W162" s="242"/>
      <c r="X162" s="242"/>
      <c r="Y162" s="242"/>
      <c r="Z162" s="242"/>
      <c r="AA162" s="249"/>
      <c r="AT162" s="250" t="s">
        <v>181</v>
      </c>
      <c r="AU162" s="250" t="s">
        <v>118</v>
      </c>
      <c r="AV162" s="10" t="s">
        <v>118</v>
      </c>
      <c r="AW162" s="10" t="s">
        <v>38</v>
      </c>
      <c r="AX162" s="10" t="s">
        <v>82</v>
      </c>
      <c r="AY162" s="250" t="s">
        <v>161</v>
      </c>
    </row>
    <row r="163" spans="2:51" s="10" customFormat="1" ht="16.5" customHeight="1">
      <c r="B163" s="241"/>
      <c r="C163" s="242"/>
      <c r="D163" s="242"/>
      <c r="E163" s="243" t="s">
        <v>22</v>
      </c>
      <c r="F163" s="251" t="s">
        <v>592</v>
      </c>
      <c r="G163" s="242"/>
      <c r="H163" s="242"/>
      <c r="I163" s="242"/>
      <c r="J163" s="242"/>
      <c r="K163" s="246">
        <v>1.92</v>
      </c>
      <c r="L163" s="242"/>
      <c r="M163" s="242"/>
      <c r="N163" s="242"/>
      <c r="O163" s="242"/>
      <c r="P163" s="242"/>
      <c r="Q163" s="242"/>
      <c r="R163" s="247"/>
      <c r="T163" s="248"/>
      <c r="U163" s="242"/>
      <c r="V163" s="242"/>
      <c r="W163" s="242"/>
      <c r="X163" s="242"/>
      <c r="Y163" s="242"/>
      <c r="Z163" s="242"/>
      <c r="AA163" s="249"/>
      <c r="AT163" s="250" t="s">
        <v>181</v>
      </c>
      <c r="AU163" s="250" t="s">
        <v>118</v>
      </c>
      <c r="AV163" s="10" t="s">
        <v>118</v>
      </c>
      <c r="AW163" s="10" t="s">
        <v>38</v>
      </c>
      <c r="AX163" s="10" t="s">
        <v>82</v>
      </c>
      <c r="AY163" s="250" t="s">
        <v>161</v>
      </c>
    </row>
    <row r="164" spans="2:51" s="11" customFormat="1" ht="16.5" customHeight="1">
      <c r="B164" s="252"/>
      <c r="C164" s="253"/>
      <c r="D164" s="253"/>
      <c r="E164" s="254" t="s">
        <v>22</v>
      </c>
      <c r="F164" s="255" t="s">
        <v>183</v>
      </c>
      <c r="G164" s="253"/>
      <c r="H164" s="253"/>
      <c r="I164" s="253"/>
      <c r="J164" s="253"/>
      <c r="K164" s="256">
        <v>7.712</v>
      </c>
      <c r="L164" s="253"/>
      <c r="M164" s="253"/>
      <c r="N164" s="253"/>
      <c r="O164" s="253"/>
      <c r="P164" s="253"/>
      <c r="Q164" s="253"/>
      <c r="R164" s="257"/>
      <c r="T164" s="258"/>
      <c r="U164" s="253"/>
      <c r="V164" s="253"/>
      <c r="W164" s="253"/>
      <c r="X164" s="253"/>
      <c r="Y164" s="253"/>
      <c r="Z164" s="253"/>
      <c r="AA164" s="259"/>
      <c r="AT164" s="260" t="s">
        <v>181</v>
      </c>
      <c r="AU164" s="260" t="s">
        <v>118</v>
      </c>
      <c r="AV164" s="11" t="s">
        <v>166</v>
      </c>
      <c r="AW164" s="11" t="s">
        <v>38</v>
      </c>
      <c r="AX164" s="11" t="s">
        <v>90</v>
      </c>
      <c r="AY164" s="260" t="s">
        <v>161</v>
      </c>
    </row>
    <row r="165" spans="2:65" s="1" customFormat="1" ht="38.25" customHeight="1">
      <c r="B165" s="47"/>
      <c r="C165" s="218" t="s">
        <v>235</v>
      </c>
      <c r="D165" s="218" t="s">
        <v>162</v>
      </c>
      <c r="E165" s="219" t="s">
        <v>289</v>
      </c>
      <c r="F165" s="220" t="s">
        <v>290</v>
      </c>
      <c r="G165" s="220"/>
      <c r="H165" s="220"/>
      <c r="I165" s="220"/>
      <c r="J165" s="221" t="s">
        <v>178</v>
      </c>
      <c r="K165" s="222">
        <v>1009.2</v>
      </c>
      <c r="L165" s="223">
        <v>0</v>
      </c>
      <c r="M165" s="224"/>
      <c r="N165" s="225">
        <f>ROUND(L165*K165,2)</f>
        <v>0</v>
      </c>
      <c r="O165" s="225"/>
      <c r="P165" s="225"/>
      <c r="Q165" s="225"/>
      <c r="R165" s="49"/>
      <c r="T165" s="226" t="s">
        <v>22</v>
      </c>
      <c r="U165" s="57" t="s">
        <v>47</v>
      </c>
      <c r="V165" s="48"/>
      <c r="W165" s="227">
        <f>V165*K165</f>
        <v>0</v>
      </c>
      <c r="X165" s="227">
        <v>0.82327</v>
      </c>
      <c r="Y165" s="227">
        <f>X165*K165</f>
        <v>830.844084</v>
      </c>
      <c r="Z165" s="227">
        <v>0</v>
      </c>
      <c r="AA165" s="228">
        <f>Z165*K165</f>
        <v>0</v>
      </c>
      <c r="AR165" s="23" t="s">
        <v>166</v>
      </c>
      <c r="AT165" s="23" t="s">
        <v>162</v>
      </c>
      <c r="AU165" s="23" t="s">
        <v>118</v>
      </c>
      <c r="AY165" s="23" t="s">
        <v>161</v>
      </c>
      <c r="BE165" s="143">
        <f>IF(U165="základní",N165,0)</f>
        <v>0</v>
      </c>
      <c r="BF165" s="143">
        <f>IF(U165="snížená",N165,0)</f>
        <v>0</v>
      </c>
      <c r="BG165" s="143">
        <f>IF(U165="zákl. přenesená",N165,0)</f>
        <v>0</v>
      </c>
      <c r="BH165" s="143">
        <f>IF(U165="sníž. přenesená",N165,0)</f>
        <v>0</v>
      </c>
      <c r="BI165" s="143">
        <f>IF(U165="nulová",N165,0)</f>
        <v>0</v>
      </c>
      <c r="BJ165" s="23" t="s">
        <v>90</v>
      </c>
      <c r="BK165" s="143">
        <f>ROUND(L165*K165,2)</f>
        <v>0</v>
      </c>
      <c r="BL165" s="23" t="s">
        <v>166</v>
      </c>
      <c r="BM165" s="23" t="s">
        <v>593</v>
      </c>
    </row>
    <row r="166" spans="2:51" s="10" customFormat="1" ht="25.5" customHeight="1">
      <c r="B166" s="241"/>
      <c r="C166" s="242"/>
      <c r="D166" s="242"/>
      <c r="E166" s="243" t="s">
        <v>22</v>
      </c>
      <c r="F166" s="244" t="s">
        <v>579</v>
      </c>
      <c r="G166" s="245"/>
      <c r="H166" s="245"/>
      <c r="I166" s="245"/>
      <c r="J166" s="242"/>
      <c r="K166" s="246">
        <v>795.2</v>
      </c>
      <c r="L166" s="242"/>
      <c r="M166" s="242"/>
      <c r="N166" s="242"/>
      <c r="O166" s="242"/>
      <c r="P166" s="242"/>
      <c r="Q166" s="242"/>
      <c r="R166" s="247"/>
      <c r="T166" s="248"/>
      <c r="U166" s="242"/>
      <c r="V166" s="242"/>
      <c r="W166" s="242"/>
      <c r="X166" s="242"/>
      <c r="Y166" s="242"/>
      <c r="Z166" s="242"/>
      <c r="AA166" s="249"/>
      <c r="AT166" s="250" t="s">
        <v>181</v>
      </c>
      <c r="AU166" s="250" t="s">
        <v>118</v>
      </c>
      <c r="AV166" s="10" t="s">
        <v>118</v>
      </c>
      <c r="AW166" s="10" t="s">
        <v>38</v>
      </c>
      <c r="AX166" s="10" t="s">
        <v>82</v>
      </c>
      <c r="AY166" s="250" t="s">
        <v>161</v>
      </c>
    </row>
    <row r="167" spans="2:51" s="10" customFormat="1" ht="16.5" customHeight="1">
      <c r="B167" s="241"/>
      <c r="C167" s="242"/>
      <c r="D167" s="242"/>
      <c r="E167" s="243" t="s">
        <v>22</v>
      </c>
      <c r="F167" s="251" t="s">
        <v>580</v>
      </c>
      <c r="G167" s="242"/>
      <c r="H167" s="242"/>
      <c r="I167" s="242"/>
      <c r="J167" s="242"/>
      <c r="K167" s="246">
        <v>214</v>
      </c>
      <c r="L167" s="242"/>
      <c r="M167" s="242"/>
      <c r="N167" s="242"/>
      <c r="O167" s="242"/>
      <c r="P167" s="242"/>
      <c r="Q167" s="242"/>
      <c r="R167" s="247"/>
      <c r="T167" s="248"/>
      <c r="U167" s="242"/>
      <c r="V167" s="242"/>
      <c r="W167" s="242"/>
      <c r="X167" s="242"/>
      <c r="Y167" s="242"/>
      <c r="Z167" s="242"/>
      <c r="AA167" s="249"/>
      <c r="AT167" s="250" t="s">
        <v>181</v>
      </c>
      <c r="AU167" s="250" t="s">
        <v>118</v>
      </c>
      <c r="AV167" s="10" t="s">
        <v>118</v>
      </c>
      <c r="AW167" s="10" t="s">
        <v>38</v>
      </c>
      <c r="AX167" s="10" t="s">
        <v>82</v>
      </c>
      <c r="AY167" s="250" t="s">
        <v>161</v>
      </c>
    </row>
    <row r="168" spans="2:51" s="11" customFormat="1" ht="16.5" customHeight="1">
      <c r="B168" s="252"/>
      <c r="C168" s="253"/>
      <c r="D168" s="253"/>
      <c r="E168" s="254" t="s">
        <v>22</v>
      </c>
      <c r="F168" s="255" t="s">
        <v>183</v>
      </c>
      <c r="G168" s="253"/>
      <c r="H168" s="253"/>
      <c r="I168" s="253"/>
      <c r="J168" s="253"/>
      <c r="K168" s="256">
        <v>1009.2</v>
      </c>
      <c r="L168" s="253"/>
      <c r="M168" s="253"/>
      <c r="N168" s="253"/>
      <c r="O168" s="253"/>
      <c r="P168" s="253"/>
      <c r="Q168" s="253"/>
      <c r="R168" s="257"/>
      <c r="T168" s="258"/>
      <c r="U168" s="253"/>
      <c r="V168" s="253"/>
      <c r="W168" s="253"/>
      <c r="X168" s="253"/>
      <c r="Y168" s="253"/>
      <c r="Z168" s="253"/>
      <c r="AA168" s="259"/>
      <c r="AT168" s="260" t="s">
        <v>181</v>
      </c>
      <c r="AU168" s="260" t="s">
        <v>118</v>
      </c>
      <c r="AV168" s="11" t="s">
        <v>166</v>
      </c>
      <c r="AW168" s="11" t="s">
        <v>38</v>
      </c>
      <c r="AX168" s="11" t="s">
        <v>90</v>
      </c>
      <c r="AY168" s="260" t="s">
        <v>161</v>
      </c>
    </row>
    <row r="169" spans="2:63" s="9" customFormat="1" ht="29.85" customHeight="1">
      <c r="B169" s="206"/>
      <c r="C169" s="207"/>
      <c r="D169" s="238" t="s">
        <v>134</v>
      </c>
      <c r="E169" s="238"/>
      <c r="F169" s="238"/>
      <c r="G169" s="238"/>
      <c r="H169" s="238"/>
      <c r="I169" s="238"/>
      <c r="J169" s="238"/>
      <c r="K169" s="238"/>
      <c r="L169" s="238"/>
      <c r="M169" s="238"/>
      <c r="N169" s="261">
        <f>BK169</f>
        <v>0</v>
      </c>
      <c r="O169" s="262"/>
      <c r="P169" s="262"/>
      <c r="Q169" s="262"/>
      <c r="R169" s="211"/>
      <c r="T169" s="212"/>
      <c r="U169" s="207"/>
      <c r="V169" s="207"/>
      <c r="W169" s="213">
        <f>SUM(W170:W172)</f>
        <v>0</v>
      </c>
      <c r="X169" s="207"/>
      <c r="Y169" s="213">
        <f>SUM(Y170:Y172)</f>
        <v>1.6060500000000002</v>
      </c>
      <c r="Z169" s="207"/>
      <c r="AA169" s="214">
        <f>SUM(AA170:AA172)</f>
        <v>0</v>
      </c>
      <c r="AR169" s="215" t="s">
        <v>90</v>
      </c>
      <c r="AT169" s="216" t="s">
        <v>81</v>
      </c>
      <c r="AU169" s="216" t="s">
        <v>90</v>
      </c>
      <c r="AY169" s="215" t="s">
        <v>161</v>
      </c>
      <c r="BK169" s="217">
        <f>SUM(BK170:BK172)</f>
        <v>0</v>
      </c>
    </row>
    <row r="170" spans="2:65" s="1" customFormat="1" ht="25.5" customHeight="1">
      <c r="B170" s="47"/>
      <c r="C170" s="218" t="s">
        <v>242</v>
      </c>
      <c r="D170" s="218" t="s">
        <v>162</v>
      </c>
      <c r="E170" s="219" t="s">
        <v>594</v>
      </c>
      <c r="F170" s="220" t="s">
        <v>595</v>
      </c>
      <c r="G170" s="220"/>
      <c r="H170" s="220"/>
      <c r="I170" s="220"/>
      <c r="J170" s="221" t="s">
        <v>165</v>
      </c>
      <c r="K170" s="222">
        <v>3</v>
      </c>
      <c r="L170" s="223">
        <v>0</v>
      </c>
      <c r="M170" s="224"/>
      <c r="N170" s="225">
        <f>ROUND(L170*K170,2)</f>
        <v>0</v>
      </c>
      <c r="O170" s="225"/>
      <c r="P170" s="225"/>
      <c r="Q170" s="225"/>
      <c r="R170" s="49"/>
      <c r="T170" s="226" t="s">
        <v>22</v>
      </c>
      <c r="U170" s="57" t="s">
        <v>47</v>
      </c>
      <c r="V170" s="48"/>
      <c r="W170" s="227">
        <f>V170*K170</f>
        <v>0</v>
      </c>
      <c r="X170" s="227">
        <v>0.07291</v>
      </c>
      <c r="Y170" s="227">
        <f>X170*K170</f>
        <v>0.21873</v>
      </c>
      <c r="Z170" s="227">
        <v>0</v>
      </c>
      <c r="AA170" s="228">
        <f>Z170*K170</f>
        <v>0</v>
      </c>
      <c r="AR170" s="23" t="s">
        <v>166</v>
      </c>
      <c r="AT170" s="23" t="s">
        <v>162</v>
      </c>
      <c r="AU170" s="23" t="s">
        <v>118</v>
      </c>
      <c r="AY170" s="23" t="s">
        <v>161</v>
      </c>
      <c r="BE170" s="143">
        <f>IF(U170="základní",N170,0)</f>
        <v>0</v>
      </c>
      <c r="BF170" s="143">
        <f>IF(U170="snížená",N170,0)</f>
        <v>0</v>
      </c>
      <c r="BG170" s="143">
        <f>IF(U170="zákl. přenesená",N170,0)</f>
        <v>0</v>
      </c>
      <c r="BH170" s="143">
        <f>IF(U170="sníž. přenesená",N170,0)</f>
        <v>0</v>
      </c>
      <c r="BI170" s="143">
        <f>IF(U170="nulová",N170,0)</f>
        <v>0</v>
      </c>
      <c r="BJ170" s="23" t="s">
        <v>90</v>
      </c>
      <c r="BK170" s="143">
        <f>ROUND(L170*K170,2)</f>
        <v>0</v>
      </c>
      <c r="BL170" s="23" t="s">
        <v>166</v>
      </c>
      <c r="BM170" s="23" t="s">
        <v>596</v>
      </c>
    </row>
    <row r="171" spans="2:65" s="1" customFormat="1" ht="16.5" customHeight="1">
      <c r="B171" s="47"/>
      <c r="C171" s="218" t="s">
        <v>11</v>
      </c>
      <c r="D171" s="218" t="s">
        <v>162</v>
      </c>
      <c r="E171" s="219" t="s">
        <v>513</v>
      </c>
      <c r="F171" s="220" t="s">
        <v>514</v>
      </c>
      <c r="G171" s="220"/>
      <c r="H171" s="220"/>
      <c r="I171" s="220"/>
      <c r="J171" s="221" t="s">
        <v>165</v>
      </c>
      <c r="K171" s="222">
        <v>2</v>
      </c>
      <c r="L171" s="223">
        <v>0</v>
      </c>
      <c r="M171" s="224"/>
      <c r="N171" s="225">
        <f>ROUND(L171*K171,2)</f>
        <v>0</v>
      </c>
      <c r="O171" s="225"/>
      <c r="P171" s="225"/>
      <c r="Q171" s="225"/>
      <c r="R171" s="49"/>
      <c r="T171" s="226" t="s">
        <v>22</v>
      </c>
      <c r="U171" s="57" t="s">
        <v>47</v>
      </c>
      <c r="V171" s="48"/>
      <c r="W171" s="227">
        <f>V171*K171</f>
        <v>0</v>
      </c>
      <c r="X171" s="227">
        <v>0.55257</v>
      </c>
      <c r="Y171" s="227">
        <f>X171*K171</f>
        <v>1.10514</v>
      </c>
      <c r="Z171" s="227">
        <v>0</v>
      </c>
      <c r="AA171" s="228">
        <f>Z171*K171</f>
        <v>0</v>
      </c>
      <c r="AR171" s="23" t="s">
        <v>166</v>
      </c>
      <c r="AT171" s="23" t="s">
        <v>162</v>
      </c>
      <c r="AU171" s="23" t="s">
        <v>118</v>
      </c>
      <c r="AY171" s="23" t="s">
        <v>161</v>
      </c>
      <c r="BE171" s="143">
        <f>IF(U171="základní",N171,0)</f>
        <v>0</v>
      </c>
      <c r="BF171" s="143">
        <f>IF(U171="snížená",N171,0)</f>
        <v>0</v>
      </c>
      <c r="BG171" s="143">
        <f>IF(U171="zákl. přenesená",N171,0)</f>
        <v>0</v>
      </c>
      <c r="BH171" s="143">
        <f>IF(U171="sníž. přenesená",N171,0)</f>
        <v>0</v>
      </c>
      <c r="BI171" s="143">
        <f>IF(U171="nulová",N171,0)</f>
        <v>0</v>
      </c>
      <c r="BJ171" s="23" t="s">
        <v>90</v>
      </c>
      <c r="BK171" s="143">
        <f>ROUND(L171*K171,2)</f>
        <v>0</v>
      </c>
      <c r="BL171" s="23" t="s">
        <v>166</v>
      </c>
      <c r="BM171" s="23" t="s">
        <v>597</v>
      </c>
    </row>
    <row r="172" spans="2:65" s="1" customFormat="1" ht="25.5" customHeight="1">
      <c r="B172" s="47"/>
      <c r="C172" s="218" t="s">
        <v>251</v>
      </c>
      <c r="D172" s="218" t="s">
        <v>162</v>
      </c>
      <c r="E172" s="219" t="s">
        <v>516</v>
      </c>
      <c r="F172" s="220" t="s">
        <v>517</v>
      </c>
      <c r="G172" s="220"/>
      <c r="H172" s="220"/>
      <c r="I172" s="220"/>
      <c r="J172" s="221" t="s">
        <v>165</v>
      </c>
      <c r="K172" s="222">
        <v>2</v>
      </c>
      <c r="L172" s="223">
        <v>0</v>
      </c>
      <c r="M172" s="224"/>
      <c r="N172" s="225">
        <f>ROUND(L172*K172,2)</f>
        <v>0</v>
      </c>
      <c r="O172" s="225"/>
      <c r="P172" s="225"/>
      <c r="Q172" s="225"/>
      <c r="R172" s="49"/>
      <c r="T172" s="226" t="s">
        <v>22</v>
      </c>
      <c r="U172" s="57" t="s">
        <v>47</v>
      </c>
      <c r="V172" s="48"/>
      <c r="W172" s="227">
        <f>V172*K172</f>
        <v>0</v>
      </c>
      <c r="X172" s="227">
        <v>0.14109</v>
      </c>
      <c r="Y172" s="227">
        <f>X172*K172</f>
        <v>0.28218</v>
      </c>
      <c r="Z172" s="227">
        <v>0</v>
      </c>
      <c r="AA172" s="228">
        <f>Z172*K172</f>
        <v>0</v>
      </c>
      <c r="AR172" s="23" t="s">
        <v>166</v>
      </c>
      <c r="AT172" s="23" t="s">
        <v>162</v>
      </c>
      <c r="AU172" s="23" t="s">
        <v>118</v>
      </c>
      <c r="AY172" s="23" t="s">
        <v>161</v>
      </c>
      <c r="BE172" s="143">
        <f>IF(U172="základní",N172,0)</f>
        <v>0</v>
      </c>
      <c r="BF172" s="143">
        <f>IF(U172="snížená",N172,0)</f>
        <v>0</v>
      </c>
      <c r="BG172" s="143">
        <f>IF(U172="zákl. přenesená",N172,0)</f>
        <v>0</v>
      </c>
      <c r="BH172" s="143">
        <f>IF(U172="sníž. přenesená",N172,0)</f>
        <v>0</v>
      </c>
      <c r="BI172" s="143">
        <f>IF(U172="nulová",N172,0)</f>
        <v>0</v>
      </c>
      <c r="BJ172" s="23" t="s">
        <v>90</v>
      </c>
      <c r="BK172" s="143">
        <f>ROUND(L172*K172,2)</f>
        <v>0</v>
      </c>
      <c r="BL172" s="23" t="s">
        <v>166</v>
      </c>
      <c r="BM172" s="23" t="s">
        <v>598</v>
      </c>
    </row>
    <row r="173" spans="2:63" s="9" customFormat="1" ht="29.85" customHeight="1">
      <c r="B173" s="206"/>
      <c r="C173" s="207"/>
      <c r="D173" s="238" t="s">
        <v>135</v>
      </c>
      <c r="E173" s="238"/>
      <c r="F173" s="238"/>
      <c r="G173" s="238"/>
      <c r="H173" s="238"/>
      <c r="I173" s="238"/>
      <c r="J173" s="238"/>
      <c r="K173" s="238"/>
      <c r="L173" s="238"/>
      <c r="M173" s="238"/>
      <c r="N173" s="239">
        <f>BK173</f>
        <v>0</v>
      </c>
      <c r="O173" s="240"/>
      <c r="P173" s="240"/>
      <c r="Q173" s="240"/>
      <c r="R173" s="211"/>
      <c r="T173" s="212"/>
      <c r="U173" s="207"/>
      <c r="V173" s="207"/>
      <c r="W173" s="213">
        <f>SUM(W174:W182)</f>
        <v>0</v>
      </c>
      <c r="X173" s="207"/>
      <c r="Y173" s="213">
        <f>SUM(Y174:Y182)</f>
        <v>27.308719999999997</v>
      </c>
      <c r="Z173" s="207"/>
      <c r="AA173" s="214">
        <f>SUM(AA174:AA182)</f>
        <v>13.719999999999999</v>
      </c>
      <c r="AR173" s="215" t="s">
        <v>90</v>
      </c>
      <c r="AT173" s="216" t="s">
        <v>81</v>
      </c>
      <c r="AU173" s="216" t="s">
        <v>90</v>
      </c>
      <c r="AY173" s="215" t="s">
        <v>161</v>
      </c>
      <c r="BK173" s="217">
        <f>SUM(BK174:BK182)</f>
        <v>0</v>
      </c>
    </row>
    <row r="174" spans="2:65" s="1" customFormat="1" ht="38.25" customHeight="1">
      <c r="B174" s="47"/>
      <c r="C174" s="218" t="s">
        <v>257</v>
      </c>
      <c r="D174" s="218" t="s">
        <v>162</v>
      </c>
      <c r="E174" s="219" t="s">
        <v>599</v>
      </c>
      <c r="F174" s="220" t="s">
        <v>600</v>
      </c>
      <c r="G174" s="220"/>
      <c r="H174" s="220"/>
      <c r="I174" s="220"/>
      <c r="J174" s="221" t="s">
        <v>165</v>
      </c>
      <c r="K174" s="222">
        <v>2</v>
      </c>
      <c r="L174" s="223">
        <v>0</v>
      </c>
      <c r="M174" s="224"/>
      <c r="N174" s="225">
        <f>ROUND(L174*K174,2)</f>
        <v>0</v>
      </c>
      <c r="O174" s="225"/>
      <c r="P174" s="225"/>
      <c r="Q174" s="225"/>
      <c r="R174" s="49"/>
      <c r="T174" s="226" t="s">
        <v>22</v>
      </c>
      <c r="U174" s="57" t="s">
        <v>47</v>
      </c>
      <c r="V174" s="48"/>
      <c r="W174" s="227">
        <f>V174*K174</f>
        <v>0</v>
      </c>
      <c r="X174" s="227">
        <v>9.895</v>
      </c>
      <c r="Y174" s="227">
        <f>X174*K174</f>
        <v>19.79</v>
      </c>
      <c r="Z174" s="227">
        <v>0</v>
      </c>
      <c r="AA174" s="228">
        <f>Z174*K174</f>
        <v>0</v>
      </c>
      <c r="AR174" s="23" t="s">
        <v>166</v>
      </c>
      <c r="AT174" s="23" t="s">
        <v>162</v>
      </c>
      <c r="AU174" s="23" t="s">
        <v>118</v>
      </c>
      <c r="AY174" s="23" t="s">
        <v>161</v>
      </c>
      <c r="BE174" s="143">
        <f>IF(U174="základní",N174,0)</f>
        <v>0</v>
      </c>
      <c r="BF174" s="143">
        <f>IF(U174="snížená",N174,0)</f>
        <v>0</v>
      </c>
      <c r="BG174" s="143">
        <f>IF(U174="zákl. přenesená",N174,0)</f>
        <v>0</v>
      </c>
      <c r="BH174" s="143">
        <f>IF(U174="sníž. přenesená",N174,0)</f>
        <v>0</v>
      </c>
      <c r="BI174" s="143">
        <f>IF(U174="nulová",N174,0)</f>
        <v>0</v>
      </c>
      <c r="BJ174" s="23" t="s">
        <v>90</v>
      </c>
      <c r="BK174" s="143">
        <f>ROUND(L174*K174,2)</f>
        <v>0</v>
      </c>
      <c r="BL174" s="23" t="s">
        <v>166</v>
      </c>
      <c r="BM174" s="23" t="s">
        <v>601</v>
      </c>
    </row>
    <row r="175" spans="2:47" s="1" customFormat="1" ht="36" customHeight="1">
      <c r="B175" s="47"/>
      <c r="C175" s="48"/>
      <c r="D175" s="48"/>
      <c r="E175" s="48"/>
      <c r="F175" s="229" t="s">
        <v>602</v>
      </c>
      <c r="G175" s="68"/>
      <c r="H175" s="68"/>
      <c r="I175" s="68"/>
      <c r="J175" s="48"/>
      <c r="K175" s="48"/>
      <c r="L175" s="48"/>
      <c r="M175" s="48"/>
      <c r="N175" s="48"/>
      <c r="O175" s="48"/>
      <c r="P175" s="48"/>
      <c r="Q175" s="48"/>
      <c r="R175" s="49"/>
      <c r="T175" s="190"/>
      <c r="U175" s="48"/>
      <c r="V175" s="48"/>
      <c r="W175" s="48"/>
      <c r="X175" s="48"/>
      <c r="Y175" s="48"/>
      <c r="Z175" s="48"/>
      <c r="AA175" s="101"/>
      <c r="AT175" s="23" t="s">
        <v>169</v>
      </c>
      <c r="AU175" s="23" t="s">
        <v>118</v>
      </c>
    </row>
    <row r="176" spans="2:65" s="1" customFormat="1" ht="25.5" customHeight="1">
      <c r="B176" s="47"/>
      <c r="C176" s="218" t="s">
        <v>263</v>
      </c>
      <c r="D176" s="218" t="s">
        <v>162</v>
      </c>
      <c r="E176" s="219" t="s">
        <v>393</v>
      </c>
      <c r="F176" s="220" t="s">
        <v>394</v>
      </c>
      <c r="G176" s="220"/>
      <c r="H176" s="220"/>
      <c r="I176" s="220"/>
      <c r="J176" s="221" t="s">
        <v>248</v>
      </c>
      <c r="K176" s="222">
        <v>6</v>
      </c>
      <c r="L176" s="223">
        <v>0</v>
      </c>
      <c r="M176" s="224"/>
      <c r="N176" s="225">
        <f>ROUND(L176*K176,2)</f>
        <v>0</v>
      </c>
      <c r="O176" s="225"/>
      <c r="P176" s="225"/>
      <c r="Q176" s="225"/>
      <c r="R176" s="49"/>
      <c r="T176" s="226" t="s">
        <v>22</v>
      </c>
      <c r="U176" s="57" t="s">
        <v>47</v>
      </c>
      <c r="V176" s="48"/>
      <c r="W176" s="227">
        <f>V176*K176</f>
        <v>0</v>
      </c>
      <c r="X176" s="227">
        <v>0.95352</v>
      </c>
      <c r="Y176" s="227">
        <f>X176*K176</f>
        <v>5.72112</v>
      </c>
      <c r="Z176" s="227">
        <v>0</v>
      </c>
      <c r="AA176" s="228">
        <f>Z176*K176</f>
        <v>0</v>
      </c>
      <c r="AR176" s="23" t="s">
        <v>166</v>
      </c>
      <c r="AT176" s="23" t="s">
        <v>162</v>
      </c>
      <c r="AU176" s="23" t="s">
        <v>118</v>
      </c>
      <c r="AY176" s="23" t="s">
        <v>161</v>
      </c>
      <c r="BE176" s="143">
        <f>IF(U176="základní",N176,0)</f>
        <v>0</v>
      </c>
      <c r="BF176" s="143">
        <f>IF(U176="snížená",N176,0)</f>
        <v>0</v>
      </c>
      <c r="BG176" s="143">
        <f>IF(U176="zákl. přenesená",N176,0)</f>
        <v>0</v>
      </c>
      <c r="BH176" s="143">
        <f>IF(U176="sníž. přenesená",N176,0)</f>
        <v>0</v>
      </c>
      <c r="BI176" s="143">
        <f>IF(U176="nulová",N176,0)</f>
        <v>0</v>
      </c>
      <c r="BJ176" s="23" t="s">
        <v>90</v>
      </c>
      <c r="BK176" s="143">
        <f>ROUND(L176*K176,2)</f>
        <v>0</v>
      </c>
      <c r="BL176" s="23" t="s">
        <v>166</v>
      </c>
      <c r="BM176" s="23" t="s">
        <v>603</v>
      </c>
    </row>
    <row r="177" spans="2:51" s="10" customFormat="1" ht="16.5" customHeight="1">
      <c r="B177" s="241"/>
      <c r="C177" s="242"/>
      <c r="D177" s="242"/>
      <c r="E177" s="243" t="s">
        <v>22</v>
      </c>
      <c r="F177" s="244" t="s">
        <v>604</v>
      </c>
      <c r="G177" s="245"/>
      <c r="H177" s="245"/>
      <c r="I177" s="245"/>
      <c r="J177" s="242"/>
      <c r="K177" s="246">
        <v>6</v>
      </c>
      <c r="L177" s="242"/>
      <c r="M177" s="242"/>
      <c r="N177" s="242"/>
      <c r="O177" s="242"/>
      <c r="P177" s="242"/>
      <c r="Q177" s="242"/>
      <c r="R177" s="247"/>
      <c r="T177" s="248"/>
      <c r="U177" s="242"/>
      <c r="V177" s="242"/>
      <c r="W177" s="242"/>
      <c r="X177" s="242"/>
      <c r="Y177" s="242"/>
      <c r="Z177" s="242"/>
      <c r="AA177" s="249"/>
      <c r="AT177" s="250" t="s">
        <v>181</v>
      </c>
      <c r="AU177" s="250" t="s">
        <v>118</v>
      </c>
      <c r="AV177" s="10" t="s">
        <v>118</v>
      </c>
      <c r="AW177" s="10" t="s">
        <v>38</v>
      </c>
      <c r="AX177" s="10" t="s">
        <v>82</v>
      </c>
      <c r="AY177" s="250" t="s">
        <v>161</v>
      </c>
    </row>
    <row r="178" spans="2:51" s="11" customFormat="1" ht="16.5" customHeight="1">
      <c r="B178" s="252"/>
      <c r="C178" s="253"/>
      <c r="D178" s="253"/>
      <c r="E178" s="254" t="s">
        <v>22</v>
      </c>
      <c r="F178" s="255" t="s">
        <v>183</v>
      </c>
      <c r="G178" s="253"/>
      <c r="H178" s="253"/>
      <c r="I178" s="253"/>
      <c r="J178" s="253"/>
      <c r="K178" s="256">
        <v>6</v>
      </c>
      <c r="L178" s="253"/>
      <c r="M178" s="253"/>
      <c r="N178" s="253"/>
      <c r="O178" s="253"/>
      <c r="P178" s="253"/>
      <c r="Q178" s="253"/>
      <c r="R178" s="257"/>
      <c r="T178" s="258"/>
      <c r="U178" s="253"/>
      <c r="V178" s="253"/>
      <c r="W178" s="253"/>
      <c r="X178" s="253"/>
      <c r="Y178" s="253"/>
      <c r="Z178" s="253"/>
      <c r="AA178" s="259"/>
      <c r="AT178" s="260" t="s">
        <v>181</v>
      </c>
      <c r="AU178" s="260" t="s">
        <v>118</v>
      </c>
      <c r="AV178" s="11" t="s">
        <v>166</v>
      </c>
      <c r="AW178" s="11" t="s">
        <v>38</v>
      </c>
      <c r="AX178" s="11" t="s">
        <v>90</v>
      </c>
      <c r="AY178" s="260" t="s">
        <v>161</v>
      </c>
    </row>
    <row r="179" spans="2:65" s="1" customFormat="1" ht="38.25" customHeight="1">
      <c r="B179" s="47"/>
      <c r="C179" s="230" t="s">
        <v>271</v>
      </c>
      <c r="D179" s="230" t="s">
        <v>170</v>
      </c>
      <c r="E179" s="231" t="s">
        <v>399</v>
      </c>
      <c r="F179" s="232" t="s">
        <v>400</v>
      </c>
      <c r="G179" s="232"/>
      <c r="H179" s="232"/>
      <c r="I179" s="232"/>
      <c r="J179" s="233" t="s">
        <v>165</v>
      </c>
      <c r="K179" s="234">
        <v>2.4</v>
      </c>
      <c r="L179" s="235">
        <v>0</v>
      </c>
      <c r="M179" s="236"/>
      <c r="N179" s="237">
        <f>ROUND(L179*K179,2)</f>
        <v>0</v>
      </c>
      <c r="O179" s="225"/>
      <c r="P179" s="225"/>
      <c r="Q179" s="225"/>
      <c r="R179" s="49"/>
      <c r="T179" s="226" t="s">
        <v>22</v>
      </c>
      <c r="U179" s="57" t="s">
        <v>47</v>
      </c>
      <c r="V179" s="48"/>
      <c r="W179" s="227">
        <f>V179*K179</f>
        <v>0</v>
      </c>
      <c r="X179" s="227">
        <v>0.749</v>
      </c>
      <c r="Y179" s="227">
        <f>X179*K179</f>
        <v>1.7975999999999999</v>
      </c>
      <c r="Z179" s="227">
        <v>0</v>
      </c>
      <c r="AA179" s="228">
        <f>Z179*K179</f>
        <v>0</v>
      </c>
      <c r="AR179" s="23" t="s">
        <v>173</v>
      </c>
      <c r="AT179" s="23" t="s">
        <v>170</v>
      </c>
      <c r="AU179" s="23" t="s">
        <v>118</v>
      </c>
      <c r="AY179" s="23" t="s">
        <v>161</v>
      </c>
      <c r="BE179" s="143">
        <f>IF(U179="základní",N179,0)</f>
        <v>0</v>
      </c>
      <c r="BF179" s="143">
        <f>IF(U179="snížená",N179,0)</f>
        <v>0</v>
      </c>
      <c r="BG179" s="143">
        <f>IF(U179="zákl. přenesená",N179,0)</f>
        <v>0</v>
      </c>
      <c r="BH179" s="143">
        <f>IF(U179="sníž. přenesená",N179,0)</f>
        <v>0</v>
      </c>
      <c r="BI179" s="143">
        <f>IF(U179="nulová",N179,0)</f>
        <v>0</v>
      </c>
      <c r="BJ179" s="23" t="s">
        <v>90</v>
      </c>
      <c r="BK179" s="143">
        <f>ROUND(L179*K179,2)</f>
        <v>0</v>
      </c>
      <c r="BL179" s="23" t="s">
        <v>166</v>
      </c>
      <c r="BM179" s="23" t="s">
        <v>605</v>
      </c>
    </row>
    <row r="180" spans="2:51" s="10" customFormat="1" ht="25.5" customHeight="1">
      <c r="B180" s="241"/>
      <c r="C180" s="242"/>
      <c r="D180" s="242"/>
      <c r="E180" s="243" t="s">
        <v>22</v>
      </c>
      <c r="F180" s="244" t="s">
        <v>606</v>
      </c>
      <c r="G180" s="245"/>
      <c r="H180" s="245"/>
      <c r="I180" s="245"/>
      <c r="J180" s="242"/>
      <c r="K180" s="246">
        <v>2.4</v>
      </c>
      <c r="L180" s="242"/>
      <c r="M180" s="242"/>
      <c r="N180" s="242"/>
      <c r="O180" s="242"/>
      <c r="P180" s="242"/>
      <c r="Q180" s="242"/>
      <c r="R180" s="247"/>
      <c r="T180" s="248"/>
      <c r="U180" s="242"/>
      <c r="V180" s="242"/>
      <c r="W180" s="242"/>
      <c r="X180" s="242"/>
      <c r="Y180" s="242"/>
      <c r="Z180" s="242"/>
      <c r="AA180" s="249"/>
      <c r="AT180" s="250" t="s">
        <v>181</v>
      </c>
      <c r="AU180" s="250" t="s">
        <v>118</v>
      </c>
      <c r="AV180" s="10" t="s">
        <v>118</v>
      </c>
      <c r="AW180" s="10" t="s">
        <v>38</v>
      </c>
      <c r="AX180" s="10" t="s">
        <v>82</v>
      </c>
      <c r="AY180" s="250" t="s">
        <v>161</v>
      </c>
    </row>
    <row r="181" spans="2:51" s="11" customFormat="1" ht="16.5" customHeight="1">
      <c r="B181" s="252"/>
      <c r="C181" s="253"/>
      <c r="D181" s="253"/>
      <c r="E181" s="254" t="s">
        <v>22</v>
      </c>
      <c r="F181" s="255" t="s">
        <v>183</v>
      </c>
      <c r="G181" s="253"/>
      <c r="H181" s="253"/>
      <c r="I181" s="253"/>
      <c r="J181" s="253"/>
      <c r="K181" s="256">
        <v>2.4</v>
      </c>
      <c r="L181" s="253"/>
      <c r="M181" s="253"/>
      <c r="N181" s="253"/>
      <c r="O181" s="253"/>
      <c r="P181" s="253"/>
      <c r="Q181" s="253"/>
      <c r="R181" s="257"/>
      <c r="T181" s="258"/>
      <c r="U181" s="253"/>
      <c r="V181" s="253"/>
      <c r="W181" s="253"/>
      <c r="X181" s="253"/>
      <c r="Y181" s="253"/>
      <c r="Z181" s="253"/>
      <c r="AA181" s="259"/>
      <c r="AT181" s="260" t="s">
        <v>181</v>
      </c>
      <c r="AU181" s="260" t="s">
        <v>118</v>
      </c>
      <c r="AV181" s="11" t="s">
        <v>166</v>
      </c>
      <c r="AW181" s="11" t="s">
        <v>38</v>
      </c>
      <c r="AX181" s="11" t="s">
        <v>90</v>
      </c>
      <c r="AY181" s="260" t="s">
        <v>161</v>
      </c>
    </row>
    <row r="182" spans="2:65" s="1" customFormat="1" ht="16.5" customHeight="1">
      <c r="B182" s="47"/>
      <c r="C182" s="218" t="s">
        <v>277</v>
      </c>
      <c r="D182" s="218" t="s">
        <v>162</v>
      </c>
      <c r="E182" s="219" t="s">
        <v>405</v>
      </c>
      <c r="F182" s="220" t="s">
        <v>406</v>
      </c>
      <c r="G182" s="220"/>
      <c r="H182" s="220"/>
      <c r="I182" s="220"/>
      <c r="J182" s="221" t="s">
        <v>248</v>
      </c>
      <c r="K182" s="222">
        <v>14</v>
      </c>
      <c r="L182" s="223">
        <v>0</v>
      </c>
      <c r="M182" s="224"/>
      <c r="N182" s="225">
        <f>ROUND(L182*K182,2)</f>
        <v>0</v>
      </c>
      <c r="O182" s="225"/>
      <c r="P182" s="225"/>
      <c r="Q182" s="225"/>
      <c r="R182" s="49"/>
      <c r="T182" s="226" t="s">
        <v>22</v>
      </c>
      <c r="U182" s="57" t="s">
        <v>47</v>
      </c>
      <c r="V182" s="48"/>
      <c r="W182" s="227">
        <f>V182*K182</f>
        <v>0</v>
      </c>
      <c r="X182" s="227">
        <v>0</v>
      </c>
      <c r="Y182" s="227">
        <f>X182*K182</f>
        <v>0</v>
      </c>
      <c r="Z182" s="227">
        <v>0.98</v>
      </c>
      <c r="AA182" s="228">
        <f>Z182*K182</f>
        <v>13.719999999999999</v>
      </c>
      <c r="AR182" s="23" t="s">
        <v>166</v>
      </c>
      <c r="AT182" s="23" t="s">
        <v>162</v>
      </c>
      <c r="AU182" s="23" t="s">
        <v>118</v>
      </c>
      <c r="AY182" s="23" t="s">
        <v>161</v>
      </c>
      <c r="BE182" s="143">
        <f>IF(U182="základní",N182,0)</f>
        <v>0</v>
      </c>
      <c r="BF182" s="143">
        <f>IF(U182="snížená",N182,0)</f>
        <v>0</v>
      </c>
      <c r="BG182" s="143">
        <f>IF(U182="zákl. přenesená",N182,0)</f>
        <v>0</v>
      </c>
      <c r="BH182" s="143">
        <f>IF(U182="sníž. přenesená",N182,0)</f>
        <v>0</v>
      </c>
      <c r="BI182" s="143">
        <f>IF(U182="nulová",N182,0)</f>
        <v>0</v>
      </c>
      <c r="BJ182" s="23" t="s">
        <v>90</v>
      </c>
      <c r="BK182" s="143">
        <f>ROUND(L182*K182,2)</f>
        <v>0</v>
      </c>
      <c r="BL182" s="23" t="s">
        <v>166</v>
      </c>
      <c r="BM182" s="23" t="s">
        <v>607</v>
      </c>
    </row>
    <row r="183" spans="2:63" s="9" customFormat="1" ht="29.85" customHeight="1">
      <c r="B183" s="206"/>
      <c r="C183" s="207"/>
      <c r="D183" s="238" t="s">
        <v>136</v>
      </c>
      <c r="E183" s="238"/>
      <c r="F183" s="238"/>
      <c r="G183" s="238"/>
      <c r="H183" s="238"/>
      <c r="I183" s="238"/>
      <c r="J183" s="238"/>
      <c r="K183" s="238"/>
      <c r="L183" s="238"/>
      <c r="M183" s="238"/>
      <c r="N183" s="239">
        <f>BK183</f>
        <v>0</v>
      </c>
      <c r="O183" s="240"/>
      <c r="P183" s="240"/>
      <c r="Q183" s="240"/>
      <c r="R183" s="211"/>
      <c r="T183" s="212"/>
      <c r="U183" s="207"/>
      <c r="V183" s="207"/>
      <c r="W183" s="213">
        <f>SUM(W184:W187)</f>
        <v>0</v>
      </c>
      <c r="X183" s="207"/>
      <c r="Y183" s="213">
        <f>SUM(Y184:Y187)</f>
        <v>0</v>
      </c>
      <c r="Z183" s="207"/>
      <c r="AA183" s="214">
        <f>SUM(AA184:AA187)</f>
        <v>0</v>
      </c>
      <c r="AR183" s="215" t="s">
        <v>90</v>
      </c>
      <c r="AT183" s="216" t="s">
        <v>81</v>
      </c>
      <c r="AU183" s="216" t="s">
        <v>90</v>
      </c>
      <c r="AY183" s="215" t="s">
        <v>161</v>
      </c>
      <c r="BK183" s="217">
        <f>SUM(BK184:BK187)</f>
        <v>0</v>
      </c>
    </row>
    <row r="184" spans="2:65" s="1" customFormat="1" ht="38.25" customHeight="1">
      <c r="B184" s="47"/>
      <c r="C184" s="218" t="s">
        <v>10</v>
      </c>
      <c r="D184" s="218" t="s">
        <v>162</v>
      </c>
      <c r="E184" s="219" t="s">
        <v>409</v>
      </c>
      <c r="F184" s="220" t="s">
        <v>410</v>
      </c>
      <c r="G184" s="220"/>
      <c r="H184" s="220"/>
      <c r="I184" s="220"/>
      <c r="J184" s="221" t="s">
        <v>231</v>
      </c>
      <c r="K184" s="222">
        <v>2216.184</v>
      </c>
      <c r="L184" s="223">
        <v>0</v>
      </c>
      <c r="M184" s="224"/>
      <c r="N184" s="225">
        <f>ROUND(L184*K184,2)</f>
        <v>0</v>
      </c>
      <c r="O184" s="225"/>
      <c r="P184" s="225"/>
      <c r="Q184" s="225"/>
      <c r="R184" s="49"/>
      <c r="T184" s="226" t="s">
        <v>22</v>
      </c>
      <c r="U184" s="57" t="s">
        <v>47</v>
      </c>
      <c r="V184" s="48"/>
      <c r="W184" s="227">
        <f>V184*K184</f>
        <v>0</v>
      </c>
      <c r="X184" s="227">
        <v>0</v>
      </c>
      <c r="Y184" s="227">
        <f>X184*K184</f>
        <v>0</v>
      </c>
      <c r="Z184" s="227">
        <v>0</v>
      </c>
      <c r="AA184" s="228">
        <f>Z184*K184</f>
        <v>0</v>
      </c>
      <c r="AR184" s="23" t="s">
        <v>166</v>
      </c>
      <c r="AT184" s="23" t="s">
        <v>162</v>
      </c>
      <c r="AU184" s="23" t="s">
        <v>118</v>
      </c>
      <c r="AY184" s="23" t="s">
        <v>161</v>
      </c>
      <c r="BE184" s="143">
        <f>IF(U184="základní",N184,0)</f>
        <v>0</v>
      </c>
      <c r="BF184" s="143">
        <f>IF(U184="snížená",N184,0)</f>
        <v>0</v>
      </c>
      <c r="BG184" s="143">
        <f>IF(U184="zákl. přenesená",N184,0)</f>
        <v>0</v>
      </c>
      <c r="BH184" s="143">
        <f>IF(U184="sníž. přenesená",N184,0)</f>
        <v>0</v>
      </c>
      <c r="BI184" s="143">
        <f>IF(U184="nulová",N184,0)</f>
        <v>0</v>
      </c>
      <c r="BJ184" s="23" t="s">
        <v>90</v>
      </c>
      <c r="BK184" s="143">
        <f>ROUND(L184*K184,2)</f>
        <v>0</v>
      </c>
      <c r="BL184" s="23" t="s">
        <v>166</v>
      </c>
      <c r="BM184" s="23" t="s">
        <v>608</v>
      </c>
    </row>
    <row r="185" spans="2:65" s="1" customFormat="1" ht="25.5" customHeight="1">
      <c r="B185" s="47"/>
      <c r="C185" s="218" t="s">
        <v>288</v>
      </c>
      <c r="D185" s="218" t="s">
        <v>162</v>
      </c>
      <c r="E185" s="219" t="s">
        <v>413</v>
      </c>
      <c r="F185" s="220" t="s">
        <v>414</v>
      </c>
      <c r="G185" s="220"/>
      <c r="H185" s="220"/>
      <c r="I185" s="220"/>
      <c r="J185" s="221" t="s">
        <v>231</v>
      </c>
      <c r="K185" s="222">
        <v>22161.84</v>
      </c>
      <c r="L185" s="223">
        <v>0</v>
      </c>
      <c r="M185" s="224"/>
      <c r="N185" s="225">
        <f>ROUND(L185*K185,2)</f>
        <v>0</v>
      </c>
      <c r="O185" s="225"/>
      <c r="P185" s="225"/>
      <c r="Q185" s="225"/>
      <c r="R185" s="49"/>
      <c r="T185" s="226" t="s">
        <v>22</v>
      </c>
      <c r="U185" s="57" t="s">
        <v>47</v>
      </c>
      <c r="V185" s="48"/>
      <c r="W185" s="227">
        <f>V185*K185</f>
        <v>0</v>
      </c>
      <c r="X185" s="227">
        <v>0</v>
      </c>
      <c r="Y185" s="227">
        <f>X185*K185</f>
        <v>0</v>
      </c>
      <c r="Z185" s="227">
        <v>0</v>
      </c>
      <c r="AA185" s="228">
        <f>Z185*K185</f>
        <v>0</v>
      </c>
      <c r="AR185" s="23" t="s">
        <v>166</v>
      </c>
      <c r="AT185" s="23" t="s">
        <v>162</v>
      </c>
      <c r="AU185" s="23" t="s">
        <v>118</v>
      </c>
      <c r="AY185" s="23" t="s">
        <v>161</v>
      </c>
      <c r="BE185" s="143">
        <f>IF(U185="základní",N185,0)</f>
        <v>0</v>
      </c>
      <c r="BF185" s="143">
        <f>IF(U185="snížená",N185,0)</f>
        <v>0</v>
      </c>
      <c r="BG185" s="143">
        <f>IF(U185="zákl. přenesená",N185,0)</f>
        <v>0</v>
      </c>
      <c r="BH185" s="143">
        <f>IF(U185="sníž. přenesená",N185,0)</f>
        <v>0</v>
      </c>
      <c r="BI185" s="143">
        <f>IF(U185="nulová",N185,0)</f>
        <v>0</v>
      </c>
      <c r="BJ185" s="23" t="s">
        <v>90</v>
      </c>
      <c r="BK185" s="143">
        <f>ROUND(L185*K185,2)</f>
        <v>0</v>
      </c>
      <c r="BL185" s="23" t="s">
        <v>166</v>
      </c>
      <c r="BM185" s="23" t="s">
        <v>609</v>
      </c>
    </row>
    <row r="186" spans="2:51" s="10" customFormat="1" ht="16.5" customHeight="1">
      <c r="B186" s="241"/>
      <c r="C186" s="242"/>
      <c r="D186" s="242"/>
      <c r="E186" s="243" t="s">
        <v>22</v>
      </c>
      <c r="F186" s="244" t="s">
        <v>610</v>
      </c>
      <c r="G186" s="245"/>
      <c r="H186" s="245"/>
      <c r="I186" s="245"/>
      <c r="J186" s="242"/>
      <c r="K186" s="246">
        <v>22161.84</v>
      </c>
      <c r="L186" s="242"/>
      <c r="M186" s="242"/>
      <c r="N186" s="242"/>
      <c r="O186" s="242"/>
      <c r="P186" s="242"/>
      <c r="Q186" s="242"/>
      <c r="R186" s="247"/>
      <c r="T186" s="248"/>
      <c r="U186" s="242"/>
      <c r="V186" s="242"/>
      <c r="W186" s="242"/>
      <c r="X186" s="242"/>
      <c r="Y186" s="242"/>
      <c r="Z186" s="242"/>
      <c r="AA186" s="249"/>
      <c r="AT186" s="250" t="s">
        <v>181</v>
      </c>
      <c r="AU186" s="250" t="s">
        <v>118</v>
      </c>
      <c r="AV186" s="10" t="s">
        <v>118</v>
      </c>
      <c r="AW186" s="10" t="s">
        <v>38</v>
      </c>
      <c r="AX186" s="10" t="s">
        <v>90</v>
      </c>
      <c r="AY186" s="250" t="s">
        <v>161</v>
      </c>
    </row>
    <row r="187" spans="2:65" s="1" customFormat="1" ht="25.5" customHeight="1">
      <c r="B187" s="47"/>
      <c r="C187" s="218" t="s">
        <v>292</v>
      </c>
      <c r="D187" s="218" t="s">
        <v>162</v>
      </c>
      <c r="E187" s="219" t="s">
        <v>418</v>
      </c>
      <c r="F187" s="220" t="s">
        <v>419</v>
      </c>
      <c r="G187" s="220"/>
      <c r="H187" s="220"/>
      <c r="I187" s="220"/>
      <c r="J187" s="221" t="s">
        <v>231</v>
      </c>
      <c r="K187" s="222">
        <v>2216.184</v>
      </c>
      <c r="L187" s="223">
        <v>0</v>
      </c>
      <c r="M187" s="224"/>
      <c r="N187" s="225">
        <f>ROUND(L187*K187,2)</f>
        <v>0</v>
      </c>
      <c r="O187" s="225"/>
      <c r="P187" s="225"/>
      <c r="Q187" s="225"/>
      <c r="R187" s="49"/>
      <c r="T187" s="226" t="s">
        <v>22</v>
      </c>
      <c r="U187" s="57" t="s">
        <v>47</v>
      </c>
      <c r="V187" s="48"/>
      <c r="W187" s="227">
        <f>V187*K187</f>
        <v>0</v>
      </c>
      <c r="X187" s="227">
        <v>0</v>
      </c>
      <c r="Y187" s="227">
        <f>X187*K187</f>
        <v>0</v>
      </c>
      <c r="Z187" s="227">
        <v>0</v>
      </c>
      <c r="AA187" s="228">
        <f>Z187*K187</f>
        <v>0</v>
      </c>
      <c r="AR187" s="23" t="s">
        <v>166</v>
      </c>
      <c r="AT187" s="23" t="s">
        <v>162</v>
      </c>
      <c r="AU187" s="23" t="s">
        <v>118</v>
      </c>
      <c r="AY187" s="23" t="s">
        <v>161</v>
      </c>
      <c r="BE187" s="143">
        <f>IF(U187="základní",N187,0)</f>
        <v>0</v>
      </c>
      <c r="BF187" s="143">
        <f>IF(U187="snížená",N187,0)</f>
        <v>0</v>
      </c>
      <c r="BG187" s="143">
        <f>IF(U187="zákl. přenesená",N187,0)</f>
        <v>0</v>
      </c>
      <c r="BH187" s="143">
        <f>IF(U187="sníž. přenesená",N187,0)</f>
        <v>0</v>
      </c>
      <c r="BI187" s="143">
        <f>IF(U187="nulová",N187,0)</f>
        <v>0</v>
      </c>
      <c r="BJ187" s="23" t="s">
        <v>90</v>
      </c>
      <c r="BK187" s="143">
        <f>ROUND(L187*K187,2)</f>
        <v>0</v>
      </c>
      <c r="BL187" s="23" t="s">
        <v>166</v>
      </c>
      <c r="BM187" s="23" t="s">
        <v>611</v>
      </c>
    </row>
    <row r="188" spans="2:63" s="1" customFormat="1" ht="49.9" customHeight="1">
      <c r="B188" s="47"/>
      <c r="C188" s="48"/>
      <c r="D188" s="208" t="s">
        <v>425</v>
      </c>
      <c r="E188" s="48"/>
      <c r="F188" s="48"/>
      <c r="G188" s="48"/>
      <c r="H188" s="48"/>
      <c r="I188" s="48"/>
      <c r="J188" s="48"/>
      <c r="K188" s="48"/>
      <c r="L188" s="48"/>
      <c r="M188" s="48"/>
      <c r="N188" s="263">
        <f>BK188</f>
        <v>0</v>
      </c>
      <c r="O188" s="264"/>
      <c r="P188" s="264"/>
      <c r="Q188" s="264"/>
      <c r="R188" s="49"/>
      <c r="T188" s="194"/>
      <c r="U188" s="73"/>
      <c r="V188" s="73"/>
      <c r="W188" s="73"/>
      <c r="X188" s="73"/>
      <c r="Y188" s="73"/>
      <c r="Z188" s="73"/>
      <c r="AA188" s="75"/>
      <c r="AT188" s="23" t="s">
        <v>81</v>
      </c>
      <c r="AU188" s="23" t="s">
        <v>82</v>
      </c>
      <c r="AY188" s="23" t="s">
        <v>426</v>
      </c>
      <c r="BK188" s="143">
        <v>0</v>
      </c>
    </row>
    <row r="189" spans="2:18" s="1" customFormat="1" ht="6.95" customHeight="1">
      <c r="B189" s="76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8"/>
    </row>
  </sheetData>
  <sheetProtection password="CC35" sheet="1" objects="1" scenarios="1" formatColumns="0" formatRows="0"/>
  <mergeCells count="182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N103:Q103"/>
    <mergeCell ref="L105:Q105"/>
    <mergeCell ref="C111:Q111"/>
    <mergeCell ref="F113:P113"/>
    <mergeCell ref="F114:P114"/>
    <mergeCell ref="M116:P116"/>
    <mergeCell ref="M118:Q118"/>
    <mergeCell ref="M119:Q119"/>
    <mergeCell ref="F121:I121"/>
    <mergeCell ref="L121:M121"/>
    <mergeCell ref="N121:Q121"/>
    <mergeCell ref="F125:I125"/>
    <mergeCell ref="L125:M125"/>
    <mergeCell ref="N125:Q125"/>
    <mergeCell ref="F126:I126"/>
    <mergeCell ref="F127:I127"/>
    <mergeCell ref="F128:I128"/>
    <mergeCell ref="F129:I129"/>
    <mergeCell ref="L129:M129"/>
    <mergeCell ref="N129:Q129"/>
    <mergeCell ref="F130:I130"/>
    <mergeCell ref="F131:I131"/>
    <mergeCell ref="F132:I132"/>
    <mergeCell ref="F133:I133"/>
    <mergeCell ref="L133:M133"/>
    <mergeCell ref="N133:Q133"/>
    <mergeCell ref="F134:I134"/>
    <mergeCell ref="F135:I135"/>
    <mergeCell ref="L135:M135"/>
    <mergeCell ref="N135:Q135"/>
    <mergeCell ref="F136:I136"/>
    <mergeCell ref="F137:I137"/>
    <mergeCell ref="F138:I138"/>
    <mergeCell ref="L138:M138"/>
    <mergeCell ref="N138:Q138"/>
    <mergeCell ref="F139:I139"/>
    <mergeCell ref="L139:M139"/>
    <mergeCell ref="N139:Q139"/>
    <mergeCell ref="F140:I140"/>
    <mergeCell ref="F141:I141"/>
    <mergeCell ref="F142:I142"/>
    <mergeCell ref="L142:M142"/>
    <mergeCell ref="N142:Q142"/>
    <mergeCell ref="F143:I143"/>
    <mergeCell ref="L143:M143"/>
    <mergeCell ref="N143:Q143"/>
    <mergeCell ref="F144:I144"/>
    <mergeCell ref="F146:I146"/>
    <mergeCell ref="L146:M146"/>
    <mergeCell ref="N146:Q146"/>
    <mergeCell ref="F147:I147"/>
    <mergeCell ref="F149:I149"/>
    <mergeCell ref="L149:M149"/>
    <mergeCell ref="N149:Q149"/>
    <mergeCell ref="F150:I150"/>
    <mergeCell ref="F151:I151"/>
    <mergeCell ref="F152:I152"/>
    <mergeCell ref="F153:I153"/>
    <mergeCell ref="L153:M153"/>
    <mergeCell ref="N153:Q153"/>
    <mergeCell ref="F154:I154"/>
    <mergeCell ref="F155:I155"/>
    <mergeCell ref="F156:I156"/>
    <mergeCell ref="F157:I157"/>
    <mergeCell ref="L157:M157"/>
    <mergeCell ref="N157:Q157"/>
    <mergeCell ref="F158:I158"/>
    <mergeCell ref="F159:I159"/>
    <mergeCell ref="F160:I160"/>
    <mergeCell ref="F161:I161"/>
    <mergeCell ref="F162:I162"/>
    <mergeCell ref="F163:I163"/>
    <mergeCell ref="F164:I164"/>
    <mergeCell ref="F165:I165"/>
    <mergeCell ref="L165:M165"/>
    <mergeCell ref="N165:Q165"/>
    <mergeCell ref="F166:I166"/>
    <mergeCell ref="F167:I167"/>
    <mergeCell ref="F168:I168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4:I174"/>
    <mergeCell ref="L174:M174"/>
    <mergeCell ref="N174:Q174"/>
    <mergeCell ref="F175:I175"/>
    <mergeCell ref="F176:I176"/>
    <mergeCell ref="L176:M176"/>
    <mergeCell ref="N176:Q176"/>
    <mergeCell ref="F177:I177"/>
    <mergeCell ref="F178:I178"/>
    <mergeCell ref="F179:I179"/>
    <mergeCell ref="L179:M179"/>
    <mergeCell ref="N179:Q179"/>
    <mergeCell ref="F180:I180"/>
    <mergeCell ref="F181:I181"/>
    <mergeCell ref="F182:I182"/>
    <mergeCell ref="L182:M182"/>
    <mergeCell ref="N182:Q182"/>
    <mergeCell ref="F184:I184"/>
    <mergeCell ref="L184:M184"/>
    <mergeCell ref="N184:Q184"/>
    <mergeCell ref="F185:I185"/>
    <mergeCell ref="L185:M185"/>
    <mergeCell ref="N185:Q185"/>
    <mergeCell ref="F186:I186"/>
    <mergeCell ref="F187:I187"/>
    <mergeCell ref="L187:M187"/>
    <mergeCell ref="N187:Q187"/>
    <mergeCell ref="N122:Q122"/>
    <mergeCell ref="N123:Q123"/>
    <mergeCell ref="N124:Q124"/>
    <mergeCell ref="N145:Q145"/>
    <mergeCell ref="N148:Q148"/>
    <mergeCell ref="N169:Q169"/>
    <mergeCell ref="N173:Q173"/>
    <mergeCell ref="N183:Q183"/>
    <mergeCell ref="N188:Q188"/>
    <mergeCell ref="H1:K1"/>
    <mergeCell ref="S2:AC2"/>
  </mergeCells>
  <hyperlinks>
    <hyperlink ref="F1:G1" location="C2" display="1) Krycí list rozpočtu"/>
    <hyperlink ref="H1:K1" location="C86" display="2) Rekapitulace rozpočtu"/>
    <hyperlink ref="L1" location="C121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50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54"/>
      <c r="B1" s="14"/>
      <c r="C1" s="14"/>
      <c r="D1" s="15" t="s">
        <v>1</v>
      </c>
      <c r="E1" s="14"/>
      <c r="F1" s="16" t="s">
        <v>113</v>
      </c>
      <c r="G1" s="16"/>
      <c r="H1" s="155" t="s">
        <v>114</v>
      </c>
      <c r="I1" s="155"/>
      <c r="J1" s="155"/>
      <c r="K1" s="155"/>
      <c r="L1" s="16" t="s">
        <v>115</v>
      </c>
      <c r="M1" s="14"/>
      <c r="N1" s="14"/>
      <c r="O1" s="15" t="s">
        <v>116</v>
      </c>
      <c r="P1" s="14"/>
      <c r="Q1" s="14"/>
      <c r="R1" s="14"/>
      <c r="S1" s="16" t="s">
        <v>117</v>
      </c>
      <c r="T1" s="16"/>
      <c r="U1" s="154"/>
      <c r="V1" s="15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S2" s="22" t="s">
        <v>8</v>
      </c>
      <c r="AT2" s="23" t="s">
        <v>100</v>
      </c>
    </row>
    <row r="3" spans="2:4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118</v>
      </c>
    </row>
    <row r="4" spans="2:46" ht="36.95" customHeight="1">
      <c r="B4" s="27"/>
      <c r="C4" s="28" t="s">
        <v>119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T4" s="21" t="s">
        <v>13</v>
      </c>
      <c r="AT4" s="23" t="s">
        <v>6</v>
      </c>
    </row>
    <row r="5" spans="2:18" ht="6.95" customHeight="1">
      <c r="B5" s="27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0"/>
    </row>
    <row r="6" spans="2:18" ht="25.4" customHeight="1">
      <c r="B6" s="27"/>
      <c r="C6" s="32"/>
      <c r="D6" s="39" t="s">
        <v>19</v>
      </c>
      <c r="E6" s="32"/>
      <c r="F6" s="156" t="str">
        <f>'Rekapitulace stavby'!K6</f>
        <v>Rekonstrukce polních cest k.ú. Verneřice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2"/>
      <c r="R6" s="30"/>
    </row>
    <row r="7" spans="2:18" s="1" customFormat="1" ht="32.85" customHeight="1">
      <c r="B7" s="47"/>
      <c r="C7" s="48"/>
      <c r="D7" s="36" t="s">
        <v>120</v>
      </c>
      <c r="E7" s="48"/>
      <c r="F7" s="37" t="s">
        <v>612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spans="2:18" s="1" customFormat="1" ht="14.4" customHeight="1">
      <c r="B8" s="47"/>
      <c r="C8" s="48"/>
      <c r="D8" s="39" t="s">
        <v>21</v>
      </c>
      <c r="E8" s="48"/>
      <c r="F8" s="34" t="s">
        <v>22</v>
      </c>
      <c r="G8" s="48"/>
      <c r="H8" s="48"/>
      <c r="I8" s="48"/>
      <c r="J8" s="48"/>
      <c r="K8" s="48"/>
      <c r="L8" s="48"/>
      <c r="M8" s="39" t="s">
        <v>23</v>
      </c>
      <c r="N8" s="48"/>
      <c r="O8" s="34" t="s">
        <v>22</v>
      </c>
      <c r="P8" s="48"/>
      <c r="Q8" s="48"/>
      <c r="R8" s="49"/>
    </row>
    <row r="9" spans="2:18" s="1" customFormat="1" ht="14.4" customHeight="1">
      <c r="B9" s="47"/>
      <c r="C9" s="48"/>
      <c r="D9" s="39" t="s">
        <v>24</v>
      </c>
      <c r="E9" s="48"/>
      <c r="F9" s="34" t="s">
        <v>25</v>
      </c>
      <c r="G9" s="48"/>
      <c r="H9" s="48"/>
      <c r="I9" s="48"/>
      <c r="J9" s="48"/>
      <c r="K9" s="48"/>
      <c r="L9" s="48"/>
      <c r="M9" s="39" t="s">
        <v>26</v>
      </c>
      <c r="N9" s="48"/>
      <c r="O9" s="157" t="str">
        <f>'Rekapitulace stavby'!AN8</f>
        <v>11. 10. 2017</v>
      </c>
      <c r="P9" s="91"/>
      <c r="Q9" s="48"/>
      <c r="R9" s="49"/>
    </row>
    <row r="10" spans="2:18" s="1" customFormat="1" ht="10.8" customHeight="1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9"/>
    </row>
    <row r="11" spans="2:18" s="1" customFormat="1" ht="14.4" customHeight="1">
      <c r="B11" s="47"/>
      <c r="C11" s="48"/>
      <c r="D11" s="39" t="s">
        <v>28</v>
      </c>
      <c r="E11" s="48"/>
      <c r="F11" s="48"/>
      <c r="G11" s="48"/>
      <c r="H11" s="48"/>
      <c r="I11" s="48"/>
      <c r="J11" s="48"/>
      <c r="K11" s="48"/>
      <c r="L11" s="48"/>
      <c r="M11" s="39" t="s">
        <v>29</v>
      </c>
      <c r="N11" s="48"/>
      <c r="O11" s="34" t="s">
        <v>30</v>
      </c>
      <c r="P11" s="34"/>
      <c r="Q11" s="48"/>
      <c r="R11" s="49"/>
    </row>
    <row r="12" spans="2:18" s="1" customFormat="1" ht="18" customHeight="1">
      <c r="B12" s="47"/>
      <c r="C12" s="48"/>
      <c r="D12" s="48"/>
      <c r="E12" s="34" t="s">
        <v>31</v>
      </c>
      <c r="F12" s="48"/>
      <c r="G12" s="48"/>
      <c r="H12" s="48"/>
      <c r="I12" s="48"/>
      <c r="J12" s="48"/>
      <c r="K12" s="48"/>
      <c r="L12" s="48"/>
      <c r="M12" s="39" t="s">
        <v>32</v>
      </c>
      <c r="N12" s="48"/>
      <c r="O12" s="34" t="s">
        <v>33</v>
      </c>
      <c r="P12" s="34"/>
      <c r="Q12" s="48"/>
      <c r="R12" s="49"/>
    </row>
    <row r="13" spans="2:18" s="1" customFormat="1" ht="6.95" customHeight="1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9"/>
    </row>
    <row r="14" spans="2:18" s="1" customFormat="1" ht="14.4" customHeight="1">
      <c r="B14" s="47"/>
      <c r="C14" s="48"/>
      <c r="D14" s="39" t="s">
        <v>34</v>
      </c>
      <c r="E14" s="48"/>
      <c r="F14" s="48"/>
      <c r="G14" s="48"/>
      <c r="H14" s="48"/>
      <c r="I14" s="48"/>
      <c r="J14" s="48"/>
      <c r="K14" s="48"/>
      <c r="L14" s="48"/>
      <c r="M14" s="39" t="s">
        <v>29</v>
      </c>
      <c r="N14" s="48"/>
      <c r="O14" s="40" t="str">
        <f>IF('Rekapitulace stavby'!AN13="","",'Rekapitulace stavby'!AN13)</f>
        <v>Vyplň údaj</v>
      </c>
      <c r="P14" s="34"/>
      <c r="Q14" s="48"/>
      <c r="R14" s="49"/>
    </row>
    <row r="15" spans="2:18" s="1" customFormat="1" ht="18" customHeight="1">
      <c r="B15" s="47"/>
      <c r="C15" s="48"/>
      <c r="D15" s="48"/>
      <c r="E15" s="40" t="str">
        <f>IF('Rekapitulace stavby'!E14="","",'Rekapitulace stavby'!E14)</f>
        <v>Vyplň údaj</v>
      </c>
      <c r="F15" s="158"/>
      <c r="G15" s="158"/>
      <c r="H15" s="158"/>
      <c r="I15" s="158"/>
      <c r="J15" s="158"/>
      <c r="K15" s="158"/>
      <c r="L15" s="158"/>
      <c r="M15" s="39" t="s">
        <v>32</v>
      </c>
      <c r="N15" s="48"/>
      <c r="O15" s="40" t="str">
        <f>IF('Rekapitulace stavby'!AN14="","",'Rekapitulace stavby'!AN14)</f>
        <v>Vyplň údaj</v>
      </c>
      <c r="P15" s="34"/>
      <c r="Q15" s="48"/>
      <c r="R15" s="49"/>
    </row>
    <row r="16" spans="2:18" s="1" customFormat="1" ht="6.95" customHeight="1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9"/>
    </row>
    <row r="17" spans="2:18" s="1" customFormat="1" ht="14.4" customHeight="1">
      <c r="B17" s="47"/>
      <c r="C17" s="48"/>
      <c r="D17" s="39" t="s">
        <v>36</v>
      </c>
      <c r="E17" s="48"/>
      <c r="F17" s="48"/>
      <c r="G17" s="48"/>
      <c r="H17" s="48"/>
      <c r="I17" s="48"/>
      <c r="J17" s="48"/>
      <c r="K17" s="48"/>
      <c r="L17" s="48"/>
      <c r="M17" s="39" t="s">
        <v>29</v>
      </c>
      <c r="N17" s="48"/>
      <c r="O17" s="34" t="s">
        <v>22</v>
      </c>
      <c r="P17" s="34"/>
      <c r="Q17" s="48"/>
      <c r="R17" s="49"/>
    </row>
    <row r="18" spans="2:18" s="1" customFormat="1" ht="18" customHeight="1">
      <c r="B18" s="47"/>
      <c r="C18" s="48"/>
      <c r="D18" s="48"/>
      <c r="E18" s="34" t="s">
        <v>37</v>
      </c>
      <c r="F18" s="48"/>
      <c r="G18" s="48"/>
      <c r="H18" s="48"/>
      <c r="I18" s="48"/>
      <c r="J18" s="48"/>
      <c r="K18" s="48"/>
      <c r="L18" s="48"/>
      <c r="M18" s="39" t="s">
        <v>32</v>
      </c>
      <c r="N18" s="48"/>
      <c r="O18" s="34" t="s">
        <v>22</v>
      </c>
      <c r="P18" s="34"/>
      <c r="Q18" s="48"/>
      <c r="R18" s="49"/>
    </row>
    <row r="19" spans="2:18" s="1" customFormat="1" ht="6.95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9"/>
    </row>
    <row r="20" spans="2:18" s="1" customFormat="1" ht="14.4" customHeight="1">
      <c r="B20" s="47"/>
      <c r="C20" s="48"/>
      <c r="D20" s="39" t="s">
        <v>39</v>
      </c>
      <c r="E20" s="48"/>
      <c r="F20" s="48"/>
      <c r="G20" s="48"/>
      <c r="H20" s="48"/>
      <c r="I20" s="48"/>
      <c r="J20" s="48"/>
      <c r="K20" s="48"/>
      <c r="L20" s="48"/>
      <c r="M20" s="39" t="s">
        <v>29</v>
      </c>
      <c r="N20" s="48"/>
      <c r="O20" s="34" t="s">
        <v>22</v>
      </c>
      <c r="P20" s="34"/>
      <c r="Q20" s="48"/>
      <c r="R20" s="49"/>
    </row>
    <row r="21" spans="2:18" s="1" customFormat="1" ht="18" customHeight="1">
      <c r="B21" s="47"/>
      <c r="C21" s="48"/>
      <c r="D21" s="48"/>
      <c r="E21" s="34" t="s">
        <v>40</v>
      </c>
      <c r="F21" s="48"/>
      <c r="G21" s="48"/>
      <c r="H21" s="48"/>
      <c r="I21" s="48"/>
      <c r="J21" s="48"/>
      <c r="K21" s="48"/>
      <c r="L21" s="48"/>
      <c r="M21" s="39" t="s">
        <v>32</v>
      </c>
      <c r="N21" s="48"/>
      <c r="O21" s="34" t="s">
        <v>22</v>
      </c>
      <c r="P21" s="34"/>
      <c r="Q21" s="48"/>
      <c r="R21" s="49"/>
    </row>
    <row r="22" spans="2:18" s="1" customFormat="1" ht="6.95" customHeight="1"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</row>
    <row r="23" spans="2:18" s="1" customFormat="1" ht="14.4" customHeight="1">
      <c r="B23" s="47"/>
      <c r="C23" s="48"/>
      <c r="D23" s="39" t="s">
        <v>41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spans="2:18" s="1" customFormat="1" ht="16.5" customHeight="1">
      <c r="B24" s="47"/>
      <c r="C24" s="48"/>
      <c r="D24" s="48"/>
      <c r="E24" s="43" t="s">
        <v>22</v>
      </c>
      <c r="F24" s="43"/>
      <c r="G24" s="43"/>
      <c r="H24" s="43"/>
      <c r="I24" s="43"/>
      <c r="J24" s="43"/>
      <c r="K24" s="43"/>
      <c r="L24" s="43"/>
      <c r="M24" s="48"/>
      <c r="N24" s="48"/>
      <c r="O24" s="48"/>
      <c r="P24" s="48"/>
      <c r="Q24" s="48"/>
      <c r="R24" s="49"/>
    </row>
    <row r="25" spans="2:18" s="1" customFormat="1" ht="6.95" customHeigh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</row>
    <row r="26" spans="2:18" s="1" customFormat="1" ht="6.95" customHeight="1">
      <c r="B26" s="47"/>
      <c r="C26" s="4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48"/>
      <c r="R26" s="49"/>
    </row>
    <row r="27" spans="2:18" s="1" customFormat="1" ht="14.4" customHeight="1">
      <c r="B27" s="47"/>
      <c r="C27" s="48"/>
      <c r="D27" s="159" t="s">
        <v>122</v>
      </c>
      <c r="E27" s="48"/>
      <c r="F27" s="48"/>
      <c r="G27" s="48"/>
      <c r="H27" s="48"/>
      <c r="I27" s="48"/>
      <c r="J27" s="48"/>
      <c r="K27" s="48"/>
      <c r="L27" s="48"/>
      <c r="M27" s="46">
        <f>N88</f>
        <v>0</v>
      </c>
      <c r="N27" s="46"/>
      <c r="O27" s="46"/>
      <c r="P27" s="46"/>
      <c r="Q27" s="48"/>
      <c r="R27" s="49"/>
    </row>
    <row r="28" spans="2:18" s="1" customFormat="1" ht="14.4" customHeight="1">
      <c r="B28" s="47"/>
      <c r="C28" s="48"/>
      <c r="D28" s="45" t="s">
        <v>107</v>
      </c>
      <c r="E28" s="48"/>
      <c r="F28" s="48"/>
      <c r="G28" s="48"/>
      <c r="H28" s="48"/>
      <c r="I28" s="48"/>
      <c r="J28" s="48"/>
      <c r="K28" s="48"/>
      <c r="L28" s="48"/>
      <c r="M28" s="46">
        <f>N93</f>
        <v>0</v>
      </c>
      <c r="N28" s="46"/>
      <c r="O28" s="46"/>
      <c r="P28" s="46"/>
      <c r="Q28" s="48"/>
      <c r="R28" s="49"/>
    </row>
    <row r="29" spans="2:18" s="1" customFormat="1" ht="6.95" customHeight="1"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</row>
    <row r="30" spans="2:18" s="1" customFormat="1" ht="25.4" customHeight="1">
      <c r="B30" s="47"/>
      <c r="C30" s="48"/>
      <c r="D30" s="160" t="s">
        <v>45</v>
      </c>
      <c r="E30" s="48"/>
      <c r="F30" s="48"/>
      <c r="G30" s="48"/>
      <c r="H30" s="48"/>
      <c r="I30" s="48"/>
      <c r="J30" s="48"/>
      <c r="K30" s="48"/>
      <c r="L30" s="48"/>
      <c r="M30" s="161">
        <f>ROUND(M27+M28,2)</f>
        <v>0</v>
      </c>
      <c r="N30" s="48"/>
      <c r="O30" s="48"/>
      <c r="P30" s="48"/>
      <c r="Q30" s="48"/>
      <c r="R30" s="49"/>
    </row>
    <row r="31" spans="2:18" s="1" customFormat="1" ht="6.95" customHeight="1">
      <c r="B31" s="47"/>
      <c r="C31" s="4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48"/>
      <c r="R31" s="49"/>
    </row>
    <row r="32" spans="2:18" s="1" customFormat="1" ht="14.4" customHeight="1">
      <c r="B32" s="47"/>
      <c r="C32" s="48"/>
      <c r="D32" s="55" t="s">
        <v>46</v>
      </c>
      <c r="E32" s="55" t="s">
        <v>47</v>
      </c>
      <c r="F32" s="56">
        <v>0.21</v>
      </c>
      <c r="G32" s="162" t="s">
        <v>48</v>
      </c>
      <c r="H32" s="163">
        <f>(SUM(BE93:BE100)+SUM(BE118:BE148))</f>
        <v>0</v>
      </c>
      <c r="I32" s="48"/>
      <c r="J32" s="48"/>
      <c r="K32" s="48"/>
      <c r="L32" s="48"/>
      <c r="M32" s="163">
        <f>ROUND((SUM(BE93:BE100)+SUM(BE118:BE148)),2)*F32</f>
        <v>0</v>
      </c>
      <c r="N32" s="48"/>
      <c r="O32" s="48"/>
      <c r="P32" s="48"/>
      <c r="Q32" s="48"/>
      <c r="R32" s="49"/>
    </row>
    <row r="33" spans="2:18" s="1" customFormat="1" ht="14.4" customHeight="1">
      <c r="B33" s="47"/>
      <c r="C33" s="48"/>
      <c r="D33" s="48"/>
      <c r="E33" s="55" t="s">
        <v>49</v>
      </c>
      <c r="F33" s="56">
        <v>0.15</v>
      </c>
      <c r="G33" s="162" t="s">
        <v>48</v>
      </c>
      <c r="H33" s="163">
        <f>(SUM(BF93:BF100)+SUM(BF118:BF148))</f>
        <v>0</v>
      </c>
      <c r="I33" s="48"/>
      <c r="J33" s="48"/>
      <c r="K33" s="48"/>
      <c r="L33" s="48"/>
      <c r="M33" s="163">
        <f>ROUND((SUM(BF93:BF100)+SUM(BF118:BF148)),2)*F33</f>
        <v>0</v>
      </c>
      <c r="N33" s="48"/>
      <c r="O33" s="48"/>
      <c r="P33" s="48"/>
      <c r="Q33" s="48"/>
      <c r="R33" s="49"/>
    </row>
    <row r="34" spans="2:18" s="1" customFormat="1" ht="14.4" customHeight="1" hidden="1">
      <c r="B34" s="47"/>
      <c r="C34" s="48"/>
      <c r="D34" s="48"/>
      <c r="E34" s="55" t="s">
        <v>50</v>
      </c>
      <c r="F34" s="56">
        <v>0.21</v>
      </c>
      <c r="G34" s="162" t="s">
        <v>48</v>
      </c>
      <c r="H34" s="163">
        <f>(SUM(BG93:BG100)+SUM(BG118:BG148))</f>
        <v>0</v>
      </c>
      <c r="I34" s="48"/>
      <c r="J34" s="48"/>
      <c r="K34" s="48"/>
      <c r="L34" s="48"/>
      <c r="M34" s="163">
        <v>0</v>
      </c>
      <c r="N34" s="48"/>
      <c r="O34" s="48"/>
      <c r="P34" s="48"/>
      <c r="Q34" s="48"/>
      <c r="R34" s="49"/>
    </row>
    <row r="35" spans="2:18" s="1" customFormat="1" ht="14.4" customHeight="1" hidden="1">
      <c r="B35" s="47"/>
      <c r="C35" s="48"/>
      <c r="D35" s="48"/>
      <c r="E35" s="55" t="s">
        <v>51</v>
      </c>
      <c r="F35" s="56">
        <v>0.15</v>
      </c>
      <c r="G35" s="162" t="s">
        <v>48</v>
      </c>
      <c r="H35" s="163">
        <f>(SUM(BH93:BH100)+SUM(BH118:BH148))</f>
        <v>0</v>
      </c>
      <c r="I35" s="48"/>
      <c r="J35" s="48"/>
      <c r="K35" s="48"/>
      <c r="L35" s="48"/>
      <c r="M35" s="163">
        <v>0</v>
      </c>
      <c r="N35" s="48"/>
      <c r="O35" s="48"/>
      <c r="P35" s="48"/>
      <c r="Q35" s="48"/>
      <c r="R35" s="49"/>
    </row>
    <row r="36" spans="2:18" s="1" customFormat="1" ht="14.4" customHeight="1" hidden="1">
      <c r="B36" s="47"/>
      <c r="C36" s="48"/>
      <c r="D36" s="48"/>
      <c r="E36" s="55" t="s">
        <v>52</v>
      </c>
      <c r="F36" s="56">
        <v>0</v>
      </c>
      <c r="G36" s="162" t="s">
        <v>48</v>
      </c>
      <c r="H36" s="163">
        <f>(SUM(BI93:BI100)+SUM(BI118:BI148))</f>
        <v>0</v>
      </c>
      <c r="I36" s="48"/>
      <c r="J36" s="48"/>
      <c r="K36" s="48"/>
      <c r="L36" s="48"/>
      <c r="M36" s="163">
        <v>0</v>
      </c>
      <c r="N36" s="48"/>
      <c r="O36" s="48"/>
      <c r="P36" s="48"/>
      <c r="Q36" s="48"/>
      <c r="R36" s="49"/>
    </row>
    <row r="37" spans="2:18" s="1" customFormat="1" ht="6.95" customHeight="1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9"/>
    </row>
    <row r="38" spans="2:18" s="1" customFormat="1" ht="25.4" customHeight="1">
      <c r="B38" s="47"/>
      <c r="C38" s="152"/>
      <c r="D38" s="164" t="s">
        <v>53</v>
      </c>
      <c r="E38" s="104"/>
      <c r="F38" s="104"/>
      <c r="G38" s="165" t="s">
        <v>54</v>
      </c>
      <c r="H38" s="166" t="s">
        <v>55</v>
      </c>
      <c r="I38" s="104"/>
      <c r="J38" s="104"/>
      <c r="K38" s="104"/>
      <c r="L38" s="167">
        <f>SUM(M30:M36)</f>
        <v>0</v>
      </c>
      <c r="M38" s="167"/>
      <c r="N38" s="167"/>
      <c r="O38" s="167"/>
      <c r="P38" s="168"/>
      <c r="Q38" s="152"/>
      <c r="R38" s="49"/>
    </row>
    <row r="39" spans="2:18" s="1" customFormat="1" ht="14.4" customHeight="1"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9"/>
    </row>
    <row r="40" spans="2:18" s="1" customFormat="1" ht="14.4" customHeight="1"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9"/>
    </row>
    <row r="41" spans="2:18" ht="13.5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0"/>
    </row>
    <row r="42" spans="2:18" ht="13.5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0"/>
    </row>
    <row r="43" spans="2:18" ht="13.5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0"/>
    </row>
    <row r="44" spans="2:18" ht="13.5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0"/>
    </row>
    <row r="45" spans="2:18" ht="13.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0"/>
    </row>
    <row r="46" spans="2:18" ht="13.5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0"/>
    </row>
    <row r="47" spans="2:18" ht="13.5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0"/>
    </row>
    <row r="48" spans="2:18" ht="13.5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0"/>
    </row>
    <row r="49" spans="2:18" ht="13.5">
      <c r="B49" s="27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0"/>
    </row>
    <row r="50" spans="2:18" s="1" customFormat="1" ht="13.5">
      <c r="B50" s="47"/>
      <c r="C50" s="48"/>
      <c r="D50" s="67" t="s">
        <v>56</v>
      </c>
      <c r="E50" s="68"/>
      <c r="F50" s="68"/>
      <c r="G50" s="68"/>
      <c r="H50" s="69"/>
      <c r="I50" s="48"/>
      <c r="J50" s="67" t="s">
        <v>57</v>
      </c>
      <c r="K50" s="68"/>
      <c r="L50" s="68"/>
      <c r="M50" s="68"/>
      <c r="N50" s="68"/>
      <c r="O50" s="68"/>
      <c r="P50" s="69"/>
      <c r="Q50" s="48"/>
      <c r="R50" s="49"/>
    </row>
    <row r="51" spans="2:18" ht="13.5">
      <c r="B51" s="27"/>
      <c r="C51" s="32"/>
      <c r="D51" s="70"/>
      <c r="E51" s="32"/>
      <c r="F51" s="32"/>
      <c r="G51" s="32"/>
      <c r="H51" s="71"/>
      <c r="I51" s="32"/>
      <c r="J51" s="70"/>
      <c r="K51" s="32"/>
      <c r="L51" s="32"/>
      <c r="M51" s="32"/>
      <c r="N51" s="32"/>
      <c r="O51" s="32"/>
      <c r="P51" s="71"/>
      <c r="Q51" s="32"/>
      <c r="R51" s="30"/>
    </row>
    <row r="52" spans="2:18" ht="13.5">
      <c r="B52" s="27"/>
      <c r="C52" s="32"/>
      <c r="D52" s="70"/>
      <c r="E52" s="32"/>
      <c r="F52" s="32"/>
      <c r="G52" s="32"/>
      <c r="H52" s="71"/>
      <c r="I52" s="32"/>
      <c r="J52" s="70"/>
      <c r="K52" s="32"/>
      <c r="L52" s="32"/>
      <c r="M52" s="32"/>
      <c r="N52" s="32"/>
      <c r="O52" s="32"/>
      <c r="P52" s="71"/>
      <c r="Q52" s="32"/>
      <c r="R52" s="30"/>
    </row>
    <row r="53" spans="2:18" ht="13.5">
      <c r="B53" s="27"/>
      <c r="C53" s="32"/>
      <c r="D53" s="70"/>
      <c r="E53" s="32"/>
      <c r="F53" s="32"/>
      <c r="G53" s="32"/>
      <c r="H53" s="71"/>
      <c r="I53" s="32"/>
      <c r="J53" s="70"/>
      <c r="K53" s="32"/>
      <c r="L53" s="32"/>
      <c r="M53" s="32"/>
      <c r="N53" s="32"/>
      <c r="O53" s="32"/>
      <c r="P53" s="71"/>
      <c r="Q53" s="32"/>
      <c r="R53" s="30"/>
    </row>
    <row r="54" spans="2:18" ht="13.5">
      <c r="B54" s="27"/>
      <c r="C54" s="32"/>
      <c r="D54" s="70"/>
      <c r="E54" s="32"/>
      <c r="F54" s="32"/>
      <c r="G54" s="32"/>
      <c r="H54" s="71"/>
      <c r="I54" s="32"/>
      <c r="J54" s="70"/>
      <c r="K54" s="32"/>
      <c r="L54" s="32"/>
      <c r="M54" s="32"/>
      <c r="N54" s="32"/>
      <c r="O54" s="32"/>
      <c r="P54" s="71"/>
      <c r="Q54" s="32"/>
      <c r="R54" s="30"/>
    </row>
    <row r="55" spans="2:18" ht="13.5">
      <c r="B55" s="27"/>
      <c r="C55" s="32"/>
      <c r="D55" s="70"/>
      <c r="E55" s="32"/>
      <c r="F55" s="32"/>
      <c r="G55" s="32"/>
      <c r="H55" s="71"/>
      <c r="I55" s="32"/>
      <c r="J55" s="70"/>
      <c r="K55" s="32"/>
      <c r="L55" s="32"/>
      <c r="M55" s="32"/>
      <c r="N55" s="32"/>
      <c r="O55" s="32"/>
      <c r="P55" s="71"/>
      <c r="Q55" s="32"/>
      <c r="R55" s="30"/>
    </row>
    <row r="56" spans="2:18" ht="13.5">
      <c r="B56" s="27"/>
      <c r="C56" s="32"/>
      <c r="D56" s="70"/>
      <c r="E56" s="32"/>
      <c r="F56" s="32"/>
      <c r="G56" s="32"/>
      <c r="H56" s="71"/>
      <c r="I56" s="32"/>
      <c r="J56" s="70"/>
      <c r="K56" s="32"/>
      <c r="L56" s="32"/>
      <c r="M56" s="32"/>
      <c r="N56" s="32"/>
      <c r="O56" s="32"/>
      <c r="P56" s="71"/>
      <c r="Q56" s="32"/>
      <c r="R56" s="30"/>
    </row>
    <row r="57" spans="2:18" ht="13.5">
      <c r="B57" s="27"/>
      <c r="C57" s="32"/>
      <c r="D57" s="70"/>
      <c r="E57" s="32"/>
      <c r="F57" s="32"/>
      <c r="G57" s="32"/>
      <c r="H57" s="71"/>
      <c r="I57" s="32"/>
      <c r="J57" s="70"/>
      <c r="K57" s="32"/>
      <c r="L57" s="32"/>
      <c r="M57" s="32"/>
      <c r="N57" s="32"/>
      <c r="O57" s="32"/>
      <c r="P57" s="71"/>
      <c r="Q57" s="32"/>
      <c r="R57" s="30"/>
    </row>
    <row r="58" spans="2:18" ht="13.5">
      <c r="B58" s="27"/>
      <c r="C58" s="32"/>
      <c r="D58" s="70"/>
      <c r="E58" s="32"/>
      <c r="F58" s="32"/>
      <c r="G58" s="32"/>
      <c r="H58" s="71"/>
      <c r="I58" s="32"/>
      <c r="J58" s="70"/>
      <c r="K58" s="32"/>
      <c r="L58" s="32"/>
      <c r="M58" s="32"/>
      <c r="N58" s="32"/>
      <c r="O58" s="32"/>
      <c r="P58" s="71"/>
      <c r="Q58" s="32"/>
      <c r="R58" s="30"/>
    </row>
    <row r="59" spans="2:18" s="1" customFormat="1" ht="13.5">
      <c r="B59" s="47"/>
      <c r="C59" s="48"/>
      <c r="D59" s="72" t="s">
        <v>58</v>
      </c>
      <c r="E59" s="73"/>
      <c r="F59" s="73"/>
      <c r="G59" s="74" t="s">
        <v>59</v>
      </c>
      <c r="H59" s="75"/>
      <c r="I59" s="48"/>
      <c r="J59" s="72" t="s">
        <v>58</v>
      </c>
      <c r="K59" s="73"/>
      <c r="L59" s="73"/>
      <c r="M59" s="73"/>
      <c r="N59" s="74" t="s">
        <v>59</v>
      </c>
      <c r="O59" s="73"/>
      <c r="P59" s="75"/>
      <c r="Q59" s="48"/>
      <c r="R59" s="49"/>
    </row>
    <row r="60" spans="2:18" ht="13.5">
      <c r="B60" s="27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0"/>
    </row>
    <row r="61" spans="2:18" s="1" customFormat="1" ht="13.5">
      <c r="B61" s="47"/>
      <c r="C61" s="48"/>
      <c r="D61" s="67" t="s">
        <v>60</v>
      </c>
      <c r="E61" s="68"/>
      <c r="F61" s="68"/>
      <c r="G61" s="68"/>
      <c r="H61" s="69"/>
      <c r="I61" s="48"/>
      <c r="J61" s="67" t="s">
        <v>61</v>
      </c>
      <c r="K61" s="68"/>
      <c r="L61" s="68"/>
      <c r="M61" s="68"/>
      <c r="N61" s="68"/>
      <c r="O61" s="68"/>
      <c r="P61" s="69"/>
      <c r="Q61" s="48"/>
      <c r="R61" s="49"/>
    </row>
    <row r="62" spans="2:18" ht="13.5">
      <c r="B62" s="27"/>
      <c r="C62" s="32"/>
      <c r="D62" s="70"/>
      <c r="E62" s="32"/>
      <c r="F62" s="32"/>
      <c r="G62" s="32"/>
      <c r="H62" s="71"/>
      <c r="I62" s="32"/>
      <c r="J62" s="70"/>
      <c r="K62" s="32"/>
      <c r="L62" s="32"/>
      <c r="M62" s="32"/>
      <c r="N62" s="32"/>
      <c r="O62" s="32"/>
      <c r="P62" s="71"/>
      <c r="Q62" s="32"/>
      <c r="R62" s="30"/>
    </row>
    <row r="63" spans="2:18" ht="13.5">
      <c r="B63" s="27"/>
      <c r="C63" s="32"/>
      <c r="D63" s="70"/>
      <c r="E63" s="32"/>
      <c r="F63" s="32"/>
      <c r="G63" s="32"/>
      <c r="H63" s="71"/>
      <c r="I63" s="32"/>
      <c r="J63" s="70"/>
      <c r="K63" s="32"/>
      <c r="L63" s="32"/>
      <c r="M63" s="32"/>
      <c r="N63" s="32"/>
      <c r="O63" s="32"/>
      <c r="P63" s="71"/>
      <c r="Q63" s="32"/>
      <c r="R63" s="30"/>
    </row>
    <row r="64" spans="2:18" ht="13.5">
      <c r="B64" s="27"/>
      <c r="C64" s="32"/>
      <c r="D64" s="70"/>
      <c r="E64" s="32"/>
      <c r="F64" s="32"/>
      <c r="G64" s="32"/>
      <c r="H64" s="71"/>
      <c r="I64" s="32"/>
      <c r="J64" s="70"/>
      <c r="K64" s="32"/>
      <c r="L64" s="32"/>
      <c r="M64" s="32"/>
      <c r="N64" s="32"/>
      <c r="O64" s="32"/>
      <c r="P64" s="71"/>
      <c r="Q64" s="32"/>
      <c r="R64" s="30"/>
    </row>
    <row r="65" spans="2:18" ht="13.5">
      <c r="B65" s="27"/>
      <c r="C65" s="32"/>
      <c r="D65" s="70"/>
      <c r="E65" s="32"/>
      <c r="F65" s="32"/>
      <c r="G65" s="32"/>
      <c r="H65" s="71"/>
      <c r="I65" s="32"/>
      <c r="J65" s="70"/>
      <c r="K65" s="32"/>
      <c r="L65" s="32"/>
      <c r="M65" s="32"/>
      <c r="N65" s="32"/>
      <c r="O65" s="32"/>
      <c r="P65" s="71"/>
      <c r="Q65" s="32"/>
      <c r="R65" s="30"/>
    </row>
    <row r="66" spans="2:18" ht="13.5">
      <c r="B66" s="27"/>
      <c r="C66" s="32"/>
      <c r="D66" s="70"/>
      <c r="E66" s="32"/>
      <c r="F66" s="32"/>
      <c r="G66" s="32"/>
      <c r="H66" s="71"/>
      <c r="I66" s="32"/>
      <c r="J66" s="70"/>
      <c r="K66" s="32"/>
      <c r="L66" s="32"/>
      <c r="M66" s="32"/>
      <c r="N66" s="32"/>
      <c r="O66" s="32"/>
      <c r="P66" s="71"/>
      <c r="Q66" s="32"/>
      <c r="R66" s="30"/>
    </row>
    <row r="67" spans="2:18" ht="13.5">
      <c r="B67" s="27"/>
      <c r="C67" s="32"/>
      <c r="D67" s="70"/>
      <c r="E67" s="32"/>
      <c r="F67" s="32"/>
      <c r="G67" s="32"/>
      <c r="H67" s="71"/>
      <c r="I67" s="32"/>
      <c r="J67" s="70"/>
      <c r="K67" s="32"/>
      <c r="L67" s="32"/>
      <c r="M67" s="32"/>
      <c r="N67" s="32"/>
      <c r="O67" s="32"/>
      <c r="P67" s="71"/>
      <c r="Q67" s="32"/>
      <c r="R67" s="30"/>
    </row>
    <row r="68" spans="2:18" ht="13.5">
      <c r="B68" s="27"/>
      <c r="C68" s="32"/>
      <c r="D68" s="70"/>
      <c r="E68" s="32"/>
      <c r="F68" s="32"/>
      <c r="G68" s="32"/>
      <c r="H68" s="71"/>
      <c r="I68" s="32"/>
      <c r="J68" s="70"/>
      <c r="K68" s="32"/>
      <c r="L68" s="32"/>
      <c r="M68" s="32"/>
      <c r="N68" s="32"/>
      <c r="O68" s="32"/>
      <c r="P68" s="71"/>
      <c r="Q68" s="32"/>
      <c r="R68" s="30"/>
    </row>
    <row r="69" spans="2:18" ht="13.5">
      <c r="B69" s="27"/>
      <c r="C69" s="32"/>
      <c r="D69" s="70"/>
      <c r="E69" s="32"/>
      <c r="F69" s="32"/>
      <c r="G69" s="32"/>
      <c r="H69" s="71"/>
      <c r="I69" s="32"/>
      <c r="J69" s="70"/>
      <c r="K69" s="32"/>
      <c r="L69" s="32"/>
      <c r="M69" s="32"/>
      <c r="N69" s="32"/>
      <c r="O69" s="32"/>
      <c r="P69" s="71"/>
      <c r="Q69" s="32"/>
      <c r="R69" s="30"/>
    </row>
    <row r="70" spans="2:18" s="1" customFormat="1" ht="13.5">
      <c r="B70" s="47"/>
      <c r="C70" s="48"/>
      <c r="D70" s="72" t="s">
        <v>58</v>
      </c>
      <c r="E70" s="73"/>
      <c r="F70" s="73"/>
      <c r="G70" s="74" t="s">
        <v>59</v>
      </c>
      <c r="H70" s="75"/>
      <c r="I70" s="48"/>
      <c r="J70" s="72" t="s">
        <v>58</v>
      </c>
      <c r="K70" s="73"/>
      <c r="L70" s="73"/>
      <c r="M70" s="73"/>
      <c r="N70" s="74" t="s">
        <v>59</v>
      </c>
      <c r="O70" s="73"/>
      <c r="P70" s="75"/>
      <c r="Q70" s="48"/>
      <c r="R70" s="49"/>
    </row>
    <row r="71" spans="2:18" s="1" customFormat="1" ht="14.4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8"/>
    </row>
    <row r="75" spans="2:18" s="1" customFormat="1" ht="6.95" customHeight="1">
      <c r="B75" s="169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1"/>
    </row>
    <row r="76" spans="2:21" s="1" customFormat="1" ht="36.95" customHeight="1">
      <c r="B76" s="47"/>
      <c r="C76" s="28" t="s">
        <v>123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9"/>
      <c r="T76" s="172"/>
      <c r="U76" s="172"/>
    </row>
    <row r="77" spans="2:21" s="1" customFormat="1" ht="6.9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9"/>
      <c r="T77" s="172"/>
      <c r="U77" s="172"/>
    </row>
    <row r="78" spans="2:21" s="1" customFormat="1" ht="30" customHeight="1">
      <c r="B78" s="47"/>
      <c r="C78" s="39" t="s">
        <v>19</v>
      </c>
      <c r="D78" s="48"/>
      <c r="E78" s="48"/>
      <c r="F78" s="156" t="str">
        <f>F6</f>
        <v>Rekonstrukce polních cest k.ú. Verneřice</v>
      </c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8"/>
      <c r="R78" s="49"/>
      <c r="T78" s="172"/>
      <c r="U78" s="172"/>
    </row>
    <row r="79" spans="2:21" s="1" customFormat="1" ht="36.95" customHeight="1">
      <c r="B79" s="47"/>
      <c r="C79" s="86" t="s">
        <v>120</v>
      </c>
      <c r="D79" s="48"/>
      <c r="E79" s="48"/>
      <c r="F79" s="88" t="str">
        <f>F7</f>
        <v>005.03 - Ekostabilizační liniový prvek IP9</v>
      </c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9"/>
      <c r="T79" s="172"/>
      <c r="U79" s="172"/>
    </row>
    <row r="80" spans="2:21" s="1" customFormat="1" ht="6.95" customHeight="1">
      <c r="B80" s="47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9"/>
      <c r="T80" s="172"/>
      <c r="U80" s="172"/>
    </row>
    <row r="81" spans="2:21" s="1" customFormat="1" ht="18" customHeight="1">
      <c r="B81" s="47"/>
      <c r="C81" s="39" t="s">
        <v>24</v>
      </c>
      <c r="D81" s="48"/>
      <c r="E81" s="48"/>
      <c r="F81" s="34" t="str">
        <f>F9</f>
        <v>Verneřice</v>
      </c>
      <c r="G81" s="48"/>
      <c r="H81" s="48"/>
      <c r="I81" s="48"/>
      <c r="J81" s="48"/>
      <c r="K81" s="39" t="s">
        <v>26</v>
      </c>
      <c r="L81" s="48"/>
      <c r="M81" s="91" t="str">
        <f>IF(O9="","",O9)</f>
        <v>11. 10. 2017</v>
      </c>
      <c r="N81" s="91"/>
      <c r="O81" s="91"/>
      <c r="P81" s="91"/>
      <c r="Q81" s="48"/>
      <c r="R81" s="49"/>
      <c r="T81" s="172"/>
      <c r="U81" s="172"/>
    </row>
    <row r="82" spans="2:21" s="1" customFormat="1" ht="6.95" customHeight="1">
      <c r="B82" s="47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9"/>
      <c r="T82" s="172"/>
      <c r="U82" s="172"/>
    </row>
    <row r="83" spans="2:21" s="1" customFormat="1" ht="13.5">
      <c r="B83" s="47"/>
      <c r="C83" s="39" t="s">
        <v>28</v>
      </c>
      <c r="D83" s="48"/>
      <c r="E83" s="48"/>
      <c r="F83" s="34" t="str">
        <f>E12</f>
        <v>ČR - Státní pozemkový úřad</v>
      </c>
      <c r="G83" s="48"/>
      <c r="H83" s="48"/>
      <c r="I83" s="48"/>
      <c r="J83" s="48"/>
      <c r="K83" s="39" t="s">
        <v>36</v>
      </c>
      <c r="L83" s="48"/>
      <c r="M83" s="34" t="str">
        <f>E18</f>
        <v>Agroprojekt PSO s.r.o.</v>
      </c>
      <c r="N83" s="34"/>
      <c r="O83" s="34"/>
      <c r="P83" s="34"/>
      <c r="Q83" s="34"/>
      <c r="R83" s="49"/>
      <c r="T83" s="172"/>
      <c r="U83" s="172"/>
    </row>
    <row r="84" spans="2:21" s="1" customFormat="1" ht="14.4" customHeight="1">
      <c r="B84" s="47"/>
      <c r="C84" s="39" t="s">
        <v>34</v>
      </c>
      <c r="D84" s="48"/>
      <c r="E84" s="48"/>
      <c r="F84" s="34" t="str">
        <f>IF(E15="","",E15)</f>
        <v>Vyplň údaj</v>
      </c>
      <c r="G84" s="48"/>
      <c r="H84" s="48"/>
      <c r="I84" s="48"/>
      <c r="J84" s="48"/>
      <c r="K84" s="39" t="s">
        <v>39</v>
      </c>
      <c r="L84" s="48"/>
      <c r="M84" s="34" t="str">
        <f>E21</f>
        <v>Ing. Divinová Hana</v>
      </c>
      <c r="N84" s="34"/>
      <c r="O84" s="34"/>
      <c r="P84" s="34"/>
      <c r="Q84" s="34"/>
      <c r="R84" s="49"/>
      <c r="T84" s="172"/>
      <c r="U84" s="172"/>
    </row>
    <row r="85" spans="2:21" s="1" customFormat="1" ht="10.3" customHeight="1">
      <c r="B85" s="47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9"/>
      <c r="T85" s="172"/>
      <c r="U85" s="172"/>
    </row>
    <row r="86" spans="2:21" s="1" customFormat="1" ht="29.25" customHeight="1">
      <c r="B86" s="47"/>
      <c r="C86" s="173" t="s">
        <v>124</v>
      </c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73" t="s">
        <v>125</v>
      </c>
      <c r="O86" s="152"/>
      <c r="P86" s="152"/>
      <c r="Q86" s="152"/>
      <c r="R86" s="49"/>
      <c r="T86" s="172"/>
      <c r="U86" s="172"/>
    </row>
    <row r="87" spans="2:21" s="1" customFormat="1" ht="10.3" customHeight="1">
      <c r="B87" s="47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9"/>
      <c r="T87" s="172"/>
      <c r="U87" s="172"/>
    </row>
    <row r="88" spans="2:47" s="1" customFormat="1" ht="29.25" customHeight="1">
      <c r="B88" s="47"/>
      <c r="C88" s="174" t="s">
        <v>126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114">
        <f>N118</f>
        <v>0</v>
      </c>
      <c r="O88" s="175"/>
      <c r="P88" s="175"/>
      <c r="Q88" s="175"/>
      <c r="R88" s="49"/>
      <c r="T88" s="172"/>
      <c r="U88" s="172"/>
      <c r="AU88" s="23" t="s">
        <v>127</v>
      </c>
    </row>
    <row r="89" spans="2:21" s="6" customFormat="1" ht="24.95" customHeight="1">
      <c r="B89" s="176"/>
      <c r="C89" s="177"/>
      <c r="D89" s="178" t="s">
        <v>128</v>
      </c>
      <c r="E89" s="177"/>
      <c r="F89" s="177"/>
      <c r="G89" s="177"/>
      <c r="H89" s="177"/>
      <c r="I89" s="177"/>
      <c r="J89" s="177"/>
      <c r="K89" s="177"/>
      <c r="L89" s="177"/>
      <c r="M89" s="177"/>
      <c r="N89" s="179">
        <f>N119</f>
        <v>0</v>
      </c>
      <c r="O89" s="177"/>
      <c r="P89" s="177"/>
      <c r="Q89" s="177"/>
      <c r="R89" s="180"/>
      <c r="T89" s="181"/>
      <c r="U89" s="181"/>
    </row>
    <row r="90" spans="2:21" s="7" customFormat="1" ht="19.9" customHeight="1">
      <c r="B90" s="182"/>
      <c r="C90" s="183"/>
      <c r="D90" s="137" t="s">
        <v>129</v>
      </c>
      <c r="E90" s="183"/>
      <c r="F90" s="183"/>
      <c r="G90" s="183"/>
      <c r="H90" s="183"/>
      <c r="I90" s="183"/>
      <c r="J90" s="183"/>
      <c r="K90" s="183"/>
      <c r="L90" s="183"/>
      <c r="M90" s="183"/>
      <c r="N90" s="139">
        <f>N120</f>
        <v>0</v>
      </c>
      <c r="O90" s="183"/>
      <c r="P90" s="183"/>
      <c r="Q90" s="183"/>
      <c r="R90" s="184"/>
      <c r="T90" s="185"/>
      <c r="U90" s="185"/>
    </row>
    <row r="91" spans="2:21" s="7" customFormat="1" ht="19.9" customHeight="1">
      <c r="B91" s="182"/>
      <c r="C91" s="183"/>
      <c r="D91" s="137" t="s">
        <v>137</v>
      </c>
      <c r="E91" s="183"/>
      <c r="F91" s="183"/>
      <c r="G91" s="183"/>
      <c r="H91" s="183"/>
      <c r="I91" s="183"/>
      <c r="J91" s="183"/>
      <c r="K91" s="183"/>
      <c r="L91" s="183"/>
      <c r="M91" s="183"/>
      <c r="N91" s="139">
        <f>N147</f>
        <v>0</v>
      </c>
      <c r="O91" s="183"/>
      <c r="P91" s="183"/>
      <c r="Q91" s="183"/>
      <c r="R91" s="184"/>
      <c r="T91" s="185"/>
      <c r="U91" s="185"/>
    </row>
    <row r="92" spans="2:21" s="1" customFormat="1" ht="21.8" customHeight="1">
      <c r="B92" s="47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9"/>
      <c r="T92" s="172"/>
      <c r="U92" s="172"/>
    </row>
    <row r="93" spans="2:21" s="1" customFormat="1" ht="29.25" customHeight="1">
      <c r="B93" s="47"/>
      <c r="C93" s="174" t="s">
        <v>138</v>
      </c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175">
        <f>ROUND(N94+N95+N96+N97+N98+N99,2)</f>
        <v>0</v>
      </c>
      <c r="O93" s="186"/>
      <c r="P93" s="186"/>
      <c r="Q93" s="186"/>
      <c r="R93" s="49"/>
      <c r="T93" s="187"/>
      <c r="U93" s="188" t="s">
        <v>46</v>
      </c>
    </row>
    <row r="94" spans="2:65" s="1" customFormat="1" ht="18" customHeight="1">
      <c r="B94" s="47"/>
      <c r="C94" s="48"/>
      <c r="D94" s="144" t="s">
        <v>139</v>
      </c>
      <c r="E94" s="137"/>
      <c r="F94" s="137"/>
      <c r="G94" s="137"/>
      <c r="H94" s="137"/>
      <c r="I94" s="48"/>
      <c r="J94" s="48"/>
      <c r="K94" s="48"/>
      <c r="L94" s="48"/>
      <c r="M94" s="48"/>
      <c r="N94" s="138">
        <f>ROUND(N88*T94,2)</f>
        <v>0</v>
      </c>
      <c r="O94" s="139"/>
      <c r="P94" s="139"/>
      <c r="Q94" s="139"/>
      <c r="R94" s="49"/>
      <c r="S94" s="189"/>
      <c r="T94" s="190"/>
      <c r="U94" s="191" t="s">
        <v>47</v>
      </c>
      <c r="V94" s="189"/>
      <c r="W94" s="189"/>
      <c r="X94" s="189"/>
      <c r="Y94" s="189"/>
      <c r="Z94" s="189"/>
      <c r="AA94" s="189"/>
      <c r="AB94" s="189"/>
      <c r="AC94" s="189"/>
      <c r="AD94" s="189"/>
      <c r="AE94" s="189"/>
      <c r="AF94" s="189"/>
      <c r="AG94" s="189"/>
      <c r="AH94" s="189"/>
      <c r="AI94" s="189"/>
      <c r="AJ94" s="189"/>
      <c r="AK94" s="189"/>
      <c r="AL94" s="189"/>
      <c r="AM94" s="189"/>
      <c r="AN94" s="189"/>
      <c r="AO94" s="189"/>
      <c r="AP94" s="189"/>
      <c r="AQ94" s="189"/>
      <c r="AR94" s="189"/>
      <c r="AS94" s="189"/>
      <c r="AT94" s="189"/>
      <c r="AU94" s="189"/>
      <c r="AV94" s="189"/>
      <c r="AW94" s="189"/>
      <c r="AX94" s="189"/>
      <c r="AY94" s="192" t="s">
        <v>140</v>
      </c>
      <c r="AZ94" s="189"/>
      <c r="BA94" s="189"/>
      <c r="BB94" s="189"/>
      <c r="BC94" s="189"/>
      <c r="BD94" s="189"/>
      <c r="BE94" s="193">
        <f>IF(U94="základní",N94,0)</f>
        <v>0</v>
      </c>
      <c r="BF94" s="193">
        <f>IF(U94="snížená",N94,0)</f>
        <v>0</v>
      </c>
      <c r="BG94" s="193">
        <f>IF(U94="zákl. přenesená",N94,0)</f>
        <v>0</v>
      </c>
      <c r="BH94" s="193">
        <f>IF(U94="sníž. přenesená",N94,0)</f>
        <v>0</v>
      </c>
      <c r="BI94" s="193">
        <f>IF(U94="nulová",N94,0)</f>
        <v>0</v>
      </c>
      <c r="BJ94" s="192" t="s">
        <v>90</v>
      </c>
      <c r="BK94" s="189"/>
      <c r="BL94" s="189"/>
      <c r="BM94" s="189"/>
    </row>
    <row r="95" spans="2:65" s="1" customFormat="1" ht="18" customHeight="1">
      <c r="B95" s="47"/>
      <c r="C95" s="48"/>
      <c r="D95" s="144" t="s">
        <v>141</v>
      </c>
      <c r="E95" s="137"/>
      <c r="F95" s="137"/>
      <c r="G95" s="137"/>
      <c r="H95" s="137"/>
      <c r="I95" s="48"/>
      <c r="J95" s="48"/>
      <c r="K95" s="48"/>
      <c r="L95" s="48"/>
      <c r="M95" s="48"/>
      <c r="N95" s="138">
        <f>ROUND(N88*T95,2)</f>
        <v>0</v>
      </c>
      <c r="O95" s="139"/>
      <c r="P95" s="139"/>
      <c r="Q95" s="139"/>
      <c r="R95" s="49"/>
      <c r="S95" s="189"/>
      <c r="T95" s="190"/>
      <c r="U95" s="191" t="s">
        <v>47</v>
      </c>
      <c r="V95" s="189"/>
      <c r="W95" s="189"/>
      <c r="X95" s="189"/>
      <c r="Y95" s="189"/>
      <c r="Z95" s="189"/>
      <c r="AA95" s="189"/>
      <c r="AB95" s="189"/>
      <c r="AC95" s="189"/>
      <c r="AD95" s="189"/>
      <c r="AE95" s="189"/>
      <c r="AF95" s="189"/>
      <c r="AG95" s="189"/>
      <c r="AH95" s="189"/>
      <c r="AI95" s="189"/>
      <c r="AJ95" s="189"/>
      <c r="AK95" s="189"/>
      <c r="AL95" s="189"/>
      <c r="AM95" s="189"/>
      <c r="AN95" s="189"/>
      <c r="AO95" s="189"/>
      <c r="AP95" s="189"/>
      <c r="AQ95" s="189"/>
      <c r="AR95" s="189"/>
      <c r="AS95" s="189"/>
      <c r="AT95" s="189"/>
      <c r="AU95" s="189"/>
      <c r="AV95" s="189"/>
      <c r="AW95" s="189"/>
      <c r="AX95" s="189"/>
      <c r="AY95" s="192" t="s">
        <v>140</v>
      </c>
      <c r="AZ95" s="189"/>
      <c r="BA95" s="189"/>
      <c r="BB95" s="189"/>
      <c r="BC95" s="189"/>
      <c r="BD95" s="189"/>
      <c r="BE95" s="193">
        <f>IF(U95="základní",N95,0)</f>
        <v>0</v>
      </c>
      <c r="BF95" s="193">
        <f>IF(U95="snížená",N95,0)</f>
        <v>0</v>
      </c>
      <c r="BG95" s="193">
        <f>IF(U95="zákl. přenesená",N95,0)</f>
        <v>0</v>
      </c>
      <c r="BH95" s="193">
        <f>IF(U95="sníž. přenesená",N95,0)</f>
        <v>0</v>
      </c>
      <c r="BI95" s="193">
        <f>IF(U95="nulová",N95,0)</f>
        <v>0</v>
      </c>
      <c r="BJ95" s="192" t="s">
        <v>90</v>
      </c>
      <c r="BK95" s="189"/>
      <c r="BL95" s="189"/>
      <c r="BM95" s="189"/>
    </row>
    <row r="96" spans="2:65" s="1" customFormat="1" ht="18" customHeight="1">
      <c r="B96" s="47"/>
      <c r="C96" s="48"/>
      <c r="D96" s="144" t="s">
        <v>142</v>
      </c>
      <c r="E96" s="137"/>
      <c r="F96" s="137"/>
      <c r="G96" s="137"/>
      <c r="H96" s="137"/>
      <c r="I96" s="48"/>
      <c r="J96" s="48"/>
      <c r="K96" s="48"/>
      <c r="L96" s="48"/>
      <c r="M96" s="48"/>
      <c r="N96" s="138">
        <f>ROUND(N88*T96,2)</f>
        <v>0</v>
      </c>
      <c r="O96" s="139"/>
      <c r="P96" s="139"/>
      <c r="Q96" s="139"/>
      <c r="R96" s="49"/>
      <c r="S96" s="189"/>
      <c r="T96" s="190"/>
      <c r="U96" s="191" t="s">
        <v>47</v>
      </c>
      <c r="V96" s="189"/>
      <c r="W96" s="189"/>
      <c r="X96" s="189"/>
      <c r="Y96" s="189"/>
      <c r="Z96" s="189"/>
      <c r="AA96" s="189"/>
      <c r="AB96" s="189"/>
      <c r="AC96" s="189"/>
      <c r="AD96" s="189"/>
      <c r="AE96" s="189"/>
      <c r="AF96" s="189"/>
      <c r="AG96" s="189"/>
      <c r="AH96" s="189"/>
      <c r="AI96" s="189"/>
      <c r="AJ96" s="189"/>
      <c r="AK96" s="189"/>
      <c r="AL96" s="189"/>
      <c r="AM96" s="189"/>
      <c r="AN96" s="189"/>
      <c r="AO96" s="189"/>
      <c r="AP96" s="189"/>
      <c r="AQ96" s="189"/>
      <c r="AR96" s="189"/>
      <c r="AS96" s="189"/>
      <c r="AT96" s="189"/>
      <c r="AU96" s="189"/>
      <c r="AV96" s="189"/>
      <c r="AW96" s="189"/>
      <c r="AX96" s="189"/>
      <c r="AY96" s="192" t="s">
        <v>140</v>
      </c>
      <c r="AZ96" s="189"/>
      <c r="BA96" s="189"/>
      <c r="BB96" s="189"/>
      <c r="BC96" s="189"/>
      <c r="BD96" s="189"/>
      <c r="BE96" s="193">
        <f>IF(U96="základní",N96,0)</f>
        <v>0</v>
      </c>
      <c r="BF96" s="193">
        <f>IF(U96="snížená",N96,0)</f>
        <v>0</v>
      </c>
      <c r="BG96" s="193">
        <f>IF(U96="zákl. přenesená",N96,0)</f>
        <v>0</v>
      </c>
      <c r="BH96" s="193">
        <f>IF(U96="sníž. přenesená",N96,0)</f>
        <v>0</v>
      </c>
      <c r="BI96" s="193">
        <f>IF(U96="nulová",N96,0)</f>
        <v>0</v>
      </c>
      <c r="BJ96" s="192" t="s">
        <v>90</v>
      </c>
      <c r="BK96" s="189"/>
      <c r="BL96" s="189"/>
      <c r="BM96" s="189"/>
    </row>
    <row r="97" spans="2:65" s="1" customFormat="1" ht="18" customHeight="1">
      <c r="B97" s="47"/>
      <c r="C97" s="48"/>
      <c r="D97" s="144" t="s">
        <v>143</v>
      </c>
      <c r="E97" s="137"/>
      <c r="F97" s="137"/>
      <c r="G97" s="137"/>
      <c r="H97" s="137"/>
      <c r="I97" s="48"/>
      <c r="J97" s="48"/>
      <c r="K97" s="48"/>
      <c r="L97" s="48"/>
      <c r="M97" s="48"/>
      <c r="N97" s="138">
        <f>ROUND(N88*T97,2)</f>
        <v>0</v>
      </c>
      <c r="O97" s="139"/>
      <c r="P97" s="139"/>
      <c r="Q97" s="139"/>
      <c r="R97" s="49"/>
      <c r="S97" s="189"/>
      <c r="T97" s="190"/>
      <c r="U97" s="191" t="s">
        <v>47</v>
      </c>
      <c r="V97" s="189"/>
      <c r="W97" s="189"/>
      <c r="X97" s="189"/>
      <c r="Y97" s="189"/>
      <c r="Z97" s="189"/>
      <c r="AA97" s="189"/>
      <c r="AB97" s="189"/>
      <c r="AC97" s="189"/>
      <c r="AD97" s="189"/>
      <c r="AE97" s="189"/>
      <c r="AF97" s="189"/>
      <c r="AG97" s="189"/>
      <c r="AH97" s="189"/>
      <c r="AI97" s="189"/>
      <c r="AJ97" s="189"/>
      <c r="AK97" s="189"/>
      <c r="AL97" s="189"/>
      <c r="AM97" s="189"/>
      <c r="AN97" s="189"/>
      <c r="AO97" s="189"/>
      <c r="AP97" s="189"/>
      <c r="AQ97" s="189"/>
      <c r="AR97" s="189"/>
      <c r="AS97" s="189"/>
      <c r="AT97" s="189"/>
      <c r="AU97" s="189"/>
      <c r="AV97" s="189"/>
      <c r="AW97" s="189"/>
      <c r="AX97" s="189"/>
      <c r="AY97" s="192" t="s">
        <v>140</v>
      </c>
      <c r="AZ97" s="189"/>
      <c r="BA97" s="189"/>
      <c r="BB97" s="189"/>
      <c r="BC97" s="189"/>
      <c r="BD97" s="189"/>
      <c r="BE97" s="193">
        <f>IF(U97="základní",N97,0)</f>
        <v>0</v>
      </c>
      <c r="BF97" s="193">
        <f>IF(U97="snížená",N97,0)</f>
        <v>0</v>
      </c>
      <c r="BG97" s="193">
        <f>IF(U97="zákl. přenesená",N97,0)</f>
        <v>0</v>
      </c>
      <c r="BH97" s="193">
        <f>IF(U97="sníž. přenesená",N97,0)</f>
        <v>0</v>
      </c>
      <c r="BI97" s="193">
        <f>IF(U97="nulová",N97,0)</f>
        <v>0</v>
      </c>
      <c r="BJ97" s="192" t="s">
        <v>90</v>
      </c>
      <c r="BK97" s="189"/>
      <c r="BL97" s="189"/>
      <c r="BM97" s="189"/>
    </row>
    <row r="98" spans="2:65" s="1" customFormat="1" ht="18" customHeight="1">
      <c r="B98" s="47"/>
      <c r="C98" s="48"/>
      <c r="D98" s="144" t="s">
        <v>144</v>
      </c>
      <c r="E98" s="137"/>
      <c r="F98" s="137"/>
      <c r="G98" s="137"/>
      <c r="H98" s="137"/>
      <c r="I98" s="48"/>
      <c r="J98" s="48"/>
      <c r="K98" s="48"/>
      <c r="L98" s="48"/>
      <c r="M98" s="48"/>
      <c r="N98" s="138">
        <f>ROUND(N88*T98,2)</f>
        <v>0</v>
      </c>
      <c r="O98" s="139"/>
      <c r="P98" s="139"/>
      <c r="Q98" s="139"/>
      <c r="R98" s="49"/>
      <c r="S98" s="189"/>
      <c r="T98" s="190"/>
      <c r="U98" s="191" t="s">
        <v>47</v>
      </c>
      <c r="V98" s="189"/>
      <c r="W98" s="189"/>
      <c r="X98" s="189"/>
      <c r="Y98" s="189"/>
      <c r="Z98" s="189"/>
      <c r="AA98" s="189"/>
      <c r="AB98" s="189"/>
      <c r="AC98" s="189"/>
      <c r="AD98" s="189"/>
      <c r="AE98" s="189"/>
      <c r="AF98" s="189"/>
      <c r="AG98" s="189"/>
      <c r="AH98" s="189"/>
      <c r="AI98" s="189"/>
      <c r="AJ98" s="189"/>
      <c r="AK98" s="189"/>
      <c r="AL98" s="189"/>
      <c r="AM98" s="189"/>
      <c r="AN98" s="189"/>
      <c r="AO98" s="189"/>
      <c r="AP98" s="189"/>
      <c r="AQ98" s="189"/>
      <c r="AR98" s="189"/>
      <c r="AS98" s="189"/>
      <c r="AT98" s="189"/>
      <c r="AU98" s="189"/>
      <c r="AV98" s="189"/>
      <c r="AW98" s="189"/>
      <c r="AX98" s="189"/>
      <c r="AY98" s="192" t="s">
        <v>140</v>
      </c>
      <c r="AZ98" s="189"/>
      <c r="BA98" s="189"/>
      <c r="BB98" s="189"/>
      <c r="BC98" s="189"/>
      <c r="BD98" s="189"/>
      <c r="BE98" s="193">
        <f>IF(U98="základní",N98,0)</f>
        <v>0</v>
      </c>
      <c r="BF98" s="193">
        <f>IF(U98="snížená",N98,0)</f>
        <v>0</v>
      </c>
      <c r="BG98" s="193">
        <f>IF(U98="zákl. přenesená",N98,0)</f>
        <v>0</v>
      </c>
      <c r="BH98" s="193">
        <f>IF(U98="sníž. přenesená",N98,0)</f>
        <v>0</v>
      </c>
      <c r="BI98" s="193">
        <f>IF(U98="nulová",N98,0)</f>
        <v>0</v>
      </c>
      <c r="BJ98" s="192" t="s">
        <v>90</v>
      </c>
      <c r="BK98" s="189"/>
      <c r="BL98" s="189"/>
      <c r="BM98" s="189"/>
    </row>
    <row r="99" spans="2:65" s="1" customFormat="1" ht="18" customHeight="1">
      <c r="B99" s="47"/>
      <c r="C99" s="48"/>
      <c r="D99" s="137" t="s">
        <v>145</v>
      </c>
      <c r="E99" s="48"/>
      <c r="F99" s="48"/>
      <c r="G99" s="48"/>
      <c r="H99" s="48"/>
      <c r="I99" s="48"/>
      <c r="J99" s="48"/>
      <c r="K99" s="48"/>
      <c r="L99" s="48"/>
      <c r="M99" s="48"/>
      <c r="N99" s="138">
        <f>ROUND(N88*T99,2)</f>
        <v>0</v>
      </c>
      <c r="O99" s="139"/>
      <c r="P99" s="139"/>
      <c r="Q99" s="139"/>
      <c r="R99" s="49"/>
      <c r="S99" s="189"/>
      <c r="T99" s="194"/>
      <c r="U99" s="195" t="s">
        <v>47</v>
      </c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189"/>
      <c r="AH99" s="189"/>
      <c r="AI99" s="189"/>
      <c r="AJ99" s="189"/>
      <c r="AK99" s="189"/>
      <c r="AL99" s="189"/>
      <c r="AM99" s="189"/>
      <c r="AN99" s="189"/>
      <c r="AO99" s="189"/>
      <c r="AP99" s="189"/>
      <c r="AQ99" s="189"/>
      <c r="AR99" s="189"/>
      <c r="AS99" s="189"/>
      <c r="AT99" s="189"/>
      <c r="AU99" s="189"/>
      <c r="AV99" s="189"/>
      <c r="AW99" s="189"/>
      <c r="AX99" s="189"/>
      <c r="AY99" s="192" t="s">
        <v>146</v>
      </c>
      <c r="AZ99" s="189"/>
      <c r="BA99" s="189"/>
      <c r="BB99" s="189"/>
      <c r="BC99" s="189"/>
      <c r="BD99" s="189"/>
      <c r="BE99" s="193">
        <f>IF(U99="základní",N99,0)</f>
        <v>0</v>
      </c>
      <c r="BF99" s="193">
        <f>IF(U99="snížená",N99,0)</f>
        <v>0</v>
      </c>
      <c r="BG99" s="193">
        <f>IF(U99="zákl. přenesená",N99,0)</f>
        <v>0</v>
      </c>
      <c r="BH99" s="193">
        <f>IF(U99="sníž. přenesená",N99,0)</f>
        <v>0</v>
      </c>
      <c r="BI99" s="193">
        <f>IF(U99="nulová",N99,0)</f>
        <v>0</v>
      </c>
      <c r="BJ99" s="192" t="s">
        <v>90</v>
      </c>
      <c r="BK99" s="189"/>
      <c r="BL99" s="189"/>
      <c r="BM99" s="189"/>
    </row>
    <row r="100" spans="2:21" s="1" customFormat="1" ht="13.5">
      <c r="B100" s="47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9"/>
      <c r="T100" s="172"/>
      <c r="U100" s="172"/>
    </row>
    <row r="101" spans="2:21" s="1" customFormat="1" ht="29.25" customHeight="1">
      <c r="B101" s="47"/>
      <c r="C101" s="151" t="s">
        <v>112</v>
      </c>
      <c r="D101" s="152"/>
      <c r="E101" s="152"/>
      <c r="F101" s="152"/>
      <c r="G101" s="152"/>
      <c r="H101" s="152"/>
      <c r="I101" s="152"/>
      <c r="J101" s="152"/>
      <c r="K101" s="152"/>
      <c r="L101" s="153">
        <f>ROUND(SUM(N88+N93),2)</f>
        <v>0</v>
      </c>
      <c r="M101" s="153"/>
      <c r="N101" s="153"/>
      <c r="O101" s="153"/>
      <c r="P101" s="153"/>
      <c r="Q101" s="153"/>
      <c r="R101" s="49"/>
      <c r="T101" s="172"/>
      <c r="U101" s="172"/>
    </row>
    <row r="102" spans="2:21" s="1" customFormat="1" ht="6.95" customHeight="1">
      <c r="B102" s="76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8"/>
      <c r="T102" s="172"/>
      <c r="U102" s="172"/>
    </row>
    <row r="106" spans="2:18" s="1" customFormat="1" ht="6.95" customHeight="1">
      <c r="B106" s="79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1"/>
    </row>
    <row r="107" spans="2:18" s="1" customFormat="1" ht="36.95" customHeight="1">
      <c r="B107" s="47"/>
      <c r="C107" s="28" t="s">
        <v>147</v>
      </c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9"/>
    </row>
    <row r="108" spans="2:18" s="1" customFormat="1" ht="6.95" customHeight="1"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9"/>
    </row>
    <row r="109" spans="2:18" s="1" customFormat="1" ht="30" customHeight="1">
      <c r="B109" s="47"/>
      <c r="C109" s="39" t="s">
        <v>19</v>
      </c>
      <c r="D109" s="48"/>
      <c r="E109" s="48"/>
      <c r="F109" s="156" t="str">
        <f>F6</f>
        <v>Rekonstrukce polních cest k.ú. Verneřice</v>
      </c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48"/>
      <c r="R109" s="49"/>
    </row>
    <row r="110" spans="2:18" s="1" customFormat="1" ht="36.95" customHeight="1">
      <c r="B110" s="47"/>
      <c r="C110" s="86" t="s">
        <v>120</v>
      </c>
      <c r="D110" s="48"/>
      <c r="E110" s="48"/>
      <c r="F110" s="88" t="str">
        <f>F7</f>
        <v>005.03 - Ekostabilizační liniový prvek IP9</v>
      </c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9"/>
    </row>
    <row r="111" spans="2:18" s="1" customFormat="1" ht="6.95" customHeight="1">
      <c r="B111" s="47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9"/>
    </row>
    <row r="112" spans="2:18" s="1" customFormat="1" ht="18" customHeight="1">
      <c r="B112" s="47"/>
      <c r="C112" s="39" t="s">
        <v>24</v>
      </c>
      <c r="D112" s="48"/>
      <c r="E112" s="48"/>
      <c r="F112" s="34" t="str">
        <f>F9</f>
        <v>Verneřice</v>
      </c>
      <c r="G112" s="48"/>
      <c r="H112" s="48"/>
      <c r="I112" s="48"/>
      <c r="J112" s="48"/>
      <c r="K112" s="39" t="s">
        <v>26</v>
      </c>
      <c r="L112" s="48"/>
      <c r="M112" s="91" t="str">
        <f>IF(O9="","",O9)</f>
        <v>11. 10. 2017</v>
      </c>
      <c r="N112" s="91"/>
      <c r="O112" s="91"/>
      <c r="P112" s="91"/>
      <c r="Q112" s="48"/>
      <c r="R112" s="49"/>
    </row>
    <row r="113" spans="2:18" s="1" customFormat="1" ht="6.95" customHeight="1">
      <c r="B113" s="47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9"/>
    </row>
    <row r="114" spans="2:18" s="1" customFormat="1" ht="13.5">
      <c r="B114" s="47"/>
      <c r="C114" s="39" t="s">
        <v>28</v>
      </c>
      <c r="D114" s="48"/>
      <c r="E114" s="48"/>
      <c r="F114" s="34" t="str">
        <f>E12</f>
        <v>ČR - Státní pozemkový úřad</v>
      </c>
      <c r="G114" s="48"/>
      <c r="H114" s="48"/>
      <c r="I114" s="48"/>
      <c r="J114" s="48"/>
      <c r="K114" s="39" t="s">
        <v>36</v>
      </c>
      <c r="L114" s="48"/>
      <c r="M114" s="34" t="str">
        <f>E18</f>
        <v>Agroprojekt PSO s.r.o.</v>
      </c>
      <c r="N114" s="34"/>
      <c r="O114" s="34"/>
      <c r="P114" s="34"/>
      <c r="Q114" s="34"/>
      <c r="R114" s="49"/>
    </row>
    <row r="115" spans="2:18" s="1" customFormat="1" ht="14.4" customHeight="1">
      <c r="B115" s="47"/>
      <c r="C115" s="39" t="s">
        <v>34</v>
      </c>
      <c r="D115" s="48"/>
      <c r="E115" s="48"/>
      <c r="F115" s="34" t="str">
        <f>IF(E15="","",E15)</f>
        <v>Vyplň údaj</v>
      </c>
      <c r="G115" s="48"/>
      <c r="H115" s="48"/>
      <c r="I115" s="48"/>
      <c r="J115" s="48"/>
      <c r="K115" s="39" t="s">
        <v>39</v>
      </c>
      <c r="L115" s="48"/>
      <c r="M115" s="34" t="str">
        <f>E21</f>
        <v>Ing. Divinová Hana</v>
      </c>
      <c r="N115" s="34"/>
      <c r="O115" s="34"/>
      <c r="P115" s="34"/>
      <c r="Q115" s="34"/>
      <c r="R115" s="49"/>
    </row>
    <row r="116" spans="2:18" s="1" customFormat="1" ht="10.3" customHeight="1">
      <c r="B116" s="47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9"/>
    </row>
    <row r="117" spans="2:27" s="8" customFormat="1" ht="29.25" customHeight="1">
      <c r="B117" s="196"/>
      <c r="C117" s="197" t="s">
        <v>148</v>
      </c>
      <c r="D117" s="198" t="s">
        <v>149</v>
      </c>
      <c r="E117" s="198" t="s">
        <v>64</v>
      </c>
      <c r="F117" s="198" t="s">
        <v>150</v>
      </c>
      <c r="G117" s="198"/>
      <c r="H117" s="198"/>
      <c r="I117" s="198"/>
      <c r="J117" s="198" t="s">
        <v>151</v>
      </c>
      <c r="K117" s="198" t="s">
        <v>152</v>
      </c>
      <c r="L117" s="198" t="s">
        <v>153</v>
      </c>
      <c r="M117" s="198"/>
      <c r="N117" s="198" t="s">
        <v>125</v>
      </c>
      <c r="O117" s="198"/>
      <c r="P117" s="198"/>
      <c r="Q117" s="199"/>
      <c r="R117" s="200"/>
      <c r="T117" s="107" t="s">
        <v>154</v>
      </c>
      <c r="U117" s="108" t="s">
        <v>46</v>
      </c>
      <c r="V117" s="108" t="s">
        <v>155</v>
      </c>
      <c r="W117" s="108" t="s">
        <v>156</v>
      </c>
      <c r="X117" s="108" t="s">
        <v>157</v>
      </c>
      <c r="Y117" s="108" t="s">
        <v>158</v>
      </c>
      <c r="Z117" s="108" t="s">
        <v>159</v>
      </c>
      <c r="AA117" s="109" t="s">
        <v>160</v>
      </c>
    </row>
    <row r="118" spans="2:63" s="1" customFormat="1" ht="29.25" customHeight="1">
      <c r="B118" s="47"/>
      <c r="C118" s="111" t="s">
        <v>122</v>
      </c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201">
        <f>BK118</f>
        <v>0</v>
      </c>
      <c r="O118" s="202"/>
      <c r="P118" s="202"/>
      <c r="Q118" s="202"/>
      <c r="R118" s="49"/>
      <c r="T118" s="110"/>
      <c r="U118" s="68"/>
      <c r="V118" s="68"/>
      <c r="W118" s="203">
        <f>W119+W149</f>
        <v>0</v>
      </c>
      <c r="X118" s="68"/>
      <c r="Y118" s="203">
        <f>Y119+Y149</f>
        <v>13.604181000000002</v>
      </c>
      <c r="Z118" s="68"/>
      <c r="AA118" s="204">
        <f>AA119+AA149</f>
        <v>0</v>
      </c>
      <c r="AT118" s="23" t="s">
        <v>81</v>
      </c>
      <c r="AU118" s="23" t="s">
        <v>127</v>
      </c>
      <c r="BK118" s="205">
        <f>BK119+BK149</f>
        <v>0</v>
      </c>
    </row>
    <row r="119" spans="2:63" s="9" customFormat="1" ht="37.4" customHeight="1">
      <c r="B119" s="206"/>
      <c r="C119" s="207"/>
      <c r="D119" s="208" t="s">
        <v>128</v>
      </c>
      <c r="E119" s="208"/>
      <c r="F119" s="208"/>
      <c r="G119" s="208"/>
      <c r="H119" s="208"/>
      <c r="I119" s="208"/>
      <c r="J119" s="208"/>
      <c r="K119" s="208"/>
      <c r="L119" s="208"/>
      <c r="M119" s="208"/>
      <c r="N119" s="265">
        <f>BK119</f>
        <v>0</v>
      </c>
      <c r="O119" s="179"/>
      <c r="P119" s="179"/>
      <c r="Q119" s="179"/>
      <c r="R119" s="211"/>
      <c r="T119" s="212"/>
      <c r="U119" s="207"/>
      <c r="V119" s="207"/>
      <c r="W119" s="213">
        <f>W120+W147</f>
        <v>0</v>
      </c>
      <c r="X119" s="207"/>
      <c r="Y119" s="213">
        <f>Y120+Y147</f>
        <v>13.604181000000002</v>
      </c>
      <c r="Z119" s="207"/>
      <c r="AA119" s="214">
        <f>AA120+AA147</f>
        <v>0</v>
      </c>
      <c r="AR119" s="215" t="s">
        <v>90</v>
      </c>
      <c r="AT119" s="216" t="s">
        <v>81</v>
      </c>
      <c r="AU119" s="216" t="s">
        <v>82</v>
      </c>
      <c r="AY119" s="215" t="s">
        <v>161</v>
      </c>
      <c r="BK119" s="217">
        <f>BK120+BK147</f>
        <v>0</v>
      </c>
    </row>
    <row r="120" spans="2:63" s="9" customFormat="1" ht="19.9" customHeight="1">
      <c r="B120" s="206"/>
      <c r="C120" s="207"/>
      <c r="D120" s="238" t="s">
        <v>129</v>
      </c>
      <c r="E120" s="238"/>
      <c r="F120" s="238"/>
      <c r="G120" s="238"/>
      <c r="H120" s="238"/>
      <c r="I120" s="238"/>
      <c r="J120" s="238"/>
      <c r="K120" s="238"/>
      <c r="L120" s="238"/>
      <c r="M120" s="238"/>
      <c r="N120" s="261">
        <f>BK120</f>
        <v>0</v>
      </c>
      <c r="O120" s="262"/>
      <c r="P120" s="262"/>
      <c r="Q120" s="262"/>
      <c r="R120" s="211"/>
      <c r="T120" s="212"/>
      <c r="U120" s="207"/>
      <c r="V120" s="207"/>
      <c r="W120" s="213">
        <f>SUM(W121:W146)</f>
        <v>0</v>
      </c>
      <c r="X120" s="207"/>
      <c r="Y120" s="213">
        <f>SUM(Y121:Y146)</f>
        <v>13.604181000000002</v>
      </c>
      <c r="Z120" s="207"/>
      <c r="AA120" s="214">
        <f>SUM(AA121:AA146)</f>
        <v>0</v>
      </c>
      <c r="AR120" s="215" t="s">
        <v>90</v>
      </c>
      <c r="AT120" s="216" t="s">
        <v>81</v>
      </c>
      <c r="AU120" s="216" t="s">
        <v>90</v>
      </c>
      <c r="AY120" s="215" t="s">
        <v>161</v>
      </c>
      <c r="BK120" s="217">
        <f>SUM(BK121:BK146)</f>
        <v>0</v>
      </c>
    </row>
    <row r="121" spans="2:65" s="1" customFormat="1" ht="16.5" customHeight="1">
      <c r="B121" s="47"/>
      <c r="C121" s="230" t="s">
        <v>90</v>
      </c>
      <c r="D121" s="230" t="s">
        <v>170</v>
      </c>
      <c r="E121" s="231" t="s">
        <v>613</v>
      </c>
      <c r="F121" s="232" t="s">
        <v>614</v>
      </c>
      <c r="G121" s="232"/>
      <c r="H121" s="232"/>
      <c r="I121" s="232"/>
      <c r="J121" s="233" t="s">
        <v>266</v>
      </c>
      <c r="K121" s="234">
        <v>70</v>
      </c>
      <c r="L121" s="235">
        <v>0</v>
      </c>
      <c r="M121" s="236"/>
      <c r="N121" s="237">
        <f>ROUND(L121*K121,2)</f>
        <v>0</v>
      </c>
      <c r="O121" s="225"/>
      <c r="P121" s="225"/>
      <c r="Q121" s="225"/>
      <c r="R121" s="49"/>
      <c r="T121" s="226" t="s">
        <v>22</v>
      </c>
      <c r="U121" s="57" t="s">
        <v>47</v>
      </c>
      <c r="V121" s="48"/>
      <c r="W121" s="227">
        <f>V121*K121</f>
        <v>0</v>
      </c>
      <c r="X121" s="227">
        <v>0.02</v>
      </c>
      <c r="Y121" s="227">
        <f>X121*K121</f>
        <v>1.4000000000000001</v>
      </c>
      <c r="Z121" s="227">
        <v>0</v>
      </c>
      <c r="AA121" s="228">
        <f>Z121*K121</f>
        <v>0</v>
      </c>
      <c r="AR121" s="23" t="s">
        <v>173</v>
      </c>
      <c r="AT121" s="23" t="s">
        <v>170</v>
      </c>
      <c r="AU121" s="23" t="s">
        <v>118</v>
      </c>
      <c r="AY121" s="23" t="s">
        <v>161</v>
      </c>
      <c r="BE121" s="143">
        <f>IF(U121="základní",N121,0)</f>
        <v>0</v>
      </c>
      <c r="BF121" s="143">
        <f>IF(U121="snížená",N121,0)</f>
        <v>0</v>
      </c>
      <c r="BG121" s="143">
        <f>IF(U121="zákl. přenesená",N121,0)</f>
        <v>0</v>
      </c>
      <c r="BH121" s="143">
        <f>IF(U121="sníž. přenesená",N121,0)</f>
        <v>0</v>
      </c>
      <c r="BI121" s="143">
        <f>IF(U121="nulová",N121,0)</f>
        <v>0</v>
      </c>
      <c r="BJ121" s="23" t="s">
        <v>90</v>
      </c>
      <c r="BK121" s="143">
        <f>ROUND(L121*K121,2)</f>
        <v>0</v>
      </c>
      <c r="BL121" s="23" t="s">
        <v>166</v>
      </c>
      <c r="BM121" s="23" t="s">
        <v>615</v>
      </c>
    </row>
    <row r="122" spans="2:47" s="1" customFormat="1" ht="36" customHeight="1">
      <c r="B122" s="47"/>
      <c r="C122" s="48"/>
      <c r="D122" s="48"/>
      <c r="E122" s="48"/>
      <c r="F122" s="229" t="s">
        <v>616</v>
      </c>
      <c r="G122" s="68"/>
      <c r="H122" s="68"/>
      <c r="I122" s="68"/>
      <c r="J122" s="48"/>
      <c r="K122" s="48"/>
      <c r="L122" s="48"/>
      <c r="M122" s="48"/>
      <c r="N122" s="48"/>
      <c r="O122" s="48"/>
      <c r="P122" s="48"/>
      <c r="Q122" s="48"/>
      <c r="R122" s="49"/>
      <c r="T122" s="190"/>
      <c r="U122" s="48"/>
      <c r="V122" s="48"/>
      <c r="W122" s="48"/>
      <c r="X122" s="48"/>
      <c r="Y122" s="48"/>
      <c r="Z122" s="48"/>
      <c r="AA122" s="101"/>
      <c r="AT122" s="23" t="s">
        <v>169</v>
      </c>
      <c r="AU122" s="23" t="s">
        <v>118</v>
      </c>
    </row>
    <row r="123" spans="2:65" s="1" customFormat="1" ht="16.5" customHeight="1">
      <c r="B123" s="47"/>
      <c r="C123" s="230" t="s">
        <v>118</v>
      </c>
      <c r="D123" s="230" t="s">
        <v>170</v>
      </c>
      <c r="E123" s="231" t="s">
        <v>617</v>
      </c>
      <c r="F123" s="232" t="s">
        <v>618</v>
      </c>
      <c r="G123" s="232"/>
      <c r="H123" s="232"/>
      <c r="I123" s="232"/>
      <c r="J123" s="233" t="s">
        <v>266</v>
      </c>
      <c r="K123" s="234">
        <v>90</v>
      </c>
      <c r="L123" s="235">
        <v>0</v>
      </c>
      <c r="M123" s="236"/>
      <c r="N123" s="237">
        <f>ROUND(L123*K123,2)</f>
        <v>0</v>
      </c>
      <c r="O123" s="225"/>
      <c r="P123" s="225"/>
      <c r="Q123" s="225"/>
      <c r="R123" s="49"/>
      <c r="T123" s="226" t="s">
        <v>22</v>
      </c>
      <c r="U123" s="57" t="s">
        <v>47</v>
      </c>
      <c r="V123" s="48"/>
      <c r="W123" s="227">
        <f>V123*K123</f>
        <v>0</v>
      </c>
      <c r="X123" s="227">
        <v>0.02</v>
      </c>
      <c r="Y123" s="227">
        <f>X123*K123</f>
        <v>1.8</v>
      </c>
      <c r="Z123" s="227">
        <v>0</v>
      </c>
      <c r="AA123" s="228">
        <f>Z123*K123</f>
        <v>0</v>
      </c>
      <c r="AR123" s="23" t="s">
        <v>173</v>
      </c>
      <c r="AT123" s="23" t="s">
        <v>170</v>
      </c>
      <c r="AU123" s="23" t="s">
        <v>118</v>
      </c>
      <c r="AY123" s="23" t="s">
        <v>161</v>
      </c>
      <c r="BE123" s="143">
        <f>IF(U123="základní",N123,0)</f>
        <v>0</v>
      </c>
      <c r="BF123" s="143">
        <f>IF(U123="snížená",N123,0)</f>
        <v>0</v>
      </c>
      <c r="BG123" s="143">
        <f>IF(U123="zákl. přenesená",N123,0)</f>
        <v>0</v>
      </c>
      <c r="BH123" s="143">
        <f>IF(U123="sníž. přenesená",N123,0)</f>
        <v>0</v>
      </c>
      <c r="BI123" s="143">
        <f>IF(U123="nulová",N123,0)</f>
        <v>0</v>
      </c>
      <c r="BJ123" s="23" t="s">
        <v>90</v>
      </c>
      <c r="BK123" s="143">
        <f>ROUND(L123*K123,2)</f>
        <v>0</v>
      </c>
      <c r="BL123" s="23" t="s">
        <v>166</v>
      </c>
      <c r="BM123" s="23" t="s">
        <v>619</v>
      </c>
    </row>
    <row r="124" spans="2:47" s="1" customFormat="1" ht="36" customHeight="1">
      <c r="B124" s="47"/>
      <c r="C124" s="48"/>
      <c r="D124" s="48"/>
      <c r="E124" s="48"/>
      <c r="F124" s="229" t="s">
        <v>620</v>
      </c>
      <c r="G124" s="68"/>
      <c r="H124" s="68"/>
      <c r="I124" s="68"/>
      <c r="J124" s="48"/>
      <c r="K124" s="48"/>
      <c r="L124" s="48"/>
      <c r="M124" s="48"/>
      <c r="N124" s="48"/>
      <c r="O124" s="48"/>
      <c r="P124" s="48"/>
      <c r="Q124" s="48"/>
      <c r="R124" s="49"/>
      <c r="T124" s="190"/>
      <c r="U124" s="48"/>
      <c r="V124" s="48"/>
      <c r="W124" s="48"/>
      <c r="X124" s="48"/>
      <c r="Y124" s="48"/>
      <c r="Z124" s="48"/>
      <c r="AA124" s="101"/>
      <c r="AT124" s="23" t="s">
        <v>169</v>
      </c>
      <c r="AU124" s="23" t="s">
        <v>118</v>
      </c>
    </row>
    <row r="125" spans="2:65" s="1" customFormat="1" ht="38.25" customHeight="1">
      <c r="B125" s="47"/>
      <c r="C125" s="218" t="s">
        <v>175</v>
      </c>
      <c r="D125" s="218" t="s">
        <v>162</v>
      </c>
      <c r="E125" s="219" t="s">
        <v>428</v>
      </c>
      <c r="F125" s="220" t="s">
        <v>429</v>
      </c>
      <c r="G125" s="220"/>
      <c r="H125" s="220"/>
      <c r="I125" s="220"/>
      <c r="J125" s="221" t="s">
        <v>178</v>
      </c>
      <c r="K125" s="222">
        <v>120</v>
      </c>
      <c r="L125" s="223">
        <v>0</v>
      </c>
      <c r="M125" s="224"/>
      <c r="N125" s="225">
        <f>ROUND(L125*K125,2)</f>
        <v>0</v>
      </c>
      <c r="O125" s="225"/>
      <c r="P125" s="225"/>
      <c r="Q125" s="225"/>
      <c r="R125" s="49"/>
      <c r="T125" s="226" t="s">
        <v>22</v>
      </c>
      <c r="U125" s="57" t="s">
        <v>47</v>
      </c>
      <c r="V125" s="48"/>
      <c r="W125" s="227">
        <f>V125*K125</f>
        <v>0</v>
      </c>
      <c r="X125" s="227">
        <v>0</v>
      </c>
      <c r="Y125" s="227">
        <f>X125*K125</f>
        <v>0</v>
      </c>
      <c r="Z125" s="227">
        <v>0</v>
      </c>
      <c r="AA125" s="228">
        <f>Z125*K125</f>
        <v>0</v>
      </c>
      <c r="AR125" s="23" t="s">
        <v>166</v>
      </c>
      <c r="AT125" s="23" t="s">
        <v>162</v>
      </c>
      <c r="AU125" s="23" t="s">
        <v>118</v>
      </c>
      <c r="AY125" s="23" t="s">
        <v>161</v>
      </c>
      <c r="BE125" s="143">
        <f>IF(U125="základní",N125,0)</f>
        <v>0</v>
      </c>
      <c r="BF125" s="143">
        <f>IF(U125="snížená",N125,0)</f>
        <v>0</v>
      </c>
      <c r="BG125" s="143">
        <f>IF(U125="zákl. přenesená",N125,0)</f>
        <v>0</v>
      </c>
      <c r="BH125" s="143">
        <f>IF(U125="sníž. přenesená",N125,0)</f>
        <v>0</v>
      </c>
      <c r="BI125" s="143">
        <f>IF(U125="nulová",N125,0)</f>
        <v>0</v>
      </c>
      <c r="BJ125" s="23" t="s">
        <v>90</v>
      </c>
      <c r="BK125" s="143">
        <f>ROUND(L125*K125,2)</f>
        <v>0</v>
      </c>
      <c r="BL125" s="23" t="s">
        <v>166</v>
      </c>
      <c r="BM125" s="23" t="s">
        <v>621</v>
      </c>
    </row>
    <row r="126" spans="2:65" s="1" customFormat="1" ht="25.5" customHeight="1">
      <c r="B126" s="47"/>
      <c r="C126" s="218" t="s">
        <v>166</v>
      </c>
      <c r="D126" s="218" t="s">
        <v>162</v>
      </c>
      <c r="E126" s="219" t="s">
        <v>431</v>
      </c>
      <c r="F126" s="220" t="s">
        <v>432</v>
      </c>
      <c r="G126" s="220"/>
      <c r="H126" s="220"/>
      <c r="I126" s="220"/>
      <c r="J126" s="221" t="s">
        <v>165</v>
      </c>
      <c r="K126" s="222">
        <v>5</v>
      </c>
      <c r="L126" s="223">
        <v>0</v>
      </c>
      <c r="M126" s="224"/>
      <c r="N126" s="225">
        <f>ROUND(L126*K126,2)</f>
        <v>0</v>
      </c>
      <c r="O126" s="225"/>
      <c r="P126" s="225"/>
      <c r="Q126" s="225"/>
      <c r="R126" s="49"/>
      <c r="T126" s="226" t="s">
        <v>22</v>
      </c>
      <c r="U126" s="57" t="s">
        <v>47</v>
      </c>
      <c r="V126" s="48"/>
      <c r="W126" s="227">
        <f>V126*K126</f>
        <v>0</v>
      </c>
      <c r="X126" s="227">
        <v>0.00304</v>
      </c>
      <c r="Y126" s="227">
        <f>X126*K126</f>
        <v>0.015200000000000002</v>
      </c>
      <c r="Z126" s="227">
        <v>0</v>
      </c>
      <c r="AA126" s="228">
        <f>Z126*K126</f>
        <v>0</v>
      </c>
      <c r="AR126" s="23" t="s">
        <v>166</v>
      </c>
      <c r="AT126" s="23" t="s">
        <v>162</v>
      </c>
      <c r="AU126" s="23" t="s">
        <v>118</v>
      </c>
      <c r="AY126" s="23" t="s">
        <v>161</v>
      </c>
      <c r="BE126" s="143">
        <f>IF(U126="základní",N126,0)</f>
        <v>0</v>
      </c>
      <c r="BF126" s="143">
        <f>IF(U126="snížená",N126,0)</f>
        <v>0</v>
      </c>
      <c r="BG126" s="143">
        <f>IF(U126="zákl. přenesená",N126,0)</f>
        <v>0</v>
      </c>
      <c r="BH126" s="143">
        <f>IF(U126="sníž. přenesená",N126,0)</f>
        <v>0</v>
      </c>
      <c r="BI126" s="143">
        <f>IF(U126="nulová",N126,0)</f>
        <v>0</v>
      </c>
      <c r="BJ126" s="23" t="s">
        <v>90</v>
      </c>
      <c r="BK126" s="143">
        <f>ROUND(L126*K126,2)</f>
        <v>0</v>
      </c>
      <c r="BL126" s="23" t="s">
        <v>166</v>
      </c>
      <c r="BM126" s="23" t="s">
        <v>622</v>
      </c>
    </row>
    <row r="127" spans="2:47" s="1" customFormat="1" ht="192" customHeight="1">
      <c r="B127" s="47"/>
      <c r="C127" s="48"/>
      <c r="D127" s="48"/>
      <c r="E127" s="48"/>
      <c r="F127" s="229" t="s">
        <v>434</v>
      </c>
      <c r="G127" s="68"/>
      <c r="H127" s="68"/>
      <c r="I127" s="68"/>
      <c r="J127" s="48"/>
      <c r="K127" s="48"/>
      <c r="L127" s="48"/>
      <c r="M127" s="48"/>
      <c r="N127" s="48"/>
      <c r="O127" s="48"/>
      <c r="P127" s="48"/>
      <c r="Q127" s="48"/>
      <c r="R127" s="49"/>
      <c r="T127" s="190"/>
      <c r="U127" s="48"/>
      <c r="V127" s="48"/>
      <c r="W127" s="48"/>
      <c r="X127" s="48"/>
      <c r="Y127" s="48"/>
      <c r="Z127" s="48"/>
      <c r="AA127" s="101"/>
      <c r="AT127" s="23" t="s">
        <v>169</v>
      </c>
      <c r="AU127" s="23" t="s">
        <v>118</v>
      </c>
    </row>
    <row r="128" spans="2:65" s="1" customFormat="1" ht="25.5" customHeight="1">
      <c r="B128" s="47"/>
      <c r="C128" s="218" t="s">
        <v>193</v>
      </c>
      <c r="D128" s="218" t="s">
        <v>162</v>
      </c>
      <c r="E128" s="219" t="s">
        <v>460</v>
      </c>
      <c r="F128" s="220" t="s">
        <v>461</v>
      </c>
      <c r="G128" s="220"/>
      <c r="H128" s="220"/>
      <c r="I128" s="220"/>
      <c r="J128" s="221" t="s">
        <v>178</v>
      </c>
      <c r="K128" s="222">
        <v>4327.7</v>
      </c>
      <c r="L128" s="223">
        <v>0</v>
      </c>
      <c r="M128" s="224"/>
      <c r="N128" s="225">
        <f>ROUND(L128*K128,2)</f>
        <v>0</v>
      </c>
      <c r="O128" s="225"/>
      <c r="P128" s="225"/>
      <c r="Q128" s="225"/>
      <c r="R128" s="49"/>
      <c r="T128" s="226" t="s">
        <v>22</v>
      </c>
      <c r="U128" s="57" t="s">
        <v>47</v>
      </c>
      <c r="V128" s="48"/>
      <c r="W128" s="227">
        <f>V128*K128</f>
        <v>0</v>
      </c>
      <c r="X128" s="227">
        <v>0</v>
      </c>
      <c r="Y128" s="227">
        <f>X128*K128</f>
        <v>0</v>
      </c>
      <c r="Z128" s="227">
        <v>0</v>
      </c>
      <c r="AA128" s="228">
        <f>Z128*K128</f>
        <v>0</v>
      </c>
      <c r="AR128" s="23" t="s">
        <v>166</v>
      </c>
      <c r="AT128" s="23" t="s">
        <v>162</v>
      </c>
      <c r="AU128" s="23" t="s">
        <v>118</v>
      </c>
      <c r="AY128" s="23" t="s">
        <v>161</v>
      </c>
      <c r="BE128" s="143">
        <f>IF(U128="základní",N128,0)</f>
        <v>0</v>
      </c>
      <c r="BF128" s="143">
        <f>IF(U128="snížená",N128,0)</f>
        <v>0</v>
      </c>
      <c r="BG128" s="143">
        <f>IF(U128="zákl. přenesená",N128,0)</f>
        <v>0</v>
      </c>
      <c r="BH128" s="143">
        <f>IF(U128="sníž. přenesená",N128,0)</f>
        <v>0</v>
      </c>
      <c r="BI128" s="143">
        <f>IF(U128="nulová",N128,0)</f>
        <v>0</v>
      </c>
      <c r="BJ128" s="23" t="s">
        <v>90</v>
      </c>
      <c r="BK128" s="143">
        <f>ROUND(L128*K128,2)</f>
        <v>0</v>
      </c>
      <c r="BL128" s="23" t="s">
        <v>166</v>
      </c>
      <c r="BM128" s="23" t="s">
        <v>623</v>
      </c>
    </row>
    <row r="129" spans="2:65" s="1" customFormat="1" ht="16.5" customHeight="1">
      <c r="B129" s="47"/>
      <c r="C129" s="230" t="s">
        <v>198</v>
      </c>
      <c r="D129" s="230" t="s">
        <v>170</v>
      </c>
      <c r="E129" s="231" t="s">
        <v>463</v>
      </c>
      <c r="F129" s="232" t="s">
        <v>464</v>
      </c>
      <c r="G129" s="232"/>
      <c r="H129" s="232"/>
      <c r="I129" s="232"/>
      <c r="J129" s="233" t="s">
        <v>465</v>
      </c>
      <c r="K129" s="234">
        <v>113.602</v>
      </c>
      <c r="L129" s="235">
        <v>0</v>
      </c>
      <c r="M129" s="236"/>
      <c r="N129" s="237">
        <f>ROUND(L129*K129,2)</f>
        <v>0</v>
      </c>
      <c r="O129" s="225"/>
      <c r="P129" s="225"/>
      <c r="Q129" s="225"/>
      <c r="R129" s="49"/>
      <c r="T129" s="226" t="s">
        <v>22</v>
      </c>
      <c r="U129" s="57" t="s">
        <v>47</v>
      </c>
      <c r="V129" s="48"/>
      <c r="W129" s="227">
        <f>V129*K129</f>
        <v>0</v>
      </c>
      <c r="X129" s="227">
        <v>0.001</v>
      </c>
      <c r="Y129" s="227">
        <f>X129*K129</f>
        <v>0.11360200000000001</v>
      </c>
      <c r="Z129" s="227">
        <v>0</v>
      </c>
      <c r="AA129" s="228">
        <f>Z129*K129</f>
        <v>0</v>
      </c>
      <c r="AR129" s="23" t="s">
        <v>173</v>
      </c>
      <c r="AT129" s="23" t="s">
        <v>170</v>
      </c>
      <c r="AU129" s="23" t="s">
        <v>118</v>
      </c>
      <c r="AY129" s="23" t="s">
        <v>161</v>
      </c>
      <c r="BE129" s="143">
        <f>IF(U129="základní",N129,0)</f>
        <v>0</v>
      </c>
      <c r="BF129" s="143">
        <f>IF(U129="snížená",N129,0)</f>
        <v>0</v>
      </c>
      <c r="BG129" s="143">
        <f>IF(U129="zákl. přenesená",N129,0)</f>
        <v>0</v>
      </c>
      <c r="BH129" s="143">
        <f>IF(U129="sníž. přenesená",N129,0)</f>
        <v>0</v>
      </c>
      <c r="BI129" s="143">
        <f>IF(U129="nulová",N129,0)</f>
        <v>0</v>
      </c>
      <c r="BJ129" s="23" t="s">
        <v>90</v>
      </c>
      <c r="BK129" s="143">
        <f>ROUND(L129*K129,2)</f>
        <v>0</v>
      </c>
      <c r="BL129" s="23" t="s">
        <v>166</v>
      </c>
      <c r="BM129" s="23" t="s">
        <v>624</v>
      </c>
    </row>
    <row r="130" spans="2:51" s="10" customFormat="1" ht="16.5" customHeight="1">
      <c r="B130" s="241"/>
      <c r="C130" s="242"/>
      <c r="D130" s="242"/>
      <c r="E130" s="243" t="s">
        <v>22</v>
      </c>
      <c r="F130" s="244" t="s">
        <v>625</v>
      </c>
      <c r="G130" s="245"/>
      <c r="H130" s="245"/>
      <c r="I130" s="245"/>
      <c r="J130" s="242"/>
      <c r="K130" s="246">
        <v>113.602</v>
      </c>
      <c r="L130" s="242"/>
      <c r="M130" s="242"/>
      <c r="N130" s="242"/>
      <c r="O130" s="242"/>
      <c r="P130" s="242"/>
      <c r="Q130" s="242"/>
      <c r="R130" s="247"/>
      <c r="T130" s="248"/>
      <c r="U130" s="242"/>
      <c r="V130" s="242"/>
      <c r="W130" s="242"/>
      <c r="X130" s="242"/>
      <c r="Y130" s="242"/>
      <c r="Z130" s="242"/>
      <c r="AA130" s="249"/>
      <c r="AT130" s="250" t="s">
        <v>181</v>
      </c>
      <c r="AU130" s="250" t="s">
        <v>118</v>
      </c>
      <c r="AV130" s="10" t="s">
        <v>118</v>
      </c>
      <c r="AW130" s="10" t="s">
        <v>38</v>
      </c>
      <c r="AX130" s="10" t="s">
        <v>90</v>
      </c>
      <c r="AY130" s="250" t="s">
        <v>161</v>
      </c>
    </row>
    <row r="131" spans="2:65" s="1" customFormat="1" ht="38.25" customHeight="1">
      <c r="B131" s="47"/>
      <c r="C131" s="218" t="s">
        <v>203</v>
      </c>
      <c r="D131" s="218" t="s">
        <v>162</v>
      </c>
      <c r="E131" s="219" t="s">
        <v>626</v>
      </c>
      <c r="F131" s="220" t="s">
        <v>627</v>
      </c>
      <c r="G131" s="220"/>
      <c r="H131" s="220"/>
      <c r="I131" s="220"/>
      <c r="J131" s="221" t="s">
        <v>165</v>
      </c>
      <c r="K131" s="222">
        <v>160</v>
      </c>
      <c r="L131" s="223">
        <v>0</v>
      </c>
      <c r="M131" s="224"/>
      <c r="N131" s="225">
        <f>ROUND(L131*K131,2)</f>
        <v>0</v>
      </c>
      <c r="O131" s="225"/>
      <c r="P131" s="225"/>
      <c r="Q131" s="225"/>
      <c r="R131" s="49"/>
      <c r="T131" s="226" t="s">
        <v>22</v>
      </c>
      <c r="U131" s="57" t="s">
        <v>47</v>
      </c>
      <c r="V131" s="48"/>
      <c r="W131" s="227">
        <f>V131*K131</f>
        <v>0</v>
      </c>
      <c r="X131" s="227">
        <v>0</v>
      </c>
      <c r="Y131" s="227">
        <f>X131*K131</f>
        <v>0</v>
      </c>
      <c r="Z131" s="227">
        <v>0</v>
      </c>
      <c r="AA131" s="228">
        <f>Z131*K131</f>
        <v>0</v>
      </c>
      <c r="AR131" s="23" t="s">
        <v>166</v>
      </c>
      <c r="AT131" s="23" t="s">
        <v>162</v>
      </c>
      <c r="AU131" s="23" t="s">
        <v>118</v>
      </c>
      <c r="AY131" s="23" t="s">
        <v>161</v>
      </c>
      <c r="BE131" s="143">
        <f>IF(U131="základní",N131,0)</f>
        <v>0</v>
      </c>
      <c r="BF131" s="143">
        <f>IF(U131="snížená",N131,0)</f>
        <v>0</v>
      </c>
      <c r="BG131" s="143">
        <f>IF(U131="zákl. přenesená",N131,0)</f>
        <v>0</v>
      </c>
      <c r="BH131" s="143">
        <f>IF(U131="sníž. přenesená",N131,0)</f>
        <v>0</v>
      </c>
      <c r="BI131" s="143">
        <f>IF(U131="nulová",N131,0)</f>
        <v>0</v>
      </c>
      <c r="BJ131" s="23" t="s">
        <v>90</v>
      </c>
      <c r="BK131" s="143">
        <f>ROUND(L131*K131,2)</f>
        <v>0</v>
      </c>
      <c r="BL131" s="23" t="s">
        <v>166</v>
      </c>
      <c r="BM131" s="23" t="s">
        <v>628</v>
      </c>
    </row>
    <row r="132" spans="2:65" s="1" customFormat="1" ht="16.5" customHeight="1">
      <c r="B132" s="47"/>
      <c r="C132" s="218" t="s">
        <v>173</v>
      </c>
      <c r="D132" s="218" t="s">
        <v>162</v>
      </c>
      <c r="E132" s="219" t="s">
        <v>476</v>
      </c>
      <c r="F132" s="220" t="s">
        <v>477</v>
      </c>
      <c r="G132" s="220"/>
      <c r="H132" s="220"/>
      <c r="I132" s="220"/>
      <c r="J132" s="221" t="s">
        <v>178</v>
      </c>
      <c r="K132" s="222">
        <v>4327.7</v>
      </c>
      <c r="L132" s="223">
        <v>0</v>
      </c>
      <c r="M132" s="224"/>
      <c r="N132" s="225">
        <f>ROUND(L132*K132,2)</f>
        <v>0</v>
      </c>
      <c r="O132" s="225"/>
      <c r="P132" s="225"/>
      <c r="Q132" s="225"/>
      <c r="R132" s="49"/>
      <c r="T132" s="226" t="s">
        <v>22</v>
      </c>
      <c r="U132" s="57" t="s">
        <v>47</v>
      </c>
      <c r="V132" s="48"/>
      <c r="W132" s="227">
        <f>V132*K132</f>
        <v>0</v>
      </c>
      <c r="X132" s="227">
        <v>0.00127</v>
      </c>
      <c r="Y132" s="227">
        <f>X132*K132</f>
        <v>5.496179</v>
      </c>
      <c r="Z132" s="227">
        <v>0</v>
      </c>
      <c r="AA132" s="228">
        <f>Z132*K132</f>
        <v>0</v>
      </c>
      <c r="AR132" s="23" t="s">
        <v>166</v>
      </c>
      <c r="AT132" s="23" t="s">
        <v>162</v>
      </c>
      <c r="AU132" s="23" t="s">
        <v>118</v>
      </c>
      <c r="AY132" s="23" t="s">
        <v>161</v>
      </c>
      <c r="BE132" s="143">
        <f>IF(U132="základní",N132,0)</f>
        <v>0</v>
      </c>
      <c r="BF132" s="143">
        <f>IF(U132="snížená",N132,0)</f>
        <v>0</v>
      </c>
      <c r="BG132" s="143">
        <f>IF(U132="zákl. přenesená",N132,0)</f>
        <v>0</v>
      </c>
      <c r="BH132" s="143">
        <f>IF(U132="sníž. přenesená",N132,0)</f>
        <v>0</v>
      </c>
      <c r="BI132" s="143">
        <f>IF(U132="nulová",N132,0)</f>
        <v>0</v>
      </c>
      <c r="BJ132" s="23" t="s">
        <v>90</v>
      </c>
      <c r="BK132" s="143">
        <f>ROUND(L132*K132,2)</f>
        <v>0</v>
      </c>
      <c r="BL132" s="23" t="s">
        <v>166</v>
      </c>
      <c r="BM132" s="23" t="s">
        <v>629</v>
      </c>
    </row>
    <row r="133" spans="2:51" s="10" customFormat="1" ht="16.5" customHeight="1">
      <c r="B133" s="241"/>
      <c r="C133" s="242"/>
      <c r="D133" s="242"/>
      <c r="E133" s="243" t="s">
        <v>22</v>
      </c>
      <c r="F133" s="244" t="s">
        <v>573</v>
      </c>
      <c r="G133" s="245"/>
      <c r="H133" s="245"/>
      <c r="I133" s="245"/>
      <c r="J133" s="242"/>
      <c r="K133" s="246">
        <v>4327.7</v>
      </c>
      <c r="L133" s="242"/>
      <c r="M133" s="242"/>
      <c r="N133" s="242"/>
      <c r="O133" s="242"/>
      <c r="P133" s="242"/>
      <c r="Q133" s="242"/>
      <c r="R133" s="247"/>
      <c r="T133" s="248"/>
      <c r="U133" s="242"/>
      <c r="V133" s="242"/>
      <c r="W133" s="242"/>
      <c r="X133" s="242"/>
      <c r="Y133" s="242"/>
      <c r="Z133" s="242"/>
      <c r="AA133" s="249"/>
      <c r="AT133" s="250" t="s">
        <v>181</v>
      </c>
      <c r="AU133" s="250" t="s">
        <v>118</v>
      </c>
      <c r="AV133" s="10" t="s">
        <v>118</v>
      </c>
      <c r="AW133" s="10" t="s">
        <v>38</v>
      </c>
      <c r="AX133" s="10" t="s">
        <v>90</v>
      </c>
      <c r="AY133" s="250" t="s">
        <v>161</v>
      </c>
    </row>
    <row r="134" spans="2:65" s="1" customFormat="1" ht="38.25" customHeight="1">
      <c r="B134" s="47"/>
      <c r="C134" s="218" t="s">
        <v>212</v>
      </c>
      <c r="D134" s="218" t="s">
        <v>162</v>
      </c>
      <c r="E134" s="219" t="s">
        <v>630</v>
      </c>
      <c r="F134" s="220" t="s">
        <v>631</v>
      </c>
      <c r="G134" s="220"/>
      <c r="H134" s="220"/>
      <c r="I134" s="220"/>
      <c r="J134" s="221" t="s">
        <v>165</v>
      </c>
      <c r="K134" s="222">
        <v>160</v>
      </c>
      <c r="L134" s="223">
        <v>0</v>
      </c>
      <c r="M134" s="224"/>
      <c r="N134" s="225">
        <f>ROUND(L134*K134,2)</f>
        <v>0</v>
      </c>
      <c r="O134" s="225"/>
      <c r="P134" s="225"/>
      <c r="Q134" s="225"/>
      <c r="R134" s="49"/>
      <c r="T134" s="226" t="s">
        <v>22</v>
      </c>
      <c r="U134" s="57" t="s">
        <v>47</v>
      </c>
      <c r="V134" s="48"/>
      <c r="W134" s="227">
        <f>V134*K134</f>
        <v>0</v>
      </c>
      <c r="X134" s="227">
        <v>0</v>
      </c>
      <c r="Y134" s="227">
        <f>X134*K134</f>
        <v>0</v>
      </c>
      <c r="Z134" s="227">
        <v>0</v>
      </c>
      <c r="AA134" s="228">
        <f>Z134*K134</f>
        <v>0</v>
      </c>
      <c r="AR134" s="23" t="s">
        <v>166</v>
      </c>
      <c r="AT134" s="23" t="s">
        <v>162</v>
      </c>
      <c r="AU134" s="23" t="s">
        <v>118</v>
      </c>
      <c r="AY134" s="23" t="s">
        <v>161</v>
      </c>
      <c r="BE134" s="143">
        <f>IF(U134="základní",N134,0)</f>
        <v>0</v>
      </c>
      <c r="BF134" s="143">
        <f>IF(U134="snížená",N134,0)</f>
        <v>0</v>
      </c>
      <c r="BG134" s="143">
        <f>IF(U134="zákl. přenesená",N134,0)</f>
        <v>0</v>
      </c>
      <c r="BH134" s="143">
        <f>IF(U134="sníž. přenesená",N134,0)</f>
        <v>0</v>
      </c>
      <c r="BI134" s="143">
        <f>IF(U134="nulová",N134,0)</f>
        <v>0</v>
      </c>
      <c r="BJ134" s="23" t="s">
        <v>90</v>
      </c>
      <c r="BK134" s="143">
        <f>ROUND(L134*K134,2)</f>
        <v>0</v>
      </c>
      <c r="BL134" s="23" t="s">
        <v>166</v>
      </c>
      <c r="BM134" s="23" t="s">
        <v>632</v>
      </c>
    </row>
    <row r="135" spans="2:65" s="1" customFormat="1" ht="25.5" customHeight="1">
      <c r="B135" s="47"/>
      <c r="C135" s="218" t="s">
        <v>219</v>
      </c>
      <c r="D135" s="218" t="s">
        <v>162</v>
      </c>
      <c r="E135" s="219" t="s">
        <v>633</v>
      </c>
      <c r="F135" s="220" t="s">
        <v>634</v>
      </c>
      <c r="G135" s="220"/>
      <c r="H135" s="220"/>
      <c r="I135" s="220"/>
      <c r="J135" s="221" t="s">
        <v>165</v>
      </c>
      <c r="K135" s="222">
        <v>160</v>
      </c>
      <c r="L135" s="223">
        <v>0</v>
      </c>
      <c r="M135" s="224"/>
      <c r="N135" s="225">
        <f>ROUND(L135*K135,2)</f>
        <v>0</v>
      </c>
      <c r="O135" s="225"/>
      <c r="P135" s="225"/>
      <c r="Q135" s="225"/>
      <c r="R135" s="49"/>
      <c r="T135" s="226" t="s">
        <v>22</v>
      </c>
      <c r="U135" s="57" t="s">
        <v>47</v>
      </c>
      <c r="V135" s="48"/>
      <c r="W135" s="227">
        <f>V135*K135</f>
        <v>0</v>
      </c>
      <c r="X135" s="227">
        <v>6E-05</v>
      </c>
      <c r="Y135" s="227">
        <f>X135*K135</f>
        <v>0.009600000000000001</v>
      </c>
      <c r="Z135" s="227">
        <v>0</v>
      </c>
      <c r="AA135" s="228">
        <f>Z135*K135</f>
        <v>0</v>
      </c>
      <c r="AR135" s="23" t="s">
        <v>166</v>
      </c>
      <c r="AT135" s="23" t="s">
        <v>162</v>
      </c>
      <c r="AU135" s="23" t="s">
        <v>118</v>
      </c>
      <c r="AY135" s="23" t="s">
        <v>161</v>
      </c>
      <c r="BE135" s="143">
        <f>IF(U135="základní",N135,0)</f>
        <v>0</v>
      </c>
      <c r="BF135" s="143">
        <f>IF(U135="snížená",N135,0)</f>
        <v>0</v>
      </c>
      <c r="BG135" s="143">
        <f>IF(U135="zákl. přenesená",N135,0)</f>
        <v>0</v>
      </c>
      <c r="BH135" s="143">
        <f>IF(U135="sníž. přenesená",N135,0)</f>
        <v>0</v>
      </c>
      <c r="BI135" s="143">
        <f>IF(U135="nulová",N135,0)</f>
        <v>0</v>
      </c>
      <c r="BJ135" s="23" t="s">
        <v>90</v>
      </c>
      <c r="BK135" s="143">
        <f>ROUND(L135*K135,2)</f>
        <v>0</v>
      </c>
      <c r="BL135" s="23" t="s">
        <v>166</v>
      </c>
      <c r="BM135" s="23" t="s">
        <v>635</v>
      </c>
    </row>
    <row r="136" spans="2:65" s="1" customFormat="1" ht="25.5" customHeight="1">
      <c r="B136" s="47"/>
      <c r="C136" s="218" t="s">
        <v>224</v>
      </c>
      <c r="D136" s="218" t="s">
        <v>162</v>
      </c>
      <c r="E136" s="219" t="s">
        <v>636</v>
      </c>
      <c r="F136" s="220" t="s">
        <v>637</v>
      </c>
      <c r="G136" s="220"/>
      <c r="H136" s="220"/>
      <c r="I136" s="220"/>
      <c r="J136" s="221" t="s">
        <v>165</v>
      </c>
      <c r="K136" s="222">
        <v>160</v>
      </c>
      <c r="L136" s="223">
        <v>0</v>
      </c>
      <c r="M136" s="224"/>
      <c r="N136" s="225">
        <f>ROUND(L136*K136,2)</f>
        <v>0</v>
      </c>
      <c r="O136" s="225"/>
      <c r="P136" s="225"/>
      <c r="Q136" s="225"/>
      <c r="R136" s="49"/>
      <c r="T136" s="226" t="s">
        <v>22</v>
      </c>
      <c r="U136" s="57" t="s">
        <v>47</v>
      </c>
      <c r="V136" s="48"/>
      <c r="W136" s="227">
        <f>V136*K136</f>
        <v>0</v>
      </c>
      <c r="X136" s="227">
        <v>0.00208</v>
      </c>
      <c r="Y136" s="227">
        <f>X136*K136</f>
        <v>0.3328</v>
      </c>
      <c r="Z136" s="227">
        <v>0</v>
      </c>
      <c r="AA136" s="228">
        <f>Z136*K136</f>
        <v>0</v>
      </c>
      <c r="AR136" s="23" t="s">
        <v>166</v>
      </c>
      <c r="AT136" s="23" t="s">
        <v>162</v>
      </c>
      <c r="AU136" s="23" t="s">
        <v>118</v>
      </c>
      <c r="AY136" s="23" t="s">
        <v>161</v>
      </c>
      <c r="BE136" s="143">
        <f>IF(U136="základní",N136,0)</f>
        <v>0</v>
      </c>
      <c r="BF136" s="143">
        <f>IF(U136="snížená",N136,0)</f>
        <v>0</v>
      </c>
      <c r="BG136" s="143">
        <f>IF(U136="zákl. přenesená",N136,0)</f>
        <v>0</v>
      </c>
      <c r="BH136" s="143">
        <f>IF(U136="sníž. přenesená",N136,0)</f>
        <v>0</v>
      </c>
      <c r="BI136" s="143">
        <f>IF(U136="nulová",N136,0)</f>
        <v>0</v>
      </c>
      <c r="BJ136" s="23" t="s">
        <v>90</v>
      </c>
      <c r="BK136" s="143">
        <f>ROUND(L136*K136,2)</f>
        <v>0</v>
      </c>
      <c r="BL136" s="23" t="s">
        <v>166</v>
      </c>
      <c r="BM136" s="23" t="s">
        <v>638</v>
      </c>
    </row>
    <row r="137" spans="2:65" s="1" customFormat="1" ht="38.25" customHeight="1">
      <c r="B137" s="47"/>
      <c r="C137" s="218" t="s">
        <v>228</v>
      </c>
      <c r="D137" s="218" t="s">
        <v>162</v>
      </c>
      <c r="E137" s="219" t="s">
        <v>639</v>
      </c>
      <c r="F137" s="220" t="s">
        <v>640</v>
      </c>
      <c r="G137" s="220"/>
      <c r="H137" s="220"/>
      <c r="I137" s="220"/>
      <c r="J137" s="221" t="s">
        <v>641</v>
      </c>
      <c r="K137" s="222">
        <v>1.6</v>
      </c>
      <c r="L137" s="223">
        <v>0</v>
      </c>
      <c r="M137" s="224"/>
      <c r="N137" s="225">
        <f>ROUND(L137*K137,2)</f>
        <v>0</v>
      </c>
      <c r="O137" s="225"/>
      <c r="P137" s="225"/>
      <c r="Q137" s="225"/>
      <c r="R137" s="49"/>
      <c r="T137" s="226" t="s">
        <v>22</v>
      </c>
      <c r="U137" s="57" t="s">
        <v>47</v>
      </c>
      <c r="V137" s="48"/>
      <c r="W137" s="227">
        <f>V137*K137</f>
        <v>0</v>
      </c>
      <c r="X137" s="227">
        <v>0</v>
      </c>
      <c r="Y137" s="227">
        <f>X137*K137</f>
        <v>0</v>
      </c>
      <c r="Z137" s="227">
        <v>0</v>
      </c>
      <c r="AA137" s="228">
        <f>Z137*K137</f>
        <v>0</v>
      </c>
      <c r="AR137" s="23" t="s">
        <v>166</v>
      </c>
      <c r="AT137" s="23" t="s">
        <v>162</v>
      </c>
      <c r="AU137" s="23" t="s">
        <v>118</v>
      </c>
      <c r="AY137" s="23" t="s">
        <v>161</v>
      </c>
      <c r="BE137" s="143">
        <f>IF(U137="základní",N137,0)</f>
        <v>0</v>
      </c>
      <c r="BF137" s="143">
        <f>IF(U137="snížená",N137,0)</f>
        <v>0</v>
      </c>
      <c r="BG137" s="143">
        <f>IF(U137="zákl. přenesená",N137,0)</f>
        <v>0</v>
      </c>
      <c r="BH137" s="143">
        <f>IF(U137="sníž. přenesená",N137,0)</f>
        <v>0</v>
      </c>
      <c r="BI137" s="143">
        <f>IF(U137="nulová",N137,0)</f>
        <v>0</v>
      </c>
      <c r="BJ137" s="23" t="s">
        <v>90</v>
      </c>
      <c r="BK137" s="143">
        <f>ROUND(L137*K137,2)</f>
        <v>0</v>
      </c>
      <c r="BL137" s="23" t="s">
        <v>166</v>
      </c>
      <c r="BM137" s="23" t="s">
        <v>642</v>
      </c>
    </row>
    <row r="138" spans="2:51" s="10" customFormat="1" ht="16.5" customHeight="1">
      <c r="B138" s="241"/>
      <c r="C138" s="242"/>
      <c r="D138" s="242"/>
      <c r="E138" s="243" t="s">
        <v>22</v>
      </c>
      <c r="F138" s="244" t="s">
        <v>643</v>
      </c>
      <c r="G138" s="245"/>
      <c r="H138" s="245"/>
      <c r="I138" s="245"/>
      <c r="J138" s="242"/>
      <c r="K138" s="246">
        <v>1.6</v>
      </c>
      <c r="L138" s="242"/>
      <c r="M138" s="242"/>
      <c r="N138" s="242"/>
      <c r="O138" s="242"/>
      <c r="P138" s="242"/>
      <c r="Q138" s="242"/>
      <c r="R138" s="247"/>
      <c r="T138" s="248"/>
      <c r="U138" s="242"/>
      <c r="V138" s="242"/>
      <c r="W138" s="242"/>
      <c r="X138" s="242"/>
      <c r="Y138" s="242"/>
      <c r="Z138" s="242"/>
      <c r="AA138" s="249"/>
      <c r="AT138" s="250" t="s">
        <v>181</v>
      </c>
      <c r="AU138" s="250" t="s">
        <v>118</v>
      </c>
      <c r="AV138" s="10" t="s">
        <v>118</v>
      </c>
      <c r="AW138" s="10" t="s">
        <v>38</v>
      </c>
      <c r="AX138" s="10" t="s">
        <v>90</v>
      </c>
      <c r="AY138" s="250" t="s">
        <v>161</v>
      </c>
    </row>
    <row r="139" spans="2:65" s="1" customFormat="1" ht="25.5" customHeight="1">
      <c r="B139" s="47"/>
      <c r="C139" s="218" t="s">
        <v>235</v>
      </c>
      <c r="D139" s="218" t="s">
        <v>162</v>
      </c>
      <c r="E139" s="219" t="s">
        <v>644</v>
      </c>
      <c r="F139" s="220" t="s">
        <v>645</v>
      </c>
      <c r="G139" s="220"/>
      <c r="H139" s="220"/>
      <c r="I139" s="220"/>
      <c r="J139" s="221" t="s">
        <v>178</v>
      </c>
      <c r="K139" s="222">
        <v>160</v>
      </c>
      <c r="L139" s="223">
        <v>0</v>
      </c>
      <c r="M139" s="224"/>
      <c r="N139" s="225">
        <f>ROUND(L139*K139,2)</f>
        <v>0</v>
      </c>
      <c r="O139" s="225"/>
      <c r="P139" s="225"/>
      <c r="Q139" s="225"/>
      <c r="R139" s="49"/>
      <c r="T139" s="226" t="s">
        <v>22</v>
      </c>
      <c r="U139" s="57" t="s">
        <v>47</v>
      </c>
      <c r="V139" s="48"/>
      <c r="W139" s="227">
        <f>V139*K139</f>
        <v>0</v>
      </c>
      <c r="X139" s="227">
        <v>0</v>
      </c>
      <c r="Y139" s="227">
        <f>X139*K139</f>
        <v>0</v>
      </c>
      <c r="Z139" s="227">
        <v>0</v>
      </c>
      <c r="AA139" s="228">
        <f>Z139*K139</f>
        <v>0</v>
      </c>
      <c r="AR139" s="23" t="s">
        <v>166</v>
      </c>
      <c r="AT139" s="23" t="s">
        <v>162</v>
      </c>
      <c r="AU139" s="23" t="s">
        <v>118</v>
      </c>
      <c r="AY139" s="23" t="s">
        <v>161</v>
      </c>
      <c r="BE139" s="143">
        <f>IF(U139="základní",N139,0)</f>
        <v>0</v>
      </c>
      <c r="BF139" s="143">
        <f>IF(U139="snížená",N139,0)</f>
        <v>0</v>
      </c>
      <c r="BG139" s="143">
        <f>IF(U139="zákl. přenesená",N139,0)</f>
        <v>0</v>
      </c>
      <c r="BH139" s="143">
        <f>IF(U139="sníž. přenesená",N139,0)</f>
        <v>0</v>
      </c>
      <c r="BI139" s="143">
        <f>IF(U139="nulová",N139,0)</f>
        <v>0</v>
      </c>
      <c r="BJ139" s="23" t="s">
        <v>90</v>
      </c>
      <c r="BK139" s="143">
        <f>ROUND(L139*K139,2)</f>
        <v>0</v>
      </c>
      <c r="BL139" s="23" t="s">
        <v>166</v>
      </c>
      <c r="BM139" s="23" t="s">
        <v>646</v>
      </c>
    </row>
    <row r="140" spans="2:65" s="1" customFormat="1" ht="16.5" customHeight="1">
      <c r="B140" s="47"/>
      <c r="C140" s="230" t="s">
        <v>242</v>
      </c>
      <c r="D140" s="230" t="s">
        <v>170</v>
      </c>
      <c r="E140" s="231" t="s">
        <v>647</v>
      </c>
      <c r="F140" s="232" t="s">
        <v>648</v>
      </c>
      <c r="G140" s="232"/>
      <c r="H140" s="232"/>
      <c r="I140" s="232"/>
      <c r="J140" s="233" t="s">
        <v>186</v>
      </c>
      <c r="K140" s="234">
        <v>8</v>
      </c>
      <c r="L140" s="235">
        <v>0</v>
      </c>
      <c r="M140" s="236"/>
      <c r="N140" s="237">
        <f>ROUND(L140*K140,2)</f>
        <v>0</v>
      </c>
      <c r="O140" s="225"/>
      <c r="P140" s="225"/>
      <c r="Q140" s="225"/>
      <c r="R140" s="49"/>
      <c r="T140" s="226" t="s">
        <v>22</v>
      </c>
      <c r="U140" s="57" t="s">
        <v>47</v>
      </c>
      <c r="V140" s="48"/>
      <c r="W140" s="227">
        <f>V140*K140</f>
        <v>0</v>
      </c>
      <c r="X140" s="227">
        <v>0.2</v>
      </c>
      <c r="Y140" s="227">
        <f>X140*K140</f>
        <v>1.6</v>
      </c>
      <c r="Z140" s="227">
        <v>0</v>
      </c>
      <c r="AA140" s="228">
        <f>Z140*K140</f>
        <v>0</v>
      </c>
      <c r="AR140" s="23" t="s">
        <v>173</v>
      </c>
      <c r="AT140" s="23" t="s">
        <v>170</v>
      </c>
      <c r="AU140" s="23" t="s">
        <v>118</v>
      </c>
      <c r="AY140" s="23" t="s">
        <v>161</v>
      </c>
      <c r="BE140" s="143">
        <f>IF(U140="základní",N140,0)</f>
        <v>0</v>
      </c>
      <c r="BF140" s="143">
        <f>IF(U140="snížená",N140,0)</f>
        <v>0</v>
      </c>
      <c r="BG140" s="143">
        <f>IF(U140="zákl. přenesená",N140,0)</f>
        <v>0</v>
      </c>
      <c r="BH140" s="143">
        <f>IF(U140="sníž. přenesená",N140,0)</f>
        <v>0</v>
      </c>
      <c r="BI140" s="143">
        <f>IF(U140="nulová",N140,0)</f>
        <v>0</v>
      </c>
      <c r="BJ140" s="23" t="s">
        <v>90</v>
      </c>
      <c r="BK140" s="143">
        <f>ROUND(L140*K140,2)</f>
        <v>0</v>
      </c>
      <c r="BL140" s="23" t="s">
        <v>166</v>
      </c>
      <c r="BM140" s="23" t="s">
        <v>649</v>
      </c>
    </row>
    <row r="141" spans="2:51" s="10" customFormat="1" ht="16.5" customHeight="1">
      <c r="B141" s="241"/>
      <c r="C141" s="242"/>
      <c r="D141" s="242"/>
      <c r="E141" s="243" t="s">
        <v>22</v>
      </c>
      <c r="F141" s="244" t="s">
        <v>650</v>
      </c>
      <c r="G141" s="245"/>
      <c r="H141" s="245"/>
      <c r="I141" s="245"/>
      <c r="J141" s="242"/>
      <c r="K141" s="246">
        <v>8</v>
      </c>
      <c r="L141" s="242"/>
      <c r="M141" s="242"/>
      <c r="N141" s="242"/>
      <c r="O141" s="242"/>
      <c r="P141" s="242"/>
      <c r="Q141" s="242"/>
      <c r="R141" s="247"/>
      <c r="T141" s="248"/>
      <c r="U141" s="242"/>
      <c r="V141" s="242"/>
      <c r="W141" s="242"/>
      <c r="X141" s="242"/>
      <c r="Y141" s="242"/>
      <c r="Z141" s="242"/>
      <c r="AA141" s="249"/>
      <c r="AT141" s="250" t="s">
        <v>181</v>
      </c>
      <c r="AU141" s="250" t="s">
        <v>118</v>
      </c>
      <c r="AV141" s="10" t="s">
        <v>118</v>
      </c>
      <c r="AW141" s="10" t="s">
        <v>38</v>
      </c>
      <c r="AX141" s="10" t="s">
        <v>90</v>
      </c>
      <c r="AY141" s="250" t="s">
        <v>161</v>
      </c>
    </row>
    <row r="142" spans="2:65" s="1" customFormat="1" ht="16.5" customHeight="1">
      <c r="B142" s="47"/>
      <c r="C142" s="218" t="s">
        <v>11</v>
      </c>
      <c r="D142" s="218" t="s">
        <v>162</v>
      </c>
      <c r="E142" s="219" t="s">
        <v>651</v>
      </c>
      <c r="F142" s="220" t="s">
        <v>652</v>
      </c>
      <c r="G142" s="220"/>
      <c r="H142" s="220"/>
      <c r="I142" s="220"/>
      <c r="J142" s="221" t="s">
        <v>186</v>
      </c>
      <c r="K142" s="222">
        <v>8</v>
      </c>
      <c r="L142" s="223">
        <v>0</v>
      </c>
      <c r="M142" s="224"/>
      <c r="N142" s="225">
        <f>ROUND(L142*K142,2)</f>
        <v>0</v>
      </c>
      <c r="O142" s="225"/>
      <c r="P142" s="225"/>
      <c r="Q142" s="225"/>
      <c r="R142" s="49"/>
      <c r="T142" s="226" t="s">
        <v>22</v>
      </c>
      <c r="U142" s="57" t="s">
        <v>47</v>
      </c>
      <c r="V142" s="48"/>
      <c r="W142" s="227">
        <f>V142*K142</f>
        <v>0</v>
      </c>
      <c r="X142" s="227">
        <v>0</v>
      </c>
      <c r="Y142" s="227">
        <f>X142*K142</f>
        <v>0</v>
      </c>
      <c r="Z142" s="227">
        <v>0</v>
      </c>
      <c r="AA142" s="228">
        <f>Z142*K142</f>
        <v>0</v>
      </c>
      <c r="AR142" s="23" t="s">
        <v>166</v>
      </c>
      <c r="AT142" s="23" t="s">
        <v>162</v>
      </c>
      <c r="AU142" s="23" t="s">
        <v>118</v>
      </c>
      <c r="AY142" s="23" t="s">
        <v>161</v>
      </c>
      <c r="BE142" s="143">
        <f>IF(U142="základní",N142,0)</f>
        <v>0</v>
      </c>
      <c r="BF142" s="143">
        <f>IF(U142="snížená",N142,0)</f>
        <v>0</v>
      </c>
      <c r="BG142" s="143">
        <f>IF(U142="zákl. přenesená",N142,0)</f>
        <v>0</v>
      </c>
      <c r="BH142" s="143">
        <f>IF(U142="sníž. přenesená",N142,0)</f>
        <v>0</v>
      </c>
      <c r="BI142" s="143">
        <f>IF(U142="nulová",N142,0)</f>
        <v>0</v>
      </c>
      <c r="BJ142" s="23" t="s">
        <v>90</v>
      </c>
      <c r="BK142" s="143">
        <f>ROUND(L142*K142,2)</f>
        <v>0</v>
      </c>
      <c r="BL142" s="23" t="s">
        <v>166</v>
      </c>
      <c r="BM142" s="23" t="s">
        <v>653</v>
      </c>
    </row>
    <row r="143" spans="2:47" s="1" customFormat="1" ht="16.5" customHeight="1">
      <c r="B143" s="47"/>
      <c r="C143" s="48"/>
      <c r="D143" s="48"/>
      <c r="E143" s="48"/>
      <c r="F143" s="229" t="s">
        <v>654</v>
      </c>
      <c r="G143" s="68"/>
      <c r="H143" s="68"/>
      <c r="I143" s="68"/>
      <c r="J143" s="48"/>
      <c r="K143" s="48"/>
      <c r="L143" s="48"/>
      <c r="M143" s="48"/>
      <c r="N143" s="48"/>
      <c r="O143" s="48"/>
      <c r="P143" s="48"/>
      <c r="Q143" s="48"/>
      <c r="R143" s="49"/>
      <c r="T143" s="190"/>
      <c r="U143" s="48"/>
      <c r="V143" s="48"/>
      <c r="W143" s="48"/>
      <c r="X143" s="48"/>
      <c r="Y143" s="48"/>
      <c r="Z143" s="48"/>
      <c r="AA143" s="101"/>
      <c r="AT143" s="23" t="s">
        <v>169</v>
      </c>
      <c r="AU143" s="23" t="s">
        <v>118</v>
      </c>
    </row>
    <row r="144" spans="2:51" s="10" customFormat="1" ht="16.5" customHeight="1">
      <c r="B144" s="241"/>
      <c r="C144" s="242"/>
      <c r="D144" s="242"/>
      <c r="E144" s="243" t="s">
        <v>22</v>
      </c>
      <c r="F144" s="251" t="s">
        <v>655</v>
      </c>
      <c r="G144" s="242"/>
      <c r="H144" s="242"/>
      <c r="I144" s="242"/>
      <c r="J144" s="242"/>
      <c r="K144" s="246">
        <v>8</v>
      </c>
      <c r="L144" s="242"/>
      <c r="M144" s="242"/>
      <c r="N144" s="242"/>
      <c r="O144" s="242"/>
      <c r="P144" s="242"/>
      <c r="Q144" s="242"/>
      <c r="R144" s="247"/>
      <c r="T144" s="248"/>
      <c r="U144" s="242"/>
      <c r="V144" s="242"/>
      <c r="W144" s="242"/>
      <c r="X144" s="242"/>
      <c r="Y144" s="242"/>
      <c r="Z144" s="242"/>
      <c r="AA144" s="249"/>
      <c r="AT144" s="250" t="s">
        <v>181</v>
      </c>
      <c r="AU144" s="250" t="s">
        <v>118</v>
      </c>
      <c r="AV144" s="10" t="s">
        <v>118</v>
      </c>
      <c r="AW144" s="10" t="s">
        <v>38</v>
      </c>
      <c r="AX144" s="10" t="s">
        <v>90</v>
      </c>
      <c r="AY144" s="250" t="s">
        <v>161</v>
      </c>
    </row>
    <row r="145" spans="2:65" s="1" customFormat="1" ht="25.5" customHeight="1">
      <c r="B145" s="47"/>
      <c r="C145" s="230" t="s">
        <v>251</v>
      </c>
      <c r="D145" s="230" t="s">
        <v>170</v>
      </c>
      <c r="E145" s="231" t="s">
        <v>656</v>
      </c>
      <c r="F145" s="232" t="s">
        <v>657</v>
      </c>
      <c r="G145" s="232"/>
      <c r="H145" s="232"/>
      <c r="I145" s="232"/>
      <c r="J145" s="233" t="s">
        <v>165</v>
      </c>
      <c r="K145" s="234">
        <v>480</v>
      </c>
      <c r="L145" s="235">
        <v>0</v>
      </c>
      <c r="M145" s="236"/>
      <c r="N145" s="237">
        <f>ROUND(L145*K145,2)</f>
        <v>0</v>
      </c>
      <c r="O145" s="225"/>
      <c r="P145" s="225"/>
      <c r="Q145" s="225"/>
      <c r="R145" s="49"/>
      <c r="T145" s="226" t="s">
        <v>22</v>
      </c>
      <c r="U145" s="57" t="s">
        <v>47</v>
      </c>
      <c r="V145" s="48"/>
      <c r="W145" s="227">
        <f>V145*K145</f>
        <v>0</v>
      </c>
      <c r="X145" s="227">
        <v>0.00591</v>
      </c>
      <c r="Y145" s="227">
        <f>X145*K145</f>
        <v>2.8368</v>
      </c>
      <c r="Z145" s="227">
        <v>0</v>
      </c>
      <c r="AA145" s="228">
        <f>Z145*K145</f>
        <v>0</v>
      </c>
      <c r="AR145" s="23" t="s">
        <v>173</v>
      </c>
      <c r="AT145" s="23" t="s">
        <v>170</v>
      </c>
      <c r="AU145" s="23" t="s">
        <v>118</v>
      </c>
      <c r="AY145" s="23" t="s">
        <v>161</v>
      </c>
      <c r="BE145" s="143">
        <f>IF(U145="základní",N145,0)</f>
        <v>0</v>
      </c>
      <c r="BF145" s="143">
        <f>IF(U145="snížená",N145,0)</f>
        <v>0</v>
      </c>
      <c r="BG145" s="143">
        <f>IF(U145="zákl. přenesená",N145,0)</f>
        <v>0</v>
      </c>
      <c r="BH145" s="143">
        <f>IF(U145="sníž. přenesená",N145,0)</f>
        <v>0</v>
      </c>
      <c r="BI145" s="143">
        <f>IF(U145="nulová",N145,0)</f>
        <v>0</v>
      </c>
      <c r="BJ145" s="23" t="s">
        <v>90</v>
      </c>
      <c r="BK145" s="143">
        <f>ROUND(L145*K145,2)</f>
        <v>0</v>
      </c>
      <c r="BL145" s="23" t="s">
        <v>166</v>
      </c>
      <c r="BM145" s="23" t="s">
        <v>658</v>
      </c>
    </row>
    <row r="146" spans="2:51" s="10" customFormat="1" ht="16.5" customHeight="1">
      <c r="B146" s="241"/>
      <c r="C146" s="242"/>
      <c r="D146" s="242"/>
      <c r="E146" s="243" t="s">
        <v>22</v>
      </c>
      <c r="F146" s="244" t="s">
        <v>659</v>
      </c>
      <c r="G146" s="245"/>
      <c r="H146" s="245"/>
      <c r="I146" s="245"/>
      <c r="J146" s="242"/>
      <c r="K146" s="246">
        <v>480</v>
      </c>
      <c r="L146" s="242"/>
      <c r="M146" s="242"/>
      <c r="N146" s="242"/>
      <c r="O146" s="242"/>
      <c r="P146" s="242"/>
      <c r="Q146" s="242"/>
      <c r="R146" s="247"/>
      <c r="T146" s="248"/>
      <c r="U146" s="242"/>
      <c r="V146" s="242"/>
      <c r="W146" s="242"/>
      <c r="X146" s="242"/>
      <c r="Y146" s="242"/>
      <c r="Z146" s="242"/>
      <c r="AA146" s="249"/>
      <c r="AT146" s="250" t="s">
        <v>181</v>
      </c>
      <c r="AU146" s="250" t="s">
        <v>118</v>
      </c>
      <c r="AV146" s="10" t="s">
        <v>118</v>
      </c>
      <c r="AW146" s="10" t="s">
        <v>38</v>
      </c>
      <c r="AX146" s="10" t="s">
        <v>90</v>
      </c>
      <c r="AY146" s="250" t="s">
        <v>161</v>
      </c>
    </row>
    <row r="147" spans="2:63" s="9" customFormat="1" ht="29.85" customHeight="1">
      <c r="B147" s="206"/>
      <c r="C147" s="207"/>
      <c r="D147" s="238" t="s">
        <v>137</v>
      </c>
      <c r="E147" s="238"/>
      <c r="F147" s="238"/>
      <c r="G147" s="238"/>
      <c r="H147" s="238"/>
      <c r="I147" s="238"/>
      <c r="J147" s="238"/>
      <c r="K147" s="238"/>
      <c r="L147" s="238"/>
      <c r="M147" s="238"/>
      <c r="N147" s="261">
        <f>BK147</f>
        <v>0</v>
      </c>
      <c r="O147" s="262"/>
      <c r="P147" s="262"/>
      <c r="Q147" s="262"/>
      <c r="R147" s="211"/>
      <c r="T147" s="212"/>
      <c r="U147" s="207"/>
      <c r="V147" s="207"/>
      <c r="W147" s="213">
        <f>W148</f>
        <v>0</v>
      </c>
      <c r="X147" s="207"/>
      <c r="Y147" s="213">
        <f>Y148</f>
        <v>0</v>
      </c>
      <c r="Z147" s="207"/>
      <c r="AA147" s="214">
        <f>AA148</f>
        <v>0</v>
      </c>
      <c r="AR147" s="215" t="s">
        <v>90</v>
      </c>
      <c r="AT147" s="216" t="s">
        <v>81</v>
      </c>
      <c r="AU147" s="216" t="s">
        <v>90</v>
      </c>
      <c r="AY147" s="215" t="s">
        <v>161</v>
      </c>
      <c r="BK147" s="217">
        <f>BK148</f>
        <v>0</v>
      </c>
    </row>
    <row r="148" spans="2:65" s="1" customFormat="1" ht="25.5" customHeight="1">
      <c r="B148" s="47"/>
      <c r="C148" s="218" t="s">
        <v>257</v>
      </c>
      <c r="D148" s="218" t="s">
        <v>162</v>
      </c>
      <c r="E148" s="219" t="s">
        <v>660</v>
      </c>
      <c r="F148" s="220" t="s">
        <v>661</v>
      </c>
      <c r="G148" s="220"/>
      <c r="H148" s="220"/>
      <c r="I148" s="220"/>
      <c r="J148" s="221" t="s">
        <v>231</v>
      </c>
      <c r="K148" s="222">
        <v>13.604</v>
      </c>
      <c r="L148" s="223">
        <v>0</v>
      </c>
      <c r="M148" s="224"/>
      <c r="N148" s="225">
        <f>ROUND(L148*K148,2)</f>
        <v>0</v>
      </c>
      <c r="O148" s="225"/>
      <c r="P148" s="225"/>
      <c r="Q148" s="225"/>
      <c r="R148" s="49"/>
      <c r="T148" s="226" t="s">
        <v>22</v>
      </c>
      <c r="U148" s="57" t="s">
        <v>47</v>
      </c>
      <c r="V148" s="48"/>
      <c r="W148" s="227">
        <f>V148*K148</f>
        <v>0</v>
      </c>
      <c r="X148" s="227">
        <v>0</v>
      </c>
      <c r="Y148" s="227">
        <f>X148*K148</f>
        <v>0</v>
      </c>
      <c r="Z148" s="227">
        <v>0</v>
      </c>
      <c r="AA148" s="228">
        <f>Z148*K148</f>
        <v>0</v>
      </c>
      <c r="AR148" s="23" t="s">
        <v>166</v>
      </c>
      <c r="AT148" s="23" t="s">
        <v>162</v>
      </c>
      <c r="AU148" s="23" t="s">
        <v>118</v>
      </c>
      <c r="AY148" s="23" t="s">
        <v>161</v>
      </c>
      <c r="BE148" s="143">
        <f>IF(U148="základní",N148,0)</f>
        <v>0</v>
      </c>
      <c r="BF148" s="143">
        <f>IF(U148="snížená",N148,0)</f>
        <v>0</v>
      </c>
      <c r="BG148" s="143">
        <f>IF(U148="zákl. přenesená",N148,0)</f>
        <v>0</v>
      </c>
      <c r="BH148" s="143">
        <f>IF(U148="sníž. přenesená",N148,0)</f>
        <v>0</v>
      </c>
      <c r="BI148" s="143">
        <f>IF(U148="nulová",N148,0)</f>
        <v>0</v>
      </c>
      <c r="BJ148" s="23" t="s">
        <v>90</v>
      </c>
      <c r="BK148" s="143">
        <f>ROUND(L148*K148,2)</f>
        <v>0</v>
      </c>
      <c r="BL148" s="23" t="s">
        <v>166</v>
      </c>
      <c r="BM148" s="23" t="s">
        <v>662</v>
      </c>
    </row>
    <row r="149" spans="2:63" s="1" customFormat="1" ht="49.9" customHeight="1">
      <c r="B149" s="47"/>
      <c r="C149" s="48"/>
      <c r="D149" s="208" t="s">
        <v>425</v>
      </c>
      <c r="E149" s="48"/>
      <c r="F149" s="48"/>
      <c r="G149" s="48"/>
      <c r="H149" s="48"/>
      <c r="I149" s="48"/>
      <c r="J149" s="48"/>
      <c r="K149" s="48"/>
      <c r="L149" s="48"/>
      <c r="M149" s="48"/>
      <c r="N149" s="263">
        <f>BK149</f>
        <v>0</v>
      </c>
      <c r="O149" s="264"/>
      <c r="P149" s="264"/>
      <c r="Q149" s="264"/>
      <c r="R149" s="49"/>
      <c r="T149" s="194"/>
      <c r="U149" s="73"/>
      <c r="V149" s="73"/>
      <c r="W149" s="73"/>
      <c r="X149" s="73"/>
      <c r="Y149" s="73"/>
      <c r="Z149" s="73"/>
      <c r="AA149" s="75"/>
      <c r="AT149" s="23" t="s">
        <v>81</v>
      </c>
      <c r="AU149" s="23" t="s">
        <v>82</v>
      </c>
      <c r="AY149" s="23" t="s">
        <v>426</v>
      </c>
      <c r="BK149" s="143">
        <v>0</v>
      </c>
    </row>
    <row r="150" spans="2:18" s="1" customFormat="1" ht="6.95" customHeight="1">
      <c r="B150" s="76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8"/>
    </row>
  </sheetData>
  <sheetProtection password="CC35" sheet="1" objects="1" scenarios="1" formatColumns="0" formatRows="0"/>
  <mergeCells count="131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3:Q93"/>
    <mergeCell ref="D94:H94"/>
    <mergeCell ref="N94:Q94"/>
    <mergeCell ref="D95:H95"/>
    <mergeCell ref="N95:Q95"/>
    <mergeCell ref="D96:H96"/>
    <mergeCell ref="N96:Q96"/>
    <mergeCell ref="D97:H97"/>
    <mergeCell ref="N97:Q97"/>
    <mergeCell ref="D98:H98"/>
    <mergeCell ref="N98:Q98"/>
    <mergeCell ref="N99:Q99"/>
    <mergeCell ref="L101:Q101"/>
    <mergeCell ref="C107:Q107"/>
    <mergeCell ref="F109:P109"/>
    <mergeCell ref="F110:P110"/>
    <mergeCell ref="M112:P112"/>
    <mergeCell ref="M114:Q114"/>
    <mergeCell ref="M115:Q115"/>
    <mergeCell ref="F117:I117"/>
    <mergeCell ref="L117:M117"/>
    <mergeCell ref="N117:Q117"/>
    <mergeCell ref="F121:I121"/>
    <mergeCell ref="L121:M121"/>
    <mergeCell ref="N121:Q121"/>
    <mergeCell ref="F122:I122"/>
    <mergeCell ref="F123:I123"/>
    <mergeCell ref="L123:M123"/>
    <mergeCell ref="N123:Q123"/>
    <mergeCell ref="F124:I124"/>
    <mergeCell ref="F125:I125"/>
    <mergeCell ref="L125:M125"/>
    <mergeCell ref="N125:Q125"/>
    <mergeCell ref="F126:I126"/>
    <mergeCell ref="L126:M126"/>
    <mergeCell ref="N126:Q126"/>
    <mergeCell ref="F127:I127"/>
    <mergeCell ref="F128:I128"/>
    <mergeCell ref="L128:M128"/>
    <mergeCell ref="N128:Q128"/>
    <mergeCell ref="F129:I129"/>
    <mergeCell ref="L129:M129"/>
    <mergeCell ref="N129:Q129"/>
    <mergeCell ref="F130:I130"/>
    <mergeCell ref="F131:I131"/>
    <mergeCell ref="L131:M131"/>
    <mergeCell ref="N131:Q131"/>
    <mergeCell ref="F132:I132"/>
    <mergeCell ref="L132:M132"/>
    <mergeCell ref="N132:Q132"/>
    <mergeCell ref="F133:I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F139:I139"/>
    <mergeCell ref="L139:M139"/>
    <mergeCell ref="N139:Q139"/>
    <mergeCell ref="F140:I140"/>
    <mergeCell ref="L140:M140"/>
    <mergeCell ref="N140:Q140"/>
    <mergeCell ref="F141:I141"/>
    <mergeCell ref="F142:I142"/>
    <mergeCell ref="L142:M142"/>
    <mergeCell ref="N142:Q142"/>
    <mergeCell ref="F143:I143"/>
    <mergeCell ref="F144:I144"/>
    <mergeCell ref="F145:I145"/>
    <mergeCell ref="L145:M145"/>
    <mergeCell ref="N145:Q145"/>
    <mergeCell ref="F146:I146"/>
    <mergeCell ref="F148:I148"/>
    <mergeCell ref="L148:M148"/>
    <mergeCell ref="N148:Q148"/>
    <mergeCell ref="N118:Q118"/>
    <mergeCell ref="N119:Q119"/>
    <mergeCell ref="N120:Q120"/>
    <mergeCell ref="N147:Q147"/>
    <mergeCell ref="N149:Q149"/>
    <mergeCell ref="H1:K1"/>
    <mergeCell ref="S2:AC2"/>
  </mergeCells>
  <hyperlinks>
    <hyperlink ref="F1:G1" location="C2" display="1) Krycí list rozpočtu"/>
    <hyperlink ref="H1:K1" location="C86" display="2) Rekapitulace rozpočtu"/>
    <hyperlink ref="L1" location="C117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53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54"/>
      <c r="B1" s="14"/>
      <c r="C1" s="14"/>
      <c r="D1" s="15" t="s">
        <v>1</v>
      </c>
      <c r="E1" s="14"/>
      <c r="F1" s="16" t="s">
        <v>113</v>
      </c>
      <c r="G1" s="16"/>
      <c r="H1" s="155" t="s">
        <v>114</v>
      </c>
      <c r="I1" s="155"/>
      <c r="J1" s="155"/>
      <c r="K1" s="155"/>
      <c r="L1" s="16" t="s">
        <v>115</v>
      </c>
      <c r="M1" s="14"/>
      <c r="N1" s="14"/>
      <c r="O1" s="15" t="s">
        <v>116</v>
      </c>
      <c r="P1" s="14"/>
      <c r="Q1" s="14"/>
      <c r="R1" s="14"/>
      <c r="S1" s="16" t="s">
        <v>117</v>
      </c>
      <c r="T1" s="16"/>
      <c r="U1" s="154"/>
      <c r="V1" s="15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S2" s="22" t="s">
        <v>8</v>
      </c>
      <c r="AT2" s="23" t="s">
        <v>103</v>
      </c>
    </row>
    <row r="3" spans="2:4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118</v>
      </c>
    </row>
    <row r="4" spans="2:46" ht="36.95" customHeight="1">
      <c r="B4" s="27"/>
      <c r="C4" s="28" t="s">
        <v>119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T4" s="21" t="s">
        <v>13</v>
      </c>
      <c r="AT4" s="23" t="s">
        <v>6</v>
      </c>
    </row>
    <row r="5" spans="2:18" ht="6.95" customHeight="1">
      <c r="B5" s="27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0"/>
    </row>
    <row r="6" spans="2:18" ht="25.4" customHeight="1">
      <c r="B6" s="27"/>
      <c r="C6" s="32"/>
      <c r="D6" s="39" t="s">
        <v>19</v>
      </c>
      <c r="E6" s="32"/>
      <c r="F6" s="156" t="str">
        <f>'Rekapitulace stavby'!K6</f>
        <v>Rekonstrukce polních cest k.ú. Verneřice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2"/>
      <c r="R6" s="30"/>
    </row>
    <row r="7" spans="2:18" s="1" customFormat="1" ht="32.85" customHeight="1">
      <c r="B7" s="47"/>
      <c r="C7" s="48"/>
      <c r="D7" s="36" t="s">
        <v>120</v>
      </c>
      <c r="E7" s="48"/>
      <c r="F7" s="37" t="s">
        <v>663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spans="2:18" s="1" customFormat="1" ht="14.4" customHeight="1">
      <c r="B8" s="47"/>
      <c r="C8" s="48"/>
      <c r="D8" s="39" t="s">
        <v>21</v>
      </c>
      <c r="E8" s="48"/>
      <c r="F8" s="34" t="s">
        <v>22</v>
      </c>
      <c r="G8" s="48"/>
      <c r="H8" s="48"/>
      <c r="I8" s="48"/>
      <c r="J8" s="48"/>
      <c r="K8" s="48"/>
      <c r="L8" s="48"/>
      <c r="M8" s="39" t="s">
        <v>23</v>
      </c>
      <c r="N8" s="48"/>
      <c r="O8" s="34" t="s">
        <v>22</v>
      </c>
      <c r="P8" s="48"/>
      <c r="Q8" s="48"/>
      <c r="R8" s="49"/>
    </row>
    <row r="9" spans="2:18" s="1" customFormat="1" ht="14.4" customHeight="1">
      <c r="B9" s="47"/>
      <c r="C9" s="48"/>
      <c r="D9" s="39" t="s">
        <v>24</v>
      </c>
      <c r="E9" s="48"/>
      <c r="F9" s="34" t="s">
        <v>25</v>
      </c>
      <c r="G9" s="48"/>
      <c r="H9" s="48"/>
      <c r="I9" s="48"/>
      <c r="J9" s="48"/>
      <c r="K9" s="48"/>
      <c r="L9" s="48"/>
      <c r="M9" s="39" t="s">
        <v>26</v>
      </c>
      <c r="N9" s="48"/>
      <c r="O9" s="157" t="str">
        <f>'Rekapitulace stavby'!AN8</f>
        <v>11. 10. 2017</v>
      </c>
      <c r="P9" s="91"/>
      <c r="Q9" s="48"/>
      <c r="R9" s="49"/>
    </row>
    <row r="10" spans="2:18" s="1" customFormat="1" ht="10.8" customHeight="1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9"/>
    </row>
    <row r="11" spans="2:18" s="1" customFormat="1" ht="14.4" customHeight="1">
      <c r="B11" s="47"/>
      <c r="C11" s="48"/>
      <c r="D11" s="39" t="s">
        <v>28</v>
      </c>
      <c r="E11" s="48"/>
      <c r="F11" s="48"/>
      <c r="G11" s="48"/>
      <c r="H11" s="48"/>
      <c r="I11" s="48"/>
      <c r="J11" s="48"/>
      <c r="K11" s="48"/>
      <c r="L11" s="48"/>
      <c r="M11" s="39" t="s">
        <v>29</v>
      </c>
      <c r="N11" s="48"/>
      <c r="O11" s="34" t="s">
        <v>30</v>
      </c>
      <c r="P11" s="34"/>
      <c r="Q11" s="48"/>
      <c r="R11" s="49"/>
    </row>
    <row r="12" spans="2:18" s="1" customFormat="1" ht="18" customHeight="1">
      <c r="B12" s="47"/>
      <c r="C12" s="48"/>
      <c r="D12" s="48"/>
      <c r="E12" s="34" t="s">
        <v>31</v>
      </c>
      <c r="F12" s="48"/>
      <c r="G12" s="48"/>
      <c r="H12" s="48"/>
      <c r="I12" s="48"/>
      <c r="J12" s="48"/>
      <c r="K12" s="48"/>
      <c r="L12" s="48"/>
      <c r="M12" s="39" t="s">
        <v>32</v>
      </c>
      <c r="N12" s="48"/>
      <c r="O12" s="34" t="s">
        <v>33</v>
      </c>
      <c r="P12" s="34"/>
      <c r="Q12" s="48"/>
      <c r="R12" s="49"/>
    </row>
    <row r="13" spans="2:18" s="1" customFormat="1" ht="6.95" customHeight="1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9"/>
    </row>
    <row r="14" spans="2:18" s="1" customFormat="1" ht="14.4" customHeight="1">
      <c r="B14" s="47"/>
      <c r="C14" s="48"/>
      <c r="D14" s="39" t="s">
        <v>34</v>
      </c>
      <c r="E14" s="48"/>
      <c r="F14" s="48"/>
      <c r="G14" s="48"/>
      <c r="H14" s="48"/>
      <c r="I14" s="48"/>
      <c r="J14" s="48"/>
      <c r="K14" s="48"/>
      <c r="L14" s="48"/>
      <c r="M14" s="39" t="s">
        <v>29</v>
      </c>
      <c r="N14" s="48"/>
      <c r="O14" s="40" t="str">
        <f>IF('Rekapitulace stavby'!AN13="","",'Rekapitulace stavby'!AN13)</f>
        <v>Vyplň údaj</v>
      </c>
      <c r="P14" s="34"/>
      <c r="Q14" s="48"/>
      <c r="R14" s="49"/>
    </row>
    <row r="15" spans="2:18" s="1" customFormat="1" ht="18" customHeight="1">
      <c r="B15" s="47"/>
      <c r="C15" s="48"/>
      <c r="D15" s="48"/>
      <c r="E15" s="40" t="str">
        <f>IF('Rekapitulace stavby'!E14="","",'Rekapitulace stavby'!E14)</f>
        <v>Vyplň údaj</v>
      </c>
      <c r="F15" s="158"/>
      <c r="G15" s="158"/>
      <c r="H15" s="158"/>
      <c r="I15" s="158"/>
      <c r="J15" s="158"/>
      <c r="K15" s="158"/>
      <c r="L15" s="158"/>
      <c r="M15" s="39" t="s">
        <v>32</v>
      </c>
      <c r="N15" s="48"/>
      <c r="O15" s="40" t="str">
        <f>IF('Rekapitulace stavby'!AN14="","",'Rekapitulace stavby'!AN14)</f>
        <v>Vyplň údaj</v>
      </c>
      <c r="P15" s="34"/>
      <c r="Q15" s="48"/>
      <c r="R15" s="49"/>
    </row>
    <row r="16" spans="2:18" s="1" customFormat="1" ht="6.95" customHeight="1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9"/>
    </row>
    <row r="17" spans="2:18" s="1" customFormat="1" ht="14.4" customHeight="1">
      <c r="B17" s="47"/>
      <c r="C17" s="48"/>
      <c r="D17" s="39" t="s">
        <v>36</v>
      </c>
      <c r="E17" s="48"/>
      <c r="F17" s="48"/>
      <c r="G17" s="48"/>
      <c r="H17" s="48"/>
      <c r="I17" s="48"/>
      <c r="J17" s="48"/>
      <c r="K17" s="48"/>
      <c r="L17" s="48"/>
      <c r="M17" s="39" t="s">
        <v>29</v>
      </c>
      <c r="N17" s="48"/>
      <c r="O17" s="34" t="s">
        <v>22</v>
      </c>
      <c r="P17" s="34"/>
      <c r="Q17" s="48"/>
      <c r="R17" s="49"/>
    </row>
    <row r="18" spans="2:18" s="1" customFormat="1" ht="18" customHeight="1">
      <c r="B18" s="47"/>
      <c r="C18" s="48"/>
      <c r="D18" s="48"/>
      <c r="E18" s="34" t="s">
        <v>37</v>
      </c>
      <c r="F18" s="48"/>
      <c r="G18" s="48"/>
      <c r="H18" s="48"/>
      <c r="I18" s="48"/>
      <c r="J18" s="48"/>
      <c r="K18" s="48"/>
      <c r="L18" s="48"/>
      <c r="M18" s="39" t="s">
        <v>32</v>
      </c>
      <c r="N18" s="48"/>
      <c r="O18" s="34" t="s">
        <v>22</v>
      </c>
      <c r="P18" s="34"/>
      <c r="Q18" s="48"/>
      <c r="R18" s="49"/>
    </row>
    <row r="19" spans="2:18" s="1" customFormat="1" ht="6.95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9"/>
    </row>
    <row r="20" spans="2:18" s="1" customFormat="1" ht="14.4" customHeight="1">
      <c r="B20" s="47"/>
      <c r="C20" s="48"/>
      <c r="D20" s="39" t="s">
        <v>39</v>
      </c>
      <c r="E20" s="48"/>
      <c r="F20" s="48"/>
      <c r="G20" s="48"/>
      <c r="H20" s="48"/>
      <c r="I20" s="48"/>
      <c r="J20" s="48"/>
      <c r="K20" s="48"/>
      <c r="L20" s="48"/>
      <c r="M20" s="39" t="s">
        <v>29</v>
      </c>
      <c r="N20" s="48"/>
      <c r="O20" s="34" t="s">
        <v>22</v>
      </c>
      <c r="P20" s="34"/>
      <c r="Q20" s="48"/>
      <c r="R20" s="49"/>
    </row>
    <row r="21" spans="2:18" s="1" customFormat="1" ht="18" customHeight="1">
      <c r="B21" s="47"/>
      <c r="C21" s="48"/>
      <c r="D21" s="48"/>
      <c r="E21" s="34" t="s">
        <v>40</v>
      </c>
      <c r="F21" s="48"/>
      <c r="G21" s="48"/>
      <c r="H21" s="48"/>
      <c r="I21" s="48"/>
      <c r="J21" s="48"/>
      <c r="K21" s="48"/>
      <c r="L21" s="48"/>
      <c r="M21" s="39" t="s">
        <v>32</v>
      </c>
      <c r="N21" s="48"/>
      <c r="O21" s="34" t="s">
        <v>22</v>
      </c>
      <c r="P21" s="34"/>
      <c r="Q21" s="48"/>
      <c r="R21" s="49"/>
    </row>
    <row r="22" spans="2:18" s="1" customFormat="1" ht="6.95" customHeight="1"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</row>
    <row r="23" spans="2:18" s="1" customFormat="1" ht="14.4" customHeight="1">
      <c r="B23" s="47"/>
      <c r="C23" s="48"/>
      <c r="D23" s="39" t="s">
        <v>41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spans="2:18" s="1" customFormat="1" ht="16.5" customHeight="1">
      <c r="B24" s="47"/>
      <c r="C24" s="48"/>
      <c r="D24" s="48"/>
      <c r="E24" s="43" t="s">
        <v>22</v>
      </c>
      <c r="F24" s="43"/>
      <c r="G24" s="43"/>
      <c r="H24" s="43"/>
      <c r="I24" s="43"/>
      <c r="J24" s="43"/>
      <c r="K24" s="43"/>
      <c r="L24" s="43"/>
      <c r="M24" s="48"/>
      <c r="N24" s="48"/>
      <c r="O24" s="48"/>
      <c r="P24" s="48"/>
      <c r="Q24" s="48"/>
      <c r="R24" s="49"/>
    </row>
    <row r="25" spans="2:18" s="1" customFormat="1" ht="6.95" customHeigh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</row>
    <row r="26" spans="2:18" s="1" customFormat="1" ht="6.95" customHeight="1">
      <c r="B26" s="47"/>
      <c r="C26" s="4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48"/>
      <c r="R26" s="49"/>
    </row>
    <row r="27" spans="2:18" s="1" customFormat="1" ht="14.4" customHeight="1">
      <c r="B27" s="47"/>
      <c r="C27" s="48"/>
      <c r="D27" s="159" t="s">
        <v>122</v>
      </c>
      <c r="E27" s="48"/>
      <c r="F27" s="48"/>
      <c r="G27" s="48"/>
      <c r="H27" s="48"/>
      <c r="I27" s="48"/>
      <c r="J27" s="48"/>
      <c r="K27" s="48"/>
      <c r="L27" s="48"/>
      <c r="M27" s="46">
        <f>N88</f>
        <v>0</v>
      </c>
      <c r="N27" s="46"/>
      <c r="O27" s="46"/>
      <c r="P27" s="46"/>
      <c r="Q27" s="48"/>
      <c r="R27" s="49"/>
    </row>
    <row r="28" spans="2:18" s="1" customFormat="1" ht="14.4" customHeight="1">
      <c r="B28" s="47"/>
      <c r="C28" s="48"/>
      <c r="D28" s="45" t="s">
        <v>107</v>
      </c>
      <c r="E28" s="48"/>
      <c r="F28" s="48"/>
      <c r="G28" s="48"/>
      <c r="H28" s="48"/>
      <c r="I28" s="48"/>
      <c r="J28" s="48"/>
      <c r="K28" s="48"/>
      <c r="L28" s="48"/>
      <c r="M28" s="46">
        <f>N96</f>
        <v>0</v>
      </c>
      <c r="N28" s="46"/>
      <c r="O28" s="46"/>
      <c r="P28" s="46"/>
      <c r="Q28" s="48"/>
      <c r="R28" s="49"/>
    </row>
    <row r="29" spans="2:18" s="1" customFormat="1" ht="6.95" customHeight="1"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</row>
    <row r="30" spans="2:18" s="1" customFormat="1" ht="25.4" customHeight="1">
      <c r="B30" s="47"/>
      <c r="C30" s="48"/>
      <c r="D30" s="160" t="s">
        <v>45</v>
      </c>
      <c r="E30" s="48"/>
      <c r="F30" s="48"/>
      <c r="G30" s="48"/>
      <c r="H30" s="48"/>
      <c r="I30" s="48"/>
      <c r="J30" s="48"/>
      <c r="K30" s="48"/>
      <c r="L30" s="48"/>
      <c r="M30" s="161">
        <f>ROUND(M27+M28,2)</f>
        <v>0</v>
      </c>
      <c r="N30" s="48"/>
      <c r="O30" s="48"/>
      <c r="P30" s="48"/>
      <c r="Q30" s="48"/>
      <c r="R30" s="49"/>
    </row>
    <row r="31" spans="2:18" s="1" customFormat="1" ht="6.95" customHeight="1">
      <c r="B31" s="47"/>
      <c r="C31" s="4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48"/>
      <c r="R31" s="49"/>
    </row>
    <row r="32" spans="2:18" s="1" customFormat="1" ht="14.4" customHeight="1">
      <c r="B32" s="47"/>
      <c r="C32" s="48"/>
      <c r="D32" s="55" t="s">
        <v>46</v>
      </c>
      <c r="E32" s="55" t="s">
        <v>47</v>
      </c>
      <c r="F32" s="56">
        <v>0.21</v>
      </c>
      <c r="G32" s="162" t="s">
        <v>48</v>
      </c>
      <c r="H32" s="163">
        <f>(SUM(BE96:BE103)+SUM(BE121:BE151))</f>
        <v>0</v>
      </c>
      <c r="I32" s="48"/>
      <c r="J32" s="48"/>
      <c r="K32" s="48"/>
      <c r="L32" s="48"/>
      <c r="M32" s="163">
        <f>ROUND((SUM(BE96:BE103)+SUM(BE121:BE151)),2)*F32</f>
        <v>0</v>
      </c>
      <c r="N32" s="48"/>
      <c r="O32" s="48"/>
      <c r="P32" s="48"/>
      <c r="Q32" s="48"/>
      <c r="R32" s="49"/>
    </row>
    <row r="33" spans="2:18" s="1" customFormat="1" ht="14.4" customHeight="1">
      <c r="B33" s="47"/>
      <c r="C33" s="48"/>
      <c r="D33" s="48"/>
      <c r="E33" s="55" t="s">
        <v>49</v>
      </c>
      <c r="F33" s="56">
        <v>0.15</v>
      </c>
      <c r="G33" s="162" t="s">
        <v>48</v>
      </c>
      <c r="H33" s="163">
        <f>(SUM(BF96:BF103)+SUM(BF121:BF151))</f>
        <v>0</v>
      </c>
      <c r="I33" s="48"/>
      <c r="J33" s="48"/>
      <c r="K33" s="48"/>
      <c r="L33" s="48"/>
      <c r="M33" s="163">
        <f>ROUND((SUM(BF96:BF103)+SUM(BF121:BF151)),2)*F33</f>
        <v>0</v>
      </c>
      <c r="N33" s="48"/>
      <c r="O33" s="48"/>
      <c r="P33" s="48"/>
      <c r="Q33" s="48"/>
      <c r="R33" s="49"/>
    </row>
    <row r="34" spans="2:18" s="1" customFormat="1" ht="14.4" customHeight="1" hidden="1">
      <c r="B34" s="47"/>
      <c r="C34" s="48"/>
      <c r="D34" s="48"/>
      <c r="E34" s="55" t="s">
        <v>50</v>
      </c>
      <c r="F34" s="56">
        <v>0.21</v>
      </c>
      <c r="G34" s="162" t="s">
        <v>48</v>
      </c>
      <c r="H34" s="163">
        <f>(SUM(BG96:BG103)+SUM(BG121:BG151))</f>
        <v>0</v>
      </c>
      <c r="I34" s="48"/>
      <c r="J34" s="48"/>
      <c r="K34" s="48"/>
      <c r="L34" s="48"/>
      <c r="M34" s="163">
        <v>0</v>
      </c>
      <c r="N34" s="48"/>
      <c r="O34" s="48"/>
      <c r="P34" s="48"/>
      <c r="Q34" s="48"/>
      <c r="R34" s="49"/>
    </row>
    <row r="35" spans="2:18" s="1" customFormat="1" ht="14.4" customHeight="1" hidden="1">
      <c r="B35" s="47"/>
      <c r="C35" s="48"/>
      <c r="D35" s="48"/>
      <c r="E35" s="55" t="s">
        <v>51</v>
      </c>
      <c r="F35" s="56">
        <v>0.15</v>
      </c>
      <c r="G35" s="162" t="s">
        <v>48</v>
      </c>
      <c r="H35" s="163">
        <f>(SUM(BH96:BH103)+SUM(BH121:BH151))</f>
        <v>0</v>
      </c>
      <c r="I35" s="48"/>
      <c r="J35" s="48"/>
      <c r="K35" s="48"/>
      <c r="L35" s="48"/>
      <c r="M35" s="163">
        <v>0</v>
      </c>
      <c r="N35" s="48"/>
      <c r="O35" s="48"/>
      <c r="P35" s="48"/>
      <c r="Q35" s="48"/>
      <c r="R35" s="49"/>
    </row>
    <row r="36" spans="2:18" s="1" customFormat="1" ht="14.4" customHeight="1" hidden="1">
      <c r="B36" s="47"/>
      <c r="C36" s="48"/>
      <c r="D36" s="48"/>
      <c r="E36" s="55" t="s">
        <v>52</v>
      </c>
      <c r="F36" s="56">
        <v>0</v>
      </c>
      <c r="G36" s="162" t="s">
        <v>48</v>
      </c>
      <c r="H36" s="163">
        <f>(SUM(BI96:BI103)+SUM(BI121:BI151))</f>
        <v>0</v>
      </c>
      <c r="I36" s="48"/>
      <c r="J36" s="48"/>
      <c r="K36" s="48"/>
      <c r="L36" s="48"/>
      <c r="M36" s="163">
        <v>0</v>
      </c>
      <c r="N36" s="48"/>
      <c r="O36" s="48"/>
      <c r="P36" s="48"/>
      <c r="Q36" s="48"/>
      <c r="R36" s="49"/>
    </row>
    <row r="37" spans="2:18" s="1" customFormat="1" ht="6.95" customHeight="1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9"/>
    </row>
    <row r="38" spans="2:18" s="1" customFormat="1" ht="25.4" customHeight="1">
      <c r="B38" s="47"/>
      <c r="C38" s="152"/>
      <c r="D38" s="164" t="s">
        <v>53</v>
      </c>
      <c r="E38" s="104"/>
      <c r="F38" s="104"/>
      <c r="G38" s="165" t="s">
        <v>54</v>
      </c>
      <c r="H38" s="166" t="s">
        <v>55</v>
      </c>
      <c r="I38" s="104"/>
      <c r="J38" s="104"/>
      <c r="K38" s="104"/>
      <c r="L38" s="167">
        <f>SUM(M30:M36)</f>
        <v>0</v>
      </c>
      <c r="M38" s="167"/>
      <c r="N38" s="167"/>
      <c r="O38" s="167"/>
      <c r="P38" s="168"/>
      <c r="Q38" s="152"/>
      <c r="R38" s="49"/>
    </row>
    <row r="39" spans="2:18" s="1" customFormat="1" ht="14.4" customHeight="1"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9"/>
    </row>
    <row r="40" spans="2:18" s="1" customFormat="1" ht="14.4" customHeight="1"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9"/>
    </row>
    <row r="41" spans="2:18" ht="13.5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0"/>
    </row>
    <row r="42" spans="2:18" ht="13.5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0"/>
    </row>
    <row r="43" spans="2:18" ht="13.5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0"/>
    </row>
    <row r="44" spans="2:18" ht="13.5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0"/>
    </row>
    <row r="45" spans="2:18" ht="13.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0"/>
    </row>
    <row r="46" spans="2:18" ht="13.5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0"/>
    </row>
    <row r="47" spans="2:18" ht="13.5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0"/>
    </row>
    <row r="48" spans="2:18" ht="13.5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0"/>
    </row>
    <row r="49" spans="2:18" ht="13.5">
      <c r="B49" s="27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0"/>
    </row>
    <row r="50" spans="2:18" s="1" customFormat="1" ht="13.5">
      <c r="B50" s="47"/>
      <c r="C50" s="48"/>
      <c r="D50" s="67" t="s">
        <v>56</v>
      </c>
      <c r="E50" s="68"/>
      <c r="F50" s="68"/>
      <c r="G50" s="68"/>
      <c r="H50" s="69"/>
      <c r="I50" s="48"/>
      <c r="J50" s="67" t="s">
        <v>57</v>
      </c>
      <c r="K50" s="68"/>
      <c r="L50" s="68"/>
      <c r="M50" s="68"/>
      <c r="N50" s="68"/>
      <c r="O50" s="68"/>
      <c r="P50" s="69"/>
      <c r="Q50" s="48"/>
      <c r="R50" s="49"/>
    </row>
    <row r="51" spans="2:18" ht="13.5">
      <c r="B51" s="27"/>
      <c r="C51" s="32"/>
      <c r="D51" s="70"/>
      <c r="E51" s="32"/>
      <c r="F51" s="32"/>
      <c r="G51" s="32"/>
      <c r="H51" s="71"/>
      <c r="I51" s="32"/>
      <c r="J51" s="70"/>
      <c r="K51" s="32"/>
      <c r="L51" s="32"/>
      <c r="M51" s="32"/>
      <c r="N51" s="32"/>
      <c r="O51" s="32"/>
      <c r="P51" s="71"/>
      <c r="Q51" s="32"/>
      <c r="R51" s="30"/>
    </row>
    <row r="52" spans="2:18" ht="13.5">
      <c r="B52" s="27"/>
      <c r="C52" s="32"/>
      <c r="D52" s="70"/>
      <c r="E52" s="32"/>
      <c r="F52" s="32"/>
      <c r="G52" s="32"/>
      <c r="H52" s="71"/>
      <c r="I52" s="32"/>
      <c r="J52" s="70"/>
      <c r="K52" s="32"/>
      <c r="L52" s="32"/>
      <c r="M52" s="32"/>
      <c r="N52" s="32"/>
      <c r="O52" s="32"/>
      <c r="P52" s="71"/>
      <c r="Q52" s="32"/>
      <c r="R52" s="30"/>
    </row>
    <row r="53" spans="2:18" ht="13.5">
      <c r="B53" s="27"/>
      <c r="C53" s="32"/>
      <c r="D53" s="70"/>
      <c r="E53" s="32"/>
      <c r="F53" s="32"/>
      <c r="G53" s="32"/>
      <c r="H53" s="71"/>
      <c r="I53" s="32"/>
      <c r="J53" s="70"/>
      <c r="K53" s="32"/>
      <c r="L53" s="32"/>
      <c r="M53" s="32"/>
      <c r="N53" s="32"/>
      <c r="O53" s="32"/>
      <c r="P53" s="71"/>
      <c r="Q53" s="32"/>
      <c r="R53" s="30"/>
    </row>
    <row r="54" spans="2:18" ht="13.5">
      <c r="B54" s="27"/>
      <c r="C54" s="32"/>
      <c r="D54" s="70"/>
      <c r="E54" s="32"/>
      <c r="F54" s="32"/>
      <c r="G54" s="32"/>
      <c r="H54" s="71"/>
      <c r="I54" s="32"/>
      <c r="J54" s="70"/>
      <c r="K54" s="32"/>
      <c r="L54" s="32"/>
      <c r="M54" s="32"/>
      <c r="N54" s="32"/>
      <c r="O54" s="32"/>
      <c r="P54" s="71"/>
      <c r="Q54" s="32"/>
      <c r="R54" s="30"/>
    </row>
    <row r="55" spans="2:18" ht="13.5">
      <c r="B55" s="27"/>
      <c r="C55" s="32"/>
      <c r="D55" s="70"/>
      <c r="E55" s="32"/>
      <c r="F55" s="32"/>
      <c r="G55" s="32"/>
      <c r="H55" s="71"/>
      <c r="I55" s="32"/>
      <c r="J55" s="70"/>
      <c r="K55" s="32"/>
      <c r="L55" s="32"/>
      <c r="M55" s="32"/>
      <c r="N55" s="32"/>
      <c r="O55" s="32"/>
      <c r="P55" s="71"/>
      <c r="Q55" s="32"/>
      <c r="R55" s="30"/>
    </row>
    <row r="56" spans="2:18" ht="13.5">
      <c r="B56" s="27"/>
      <c r="C56" s="32"/>
      <c r="D56" s="70"/>
      <c r="E56" s="32"/>
      <c r="F56" s="32"/>
      <c r="G56" s="32"/>
      <c r="H56" s="71"/>
      <c r="I56" s="32"/>
      <c r="J56" s="70"/>
      <c r="K56" s="32"/>
      <c r="L56" s="32"/>
      <c r="M56" s="32"/>
      <c r="N56" s="32"/>
      <c r="O56" s="32"/>
      <c r="P56" s="71"/>
      <c r="Q56" s="32"/>
      <c r="R56" s="30"/>
    </row>
    <row r="57" spans="2:18" ht="13.5">
      <c r="B57" s="27"/>
      <c r="C57" s="32"/>
      <c r="D57" s="70"/>
      <c r="E57" s="32"/>
      <c r="F57" s="32"/>
      <c r="G57" s="32"/>
      <c r="H57" s="71"/>
      <c r="I57" s="32"/>
      <c r="J57" s="70"/>
      <c r="K57" s="32"/>
      <c r="L57" s="32"/>
      <c r="M57" s="32"/>
      <c r="N57" s="32"/>
      <c r="O57" s="32"/>
      <c r="P57" s="71"/>
      <c r="Q57" s="32"/>
      <c r="R57" s="30"/>
    </row>
    <row r="58" spans="2:18" ht="13.5">
      <c r="B58" s="27"/>
      <c r="C58" s="32"/>
      <c r="D58" s="70"/>
      <c r="E58" s="32"/>
      <c r="F58" s="32"/>
      <c r="G58" s="32"/>
      <c r="H58" s="71"/>
      <c r="I58" s="32"/>
      <c r="J58" s="70"/>
      <c r="K58" s="32"/>
      <c r="L58" s="32"/>
      <c r="M58" s="32"/>
      <c r="N58" s="32"/>
      <c r="O58" s="32"/>
      <c r="P58" s="71"/>
      <c r="Q58" s="32"/>
      <c r="R58" s="30"/>
    </row>
    <row r="59" spans="2:18" s="1" customFormat="1" ht="13.5">
      <c r="B59" s="47"/>
      <c r="C59" s="48"/>
      <c r="D59" s="72" t="s">
        <v>58</v>
      </c>
      <c r="E59" s="73"/>
      <c r="F59" s="73"/>
      <c r="G59" s="74" t="s">
        <v>59</v>
      </c>
      <c r="H59" s="75"/>
      <c r="I59" s="48"/>
      <c r="J59" s="72" t="s">
        <v>58</v>
      </c>
      <c r="K59" s="73"/>
      <c r="L59" s="73"/>
      <c r="M59" s="73"/>
      <c r="N59" s="74" t="s">
        <v>59</v>
      </c>
      <c r="O59" s="73"/>
      <c r="P59" s="75"/>
      <c r="Q59" s="48"/>
      <c r="R59" s="49"/>
    </row>
    <row r="60" spans="2:18" ht="13.5">
      <c r="B60" s="27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0"/>
    </row>
    <row r="61" spans="2:18" s="1" customFormat="1" ht="13.5">
      <c r="B61" s="47"/>
      <c r="C61" s="48"/>
      <c r="D61" s="67" t="s">
        <v>60</v>
      </c>
      <c r="E61" s="68"/>
      <c r="F61" s="68"/>
      <c r="G61" s="68"/>
      <c r="H61" s="69"/>
      <c r="I61" s="48"/>
      <c r="J61" s="67" t="s">
        <v>61</v>
      </c>
      <c r="K61" s="68"/>
      <c r="L61" s="68"/>
      <c r="M61" s="68"/>
      <c r="N61" s="68"/>
      <c r="O61" s="68"/>
      <c r="P61" s="69"/>
      <c r="Q61" s="48"/>
      <c r="R61" s="49"/>
    </row>
    <row r="62" spans="2:18" ht="13.5">
      <c r="B62" s="27"/>
      <c r="C62" s="32"/>
      <c r="D62" s="70"/>
      <c r="E62" s="32"/>
      <c r="F62" s="32"/>
      <c r="G62" s="32"/>
      <c r="H62" s="71"/>
      <c r="I62" s="32"/>
      <c r="J62" s="70"/>
      <c r="K62" s="32"/>
      <c r="L62" s="32"/>
      <c r="M62" s="32"/>
      <c r="N62" s="32"/>
      <c r="O62" s="32"/>
      <c r="P62" s="71"/>
      <c r="Q62" s="32"/>
      <c r="R62" s="30"/>
    </row>
    <row r="63" spans="2:18" ht="13.5">
      <c r="B63" s="27"/>
      <c r="C63" s="32"/>
      <c r="D63" s="70"/>
      <c r="E63" s="32"/>
      <c r="F63" s="32"/>
      <c r="G63" s="32"/>
      <c r="H63" s="71"/>
      <c r="I63" s="32"/>
      <c r="J63" s="70"/>
      <c r="K63" s="32"/>
      <c r="L63" s="32"/>
      <c r="M63" s="32"/>
      <c r="N63" s="32"/>
      <c r="O63" s="32"/>
      <c r="P63" s="71"/>
      <c r="Q63" s="32"/>
      <c r="R63" s="30"/>
    </row>
    <row r="64" spans="2:18" ht="13.5">
      <c r="B64" s="27"/>
      <c r="C64" s="32"/>
      <c r="D64" s="70"/>
      <c r="E64" s="32"/>
      <c r="F64" s="32"/>
      <c r="G64" s="32"/>
      <c r="H64" s="71"/>
      <c r="I64" s="32"/>
      <c r="J64" s="70"/>
      <c r="K64" s="32"/>
      <c r="L64" s="32"/>
      <c r="M64" s="32"/>
      <c r="N64" s="32"/>
      <c r="O64" s="32"/>
      <c r="P64" s="71"/>
      <c r="Q64" s="32"/>
      <c r="R64" s="30"/>
    </row>
    <row r="65" spans="2:18" ht="13.5">
      <c r="B65" s="27"/>
      <c r="C65" s="32"/>
      <c r="D65" s="70"/>
      <c r="E65" s="32"/>
      <c r="F65" s="32"/>
      <c r="G65" s="32"/>
      <c r="H65" s="71"/>
      <c r="I65" s="32"/>
      <c r="J65" s="70"/>
      <c r="K65" s="32"/>
      <c r="L65" s="32"/>
      <c r="M65" s="32"/>
      <c r="N65" s="32"/>
      <c r="O65" s="32"/>
      <c r="P65" s="71"/>
      <c r="Q65" s="32"/>
      <c r="R65" s="30"/>
    </row>
    <row r="66" spans="2:18" ht="13.5">
      <c r="B66" s="27"/>
      <c r="C66" s="32"/>
      <c r="D66" s="70"/>
      <c r="E66" s="32"/>
      <c r="F66" s="32"/>
      <c r="G66" s="32"/>
      <c r="H66" s="71"/>
      <c r="I66" s="32"/>
      <c r="J66" s="70"/>
      <c r="K66" s="32"/>
      <c r="L66" s="32"/>
      <c r="M66" s="32"/>
      <c r="N66" s="32"/>
      <c r="O66" s="32"/>
      <c r="P66" s="71"/>
      <c r="Q66" s="32"/>
      <c r="R66" s="30"/>
    </row>
    <row r="67" spans="2:18" ht="13.5">
      <c r="B67" s="27"/>
      <c r="C67" s="32"/>
      <c r="D67" s="70"/>
      <c r="E67" s="32"/>
      <c r="F67" s="32"/>
      <c r="G67" s="32"/>
      <c r="H67" s="71"/>
      <c r="I67" s="32"/>
      <c r="J67" s="70"/>
      <c r="K67" s="32"/>
      <c r="L67" s="32"/>
      <c r="M67" s="32"/>
      <c r="N67" s="32"/>
      <c r="O67" s="32"/>
      <c r="P67" s="71"/>
      <c r="Q67" s="32"/>
      <c r="R67" s="30"/>
    </row>
    <row r="68" spans="2:18" ht="13.5">
      <c r="B68" s="27"/>
      <c r="C68" s="32"/>
      <c r="D68" s="70"/>
      <c r="E68" s="32"/>
      <c r="F68" s="32"/>
      <c r="G68" s="32"/>
      <c r="H68" s="71"/>
      <c r="I68" s="32"/>
      <c r="J68" s="70"/>
      <c r="K68" s="32"/>
      <c r="L68" s="32"/>
      <c r="M68" s="32"/>
      <c r="N68" s="32"/>
      <c r="O68" s="32"/>
      <c r="P68" s="71"/>
      <c r="Q68" s="32"/>
      <c r="R68" s="30"/>
    </row>
    <row r="69" spans="2:18" ht="13.5">
      <c r="B69" s="27"/>
      <c r="C69" s="32"/>
      <c r="D69" s="70"/>
      <c r="E69" s="32"/>
      <c r="F69" s="32"/>
      <c r="G69" s="32"/>
      <c r="H69" s="71"/>
      <c r="I69" s="32"/>
      <c r="J69" s="70"/>
      <c r="K69" s="32"/>
      <c r="L69" s="32"/>
      <c r="M69" s="32"/>
      <c r="N69" s="32"/>
      <c r="O69" s="32"/>
      <c r="P69" s="71"/>
      <c r="Q69" s="32"/>
      <c r="R69" s="30"/>
    </row>
    <row r="70" spans="2:18" s="1" customFormat="1" ht="13.5">
      <c r="B70" s="47"/>
      <c r="C70" s="48"/>
      <c r="D70" s="72" t="s">
        <v>58</v>
      </c>
      <c r="E70" s="73"/>
      <c r="F70" s="73"/>
      <c r="G70" s="74" t="s">
        <v>59</v>
      </c>
      <c r="H70" s="75"/>
      <c r="I70" s="48"/>
      <c r="J70" s="72" t="s">
        <v>58</v>
      </c>
      <c r="K70" s="73"/>
      <c r="L70" s="73"/>
      <c r="M70" s="73"/>
      <c r="N70" s="74" t="s">
        <v>59</v>
      </c>
      <c r="O70" s="73"/>
      <c r="P70" s="75"/>
      <c r="Q70" s="48"/>
      <c r="R70" s="49"/>
    </row>
    <row r="71" spans="2:18" s="1" customFormat="1" ht="14.4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8"/>
    </row>
    <row r="75" spans="2:18" s="1" customFormat="1" ht="6.95" customHeight="1">
      <c r="B75" s="169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1"/>
    </row>
    <row r="76" spans="2:21" s="1" customFormat="1" ht="36.95" customHeight="1">
      <c r="B76" s="47"/>
      <c r="C76" s="28" t="s">
        <v>123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9"/>
      <c r="T76" s="172"/>
      <c r="U76" s="172"/>
    </row>
    <row r="77" spans="2:21" s="1" customFormat="1" ht="6.9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9"/>
      <c r="T77" s="172"/>
      <c r="U77" s="172"/>
    </row>
    <row r="78" spans="2:21" s="1" customFormat="1" ht="30" customHeight="1">
      <c r="B78" s="47"/>
      <c r="C78" s="39" t="s">
        <v>19</v>
      </c>
      <c r="D78" s="48"/>
      <c r="E78" s="48"/>
      <c r="F78" s="156" t="str">
        <f>F6</f>
        <v>Rekonstrukce polních cest k.ú. Verneřice</v>
      </c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8"/>
      <c r="R78" s="49"/>
      <c r="T78" s="172"/>
      <c r="U78" s="172"/>
    </row>
    <row r="79" spans="2:21" s="1" customFormat="1" ht="36.95" customHeight="1">
      <c r="B79" s="47"/>
      <c r="C79" s="86" t="s">
        <v>120</v>
      </c>
      <c r="D79" s="48"/>
      <c r="E79" s="48"/>
      <c r="F79" s="88" t="str">
        <f>F7</f>
        <v>007.01 - Projekční, průzkumné a inženýrské práce</v>
      </c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9"/>
      <c r="T79" s="172"/>
      <c r="U79" s="172"/>
    </row>
    <row r="80" spans="2:21" s="1" customFormat="1" ht="6.95" customHeight="1">
      <c r="B80" s="47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9"/>
      <c r="T80" s="172"/>
      <c r="U80" s="172"/>
    </row>
    <row r="81" spans="2:21" s="1" customFormat="1" ht="18" customHeight="1">
      <c r="B81" s="47"/>
      <c r="C81" s="39" t="s">
        <v>24</v>
      </c>
      <c r="D81" s="48"/>
      <c r="E81" s="48"/>
      <c r="F81" s="34" t="str">
        <f>F9</f>
        <v>Verneřice</v>
      </c>
      <c r="G81" s="48"/>
      <c r="H81" s="48"/>
      <c r="I81" s="48"/>
      <c r="J81" s="48"/>
      <c r="K81" s="39" t="s">
        <v>26</v>
      </c>
      <c r="L81" s="48"/>
      <c r="M81" s="91" t="str">
        <f>IF(O9="","",O9)</f>
        <v>11. 10. 2017</v>
      </c>
      <c r="N81" s="91"/>
      <c r="O81" s="91"/>
      <c r="P81" s="91"/>
      <c r="Q81" s="48"/>
      <c r="R81" s="49"/>
      <c r="T81" s="172"/>
      <c r="U81" s="172"/>
    </row>
    <row r="82" spans="2:21" s="1" customFormat="1" ht="6.95" customHeight="1">
      <c r="B82" s="47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9"/>
      <c r="T82" s="172"/>
      <c r="U82" s="172"/>
    </row>
    <row r="83" spans="2:21" s="1" customFormat="1" ht="13.5">
      <c r="B83" s="47"/>
      <c r="C83" s="39" t="s">
        <v>28</v>
      </c>
      <c r="D83" s="48"/>
      <c r="E83" s="48"/>
      <c r="F83" s="34" t="str">
        <f>E12</f>
        <v>ČR - Státní pozemkový úřad</v>
      </c>
      <c r="G83" s="48"/>
      <c r="H83" s="48"/>
      <c r="I83" s="48"/>
      <c r="J83" s="48"/>
      <c r="K83" s="39" t="s">
        <v>36</v>
      </c>
      <c r="L83" s="48"/>
      <c r="M83" s="34" t="str">
        <f>E18</f>
        <v>Agroprojekt PSO s.r.o.</v>
      </c>
      <c r="N83" s="34"/>
      <c r="O83" s="34"/>
      <c r="P83" s="34"/>
      <c r="Q83" s="34"/>
      <c r="R83" s="49"/>
      <c r="T83" s="172"/>
      <c r="U83" s="172"/>
    </row>
    <row r="84" spans="2:21" s="1" customFormat="1" ht="14.4" customHeight="1">
      <c r="B84" s="47"/>
      <c r="C84" s="39" t="s">
        <v>34</v>
      </c>
      <c r="D84" s="48"/>
      <c r="E84" s="48"/>
      <c r="F84" s="34" t="str">
        <f>IF(E15="","",E15)</f>
        <v>Vyplň údaj</v>
      </c>
      <c r="G84" s="48"/>
      <c r="H84" s="48"/>
      <c r="I84" s="48"/>
      <c r="J84" s="48"/>
      <c r="K84" s="39" t="s">
        <v>39</v>
      </c>
      <c r="L84" s="48"/>
      <c r="M84" s="34" t="str">
        <f>E21</f>
        <v>Ing. Divinová Hana</v>
      </c>
      <c r="N84" s="34"/>
      <c r="O84" s="34"/>
      <c r="P84" s="34"/>
      <c r="Q84" s="34"/>
      <c r="R84" s="49"/>
      <c r="T84" s="172"/>
      <c r="U84" s="172"/>
    </row>
    <row r="85" spans="2:21" s="1" customFormat="1" ht="10.3" customHeight="1">
      <c r="B85" s="47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9"/>
      <c r="T85" s="172"/>
      <c r="U85" s="172"/>
    </row>
    <row r="86" spans="2:21" s="1" customFormat="1" ht="29.25" customHeight="1">
      <c r="B86" s="47"/>
      <c r="C86" s="173" t="s">
        <v>124</v>
      </c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73" t="s">
        <v>125</v>
      </c>
      <c r="O86" s="152"/>
      <c r="P86" s="152"/>
      <c r="Q86" s="152"/>
      <c r="R86" s="49"/>
      <c r="T86" s="172"/>
      <c r="U86" s="172"/>
    </row>
    <row r="87" spans="2:21" s="1" customFormat="1" ht="10.3" customHeight="1">
      <c r="B87" s="47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9"/>
      <c r="T87" s="172"/>
      <c r="U87" s="172"/>
    </row>
    <row r="88" spans="2:47" s="1" customFormat="1" ht="29.25" customHeight="1">
      <c r="B88" s="47"/>
      <c r="C88" s="174" t="s">
        <v>126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114">
        <f>N121</f>
        <v>0</v>
      </c>
      <c r="O88" s="175"/>
      <c r="P88" s="175"/>
      <c r="Q88" s="175"/>
      <c r="R88" s="49"/>
      <c r="T88" s="172"/>
      <c r="U88" s="172"/>
      <c r="AU88" s="23" t="s">
        <v>127</v>
      </c>
    </row>
    <row r="89" spans="2:21" s="6" customFormat="1" ht="24.95" customHeight="1">
      <c r="B89" s="176"/>
      <c r="C89" s="177"/>
      <c r="D89" s="178" t="s">
        <v>128</v>
      </c>
      <c r="E89" s="177"/>
      <c r="F89" s="177"/>
      <c r="G89" s="177"/>
      <c r="H89" s="177"/>
      <c r="I89" s="177"/>
      <c r="J89" s="177"/>
      <c r="K89" s="177"/>
      <c r="L89" s="177"/>
      <c r="M89" s="177"/>
      <c r="N89" s="179">
        <f>N122</f>
        <v>0</v>
      </c>
      <c r="O89" s="177"/>
      <c r="P89" s="177"/>
      <c r="Q89" s="177"/>
      <c r="R89" s="180"/>
      <c r="T89" s="181"/>
      <c r="U89" s="181"/>
    </row>
    <row r="90" spans="2:21" s="7" customFormat="1" ht="19.9" customHeight="1">
      <c r="B90" s="182"/>
      <c r="C90" s="183"/>
      <c r="D90" s="137" t="s">
        <v>664</v>
      </c>
      <c r="E90" s="183"/>
      <c r="F90" s="183"/>
      <c r="G90" s="183"/>
      <c r="H90" s="183"/>
      <c r="I90" s="183"/>
      <c r="J90" s="183"/>
      <c r="K90" s="183"/>
      <c r="L90" s="183"/>
      <c r="M90" s="183"/>
      <c r="N90" s="139">
        <f>N125</f>
        <v>0</v>
      </c>
      <c r="O90" s="183"/>
      <c r="P90" s="183"/>
      <c r="Q90" s="183"/>
      <c r="R90" s="184"/>
      <c r="T90" s="185"/>
      <c r="U90" s="185"/>
    </row>
    <row r="91" spans="2:21" s="7" customFormat="1" ht="14.85" customHeight="1">
      <c r="B91" s="182"/>
      <c r="C91" s="183"/>
      <c r="D91" s="137" t="s">
        <v>665</v>
      </c>
      <c r="E91" s="183"/>
      <c r="F91" s="183"/>
      <c r="G91" s="183"/>
      <c r="H91" s="183"/>
      <c r="I91" s="183"/>
      <c r="J91" s="183"/>
      <c r="K91" s="183"/>
      <c r="L91" s="183"/>
      <c r="M91" s="183"/>
      <c r="N91" s="139">
        <f>N126</f>
        <v>0</v>
      </c>
      <c r="O91" s="183"/>
      <c r="P91" s="183"/>
      <c r="Q91" s="183"/>
      <c r="R91" s="184"/>
      <c r="T91" s="185"/>
      <c r="U91" s="185"/>
    </row>
    <row r="92" spans="2:21" s="7" customFormat="1" ht="14.85" customHeight="1">
      <c r="B92" s="182"/>
      <c r="C92" s="183"/>
      <c r="D92" s="137" t="s">
        <v>666</v>
      </c>
      <c r="E92" s="183"/>
      <c r="F92" s="183"/>
      <c r="G92" s="183"/>
      <c r="H92" s="183"/>
      <c r="I92" s="183"/>
      <c r="J92" s="183"/>
      <c r="K92" s="183"/>
      <c r="L92" s="183"/>
      <c r="M92" s="183"/>
      <c r="N92" s="139">
        <f>N141</f>
        <v>0</v>
      </c>
      <c r="O92" s="183"/>
      <c r="P92" s="183"/>
      <c r="Q92" s="183"/>
      <c r="R92" s="184"/>
      <c r="T92" s="185"/>
      <c r="U92" s="185"/>
    </row>
    <row r="93" spans="2:21" s="7" customFormat="1" ht="14.85" customHeight="1">
      <c r="B93" s="182"/>
      <c r="C93" s="183"/>
      <c r="D93" s="137" t="s">
        <v>667</v>
      </c>
      <c r="E93" s="183"/>
      <c r="F93" s="183"/>
      <c r="G93" s="183"/>
      <c r="H93" s="183"/>
      <c r="I93" s="183"/>
      <c r="J93" s="183"/>
      <c r="K93" s="183"/>
      <c r="L93" s="183"/>
      <c r="M93" s="183"/>
      <c r="N93" s="139">
        <f>N146</f>
        <v>0</v>
      </c>
      <c r="O93" s="183"/>
      <c r="P93" s="183"/>
      <c r="Q93" s="183"/>
      <c r="R93" s="184"/>
      <c r="T93" s="185"/>
      <c r="U93" s="185"/>
    </row>
    <row r="94" spans="2:21" s="7" customFormat="1" ht="14.85" customHeight="1">
      <c r="B94" s="182"/>
      <c r="C94" s="183"/>
      <c r="D94" s="137" t="s">
        <v>668</v>
      </c>
      <c r="E94" s="183"/>
      <c r="F94" s="183"/>
      <c r="G94" s="183"/>
      <c r="H94" s="183"/>
      <c r="I94" s="183"/>
      <c r="J94" s="183"/>
      <c r="K94" s="183"/>
      <c r="L94" s="183"/>
      <c r="M94" s="183"/>
      <c r="N94" s="139">
        <f>N149</f>
        <v>0</v>
      </c>
      <c r="O94" s="183"/>
      <c r="P94" s="183"/>
      <c r="Q94" s="183"/>
      <c r="R94" s="184"/>
      <c r="T94" s="185"/>
      <c r="U94" s="185"/>
    </row>
    <row r="95" spans="2:21" s="1" customFormat="1" ht="21.8" customHeight="1">
      <c r="B95" s="47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9"/>
      <c r="T95" s="172"/>
      <c r="U95" s="172"/>
    </row>
    <row r="96" spans="2:21" s="1" customFormat="1" ht="29.25" customHeight="1">
      <c r="B96" s="47"/>
      <c r="C96" s="174" t="s">
        <v>138</v>
      </c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175">
        <f>ROUND(N97+N98+N99+N100+N101+N102,2)</f>
        <v>0</v>
      </c>
      <c r="O96" s="186"/>
      <c r="P96" s="186"/>
      <c r="Q96" s="186"/>
      <c r="R96" s="49"/>
      <c r="T96" s="187"/>
      <c r="U96" s="188" t="s">
        <v>46</v>
      </c>
    </row>
    <row r="97" spans="2:65" s="1" customFormat="1" ht="18" customHeight="1">
      <c r="B97" s="47"/>
      <c r="C97" s="48"/>
      <c r="D97" s="144" t="s">
        <v>139</v>
      </c>
      <c r="E97" s="137"/>
      <c r="F97" s="137"/>
      <c r="G97" s="137"/>
      <c r="H97" s="137"/>
      <c r="I97" s="48"/>
      <c r="J97" s="48"/>
      <c r="K97" s="48"/>
      <c r="L97" s="48"/>
      <c r="M97" s="48"/>
      <c r="N97" s="138">
        <f>ROUND(N88*T97,2)</f>
        <v>0</v>
      </c>
      <c r="O97" s="139"/>
      <c r="P97" s="139"/>
      <c r="Q97" s="139"/>
      <c r="R97" s="49"/>
      <c r="S97" s="189"/>
      <c r="T97" s="190"/>
      <c r="U97" s="191" t="s">
        <v>47</v>
      </c>
      <c r="V97" s="189"/>
      <c r="W97" s="189"/>
      <c r="X97" s="189"/>
      <c r="Y97" s="189"/>
      <c r="Z97" s="189"/>
      <c r="AA97" s="189"/>
      <c r="AB97" s="189"/>
      <c r="AC97" s="189"/>
      <c r="AD97" s="189"/>
      <c r="AE97" s="189"/>
      <c r="AF97" s="189"/>
      <c r="AG97" s="189"/>
      <c r="AH97" s="189"/>
      <c r="AI97" s="189"/>
      <c r="AJ97" s="189"/>
      <c r="AK97" s="189"/>
      <c r="AL97" s="189"/>
      <c r="AM97" s="189"/>
      <c r="AN97" s="189"/>
      <c r="AO97" s="189"/>
      <c r="AP97" s="189"/>
      <c r="AQ97" s="189"/>
      <c r="AR97" s="189"/>
      <c r="AS97" s="189"/>
      <c r="AT97" s="189"/>
      <c r="AU97" s="189"/>
      <c r="AV97" s="189"/>
      <c r="AW97" s="189"/>
      <c r="AX97" s="189"/>
      <c r="AY97" s="192" t="s">
        <v>140</v>
      </c>
      <c r="AZ97" s="189"/>
      <c r="BA97" s="189"/>
      <c r="BB97" s="189"/>
      <c r="BC97" s="189"/>
      <c r="BD97" s="189"/>
      <c r="BE97" s="193">
        <f>IF(U97="základní",N97,0)</f>
        <v>0</v>
      </c>
      <c r="BF97" s="193">
        <f>IF(U97="snížená",N97,0)</f>
        <v>0</v>
      </c>
      <c r="BG97" s="193">
        <f>IF(U97="zákl. přenesená",N97,0)</f>
        <v>0</v>
      </c>
      <c r="BH97" s="193">
        <f>IF(U97="sníž. přenesená",N97,0)</f>
        <v>0</v>
      </c>
      <c r="BI97" s="193">
        <f>IF(U97="nulová",N97,0)</f>
        <v>0</v>
      </c>
      <c r="BJ97" s="192" t="s">
        <v>90</v>
      </c>
      <c r="BK97" s="189"/>
      <c r="BL97" s="189"/>
      <c r="BM97" s="189"/>
    </row>
    <row r="98" spans="2:65" s="1" customFormat="1" ht="18" customHeight="1">
      <c r="B98" s="47"/>
      <c r="C98" s="48"/>
      <c r="D98" s="144" t="s">
        <v>141</v>
      </c>
      <c r="E98" s="137"/>
      <c r="F98" s="137"/>
      <c r="G98" s="137"/>
      <c r="H98" s="137"/>
      <c r="I98" s="48"/>
      <c r="J98" s="48"/>
      <c r="K98" s="48"/>
      <c r="L98" s="48"/>
      <c r="M98" s="48"/>
      <c r="N98" s="138">
        <f>ROUND(N88*T98,2)</f>
        <v>0</v>
      </c>
      <c r="O98" s="139"/>
      <c r="P98" s="139"/>
      <c r="Q98" s="139"/>
      <c r="R98" s="49"/>
      <c r="S98" s="189"/>
      <c r="T98" s="190"/>
      <c r="U98" s="191" t="s">
        <v>47</v>
      </c>
      <c r="V98" s="189"/>
      <c r="W98" s="189"/>
      <c r="X98" s="189"/>
      <c r="Y98" s="189"/>
      <c r="Z98" s="189"/>
      <c r="AA98" s="189"/>
      <c r="AB98" s="189"/>
      <c r="AC98" s="189"/>
      <c r="AD98" s="189"/>
      <c r="AE98" s="189"/>
      <c r="AF98" s="189"/>
      <c r="AG98" s="189"/>
      <c r="AH98" s="189"/>
      <c r="AI98" s="189"/>
      <c r="AJ98" s="189"/>
      <c r="AK98" s="189"/>
      <c r="AL98" s="189"/>
      <c r="AM98" s="189"/>
      <c r="AN98" s="189"/>
      <c r="AO98" s="189"/>
      <c r="AP98" s="189"/>
      <c r="AQ98" s="189"/>
      <c r="AR98" s="189"/>
      <c r="AS98" s="189"/>
      <c r="AT98" s="189"/>
      <c r="AU98" s="189"/>
      <c r="AV98" s="189"/>
      <c r="AW98" s="189"/>
      <c r="AX98" s="189"/>
      <c r="AY98" s="192" t="s">
        <v>140</v>
      </c>
      <c r="AZ98" s="189"/>
      <c r="BA98" s="189"/>
      <c r="BB98" s="189"/>
      <c r="BC98" s="189"/>
      <c r="BD98" s="189"/>
      <c r="BE98" s="193">
        <f>IF(U98="základní",N98,0)</f>
        <v>0</v>
      </c>
      <c r="BF98" s="193">
        <f>IF(U98="snížená",N98,0)</f>
        <v>0</v>
      </c>
      <c r="BG98" s="193">
        <f>IF(U98="zákl. přenesená",N98,0)</f>
        <v>0</v>
      </c>
      <c r="BH98" s="193">
        <f>IF(U98="sníž. přenesená",N98,0)</f>
        <v>0</v>
      </c>
      <c r="BI98" s="193">
        <f>IF(U98="nulová",N98,0)</f>
        <v>0</v>
      </c>
      <c r="BJ98" s="192" t="s">
        <v>90</v>
      </c>
      <c r="BK98" s="189"/>
      <c r="BL98" s="189"/>
      <c r="BM98" s="189"/>
    </row>
    <row r="99" spans="2:65" s="1" customFormat="1" ht="18" customHeight="1">
      <c r="B99" s="47"/>
      <c r="C99" s="48"/>
      <c r="D99" s="144" t="s">
        <v>142</v>
      </c>
      <c r="E99" s="137"/>
      <c r="F99" s="137"/>
      <c r="G99" s="137"/>
      <c r="H99" s="137"/>
      <c r="I99" s="48"/>
      <c r="J99" s="48"/>
      <c r="K99" s="48"/>
      <c r="L99" s="48"/>
      <c r="M99" s="48"/>
      <c r="N99" s="138">
        <f>ROUND(N88*T99,2)</f>
        <v>0</v>
      </c>
      <c r="O99" s="139"/>
      <c r="P99" s="139"/>
      <c r="Q99" s="139"/>
      <c r="R99" s="49"/>
      <c r="S99" s="189"/>
      <c r="T99" s="190"/>
      <c r="U99" s="191" t="s">
        <v>47</v>
      </c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189"/>
      <c r="AH99" s="189"/>
      <c r="AI99" s="189"/>
      <c r="AJ99" s="189"/>
      <c r="AK99" s="189"/>
      <c r="AL99" s="189"/>
      <c r="AM99" s="189"/>
      <c r="AN99" s="189"/>
      <c r="AO99" s="189"/>
      <c r="AP99" s="189"/>
      <c r="AQ99" s="189"/>
      <c r="AR99" s="189"/>
      <c r="AS99" s="189"/>
      <c r="AT99" s="189"/>
      <c r="AU99" s="189"/>
      <c r="AV99" s="189"/>
      <c r="AW99" s="189"/>
      <c r="AX99" s="189"/>
      <c r="AY99" s="192" t="s">
        <v>140</v>
      </c>
      <c r="AZ99" s="189"/>
      <c r="BA99" s="189"/>
      <c r="BB99" s="189"/>
      <c r="BC99" s="189"/>
      <c r="BD99" s="189"/>
      <c r="BE99" s="193">
        <f>IF(U99="základní",N99,0)</f>
        <v>0</v>
      </c>
      <c r="BF99" s="193">
        <f>IF(U99="snížená",N99,0)</f>
        <v>0</v>
      </c>
      <c r="BG99" s="193">
        <f>IF(U99="zákl. přenesená",N99,0)</f>
        <v>0</v>
      </c>
      <c r="BH99" s="193">
        <f>IF(U99="sníž. přenesená",N99,0)</f>
        <v>0</v>
      </c>
      <c r="BI99" s="193">
        <f>IF(U99="nulová",N99,0)</f>
        <v>0</v>
      </c>
      <c r="BJ99" s="192" t="s">
        <v>90</v>
      </c>
      <c r="BK99" s="189"/>
      <c r="BL99" s="189"/>
      <c r="BM99" s="189"/>
    </row>
    <row r="100" spans="2:65" s="1" customFormat="1" ht="18" customHeight="1">
      <c r="B100" s="47"/>
      <c r="C100" s="48"/>
      <c r="D100" s="144" t="s">
        <v>143</v>
      </c>
      <c r="E100" s="137"/>
      <c r="F100" s="137"/>
      <c r="G100" s="137"/>
      <c r="H100" s="137"/>
      <c r="I100" s="48"/>
      <c r="J100" s="48"/>
      <c r="K100" s="48"/>
      <c r="L100" s="48"/>
      <c r="M100" s="48"/>
      <c r="N100" s="138">
        <f>ROUND(N88*T100,2)</f>
        <v>0</v>
      </c>
      <c r="O100" s="139"/>
      <c r="P100" s="139"/>
      <c r="Q100" s="139"/>
      <c r="R100" s="49"/>
      <c r="S100" s="189"/>
      <c r="T100" s="190"/>
      <c r="U100" s="191" t="s">
        <v>47</v>
      </c>
      <c r="V100" s="189"/>
      <c r="W100" s="189"/>
      <c r="X100" s="189"/>
      <c r="Y100" s="189"/>
      <c r="Z100" s="189"/>
      <c r="AA100" s="189"/>
      <c r="AB100" s="189"/>
      <c r="AC100" s="189"/>
      <c r="AD100" s="189"/>
      <c r="AE100" s="189"/>
      <c r="AF100" s="189"/>
      <c r="AG100" s="189"/>
      <c r="AH100" s="189"/>
      <c r="AI100" s="189"/>
      <c r="AJ100" s="189"/>
      <c r="AK100" s="189"/>
      <c r="AL100" s="189"/>
      <c r="AM100" s="189"/>
      <c r="AN100" s="189"/>
      <c r="AO100" s="189"/>
      <c r="AP100" s="189"/>
      <c r="AQ100" s="189"/>
      <c r="AR100" s="189"/>
      <c r="AS100" s="189"/>
      <c r="AT100" s="189"/>
      <c r="AU100" s="189"/>
      <c r="AV100" s="189"/>
      <c r="AW100" s="189"/>
      <c r="AX100" s="189"/>
      <c r="AY100" s="192" t="s">
        <v>140</v>
      </c>
      <c r="AZ100" s="189"/>
      <c r="BA100" s="189"/>
      <c r="BB100" s="189"/>
      <c r="BC100" s="189"/>
      <c r="BD100" s="189"/>
      <c r="BE100" s="193">
        <f>IF(U100="základní",N100,0)</f>
        <v>0</v>
      </c>
      <c r="BF100" s="193">
        <f>IF(U100="snížená",N100,0)</f>
        <v>0</v>
      </c>
      <c r="BG100" s="193">
        <f>IF(U100="zákl. přenesená",N100,0)</f>
        <v>0</v>
      </c>
      <c r="BH100" s="193">
        <f>IF(U100="sníž. přenesená",N100,0)</f>
        <v>0</v>
      </c>
      <c r="BI100" s="193">
        <f>IF(U100="nulová",N100,0)</f>
        <v>0</v>
      </c>
      <c r="BJ100" s="192" t="s">
        <v>90</v>
      </c>
      <c r="BK100" s="189"/>
      <c r="BL100" s="189"/>
      <c r="BM100" s="189"/>
    </row>
    <row r="101" spans="2:65" s="1" customFormat="1" ht="18" customHeight="1">
      <c r="B101" s="47"/>
      <c r="C101" s="48"/>
      <c r="D101" s="144" t="s">
        <v>144</v>
      </c>
      <c r="E101" s="137"/>
      <c r="F101" s="137"/>
      <c r="G101" s="137"/>
      <c r="H101" s="137"/>
      <c r="I101" s="48"/>
      <c r="J101" s="48"/>
      <c r="K101" s="48"/>
      <c r="L101" s="48"/>
      <c r="M101" s="48"/>
      <c r="N101" s="138">
        <f>ROUND(N88*T101,2)</f>
        <v>0</v>
      </c>
      <c r="O101" s="139"/>
      <c r="P101" s="139"/>
      <c r="Q101" s="139"/>
      <c r="R101" s="49"/>
      <c r="S101" s="189"/>
      <c r="T101" s="190"/>
      <c r="U101" s="191" t="s">
        <v>47</v>
      </c>
      <c r="V101" s="189"/>
      <c r="W101" s="189"/>
      <c r="X101" s="189"/>
      <c r="Y101" s="189"/>
      <c r="Z101" s="189"/>
      <c r="AA101" s="189"/>
      <c r="AB101" s="189"/>
      <c r="AC101" s="189"/>
      <c r="AD101" s="189"/>
      <c r="AE101" s="189"/>
      <c r="AF101" s="189"/>
      <c r="AG101" s="189"/>
      <c r="AH101" s="189"/>
      <c r="AI101" s="189"/>
      <c r="AJ101" s="189"/>
      <c r="AK101" s="189"/>
      <c r="AL101" s="189"/>
      <c r="AM101" s="189"/>
      <c r="AN101" s="189"/>
      <c r="AO101" s="189"/>
      <c r="AP101" s="189"/>
      <c r="AQ101" s="189"/>
      <c r="AR101" s="189"/>
      <c r="AS101" s="189"/>
      <c r="AT101" s="189"/>
      <c r="AU101" s="189"/>
      <c r="AV101" s="189"/>
      <c r="AW101" s="189"/>
      <c r="AX101" s="189"/>
      <c r="AY101" s="192" t="s">
        <v>140</v>
      </c>
      <c r="AZ101" s="189"/>
      <c r="BA101" s="189"/>
      <c r="BB101" s="189"/>
      <c r="BC101" s="189"/>
      <c r="BD101" s="189"/>
      <c r="BE101" s="193">
        <f>IF(U101="základní",N101,0)</f>
        <v>0</v>
      </c>
      <c r="BF101" s="193">
        <f>IF(U101="snížená",N101,0)</f>
        <v>0</v>
      </c>
      <c r="BG101" s="193">
        <f>IF(U101="zákl. přenesená",N101,0)</f>
        <v>0</v>
      </c>
      <c r="BH101" s="193">
        <f>IF(U101="sníž. přenesená",N101,0)</f>
        <v>0</v>
      </c>
      <c r="BI101" s="193">
        <f>IF(U101="nulová",N101,0)</f>
        <v>0</v>
      </c>
      <c r="BJ101" s="192" t="s">
        <v>90</v>
      </c>
      <c r="BK101" s="189"/>
      <c r="BL101" s="189"/>
      <c r="BM101" s="189"/>
    </row>
    <row r="102" spans="2:65" s="1" customFormat="1" ht="18" customHeight="1">
      <c r="B102" s="47"/>
      <c r="C102" s="48"/>
      <c r="D102" s="137" t="s">
        <v>145</v>
      </c>
      <c r="E102" s="48"/>
      <c r="F102" s="48"/>
      <c r="G102" s="48"/>
      <c r="H102" s="48"/>
      <c r="I102" s="48"/>
      <c r="J102" s="48"/>
      <c r="K102" s="48"/>
      <c r="L102" s="48"/>
      <c r="M102" s="48"/>
      <c r="N102" s="138">
        <f>ROUND(N88*T102,2)</f>
        <v>0</v>
      </c>
      <c r="O102" s="139"/>
      <c r="P102" s="139"/>
      <c r="Q102" s="139"/>
      <c r="R102" s="49"/>
      <c r="S102" s="189"/>
      <c r="T102" s="194"/>
      <c r="U102" s="195" t="s">
        <v>47</v>
      </c>
      <c r="V102" s="189"/>
      <c r="W102" s="189"/>
      <c r="X102" s="189"/>
      <c r="Y102" s="189"/>
      <c r="Z102" s="189"/>
      <c r="AA102" s="189"/>
      <c r="AB102" s="189"/>
      <c r="AC102" s="189"/>
      <c r="AD102" s="189"/>
      <c r="AE102" s="189"/>
      <c r="AF102" s="189"/>
      <c r="AG102" s="189"/>
      <c r="AH102" s="189"/>
      <c r="AI102" s="189"/>
      <c r="AJ102" s="189"/>
      <c r="AK102" s="189"/>
      <c r="AL102" s="189"/>
      <c r="AM102" s="189"/>
      <c r="AN102" s="189"/>
      <c r="AO102" s="189"/>
      <c r="AP102" s="189"/>
      <c r="AQ102" s="189"/>
      <c r="AR102" s="189"/>
      <c r="AS102" s="189"/>
      <c r="AT102" s="189"/>
      <c r="AU102" s="189"/>
      <c r="AV102" s="189"/>
      <c r="AW102" s="189"/>
      <c r="AX102" s="189"/>
      <c r="AY102" s="192" t="s">
        <v>146</v>
      </c>
      <c r="AZ102" s="189"/>
      <c r="BA102" s="189"/>
      <c r="BB102" s="189"/>
      <c r="BC102" s="189"/>
      <c r="BD102" s="189"/>
      <c r="BE102" s="193">
        <f>IF(U102="základní",N102,0)</f>
        <v>0</v>
      </c>
      <c r="BF102" s="193">
        <f>IF(U102="snížená",N102,0)</f>
        <v>0</v>
      </c>
      <c r="BG102" s="193">
        <f>IF(U102="zákl. přenesená",N102,0)</f>
        <v>0</v>
      </c>
      <c r="BH102" s="193">
        <f>IF(U102="sníž. přenesená",N102,0)</f>
        <v>0</v>
      </c>
      <c r="BI102" s="193">
        <f>IF(U102="nulová",N102,0)</f>
        <v>0</v>
      </c>
      <c r="BJ102" s="192" t="s">
        <v>90</v>
      </c>
      <c r="BK102" s="189"/>
      <c r="BL102" s="189"/>
      <c r="BM102" s="189"/>
    </row>
    <row r="103" spans="2:21" s="1" customFormat="1" ht="13.5">
      <c r="B103" s="47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9"/>
      <c r="T103" s="172"/>
      <c r="U103" s="172"/>
    </row>
    <row r="104" spans="2:21" s="1" customFormat="1" ht="29.25" customHeight="1">
      <c r="B104" s="47"/>
      <c r="C104" s="151" t="s">
        <v>112</v>
      </c>
      <c r="D104" s="152"/>
      <c r="E104" s="152"/>
      <c r="F104" s="152"/>
      <c r="G104" s="152"/>
      <c r="H104" s="152"/>
      <c r="I104" s="152"/>
      <c r="J104" s="152"/>
      <c r="K104" s="152"/>
      <c r="L104" s="153">
        <f>ROUND(SUM(N88+N96),2)</f>
        <v>0</v>
      </c>
      <c r="M104" s="153"/>
      <c r="N104" s="153"/>
      <c r="O104" s="153"/>
      <c r="P104" s="153"/>
      <c r="Q104" s="153"/>
      <c r="R104" s="49"/>
      <c r="T104" s="172"/>
      <c r="U104" s="172"/>
    </row>
    <row r="105" spans="2:21" s="1" customFormat="1" ht="6.95" customHeight="1">
      <c r="B105" s="76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8"/>
      <c r="T105" s="172"/>
      <c r="U105" s="172"/>
    </row>
    <row r="109" spans="2:18" s="1" customFormat="1" ht="6.95" customHeight="1">
      <c r="B109" s="79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1"/>
    </row>
    <row r="110" spans="2:18" s="1" customFormat="1" ht="36.95" customHeight="1">
      <c r="B110" s="47"/>
      <c r="C110" s="28" t="s">
        <v>147</v>
      </c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9"/>
    </row>
    <row r="111" spans="2:18" s="1" customFormat="1" ht="6.95" customHeight="1">
      <c r="B111" s="47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9"/>
    </row>
    <row r="112" spans="2:18" s="1" customFormat="1" ht="30" customHeight="1">
      <c r="B112" s="47"/>
      <c r="C112" s="39" t="s">
        <v>19</v>
      </c>
      <c r="D112" s="48"/>
      <c r="E112" s="48"/>
      <c r="F112" s="156" t="str">
        <f>F6</f>
        <v>Rekonstrukce polních cest k.ú. Verneřice</v>
      </c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48"/>
      <c r="R112" s="49"/>
    </row>
    <row r="113" spans="2:18" s="1" customFormat="1" ht="36.95" customHeight="1">
      <c r="B113" s="47"/>
      <c r="C113" s="86" t="s">
        <v>120</v>
      </c>
      <c r="D113" s="48"/>
      <c r="E113" s="48"/>
      <c r="F113" s="88" t="str">
        <f>F7</f>
        <v>007.01 - Projekční, průzkumné a inženýrské práce</v>
      </c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9"/>
    </row>
    <row r="114" spans="2:18" s="1" customFormat="1" ht="6.95" customHeight="1">
      <c r="B114" s="47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9"/>
    </row>
    <row r="115" spans="2:18" s="1" customFormat="1" ht="18" customHeight="1">
      <c r="B115" s="47"/>
      <c r="C115" s="39" t="s">
        <v>24</v>
      </c>
      <c r="D115" s="48"/>
      <c r="E115" s="48"/>
      <c r="F115" s="34" t="str">
        <f>F9</f>
        <v>Verneřice</v>
      </c>
      <c r="G115" s="48"/>
      <c r="H115" s="48"/>
      <c r="I115" s="48"/>
      <c r="J115" s="48"/>
      <c r="K115" s="39" t="s">
        <v>26</v>
      </c>
      <c r="L115" s="48"/>
      <c r="M115" s="91" t="str">
        <f>IF(O9="","",O9)</f>
        <v>11. 10. 2017</v>
      </c>
      <c r="N115" s="91"/>
      <c r="O115" s="91"/>
      <c r="P115" s="91"/>
      <c r="Q115" s="48"/>
      <c r="R115" s="49"/>
    </row>
    <row r="116" spans="2:18" s="1" customFormat="1" ht="6.95" customHeight="1">
      <c r="B116" s="47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9"/>
    </row>
    <row r="117" spans="2:18" s="1" customFormat="1" ht="13.5">
      <c r="B117" s="47"/>
      <c r="C117" s="39" t="s">
        <v>28</v>
      </c>
      <c r="D117" s="48"/>
      <c r="E117" s="48"/>
      <c r="F117" s="34" t="str">
        <f>E12</f>
        <v>ČR - Státní pozemkový úřad</v>
      </c>
      <c r="G117" s="48"/>
      <c r="H117" s="48"/>
      <c r="I117" s="48"/>
      <c r="J117" s="48"/>
      <c r="K117" s="39" t="s">
        <v>36</v>
      </c>
      <c r="L117" s="48"/>
      <c r="M117" s="34" t="str">
        <f>E18</f>
        <v>Agroprojekt PSO s.r.o.</v>
      </c>
      <c r="N117" s="34"/>
      <c r="O117" s="34"/>
      <c r="P117" s="34"/>
      <c r="Q117" s="34"/>
      <c r="R117" s="49"/>
    </row>
    <row r="118" spans="2:18" s="1" customFormat="1" ht="14.4" customHeight="1">
      <c r="B118" s="47"/>
      <c r="C118" s="39" t="s">
        <v>34</v>
      </c>
      <c r="D118" s="48"/>
      <c r="E118" s="48"/>
      <c r="F118" s="34" t="str">
        <f>IF(E15="","",E15)</f>
        <v>Vyplň údaj</v>
      </c>
      <c r="G118" s="48"/>
      <c r="H118" s="48"/>
      <c r="I118" s="48"/>
      <c r="J118" s="48"/>
      <c r="K118" s="39" t="s">
        <v>39</v>
      </c>
      <c r="L118" s="48"/>
      <c r="M118" s="34" t="str">
        <f>E21</f>
        <v>Ing. Divinová Hana</v>
      </c>
      <c r="N118" s="34"/>
      <c r="O118" s="34"/>
      <c r="P118" s="34"/>
      <c r="Q118" s="34"/>
      <c r="R118" s="49"/>
    </row>
    <row r="119" spans="2:18" s="1" customFormat="1" ht="10.3" customHeight="1">
      <c r="B119" s="47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9"/>
    </row>
    <row r="120" spans="2:27" s="8" customFormat="1" ht="29.25" customHeight="1">
      <c r="B120" s="196"/>
      <c r="C120" s="197" t="s">
        <v>148</v>
      </c>
      <c r="D120" s="198" t="s">
        <v>149</v>
      </c>
      <c r="E120" s="198" t="s">
        <v>64</v>
      </c>
      <c r="F120" s="198" t="s">
        <v>150</v>
      </c>
      <c r="G120" s="198"/>
      <c r="H120" s="198"/>
      <c r="I120" s="198"/>
      <c r="J120" s="198" t="s">
        <v>151</v>
      </c>
      <c r="K120" s="198" t="s">
        <v>152</v>
      </c>
      <c r="L120" s="198" t="s">
        <v>153</v>
      </c>
      <c r="M120" s="198"/>
      <c r="N120" s="198" t="s">
        <v>125</v>
      </c>
      <c r="O120" s="198"/>
      <c r="P120" s="198"/>
      <c r="Q120" s="199"/>
      <c r="R120" s="200"/>
      <c r="T120" s="107" t="s">
        <v>154</v>
      </c>
      <c r="U120" s="108" t="s">
        <v>46</v>
      </c>
      <c r="V120" s="108" t="s">
        <v>155</v>
      </c>
      <c r="W120" s="108" t="s">
        <v>156</v>
      </c>
      <c r="X120" s="108" t="s">
        <v>157</v>
      </c>
      <c r="Y120" s="108" t="s">
        <v>158</v>
      </c>
      <c r="Z120" s="108" t="s">
        <v>159</v>
      </c>
      <c r="AA120" s="109" t="s">
        <v>160</v>
      </c>
    </row>
    <row r="121" spans="2:63" s="1" customFormat="1" ht="29.25" customHeight="1">
      <c r="B121" s="47"/>
      <c r="C121" s="111" t="s">
        <v>122</v>
      </c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201">
        <f>BK121</f>
        <v>0</v>
      </c>
      <c r="O121" s="202"/>
      <c r="P121" s="202"/>
      <c r="Q121" s="202"/>
      <c r="R121" s="49"/>
      <c r="T121" s="110"/>
      <c r="U121" s="68"/>
      <c r="V121" s="68"/>
      <c r="W121" s="203">
        <f>W122+W152</f>
        <v>0</v>
      </c>
      <c r="X121" s="68"/>
      <c r="Y121" s="203">
        <f>Y122+Y152</f>
        <v>0</v>
      </c>
      <c r="Z121" s="68"/>
      <c r="AA121" s="204">
        <f>AA122+AA152</f>
        <v>0</v>
      </c>
      <c r="AT121" s="23" t="s">
        <v>81</v>
      </c>
      <c r="AU121" s="23" t="s">
        <v>127</v>
      </c>
      <c r="BK121" s="205">
        <f>BK122+BK152</f>
        <v>0</v>
      </c>
    </row>
    <row r="122" spans="2:63" s="9" customFormat="1" ht="37.4" customHeight="1">
      <c r="B122" s="206"/>
      <c r="C122" s="207"/>
      <c r="D122" s="208" t="s">
        <v>128</v>
      </c>
      <c r="E122" s="208"/>
      <c r="F122" s="208"/>
      <c r="G122" s="208"/>
      <c r="H122" s="208"/>
      <c r="I122" s="208"/>
      <c r="J122" s="208"/>
      <c r="K122" s="208"/>
      <c r="L122" s="208"/>
      <c r="M122" s="208"/>
      <c r="N122" s="209">
        <f>BK122</f>
        <v>0</v>
      </c>
      <c r="O122" s="210"/>
      <c r="P122" s="210"/>
      <c r="Q122" s="210"/>
      <c r="R122" s="211"/>
      <c r="T122" s="212"/>
      <c r="U122" s="207"/>
      <c r="V122" s="207"/>
      <c r="W122" s="213">
        <f>W123+W124+W125</f>
        <v>0</v>
      </c>
      <c r="X122" s="207"/>
      <c r="Y122" s="213">
        <f>Y123+Y124+Y125</f>
        <v>0</v>
      </c>
      <c r="Z122" s="207"/>
      <c r="AA122" s="214">
        <f>AA123+AA124+AA125</f>
        <v>0</v>
      </c>
      <c r="AR122" s="215" t="s">
        <v>193</v>
      </c>
      <c r="AT122" s="216" t="s">
        <v>81</v>
      </c>
      <c r="AU122" s="216" t="s">
        <v>82</v>
      </c>
      <c r="AY122" s="215" t="s">
        <v>161</v>
      </c>
      <c r="BK122" s="217">
        <f>BK123+BK124+BK125</f>
        <v>0</v>
      </c>
    </row>
    <row r="123" spans="2:65" s="1" customFormat="1" ht="16.5" customHeight="1">
      <c r="B123" s="47"/>
      <c r="C123" s="218" t="s">
        <v>90</v>
      </c>
      <c r="D123" s="218" t="s">
        <v>162</v>
      </c>
      <c r="E123" s="219" t="s">
        <v>669</v>
      </c>
      <c r="F123" s="220" t="s">
        <v>670</v>
      </c>
      <c r="G123" s="220"/>
      <c r="H123" s="220"/>
      <c r="I123" s="220"/>
      <c r="J123" s="221" t="s">
        <v>671</v>
      </c>
      <c r="K123" s="222">
        <v>1</v>
      </c>
      <c r="L123" s="223">
        <v>0</v>
      </c>
      <c r="M123" s="224"/>
      <c r="N123" s="225">
        <f>ROUND(L123*K123,2)</f>
        <v>0</v>
      </c>
      <c r="O123" s="225"/>
      <c r="P123" s="225"/>
      <c r="Q123" s="225"/>
      <c r="R123" s="49"/>
      <c r="T123" s="226" t="s">
        <v>22</v>
      </c>
      <c r="U123" s="57" t="s">
        <v>47</v>
      </c>
      <c r="V123" s="48"/>
      <c r="W123" s="227">
        <f>V123*K123</f>
        <v>0</v>
      </c>
      <c r="X123" s="227">
        <v>0</v>
      </c>
      <c r="Y123" s="227">
        <f>X123*K123</f>
        <v>0</v>
      </c>
      <c r="Z123" s="227">
        <v>0</v>
      </c>
      <c r="AA123" s="228">
        <f>Z123*K123</f>
        <v>0</v>
      </c>
      <c r="AR123" s="23" t="s">
        <v>672</v>
      </c>
      <c r="AT123" s="23" t="s">
        <v>162</v>
      </c>
      <c r="AU123" s="23" t="s">
        <v>90</v>
      </c>
      <c r="AY123" s="23" t="s">
        <v>161</v>
      </c>
      <c r="BE123" s="143">
        <f>IF(U123="základní",N123,0)</f>
        <v>0</v>
      </c>
      <c r="BF123" s="143">
        <f>IF(U123="snížená",N123,0)</f>
        <v>0</v>
      </c>
      <c r="BG123" s="143">
        <f>IF(U123="zákl. přenesená",N123,0)</f>
        <v>0</v>
      </c>
      <c r="BH123" s="143">
        <f>IF(U123="sníž. přenesená",N123,0)</f>
        <v>0</v>
      </c>
      <c r="BI123" s="143">
        <f>IF(U123="nulová",N123,0)</f>
        <v>0</v>
      </c>
      <c r="BJ123" s="23" t="s">
        <v>90</v>
      </c>
      <c r="BK123" s="143">
        <f>ROUND(L123*K123,2)</f>
        <v>0</v>
      </c>
      <c r="BL123" s="23" t="s">
        <v>672</v>
      </c>
      <c r="BM123" s="23" t="s">
        <v>673</v>
      </c>
    </row>
    <row r="124" spans="2:65" s="1" customFormat="1" ht="16.5" customHeight="1">
      <c r="B124" s="47"/>
      <c r="C124" s="218" t="s">
        <v>118</v>
      </c>
      <c r="D124" s="218" t="s">
        <v>162</v>
      </c>
      <c r="E124" s="219" t="s">
        <v>674</v>
      </c>
      <c r="F124" s="220" t="s">
        <v>675</v>
      </c>
      <c r="G124" s="220"/>
      <c r="H124" s="220"/>
      <c r="I124" s="220"/>
      <c r="J124" s="221" t="s">
        <v>671</v>
      </c>
      <c r="K124" s="222">
        <v>1</v>
      </c>
      <c r="L124" s="223">
        <v>0</v>
      </c>
      <c r="M124" s="224"/>
      <c r="N124" s="225">
        <f>ROUND(L124*K124,2)</f>
        <v>0</v>
      </c>
      <c r="O124" s="225"/>
      <c r="P124" s="225"/>
      <c r="Q124" s="225"/>
      <c r="R124" s="49"/>
      <c r="T124" s="226" t="s">
        <v>22</v>
      </c>
      <c r="U124" s="57" t="s">
        <v>47</v>
      </c>
      <c r="V124" s="48"/>
      <c r="W124" s="227">
        <f>V124*K124</f>
        <v>0</v>
      </c>
      <c r="X124" s="227">
        <v>0</v>
      </c>
      <c r="Y124" s="227">
        <f>X124*K124</f>
        <v>0</v>
      </c>
      <c r="Z124" s="227">
        <v>0</v>
      </c>
      <c r="AA124" s="228">
        <f>Z124*K124</f>
        <v>0</v>
      </c>
      <c r="AR124" s="23" t="s">
        <v>672</v>
      </c>
      <c r="AT124" s="23" t="s">
        <v>162</v>
      </c>
      <c r="AU124" s="23" t="s">
        <v>90</v>
      </c>
      <c r="AY124" s="23" t="s">
        <v>161</v>
      </c>
      <c r="BE124" s="143">
        <f>IF(U124="základní",N124,0)</f>
        <v>0</v>
      </c>
      <c r="BF124" s="143">
        <f>IF(U124="snížená",N124,0)</f>
        <v>0</v>
      </c>
      <c r="BG124" s="143">
        <f>IF(U124="zákl. přenesená",N124,0)</f>
        <v>0</v>
      </c>
      <c r="BH124" s="143">
        <f>IF(U124="sníž. přenesená",N124,0)</f>
        <v>0</v>
      </c>
      <c r="BI124" s="143">
        <f>IF(U124="nulová",N124,0)</f>
        <v>0</v>
      </c>
      <c r="BJ124" s="23" t="s">
        <v>90</v>
      </c>
      <c r="BK124" s="143">
        <f>ROUND(L124*K124,2)</f>
        <v>0</v>
      </c>
      <c r="BL124" s="23" t="s">
        <v>672</v>
      </c>
      <c r="BM124" s="23" t="s">
        <v>676</v>
      </c>
    </row>
    <row r="125" spans="2:63" s="9" customFormat="1" ht="29.85" customHeight="1">
      <c r="B125" s="206"/>
      <c r="C125" s="207"/>
      <c r="D125" s="238" t="s">
        <v>664</v>
      </c>
      <c r="E125" s="238"/>
      <c r="F125" s="238"/>
      <c r="G125" s="238"/>
      <c r="H125" s="238"/>
      <c r="I125" s="238"/>
      <c r="J125" s="238"/>
      <c r="K125" s="238"/>
      <c r="L125" s="238"/>
      <c r="M125" s="238"/>
      <c r="N125" s="275">
        <f>BK125</f>
        <v>0</v>
      </c>
      <c r="O125" s="276"/>
      <c r="P125" s="276"/>
      <c r="Q125" s="276"/>
      <c r="R125" s="211"/>
      <c r="T125" s="212"/>
      <c r="U125" s="207"/>
      <c r="V125" s="207"/>
      <c r="W125" s="213">
        <f>W126+W141+W146+W149</f>
        <v>0</v>
      </c>
      <c r="X125" s="207"/>
      <c r="Y125" s="213">
        <f>Y126+Y141+Y146+Y149</f>
        <v>0</v>
      </c>
      <c r="Z125" s="207"/>
      <c r="AA125" s="214">
        <f>AA126+AA141+AA146+AA149</f>
        <v>0</v>
      </c>
      <c r="AR125" s="215" t="s">
        <v>193</v>
      </c>
      <c r="AT125" s="216" t="s">
        <v>81</v>
      </c>
      <c r="AU125" s="216" t="s">
        <v>90</v>
      </c>
      <c r="AY125" s="215" t="s">
        <v>161</v>
      </c>
      <c r="BK125" s="217">
        <f>BK126+BK141+BK146+BK149</f>
        <v>0</v>
      </c>
    </row>
    <row r="126" spans="2:63" s="9" customFormat="1" ht="14.85" customHeight="1">
      <c r="B126" s="206"/>
      <c r="C126" s="207"/>
      <c r="D126" s="238" t="s">
        <v>665</v>
      </c>
      <c r="E126" s="238"/>
      <c r="F126" s="238"/>
      <c r="G126" s="238"/>
      <c r="H126" s="238"/>
      <c r="I126" s="238"/>
      <c r="J126" s="238"/>
      <c r="K126" s="238"/>
      <c r="L126" s="238"/>
      <c r="M126" s="238"/>
      <c r="N126" s="261">
        <f>BK126</f>
        <v>0</v>
      </c>
      <c r="O126" s="262"/>
      <c r="P126" s="262"/>
      <c r="Q126" s="262"/>
      <c r="R126" s="211"/>
      <c r="T126" s="212"/>
      <c r="U126" s="207"/>
      <c r="V126" s="207"/>
      <c r="W126" s="213">
        <f>SUM(W127:W140)</f>
        <v>0</v>
      </c>
      <c r="X126" s="207"/>
      <c r="Y126" s="213">
        <f>SUM(Y127:Y140)</f>
        <v>0</v>
      </c>
      <c r="Z126" s="207"/>
      <c r="AA126" s="214">
        <f>SUM(AA127:AA140)</f>
        <v>0</v>
      </c>
      <c r="AR126" s="215" t="s">
        <v>193</v>
      </c>
      <c r="AT126" s="216" t="s">
        <v>81</v>
      </c>
      <c r="AU126" s="216" t="s">
        <v>118</v>
      </c>
      <c r="AY126" s="215" t="s">
        <v>161</v>
      </c>
      <c r="BK126" s="217">
        <f>SUM(BK127:BK140)</f>
        <v>0</v>
      </c>
    </row>
    <row r="127" spans="2:65" s="1" customFormat="1" ht="16.5" customHeight="1">
      <c r="B127" s="47"/>
      <c r="C127" s="218" t="s">
        <v>175</v>
      </c>
      <c r="D127" s="218" t="s">
        <v>162</v>
      </c>
      <c r="E127" s="219" t="s">
        <v>677</v>
      </c>
      <c r="F127" s="220" t="s">
        <v>678</v>
      </c>
      <c r="G127" s="220"/>
      <c r="H127" s="220"/>
      <c r="I127" s="220"/>
      <c r="J127" s="221" t="s">
        <v>679</v>
      </c>
      <c r="K127" s="222">
        <v>6</v>
      </c>
      <c r="L127" s="223">
        <v>0</v>
      </c>
      <c r="M127" s="224"/>
      <c r="N127" s="225">
        <f>ROUND(L127*K127,2)</f>
        <v>0</v>
      </c>
      <c r="O127" s="225"/>
      <c r="P127" s="225"/>
      <c r="Q127" s="225"/>
      <c r="R127" s="49"/>
      <c r="T127" s="226" t="s">
        <v>22</v>
      </c>
      <c r="U127" s="57" t="s">
        <v>47</v>
      </c>
      <c r="V127" s="48"/>
      <c r="W127" s="227">
        <f>V127*K127</f>
        <v>0</v>
      </c>
      <c r="X127" s="227">
        <v>0</v>
      </c>
      <c r="Y127" s="227">
        <f>X127*K127</f>
        <v>0</v>
      </c>
      <c r="Z127" s="227">
        <v>0</v>
      </c>
      <c r="AA127" s="228">
        <f>Z127*K127</f>
        <v>0</v>
      </c>
      <c r="AR127" s="23" t="s">
        <v>672</v>
      </c>
      <c r="AT127" s="23" t="s">
        <v>162</v>
      </c>
      <c r="AU127" s="23" t="s">
        <v>175</v>
      </c>
      <c r="AY127" s="23" t="s">
        <v>161</v>
      </c>
      <c r="BE127" s="143">
        <f>IF(U127="základní",N127,0)</f>
        <v>0</v>
      </c>
      <c r="BF127" s="143">
        <f>IF(U127="snížená",N127,0)</f>
        <v>0</v>
      </c>
      <c r="BG127" s="143">
        <f>IF(U127="zákl. přenesená",N127,0)</f>
        <v>0</v>
      </c>
      <c r="BH127" s="143">
        <f>IF(U127="sníž. přenesená",N127,0)</f>
        <v>0</v>
      </c>
      <c r="BI127" s="143">
        <f>IF(U127="nulová",N127,0)</f>
        <v>0</v>
      </c>
      <c r="BJ127" s="23" t="s">
        <v>90</v>
      </c>
      <c r="BK127" s="143">
        <f>ROUND(L127*K127,2)</f>
        <v>0</v>
      </c>
      <c r="BL127" s="23" t="s">
        <v>672</v>
      </c>
      <c r="BM127" s="23" t="s">
        <v>680</v>
      </c>
    </row>
    <row r="128" spans="2:47" s="1" customFormat="1" ht="84" customHeight="1">
      <c r="B128" s="47"/>
      <c r="C128" s="48"/>
      <c r="D128" s="48"/>
      <c r="E128" s="48"/>
      <c r="F128" s="229" t="s">
        <v>681</v>
      </c>
      <c r="G128" s="68"/>
      <c r="H128" s="68"/>
      <c r="I128" s="68"/>
      <c r="J128" s="48"/>
      <c r="K128" s="48"/>
      <c r="L128" s="48"/>
      <c r="M128" s="48"/>
      <c r="N128" s="48"/>
      <c r="O128" s="48"/>
      <c r="P128" s="48"/>
      <c r="Q128" s="48"/>
      <c r="R128" s="49"/>
      <c r="T128" s="190"/>
      <c r="U128" s="48"/>
      <c r="V128" s="48"/>
      <c r="W128" s="48"/>
      <c r="X128" s="48"/>
      <c r="Y128" s="48"/>
      <c r="Z128" s="48"/>
      <c r="AA128" s="101"/>
      <c r="AT128" s="23" t="s">
        <v>169</v>
      </c>
      <c r="AU128" s="23" t="s">
        <v>175</v>
      </c>
    </row>
    <row r="129" spans="2:51" s="10" customFormat="1" ht="16.5" customHeight="1">
      <c r="B129" s="241"/>
      <c r="C129" s="242"/>
      <c r="D129" s="242"/>
      <c r="E129" s="243" t="s">
        <v>22</v>
      </c>
      <c r="F129" s="251" t="s">
        <v>682</v>
      </c>
      <c r="G129" s="242"/>
      <c r="H129" s="242"/>
      <c r="I129" s="242"/>
      <c r="J129" s="242"/>
      <c r="K129" s="246">
        <v>3</v>
      </c>
      <c r="L129" s="242"/>
      <c r="M129" s="242"/>
      <c r="N129" s="242"/>
      <c r="O129" s="242"/>
      <c r="P129" s="242"/>
      <c r="Q129" s="242"/>
      <c r="R129" s="247"/>
      <c r="T129" s="248"/>
      <c r="U129" s="242"/>
      <c r="V129" s="242"/>
      <c r="W129" s="242"/>
      <c r="X129" s="242"/>
      <c r="Y129" s="242"/>
      <c r="Z129" s="242"/>
      <c r="AA129" s="249"/>
      <c r="AT129" s="250" t="s">
        <v>181</v>
      </c>
      <c r="AU129" s="250" t="s">
        <v>175</v>
      </c>
      <c r="AV129" s="10" t="s">
        <v>118</v>
      </c>
      <c r="AW129" s="10" t="s">
        <v>38</v>
      </c>
      <c r="AX129" s="10" t="s">
        <v>82</v>
      </c>
      <c r="AY129" s="250" t="s">
        <v>161</v>
      </c>
    </row>
    <row r="130" spans="2:51" s="10" customFormat="1" ht="16.5" customHeight="1">
      <c r="B130" s="241"/>
      <c r="C130" s="242"/>
      <c r="D130" s="242"/>
      <c r="E130" s="243" t="s">
        <v>22</v>
      </c>
      <c r="F130" s="251" t="s">
        <v>683</v>
      </c>
      <c r="G130" s="242"/>
      <c r="H130" s="242"/>
      <c r="I130" s="242"/>
      <c r="J130" s="242"/>
      <c r="K130" s="246">
        <v>1</v>
      </c>
      <c r="L130" s="242"/>
      <c r="M130" s="242"/>
      <c r="N130" s="242"/>
      <c r="O130" s="242"/>
      <c r="P130" s="242"/>
      <c r="Q130" s="242"/>
      <c r="R130" s="247"/>
      <c r="T130" s="248"/>
      <c r="U130" s="242"/>
      <c r="V130" s="242"/>
      <c r="W130" s="242"/>
      <c r="X130" s="242"/>
      <c r="Y130" s="242"/>
      <c r="Z130" s="242"/>
      <c r="AA130" s="249"/>
      <c r="AT130" s="250" t="s">
        <v>181</v>
      </c>
      <c r="AU130" s="250" t="s">
        <v>175</v>
      </c>
      <c r="AV130" s="10" t="s">
        <v>118</v>
      </c>
      <c r="AW130" s="10" t="s">
        <v>38</v>
      </c>
      <c r="AX130" s="10" t="s">
        <v>82</v>
      </c>
      <c r="AY130" s="250" t="s">
        <v>161</v>
      </c>
    </row>
    <row r="131" spans="2:51" s="10" customFormat="1" ht="16.5" customHeight="1">
      <c r="B131" s="241"/>
      <c r="C131" s="242"/>
      <c r="D131" s="242"/>
      <c r="E131" s="243" t="s">
        <v>22</v>
      </c>
      <c r="F131" s="251" t="s">
        <v>684</v>
      </c>
      <c r="G131" s="242"/>
      <c r="H131" s="242"/>
      <c r="I131" s="242"/>
      <c r="J131" s="242"/>
      <c r="K131" s="246">
        <v>1</v>
      </c>
      <c r="L131" s="242"/>
      <c r="M131" s="242"/>
      <c r="N131" s="242"/>
      <c r="O131" s="242"/>
      <c r="P131" s="242"/>
      <c r="Q131" s="242"/>
      <c r="R131" s="247"/>
      <c r="T131" s="248"/>
      <c r="U131" s="242"/>
      <c r="V131" s="242"/>
      <c r="W131" s="242"/>
      <c r="X131" s="242"/>
      <c r="Y131" s="242"/>
      <c r="Z131" s="242"/>
      <c r="AA131" s="249"/>
      <c r="AT131" s="250" t="s">
        <v>181</v>
      </c>
      <c r="AU131" s="250" t="s">
        <v>175</v>
      </c>
      <c r="AV131" s="10" t="s">
        <v>118</v>
      </c>
      <c r="AW131" s="10" t="s">
        <v>38</v>
      </c>
      <c r="AX131" s="10" t="s">
        <v>82</v>
      </c>
      <c r="AY131" s="250" t="s">
        <v>161</v>
      </c>
    </row>
    <row r="132" spans="2:51" s="10" customFormat="1" ht="16.5" customHeight="1">
      <c r="B132" s="241"/>
      <c r="C132" s="242"/>
      <c r="D132" s="242"/>
      <c r="E132" s="243" t="s">
        <v>22</v>
      </c>
      <c r="F132" s="251" t="s">
        <v>685</v>
      </c>
      <c r="G132" s="242"/>
      <c r="H132" s="242"/>
      <c r="I132" s="242"/>
      <c r="J132" s="242"/>
      <c r="K132" s="246">
        <v>1</v>
      </c>
      <c r="L132" s="242"/>
      <c r="M132" s="242"/>
      <c r="N132" s="242"/>
      <c r="O132" s="242"/>
      <c r="P132" s="242"/>
      <c r="Q132" s="242"/>
      <c r="R132" s="247"/>
      <c r="T132" s="248"/>
      <c r="U132" s="242"/>
      <c r="V132" s="242"/>
      <c r="W132" s="242"/>
      <c r="X132" s="242"/>
      <c r="Y132" s="242"/>
      <c r="Z132" s="242"/>
      <c r="AA132" s="249"/>
      <c r="AT132" s="250" t="s">
        <v>181</v>
      </c>
      <c r="AU132" s="250" t="s">
        <v>175</v>
      </c>
      <c r="AV132" s="10" t="s">
        <v>118</v>
      </c>
      <c r="AW132" s="10" t="s">
        <v>38</v>
      </c>
      <c r="AX132" s="10" t="s">
        <v>82</v>
      </c>
      <c r="AY132" s="250" t="s">
        <v>161</v>
      </c>
    </row>
    <row r="133" spans="2:51" s="11" customFormat="1" ht="16.5" customHeight="1">
      <c r="B133" s="252"/>
      <c r="C133" s="253"/>
      <c r="D133" s="253"/>
      <c r="E133" s="254" t="s">
        <v>22</v>
      </c>
      <c r="F133" s="255" t="s">
        <v>183</v>
      </c>
      <c r="G133" s="253"/>
      <c r="H133" s="253"/>
      <c r="I133" s="253"/>
      <c r="J133" s="253"/>
      <c r="K133" s="256">
        <v>6</v>
      </c>
      <c r="L133" s="253"/>
      <c r="M133" s="253"/>
      <c r="N133" s="253"/>
      <c r="O133" s="253"/>
      <c r="P133" s="253"/>
      <c r="Q133" s="253"/>
      <c r="R133" s="257"/>
      <c r="T133" s="258"/>
      <c r="U133" s="253"/>
      <c r="V133" s="253"/>
      <c r="W133" s="253"/>
      <c r="X133" s="253"/>
      <c r="Y133" s="253"/>
      <c r="Z133" s="253"/>
      <c r="AA133" s="259"/>
      <c r="AT133" s="260" t="s">
        <v>181</v>
      </c>
      <c r="AU133" s="260" t="s">
        <v>175</v>
      </c>
      <c r="AV133" s="11" t="s">
        <v>166</v>
      </c>
      <c r="AW133" s="11" t="s">
        <v>38</v>
      </c>
      <c r="AX133" s="11" t="s">
        <v>90</v>
      </c>
      <c r="AY133" s="260" t="s">
        <v>161</v>
      </c>
    </row>
    <row r="134" spans="2:65" s="1" customFormat="1" ht="16.5" customHeight="1">
      <c r="B134" s="47"/>
      <c r="C134" s="218" t="s">
        <v>166</v>
      </c>
      <c r="D134" s="218" t="s">
        <v>162</v>
      </c>
      <c r="E134" s="219" t="s">
        <v>686</v>
      </c>
      <c r="F134" s="220" t="s">
        <v>687</v>
      </c>
      <c r="G134" s="220"/>
      <c r="H134" s="220"/>
      <c r="I134" s="220"/>
      <c r="J134" s="221" t="s">
        <v>679</v>
      </c>
      <c r="K134" s="222">
        <v>1</v>
      </c>
      <c r="L134" s="223">
        <v>0</v>
      </c>
      <c r="M134" s="224"/>
      <c r="N134" s="225">
        <f>ROUND(L134*K134,2)</f>
        <v>0</v>
      </c>
      <c r="O134" s="225"/>
      <c r="P134" s="225"/>
      <c r="Q134" s="225"/>
      <c r="R134" s="49"/>
      <c r="T134" s="226" t="s">
        <v>22</v>
      </c>
      <c r="U134" s="57" t="s">
        <v>47</v>
      </c>
      <c r="V134" s="48"/>
      <c r="W134" s="227">
        <f>V134*K134</f>
        <v>0</v>
      </c>
      <c r="X134" s="227">
        <v>0</v>
      </c>
      <c r="Y134" s="227">
        <f>X134*K134</f>
        <v>0</v>
      </c>
      <c r="Z134" s="227">
        <v>0</v>
      </c>
      <c r="AA134" s="228">
        <f>Z134*K134</f>
        <v>0</v>
      </c>
      <c r="AR134" s="23" t="s">
        <v>672</v>
      </c>
      <c r="AT134" s="23" t="s">
        <v>162</v>
      </c>
      <c r="AU134" s="23" t="s">
        <v>175</v>
      </c>
      <c r="AY134" s="23" t="s">
        <v>161</v>
      </c>
      <c r="BE134" s="143">
        <f>IF(U134="základní",N134,0)</f>
        <v>0</v>
      </c>
      <c r="BF134" s="143">
        <f>IF(U134="snížená",N134,0)</f>
        <v>0</v>
      </c>
      <c r="BG134" s="143">
        <f>IF(U134="zákl. přenesená",N134,0)</f>
        <v>0</v>
      </c>
      <c r="BH134" s="143">
        <f>IF(U134="sníž. přenesená",N134,0)</f>
        <v>0</v>
      </c>
      <c r="BI134" s="143">
        <f>IF(U134="nulová",N134,0)</f>
        <v>0</v>
      </c>
      <c r="BJ134" s="23" t="s">
        <v>90</v>
      </c>
      <c r="BK134" s="143">
        <f>ROUND(L134*K134,2)</f>
        <v>0</v>
      </c>
      <c r="BL134" s="23" t="s">
        <v>672</v>
      </c>
      <c r="BM134" s="23" t="s">
        <v>688</v>
      </c>
    </row>
    <row r="135" spans="2:47" s="1" customFormat="1" ht="24" customHeight="1">
      <c r="B135" s="47"/>
      <c r="C135" s="48"/>
      <c r="D135" s="48"/>
      <c r="E135" s="48"/>
      <c r="F135" s="229" t="s">
        <v>689</v>
      </c>
      <c r="G135" s="68"/>
      <c r="H135" s="68"/>
      <c r="I135" s="68"/>
      <c r="J135" s="48"/>
      <c r="K135" s="48"/>
      <c r="L135" s="48"/>
      <c r="M135" s="48"/>
      <c r="N135" s="48"/>
      <c r="O135" s="48"/>
      <c r="P135" s="48"/>
      <c r="Q135" s="48"/>
      <c r="R135" s="49"/>
      <c r="T135" s="190"/>
      <c r="U135" s="48"/>
      <c r="V135" s="48"/>
      <c r="W135" s="48"/>
      <c r="X135" s="48"/>
      <c r="Y135" s="48"/>
      <c r="Z135" s="48"/>
      <c r="AA135" s="101"/>
      <c r="AT135" s="23" t="s">
        <v>169</v>
      </c>
      <c r="AU135" s="23" t="s">
        <v>175</v>
      </c>
    </row>
    <row r="136" spans="2:65" s="1" customFormat="1" ht="16.5" customHeight="1">
      <c r="B136" s="47"/>
      <c r="C136" s="218" t="s">
        <v>193</v>
      </c>
      <c r="D136" s="218" t="s">
        <v>162</v>
      </c>
      <c r="E136" s="219" t="s">
        <v>690</v>
      </c>
      <c r="F136" s="220" t="s">
        <v>691</v>
      </c>
      <c r="G136" s="220"/>
      <c r="H136" s="220"/>
      <c r="I136" s="220"/>
      <c r="J136" s="221" t="s">
        <v>679</v>
      </c>
      <c r="K136" s="222">
        <v>1</v>
      </c>
      <c r="L136" s="223">
        <v>0</v>
      </c>
      <c r="M136" s="224"/>
      <c r="N136" s="225">
        <f>ROUND(L136*K136,2)</f>
        <v>0</v>
      </c>
      <c r="O136" s="225"/>
      <c r="P136" s="225"/>
      <c r="Q136" s="225"/>
      <c r="R136" s="49"/>
      <c r="T136" s="226" t="s">
        <v>22</v>
      </c>
      <c r="U136" s="57" t="s">
        <v>47</v>
      </c>
      <c r="V136" s="48"/>
      <c r="W136" s="227">
        <f>V136*K136</f>
        <v>0</v>
      </c>
      <c r="X136" s="227">
        <v>0</v>
      </c>
      <c r="Y136" s="227">
        <f>X136*K136</f>
        <v>0</v>
      </c>
      <c r="Z136" s="227">
        <v>0</v>
      </c>
      <c r="AA136" s="228">
        <f>Z136*K136</f>
        <v>0</v>
      </c>
      <c r="AR136" s="23" t="s">
        <v>672</v>
      </c>
      <c r="AT136" s="23" t="s">
        <v>162</v>
      </c>
      <c r="AU136" s="23" t="s">
        <v>175</v>
      </c>
      <c r="AY136" s="23" t="s">
        <v>161</v>
      </c>
      <c r="BE136" s="143">
        <f>IF(U136="základní",N136,0)</f>
        <v>0</v>
      </c>
      <c r="BF136" s="143">
        <f>IF(U136="snížená",N136,0)</f>
        <v>0</v>
      </c>
      <c r="BG136" s="143">
        <f>IF(U136="zákl. přenesená",N136,0)</f>
        <v>0</v>
      </c>
      <c r="BH136" s="143">
        <f>IF(U136="sníž. přenesená",N136,0)</f>
        <v>0</v>
      </c>
      <c r="BI136" s="143">
        <f>IF(U136="nulová",N136,0)</f>
        <v>0</v>
      </c>
      <c r="BJ136" s="23" t="s">
        <v>90</v>
      </c>
      <c r="BK136" s="143">
        <f>ROUND(L136*K136,2)</f>
        <v>0</v>
      </c>
      <c r="BL136" s="23" t="s">
        <v>672</v>
      </c>
      <c r="BM136" s="23" t="s">
        <v>692</v>
      </c>
    </row>
    <row r="137" spans="2:47" s="1" customFormat="1" ht="60" customHeight="1">
      <c r="B137" s="47"/>
      <c r="C137" s="48"/>
      <c r="D137" s="48"/>
      <c r="E137" s="48"/>
      <c r="F137" s="229" t="s">
        <v>693</v>
      </c>
      <c r="G137" s="68"/>
      <c r="H137" s="68"/>
      <c r="I137" s="68"/>
      <c r="J137" s="48"/>
      <c r="K137" s="48"/>
      <c r="L137" s="48"/>
      <c r="M137" s="48"/>
      <c r="N137" s="48"/>
      <c r="O137" s="48"/>
      <c r="P137" s="48"/>
      <c r="Q137" s="48"/>
      <c r="R137" s="49"/>
      <c r="T137" s="190"/>
      <c r="U137" s="48"/>
      <c r="V137" s="48"/>
      <c r="W137" s="48"/>
      <c r="X137" s="48"/>
      <c r="Y137" s="48"/>
      <c r="Z137" s="48"/>
      <c r="AA137" s="101"/>
      <c r="AT137" s="23" t="s">
        <v>169</v>
      </c>
      <c r="AU137" s="23" t="s">
        <v>175</v>
      </c>
    </row>
    <row r="138" spans="2:65" s="1" customFormat="1" ht="16.5" customHeight="1">
      <c r="B138" s="47"/>
      <c r="C138" s="218" t="s">
        <v>198</v>
      </c>
      <c r="D138" s="218" t="s">
        <v>162</v>
      </c>
      <c r="E138" s="219" t="s">
        <v>694</v>
      </c>
      <c r="F138" s="220" t="s">
        <v>695</v>
      </c>
      <c r="G138" s="220"/>
      <c r="H138" s="220"/>
      <c r="I138" s="220"/>
      <c r="J138" s="221" t="s">
        <v>679</v>
      </c>
      <c r="K138" s="222">
        <v>1</v>
      </c>
      <c r="L138" s="223">
        <v>0</v>
      </c>
      <c r="M138" s="224"/>
      <c r="N138" s="225">
        <f>ROUND(L138*K138,2)</f>
        <v>0</v>
      </c>
      <c r="O138" s="225"/>
      <c r="P138" s="225"/>
      <c r="Q138" s="225"/>
      <c r="R138" s="49"/>
      <c r="T138" s="226" t="s">
        <v>22</v>
      </c>
      <c r="U138" s="57" t="s">
        <v>47</v>
      </c>
      <c r="V138" s="48"/>
      <c r="W138" s="227">
        <f>V138*K138</f>
        <v>0</v>
      </c>
      <c r="X138" s="227">
        <v>0</v>
      </c>
      <c r="Y138" s="227">
        <f>X138*K138</f>
        <v>0</v>
      </c>
      <c r="Z138" s="227">
        <v>0</v>
      </c>
      <c r="AA138" s="228">
        <f>Z138*K138</f>
        <v>0</v>
      </c>
      <c r="AR138" s="23" t="s">
        <v>672</v>
      </c>
      <c r="AT138" s="23" t="s">
        <v>162</v>
      </c>
      <c r="AU138" s="23" t="s">
        <v>175</v>
      </c>
      <c r="AY138" s="23" t="s">
        <v>161</v>
      </c>
      <c r="BE138" s="143">
        <f>IF(U138="základní",N138,0)</f>
        <v>0</v>
      </c>
      <c r="BF138" s="143">
        <f>IF(U138="snížená",N138,0)</f>
        <v>0</v>
      </c>
      <c r="BG138" s="143">
        <f>IF(U138="zákl. přenesená",N138,0)</f>
        <v>0</v>
      </c>
      <c r="BH138" s="143">
        <f>IF(U138="sníž. přenesená",N138,0)</f>
        <v>0</v>
      </c>
      <c r="BI138" s="143">
        <f>IF(U138="nulová",N138,0)</f>
        <v>0</v>
      </c>
      <c r="BJ138" s="23" t="s">
        <v>90</v>
      </c>
      <c r="BK138" s="143">
        <f>ROUND(L138*K138,2)</f>
        <v>0</v>
      </c>
      <c r="BL138" s="23" t="s">
        <v>672</v>
      </c>
      <c r="BM138" s="23" t="s">
        <v>696</v>
      </c>
    </row>
    <row r="139" spans="2:47" s="1" customFormat="1" ht="48" customHeight="1">
      <c r="B139" s="47"/>
      <c r="C139" s="48"/>
      <c r="D139" s="48"/>
      <c r="E139" s="48"/>
      <c r="F139" s="229" t="s">
        <v>697</v>
      </c>
      <c r="G139" s="68"/>
      <c r="H139" s="68"/>
      <c r="I139" s="68"/>
      <c r="J139" s="48"/>
      <c r="K139" s="48"/>
      <c r="L139" s="48"/>
      <c r="M139" s="48"/>
      <c r="N139" s="48"/>
      <c r="O139" s="48"/>
      <c r="P139" s="48"/>
      <c r="Q139" s="48"/>
      <c r="R139" s="49"/>
      <c r="T139" s="190"/>
      <c r="U139" s="48"/>
      <c r="V139" s="48"/>
      <c r="W139" s="48"/>
      <c r="X139" s="48"/>
      <c r="Y139" s="48"/>
      <c r="Z139" s="48"/>
      <c r="AA139" s="101"/>
      <c r="AT139" s="23" t="s">
        <v>169</v>
      </c>
      <c r="AU139" s="23" t="s">
        <v>175</v>
      </c>
    </row>
    <row r="140" spans="2:65" s="1" customFormat="1" ht="16.5" customHeight="1">
      <c r="B140" s="47"/>
      <c r="C140" s="218" t="s">
        <v>203</v>
      </c>
      <c r="D140" s="218" t="s">
        <v>162</v>
      </c>
      <c r="E140" s="219" t="s">
        <v>698</v>
      </c>
      <c r="F140" s="220" t="s">
        <v>699</v>
      </c>
      <c r="G140" s="220"/>
      <c r="H140" s="220"/>
      <c r="I140" s="220"/>
      <c r="J140" s="221" t="s">
        <v>671</v>
      </c>
      <c r="K140" s="222">
        <v>1</v>
      </c>
      <c r="L140" s="223">
        <v>0</v>
      </c>
      <c r="M140" s="224"/>
      <c r="N140" s="225">
        <f>ROUND(L140*K140,2)</f>
        <v>0</v>
      </c>
      <c r="O140" s="225"/>
      <c r="P140" s="225"/>
      <c r="Q140" s="225"/>
      <c r="R140" s="49"/>
      <c r="T140" s="226" t="s">
        <v>22</v>
      </c>
      <c r="U140" s="57" t="s">
        <v>47</v>
      </c>
      <c r="V140" s="48"/>
      <c r="W140" s="227">
        <f>V140*K140</f>
        <v>0</v>
      </c>
      <c r="X140" s="227">
        <v>0</v>
      </c>
      <c r="Y140" s="227">
        <f>X140*K140</f>
        <v>0</v>
      </c>
      <c r="Z140" s="227">
        <v>0</v>
      </c>
      <c r="AA140" s="228">
        <f>Z140*K140</f>
        <v>0</v>
      </c>
      <c r="AR140" s="23" t="s">
        <v>672</v>
      </c>
      <c r="AT140" s="23" t="s">
        <v>162</v>
      </c>
      <c r="AU140" s="23" t="s">
        <v>175</v>
      </c>
      <c r="AY140" s="23" t="s">
        <v>161</v>
      </c>
      <c r="BE140" s="143">
        <f>IF(U140="základní",N140,0)</f>
        <v>0</v>
      </c>
      <c r="BF140" s="143">
        <f>IF(U140="snížená",N140,0)</f>
        <v>0</v>
      </c>
      <c r="BG140" s="143">
        <f>IF(U140="zákl. přenesená",N140,0)</f>
        <v>0</v>
      </c>
      <c r="BH140" s="143">
        <f>IF(U140="sníž. přenesená",N140,0)</f>
        <v>0</v>
      </c>
      <c r="BI140" s="143">
        <f>IF(U140="nulová",N140,0)</f>
        <v>0</v>
      </c>
      <c r="BJ140" s="23" t="s">
        <v>90</v>
      </c>
      <c r="BK140" s="143">
        <f>ROUND(L140*K140,2)</f>
        <v>0</v>
      </c>
      <c r="BL140" s="23" t="s">
        <v>672</v>
      </c>
      <c r="BM140" s="23" t="s">
        <v>700</v>
      </c>
    </row>
    <row r="141" spans="2:63" s="9" customFormat="1" ht="22.3" customHeight="1">
      <c r="B141" s="206"/>
      <c r="C141" s="207"/>
      <c r="D141" s="238" t="s">
        <v>666</v>
      </c>
      <c r="E141" s="238"/>
      <c r="F141" s="238"/>
      <c r="G141" s="238"/>
      <c r="H141" s="238"/>
      <c r="I141" s="238"/>
      <c r="J141" s="238"/>
      <c r="K141" s="238"/>
      <c r="L141" s="238"/>
      <c r="M141" s="238"/>
      <c r="N141" s="239">
        <f>BK141</f>
        <v>0</v>
      </c>
      <c r="O141" s="240"/>
      <c r="P141" s="240"/>
      <c r="Q141" s="240"/>
      <c r="R141" s="211"/>
      <c r="T141" s="212"/>
      <c r="U141" s="207"/>
      <c r="V141" s="207"/>
      <c r="W141" s="213">
        <f>SUM(W142:W145)</f>
        <v>0</v>
      </c>
      <c r="X141" s="207"/>
      <c r="Y141" s="213">
        <f>SUM(Y142:Y145)</f>
        <v>0</v>
      </c>
      <c r="Z141" s="207"/>
      <c r="AA141" s="214">
        <f>SUM(AA142:AA145)</f>
        <v>0</v>
      </c>
      <c r="AR141" s="215" t="s">
        <v>193</v>
      </c>
      <c r="AT141" s="216" t="s">
        <v>81</v>
      </c>
      <c r="AU141" s="216" t="s">
        <v>118</v>
      </c>
      <c r="AY141" s="215" t="s">
        <v>161</v>
      </c>
      <c r="BK141" s="217">
        <f>SUM(BK142:BK145)</f>
        <v>0</v>
      </c>
    </row>
    <row r="142" spans="2:65" s="1" customFormat="1" ht="16.5" customHeight="1">
      <c r="B142" s="47"/>
      <c r="C142" s="218" t="s">
        <v>173</v>
      </c>
      <c r="D142" s="218" t="s">
        <v>162</v>
      </c>
      <c r="E142" s="219" t="s">
        <v>701</v>
      </c>
      <c r="F142" s="220" t="s">
        <v>139</v>
      </c>
      <c r="G142" s="220"/>
      <c r="H142" s="220"/>
      <c r="I142" s="220"/>
      <c r="J142" s="221" t="s">
        <v>679</v>
      </c>
      <c r="K142" s="222">
        <v>1</v>
      </c>
      <c r="L142" s="223">
        <v>0</v>
      </c>
      <c r="M142" s="224"/>
      <c r="N142" s="225">
        <f>ROUND(L142*K142,2)</f>
        <v>0</v>
      </c>
      <c r="O142" s="225"/>
      <c r="P142" s="225"/>
      <c r="Q142" s="225"/>
      <c r="R142" s="49"/>
      <c r="T142" s="226" t="s">
        <v>22</v>
      </c>
      <c r="U142" s="57" t="s">
        <v>47</v>
      </c>
      <c r="V142" s="48"/>
      <c r="W142" s="227">
        <f>V142*K142</f>
        <v>0</v>
      </c>
      <c r="X142" s="227">
        <v>0</v>
      </c>
      <c r="Y142" s="227">
        <f>X142*K142</f>
        <v>0</v>
      </c>
      <c r="Z142" s="227">
        <v>0</v>
      </c>
      <c r="AA142" s="228">
        <f>Z142*K142</f>
        <v>0</v>
      </c>
      <c r="AR142" s="23" t="s">
        <v>672</v>
      </c>
      <c r="AT142" s="23" t="s">
        <v>162</v>
      </c>
      <c r="AU142" s="23" t="s">
        <v>175</v>
      </c>
      <c r="AY142" s="23" t="s">
        <v>161</v>
      </c>
      <c r="BE142" s="143">
        <f>IF(U142="základní",N142,0)</f>
        <v>0</v>
      </c>
      <c r="BF142" s="143">
        <f>IF(U142="snížená",N142,0)</f>
        <v>0</v>
      </c>
      <c r="BG142" s="143">
        <f>IF(U142="zákl. přenesená",N142,0)</f>
        <v>0</v>
      </c>
      <c r="BH142" s="143">
        <f>IF(U142="sníž. přenesená",N142,0)</f>
        <v>0</v>
      </c>
      <c r="BI142" s="143">
        <f>IF(U142="nulová",N142,0)</f>
        <v>0</v>
      </c>
      <c r="BJ142" s="23" t="s">
        <v>90</v>
      </c>
      <c r="BK142" s="143">
        <f>ROUND(L142*K142,2)</f>
        <v>0</v>
      </c>
      <c r="BL142" s="23" t="s">
        <v>672</v>
      </c>
      <c r="BM142" s="23" t="s">
        <v>702</v>
      </c>
    </row>
    <row r="143" spans="2:47" s="1" customFormat="1" ht="24" customHeight="1">
      <c r="B143" s="47"/>
      <c r="C143" s="48"/>
      <c r="D143" s="48"/>
      <c r="E143" s="48"/>
      <c r="F143" s="229" t="s">
        <v>703</v>
      </c>
      <c r="G143" s="68"/>
      <c r="H143" s="68"/>
      <c r="I143" s="68"/>
      <c r="J143" s="48"/>
      <c r="K143" s="48"/>
      <c r="L143" s="48"/>
      <c r="M143" s="48"/>
      <c r="N143" s="48"/>
      <c r="O143" s="48"/>
      <c r="P143" s="48"/>
      <c r="Q143" s="48"/>
      <c r="R143" s="49"/>
      <c r="T143" s="190"/>
      <c r="U143" s="48"/>
      <c r="V143" s="48"/>
      <c r="W143" s="48"/>
      <c r="X143" s="48"/>
      <c r="Y143" s="48"/>
      <c r="Z143" s="48"/>
      <c r="AA143" s="101"/>
      <c r="AT143" s="23" t="s">
        <v>169</v>
      </c>
      <c r="AU143" s="23" t="s">
        <v>175</v>
      </c>
    </row>
    <row r="144" spans="2:65" s="1" customFormat="1" ht="16.5" customHeight="1">
      <c r="B144" s="47"/>
      <c r="C144" s="218" t="s">
        <v>212</v>
      </c>
      <c r="D144" s="218" t="s">
        <v>162</v>
      </c>
      <c r="E144" s="219" t="s">
        <v>704</v>
      </c>
      <c r="F144" s="220" t="s">
        <v>705</v>
      </c>
      <c r="G144" s="220"/>
      <c r="H144" s="220"/>
      <c r="I144" s="220"/>
      <c r="J144" s="221" t="s">
        <v>679</v>
      </c>
      <c r="K144" s="222">
        <v>1</v>
      </c>
      <c r="L144" s="223">
        <v>0</v>
      </c>
      <c r="M144" s="224"/>
      <c r="N144" s="225">
        <f>ROUND(L144*K144,2)</f>
        <v>0</v>
      </c>
      <c r="O144" s="225"/>
      <c r="P144" s="225"/>
      <c r="Q144" s="225"/>
      <c r="R144" s="49"/>
      <c r="T144" s="226" t="s">
        <v>22</v>
      </c>
      <c r="U144" s="57" t="s">
        <v>47</v>
      </c>
      <c r="V144" s="48"/>
      <c r="W144" s="227">
        <f>V144*K144</f>
        <v>0</v>
      </c>
      <c r="X144" s="227">
        <v>0</v>
      </c>
      <c r="Y144" s="227">
        <f>X144*K144</f>
        <v>0</v>
      </c>
      <c r="Z144" s="227">
        <v>0</v>
      </c>
      <c r="AA144" s="228">
        <f>Z144*K144</f>
        <v>0</v>
      </c>
      <c r="AR144" s="23" t="s">
        <v>672</v>
      </c>
      <c r="AT144" s="23" t="s">
        <v>162</v>
      </c>
      <c r="AU144" s="23" t="s">
        <v>175</v>
      </c>
      <c r="AY144" s="23" t="s">
        <v>161</v>
      </c>
      <c r="BE144" s="143">
        <f>IF(U144="základní",N144,0)</f>
        <v>0</v>
      </c>
      <c r="BF144" s="143">
        <f>IF(U144="snížená",N144,0)</f>
        <v>0</v>
      </c>
      <c r="BG144" s="143">
        <f>IF(U144="zákl. přenesená",N144,0)</f>
        <v>0</v>
      </c>
      <c r="BH144" s="143">
        <f>IF(U144="sníž. přenesená",N144,0)</f>
        <v>0</v>
      </c>
      <c r="BI144" s="143">
        <f>IF(U144="nulová",N144,0)</f>
        <v>0</v>
      </c>
      <c r="BJ144" s="23" t="s">
        <v>90</v>
      </c>
      <c r="BK144" s="143">
        <f>ROUND(L144*K144,2)</f>
        <v>0</v>
      </c>
      <c r="BL144" s="23" t="s">
        <v>672</v>
      </c>
      <c r="BM144" s="23" t="s">
        <v>706</v>
      </c>
    </row>
    <row r="145" spans="2:47" s="1" customFormat="1" ht="84" customHeight="1">
      <c r="B145" s="47"/>
      <c r="C145" s="48"/>
      <c r="D145" s="48"/>
      <c r="E145" s="48"/>
      <c r="F145" s="229" t="s">
        <v>707</v>
      </c>
      <c r="G145" s="68"/>
      <c r="H145" s="68"/>
      <c r="I145" s="68"/>
      <c r="J145" s="48"/>
      <c r="K145" s="48"/>
      <c r="L145" s="48"/>
      <c r="M145" s="48"/>
      <c r="N145" s="48"/>
      <c r="O145" s="48"/>
      <c r="P145" s="48"/>
      <c r="Q145" s="48"/>
      <c r="R145" s="49"/>
      <c r="T145" s="190"/>
      <c r="U145" s="48"/>
      <c r="V145" s="48"/>
      <c r="W145" s="48"/>
      <c r="X145" s="48"/>
      <c r="Y145" s="48"/>
      <c r="Z145" s="48"/>
      <c r="AA145" s="101"/>
      <c r="AT145" s="23" t="s">
        <v>169</v>
      </c>
      <c r="AU145" s="23" t="s">
        <v>175</v>
      </c>
    </row>
    <row r="146" spans="2:63" s="9" customFormat="1" ht="22.3" customHeight="1">
      <c r="B146" s="206"/>
      <c r="C146" s="207"/>
      <c r="D146" s="238" t="s">
        <v>667</v>
      </c>
      <c r="E146" s="238"/>
      <c r="F146" s="238"/>
      <c r="G146" s="238"/>
      <c r="H146" s="238"/>
      <c r="I146" s="238"/>
      <c r="J146" s="238"/>
      <c r="K146" s="238"/>
      <c r="L146" s="238"/>
      <c r="M146" s="238"/>
      <c r="N146" s="261">
        <f>BK146</f>
        <v>0</v>
      </c>
      <c r="O146" s="262"/>
      <c r="P146" s="262"/>
      <c r="Q146" s="262"/>
      <c r="R146" s="211"/>
      <c r="T146" s="212"/>
      <c r="U146" s="207"/>
      <c r="V146" s="207"/>
      <c r="W146" s="213">
        <f>SUM(W147:W148)</f>
        <v>0</v>
      </c>
      <c r="X146" s="207"/>
      <c r="Y146" s="213">
        <f>SUM(Y147:Y148)</f>
        <v>0</v>
      </c>
      <c r="Z146" s="207"/>
      <c r="AA146" s="214">
        <f>SUM(AA147:AA148)</f>
        <v>0</v>
      </c>
      <c r="AR146" s="215" t="s">
        <v>193</v>
      </c>
      <c r="AT146" s="216" t="s">
        <v>81</v>
      </c>
      <c r="AU146" s="216" t="s">
        <v>118</v>
      </c>
      <c r="AY146" s="215" t="s">
        <v>161</v>
      </c>
      <c r="BK146" s="217">
        <f>SUM(BK147:BK148)</f>
        <v>0</v>
      </c>
    </row>
    <row r="147" spans="2:65" s="1" customFormat="1" ht="16.5" customHeight="1">
      <c r="B147" s="47"/>
      <c r="C147" s="218" t="s">
        <v>219</v>
      </c>
      <c r="D147" s="218" t="s">
        <v>162</v>
      </c>
      <c r="E147" s="219" t="s">
        <v>708</v>
      </c>
      <c r="F147" s="220" t="s">
        <v>709</v>
      </c>
      <c r="G147" s="220"/>
      <c r="H147" s="220"/>
      <c r="I147" s="220"/>
      <c r="J147" s="221" t="s">
        <v>679</v>
      </c>
      <c r="K147" s="222">
        <v>1</v>
      </c>
      <c r="L147" s="223">
        <v>0</v>
      </c>
      <c r="M147" s="224"/>
      <c r="N147" s="225">
        <f>ROUND(L147*K147,2)</f>
        <v>0</v>
      </c>
      <c r="O147" s="225"/>
      <c r="P147" s="225"/>
      <c r="Q147" s="225"/>
      <c r="R147" s="49"/>
      <c r="T147" s="226" t="s">
        <v>22</v>
      </c>
      <c r="U147" s="57" t="s">
        <v>47</v>
      </c>
      <c r="V147" s="48"/>
      <c r="W147" s="227">
        <f>V147*K147</f>
        <v>0</v>
      </c>
      <c r="X147" s="227">
        <v>0</v>
      </c>
      <c r="Y147" s="227">
        <f>X147*K147</f>
        <v>0</v>
      </c>
      <c r="Z147" s="227">
        <v>0</v>
      </c>
      <c r="AA147" s="228">
        <f>Z147*K147</f>
        <v>0</v>
      </c>
      <c r="AR147" s="23" t="s">
        <v>672</v>
      </c>
      <c r="AT147" s="23" t="s">
        <v>162</v>
      </c>
      <c r="AU147" s="23" t="s">
        <v>175</v>
      </c>
      <c r="AY147" s="23" t="s">
        <v>161</v>
      </c>
      <c r="BE147" s="143">
        <f>IF(U147="základní",N147,0)</f>
        <v>0</v>
      </c>
      <c r="BF147" s="143">
        <f>IF(U147="snížená",N147,0)</f>
        <v>0</v>
      </c>
      <c r="BG147" s="143">
        <f>IF(U147="zákl. přenesená",N147,0)</f>
        <v>0</v>
      </c>
      <c r="BH147" s="143">
        <f>IF(U147="sníž. přenesená",N147,0)</f>
        <v>0</v>
      </c>
      <c r="BI147" s="143">
        <f>IF(U147="nulová",N147,0)</f>
        <v>0</v>
      </c>
      <c r="BJ147" s="23" t="s">
        <v>90</v>
      </c>
      <c r="BK147" s="143">
        <f>ROUND(L147*K147,2)</f>
        <v>0</v>
      </c>
      <c r="BL147" s="23" t="s">
        <v>672</v>
      </c>
      <c r="BM147" s="23" t="s">
        <v>710</v>
      </c>
    </row>
    <row r="148" spans="2:47" s="1" customFormat="1" ht="16.5" customHeight="1">
      <c r="B148" s="47"/>
      <c r="C148" s="48"/>
      <c r="D148" s="48"/>
      <c r="E148" s="48"/>
      <c r="F148" s="229" t="s">
        <v>711</v>
      </c>
      <c r="G148" s="68"/>
      <c r="H148" s="68"/>
      <c r="I148" s="68"/>
      <c r="J148" s="48"/>
      <c r="K148" s="48"/>
      <c r="L148" s="48"/>
      <c r="M148" s="48"/>
      <c r="N148" s="48"/>
      <c r="O148" s="48"/>
      <c r="P148" s="48"/>
      <c r="Q148" s="48"/>
      <c r="R148" s="49"/>
      <c r="T148" s="190"/>
      <c r="U148" s="48"/>
      <c r="V148" s="48"/>
      <c r="W148" s="48"/>
      <c r="X148" s="48"/>
      <c r="Y148" s="48"/>
      <c r="Z148" s="48"/>
      <c r="AA148" s="101"/>
      <c r="AT148" s="23" t="s">
        <v>169</v>
      </c>
      <c r="AU148" s="23" t="s">
        <v>175</v>
      </c>
    </row>
    <row r="149" spans="2:63" s="9" customFormat="1" ht="22.3" customHeight="1">
      <c r="B149" s="206"/>
      <c r="C149" s="207"/>
      <c r="D149" s="238" t="s">
        <v>668</v>
      </c>
      <c r="E149" s="238"/>
      <c r="F149" s="238"/>
      <c r="G149" s="238"/>
      <c r="H149" s="238"/>
      <c r="I149" s="238"/>
      <c r="J149" s="238"/>
      <c r="K149" s="238"/>
      <c r="L149" s="238"/>
      <c r="M149" s="238"/>
      <c r="N149" s="261">
        <f>BK149</f>
        <v>0</v>
      </c>
      <c r="O149" s="262"/>
      <c r="P149" s="262"/>
      <c r="Q149" s="262"/>
      <c r="R149" s="211"/>
      <c r="T149" s="212"/>
      <c r="U149" s="207"/>
      <c r="V149" s="207"/>
      <c r="W149" s="213">
        <f>SUM(W150:W151)</f>
        <v>0</v>
      </c>
      <c r="X149" s="207"/>
      <c r="Y149" s="213">
        <f>SUM(Y150:Y151)</f>
        <v>0</v>
      </c>
      <c r="Z149" s="207"/>
      <c r="AA149" s="214">
        <f>SUM(AA150:AA151)</f>
        <v>0</v>
      </c>
      <c r="AR149" s="215" t="s">
        <v>193</v>
      </c>
      <c r="AT149" s="216" t="s">
        <v>81</v>
      </c>
      <c r="AU149" s="216" t="s">
        <v>118</v>
      </c>
      <c r="AY149" s="215" t="s">
        <v>161</v>
      </c>
      <c r="BK149" s="217">
        <f>SUM(BK150:BK151)</f>
        <v>0</v>
      </c>
    </row>
    <row r="150" spans="2:65" s="1" customFormat="1" ht="16.5" customHeight="1">
      <c r="B150" s="47"/>
      <c r="C150" s="218" t="s">
        <v>224</v>
      </c>
      <c r="D150" s="218" t="s">
        <v>162</v>
      </c>
      <c r="E150" s="219" t="s">
        <v>712</v>
      </c>
      <c r="F150" s="220" t="s">
        <v>713</v>
      </c>
      <c r="G150" s="220"/>
      <c r="H150" s="220"/>
      <c r="I150" s="220"/>
      <c r="J150" s="221" t="s">
        <v>679</v>
      </c>
      <c r="K150" s="222">
        <v>1</v>
      </c>
      <c r="L150" s="223">
        <v>0</v>
      </c>
      <c r="M150" s="224"/>
      <c r="N150" s="225">
        <f>ROUND(L150*K150,2)</f>
        <v>0</v>
      </c>
      <c r="O150" s="225"/>
      <c r="P150" s="225"/>
      <c r="Q150" s="225"/>
      <c r="R150" s="49"/>
      <c r="T150" s="226" t="s">
        <v>22</v>
      </c>
      <c r="U150" s="57" t="s">
        <v>47</v>
      </c>
      <c r="V150" s="48"/>
      <c r="W150" s="227">
        <f>V150*K150</f>
        <v>0</v>
      </c>
      <c r="X150" s="227">
        <v>0</v>
      </c>
      <c r="Y150" s="227">
        <f>X150*K150</f>
        <v>0</v>
      </c>
      <c r="Z150" s="227">
        <v>0</v>
      </c>
      <c r="AA150" s="228">
        <f>Z150*K150</f>
        <v>0</v>
      </c>
      <c r="AR150" s="23" t="s">
        <v>672</v>
      </c>
      <c r="AT150" s="23" t="s">
        <v>162</v>
      </c>
      <c r="AU150" s="23" t="s">
        <v>175</v>
      </c>
      <c r="AY150" s="23" t="s">
        <v>161</v>
      </c>
      <c r="BE150" s="143">
        <f>IF(U150="základní",N150,0)</f>
        <v>0</v>
      </c>
      <c r="BF150" s="143">
        <f>IF(U150="snížená",N150,0)</f>
        <v>0</v>
      </c>
      <c r="BG150" s="143">
        <f>IF(U150="zákl. přenesená",N150,0)</f>
        <v>0</v>
      </c>
      <c r="BH150" s="143">
        <f>IF(U150="sníž. přenesená",N150,0)</f>
        <v>0</v>
      </c>
      <c r="BI150" s="143">
        <f>IF(U150="nulová",N150,0)</f>
        <v>0</v>
      </c>
      <c r="BJ150" s="23" t="s">
        <v>90</v>
      </c>
      <c r="BK150" s="143">
        <f>ROUND(L150*K150,2)</f>
        <v>0</v>
      </c>
      <c r="BL150" s="23" t="s">
        <v>672</v>
      </c>
      <c r="BM150" s="23" t="s">
        <v>714</v>
      </c>
    </row>
    <row r="151" spans="2:47" s="1" customFormat="1" ht="96" customHeight="1">
      <c r="B151" s="47"/>
      <c r="C151" s="48"/>
      <c r="D151" s="48"/>
      <c r="E151" s="48"/>
      <c r="F151" s="229" t="s">
        <v>715</v>
      </c>
      <c r="G151" s="68"/>
      <c r="H151" s="68"/>
      <c r="I151" s="68"/>
      <c r="J151" s="48"/>
      <c r="K151" s="48"/>
      <c r="L151" s="48"/>
      <c r="M151" s="48"/>
      <c r="N151" s="48"/>
      <c r="O151" s="48"/>
      <c r="P151" s="48"/>
      <c r="Q151" s="48"/>
      <c r="R151" s="49"/>
      <c r="T151" s="190"/>
      <c r="U151" s="48"/>
      <c r="V151" s="48"/>
      <c r="W151" s="48"/>
      <c r="X151" s="48"/>
      <c r="Y151" s="48"/>
      <c r="Z151" s="48"/>
      <c r="AA151" s="101"/>
      <c r="AT151" s="23" t="s">
        <v>169</v>
      </c>
      <c r="AU151" s="23" t="s">
        <v>175</v>
      </c>
    </row>
    <row r="152" spans="2:63" s="1" customFormat="1" ht="49.9" customHeight="1">
      <c r="B152" s="47"/>
      <c r="C152" s="48"/>
      <c r="D152" s="208" t="s">
        <v>425</v>
      </c>
      <c r="E152" s="48"/>
      <c r="F152" s="48"/>
      <c r="G152" s="48"/>
      <c r="H152" s="48"/>
      <c r="I152" s="48"/>
      <c r="J152" s="48"/>
      <c r="K152" s="48"/>
      <c r="L152" s="48"/>
      <c r="M152" s="48"/>
      <c r="N152" s="265">
        <f>BK152</f>
        <v>0</v>
      </c>
      <c r="O152" s="179"/>
      <c r="P152" s="179"/>
      <c r="Q152" s="179"/>
      <c r="R152" s="49"/>
      <c r="T152" s="194"/>
      <c r="U152" s="73"/>
      <c r="V152" s="73"/>
      <c r="W152" s="73"/>
      <c r="X152" s="73"/>
      <c r="Y152" s="73"/>
      <c r="Z152" s="73"/>
      <c r="AA152" s="75"/>
      <c r="AT152" s="23" t="s">
        <v>81</v>
      </c>
      <c r="AU152" s="23" t="s">
        <v>82</v>
      </c>
      <c r="AY152" s="23" t="s">
        <v>426</v>
      </c>
      <c r="BK152" s="143">
        <v>0</v>
      </c>
    </row>
    <row r="153" spans="2:18" s="1" customFormat="1" ht="6.95" customHeight="1">
      <c r="B153" s="76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8"/>
    </row>
  </sheetData>
  <sheetProtection password="CC35" sheet="1" objects="1" scenarios="1" formatColumns="0" formatRows="0"/>
  <mergeCells count="122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N102:Q102"/>
    <mergeCell ref="L104:Q104"/>
    <mergeCell ref="C110:Q110"/>
    <mergeCell ref="F112:P112"/>
    <mergeCell ref="F113:P113"/>
    <mergeCell ref="M115:P115"/>
    <mergeCell ref="M117:Q117"/>
    <mergeCell ref="M118:Q118"/>
    <mergeCell ref="F120:I120"/>
    <mergeCell ref="L120:M120"/>
    <mergeCell ref="N120:Q120"/>
    <mergeCell ref="F123:I123"/>
    <mergeCell ref="L123:M123"/>
    <mergeCell ref="N123:Q123"/>
    <mergeCell ref="F124:I124"/>
    <mergeCell ref="L124:M124"/>
    <mergeCell ref="N124:Q124"/>
    <mergeCell ref="F127:I127"/>
    <mergeCell ref="L127:M127"/>
    <mergeCell ref="N127:Q127"/>
    <mergeCell ref="F128:I128"/>
    <mergeCell ref="F129:I129"/>
    <mergeCell ref="F130:I130"/>
    <mergeCell ref="F131:I131"/>
    <mergeCell ref="F132:I132"/>
    <mergeCell ref="F133:I133"/>
    <mergeCell ref="F134:I134"/>
    <mergeCell ref="L134:M134"/>
    <mergeCell ref="N134:Q134"/>
    <mergeCell ref="F135:I135"/>
    <mergeCell ref="F136:I136"/>
    <mergeCell ref="L136:M136"/>
    <mergeCell ref="N136:Q136"/>
    <mergeCell ref="F137:I137"/>
    <mergeCell ref="F138:I138"/>
    <mergeCell ref="L138:M138"/>
    <mergeCell ref="N138:Q138"/>
    <mergeCell ref="F139:I139"/>
    <mergeCell ref="F140:I140"/>
    <mergeCell ref="L140:M140"/>
    <mergeCell ref="N140:Q140"/>
    <mergeCell ref="F142:I142"/>
    <mergeCell ref="L142:M142"/>
    <mergeCell ref="N142:Q142"/>
    <mergeCell ref="F143:I143"/>
    <mergeCell ref="F144:I144"/>
    <mergeCell ref="L144:M144"/>
    <mergeCell ref="N144:Q144"/>
    <mergeCell ref="F145:I145"/>
    <mergeCell ref="F147:I147"/>
    <mergeCell ref="L147:M147"/>
    <mergeCell ref="N147:Q147"/>
    <mergeCell ref="F148:I148"/>
    <mergeCell ref="F150:I150"/>
    <mergeCell ref="L150:M150"/>
    <mergeCell ref="N150:Q150"/>
    <mergeCell ref="F151:I151"/>
    <mergeCell ref="N121:Q121"/>
    <mergeCell ref="N122:Q122"/>
    <mergeCell ref="N125:Q125"/>
    <mergeCell ref="N126:Q126"/>
    <mergeCell ref="N141:Q141"/>
    <mergeCell ref="N146:Q146"/>
    <mergeCell ref="N149:Q149"/>
    <mergeCell ref="N152:Q152"/>
    <mergeCell ref="H1:K1"/>
    <mergeCell ref="S2:AC2"/>
  </mergeCells>
  <hyperlinks>
    <hyperlink ref="F1:G1" location="C2" display="1) Krycí list rozpočtu"/>
    <hyperlink ref="H1:K1" location="C86" display="2) Rekapitulace rozpočtu"/>
    <hyperlink ref="L1" location="C120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Divinová Hana</dc:creator>
  <cp:keywords/>
  <dc:description/>
  <cp:lastModifiedBy>Divinová Hana</cp:lastModifiedBy>
  <dcterms:created xsi:type="dcterms:W3CDTF">2019-07-08T12:58:40Z</dcterms:created>
  <dcterms:modified xsi:type="dcterms:W3CDTF">2019-07-08T12:58:45Z</dcterms:modified>
  <cp:category/>
  <cp:version/>
  <cp:contentType/>
  <cp:contentStatus/>
</cp:coreProperties>
</file>