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Polní cesta VPC5R" sheetId="2" r:id="rId2"/>
    <sheet name="2 - Doprovodná zeleň" sheetId="3" r:id="rId3"/>
    <sheet name="3 - Vedlejší a ostatní ná..." sheetId="4" r:id="rId4"/>
  </sheets>
  <definedNames>
    <definedName name="_xlnm.Print_Area" localSheetId="0">'Rekapitulace stavby'!$D$4:$AO$36,'Rekapitulace stavby'!$C$42:$AQ$58</definedName>
    <definedName name="_xlnm._FilterDatabase" localSheetId="1" hidden="1">'1 - Polní cesta VPC5R'!$C$85:$K$148</definedName>
    <definedName name="_xlnm.Print_Area" localSheetId="1">'1 - Polní cesta VPC5R'!$C$4:$J$39,'1 - Polní cesta VPC5R'!$C$73:$K$148</definedName>
    <definedName name="_xlnm._FilterDatabase" localSheetId="2" hidden="1">'2 - Doprovodná zeleň'!$C$83:$K$163</definedName>
    <definedName name="_xlnm.Print_Area" localSheetId="2">'2 - Doprovodná zeleň'!$C$4:$J$39,'2 - Doprovodná zeleň'!$C$71:$K$163</definedName>
    <definedName name="_xlnm._FilterDatabase" localSheetId="3" hidden="1">'3 - Vedlejší a ostatní ná...'!$C$79:$K$83</definedName>
    <definedName name="_xlnm.Print_Area" localSheetId="3">'3 - Vedlejší a ostatní ná...'!$C$4:$J$39,'3 - Vedlejší a ostatní ná...'!$C$67:$K$83</definedName>
    <definedName name="_xlnm.Print_Titles" localSheetId="0">'Rekapitulace stavby'!$52:$52</definedName>
    <definedName name="_xlnm.Print_Titles" localSheetId="1">'1 - Polní cesta VPC5R'!$85:$85</definedName>
    <definedName name="_xlnm.Print_Titles" localSheetId="2">'2 - Doprovodná zeleň'!$83:$83</definedName>
    <definedName name="_xlnm.Print_Titles" localSheetId="3">'3 - Vedlejší a ostatní ná...'!$79:$79</definedName>
  </definedNames>
  <calcPr fullCalcOnLoad="1"/>
</workbook>
</file>

<file path=xl/sharedStrings.xml><?xml version="1.0" encoding="utf-8"?>
<sst xmlns="http://schemas.openxmlformats.org/spreadsheetml/2006/main" count="2228" uniqueCount="451">
  <si>
    <t>Export Komplet</t>
  </si>
  <si>
    <t>VZ</t>
  </si>
  <si>
    <t>2.0</t>
  </si>
  <si>
    <t>ZAMOK</t>
  </si>
  <si>
    <t>False</t>
  </si>
  <si>
    <t>{f08ff058-3d99-43aa-a54f-dc27041fdceb}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</si>
  <si>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</si>
  <si>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</si>
  <si>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</si>
  <si>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</si>
  <si>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</si>
  <si>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</si>
  <si>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</si>
  <si>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</si>
  <si>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4719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</si>
  <si>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</si>
  <si>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</si>
  <si>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Výstava  polní cesty VPC 5 R v k.ú. Šemnice</t>
  </si>
  <si>
    <t>KSO:</t>
  </si>
  <si>
    <t/>
  </si>
  <si>
    <t>CC-CZ:</t>
  </si>
  <si>
    <t>Místo:</t>
  </si>
  <si>
    <t xml:space="preserve">k.ú. Šemnice p. č. 1401 </t>
  </si>
  <si>
    <t>Datum:</t>
  </si>
  <si>
    <t>23. 6. 2017</t>
  </si>
  <si>
    <t>Zadavatel:</t>
  </si>
  <si>
    <t>IČ:</t>
  </si>
  <si>
    <t>01312774</t>
  </si>
  <si>
    <t>ČR–Státní pozemkový úřad, KPÚ pro Karlovarský kraj</t>
  </si>
  <si>
    <t>DIČ:</t>
  </si>
  <si>
    <t>Uchazeč:</t>
  </si>
  <si>
    <t>Vyplň údaj</t>
  </si>
  <si>
    <t>Projektant:</t>
  </si>
  <si>
    <t>01782975</t>
  </si>
  <si>
    <t>B-PROJEKTY Teplice s.r.o.</t>
  </si>
  <si>
    <t>True</t>
  </si>
  <si>
    <t>Zpracovatel:</t>
  </si>
  <si>
    <t>Ladislav Marek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</si>
  <si>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</si>
  <si>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</si>
  <si>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</si>
  <si>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</si>
  <si>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</si>
  <si>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</si>
  <si>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</si>
  <si>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</si>
  <si>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</si>
  <si>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</si>
  <si>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</si>
  <si>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</si>
  <si>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</si>
  <si>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</si>
  <si>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</si>
  <si>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</si>
  <si>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</si>
  <si>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</si>
  <si>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</si>
  <si>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</si>
  <si>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</si>
  <si>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</si>
  <si>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</si>
  <si>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</si>
  <si>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</si>
  <si>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</si>
  <si>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</si>
  <si>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</si>
  <si>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</si>
  <si>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</si>
  <si>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</si>
  <si>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</si>
  <si>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</si>
  <si>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</si>
  <si>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</si>
  <si>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</si>
  <si>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</si>
  <si>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</si>
  <si>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</si>
  <si>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</si>
  <si>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</si>
  <si>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</si>
  <si>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Polní cesta VPC5R</t>
  </si>
  <si>
    <t>STA</t>
  </si>
  <si>
    <t>{1bcd6108-54db-4b31-b41d-3bed418b5fab}</t>
  </si>
  <si>
    <t>2</t>
  </si>
  <si>
    <t>Doprovodná zeleň</t>
  </si>
  <si>
    <t>{cc5b77a8-3f05-4048-8ff7-640249320f14}</t>
  </si>
  <si>
    <t>3</t>
  </si>
  <si>
    <t>Vedlejší a ostatní náklady</t>
  </si>
  <si>
    <t>VON</t>
  </si>
  <si>
    <t>{e812f7a7-5134-4b06-978a-2f228f4846bd}</t>
  </si>
  <si>
    <t>KRYCÍ LIST SOUPISU PRACÍ</t>
  </si>
  <si>
    <t>Objekt:</t>
  </si>
  <si>
    <t>1 - Polní cesta VPC5R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</si>
  <si>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</si>
  <si>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</si>
  <si>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</si>
  <si>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</si>
  <si>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</si>
  <si>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</si>
  <si>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</si>
  <si>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</si>
  <si>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</si>
  <si>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</si>
  <si>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</si>
  <si>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</si>
  <si>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</si>
  <si>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</si>
  <si>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</si>
  <si>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</si>
  <si>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</si>
  <si>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</si>
  <si>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</si>
  <si>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</si>
  <si>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</si>
  <si>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</si>
  <si>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</si>
  <si>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</si>
  <si>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</si>
  <si>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</si>
  <si>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</si>
  <si>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</si>
  <si>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</si>
  <si>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111201102</t>
  </si>
  <si>
    <t>Odstranění křovin a stromů s odstraněním kořenů průměru kmene do 100 mm do sklonu terénu 1 : 5, při celkové ploše přes 1 000 do 10 000 m2</t>
  </si>
  <si>
    <t>m2</t>
  </si>
  <si>
    <t>CS ÚRS 2017 01</t>
  </si>
  <si>
    <t>4</t>
  </si>
  <si>
    <t>1103698058</t>
  </si>
  <si>
    <t>11125111</t>
  </si>
  <si>
    <t>Drcení ořezaných větví strojně - (štěpkování) o průměru větví do 100 mm</t>
  </si>
  <si>
    <t>m3</t>
  </si>
  <si>
    <t>-1870011781</t>
  </si>
  <si>
    <t>112101101</t>
  </si>
  <si>
    <t>Kácení stromů s odřezáním kmene a s odvětvením listnatých, průměru kmene přes 100 do 300 mm</t>
  </si>
  <si>
    <t>kus</t>
  </si>
  <si>
    <t>-1031354739</t>
  </si>
  <si>
    <t>VV</t>
  </si>
  <si>
    <t>12+18</t>
  </si>
  <si>
    <t>112201101</t>
  </si>
  <si>
    <t>Odstranění pařezů s jejich vykopáním, vytrháním nebo odstřelením, s přesekáním kořenů průměru přes 100 do 300 mm</t>
  </si>
  <si>
    <t>-1287507635</t>
  </si>
  <si>
    <t>5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</si>
  <si>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</si>
  <si>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</si>
  <si>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-1497960540</t>
  </si>
  <si>
    <t>6</t>
  </si>
  <si>
    <t>121101101</t>
  </si>
  <si>
    <t>Sejmutí ornice nebo lesní půdy s vodorovným přemístěním na hromady v místě upotřebení nebo na dočasné či trvalé skládky se složením, na vzdálenost do 50 m</t>
  </si>
  <si>
    <t>1089387592</t>
  </si>
  <si>
    <t>7</t>
  </si>
  <si>
    <t>122201103</t>
  </si>
  <si>
    <t>Odkopávky a prokopávky nezapažené s přehozením výkopku na vzdálenost do 3 m nebo s naložením na dopravní prostředek v hornině tř. 3 přes 1 000 do 5 000 m3</t>
  </si>
  <si>
    <t>-752543348</t>
  </si>
  <si>
    <t>8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</si>
  <si>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</si>
  <si>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</si>
  <si>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2123120513</t>
  </si>
  <si>
    <t>4293,7*0,5 'Přepočtené koeficientem množství</t>
  </si>
  <si>
    <t>9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</si>
  <si>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</si>
  <si>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</si>
  <si>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-370328847</t>
  </si>
  <si>
    <t>přebytek výkopu na skládku</t>
  </si>
  <si>
    <t>"výkop" 4293,7</t>
  </si>
  <si>
    <t>"odpočet pro zásyp" -177,6</t>
  </si>
  <si>
    <t>"odpočet pro zeminu do krajnic" -624,08</t>
  </si>
  <si>
    <t>Součet</t>
  </si>
  <si>
    <t>10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</si>
  <si>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</si>
  <si>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</si>
  <si>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1895542313</t>
  </si>
  <si>
    <t>přebytek výkopu na skládku - do 15km</t>
  </si>
  <si>
    <t>3492,02</t>
  </si>
  <si>
    <t>3492,02*5 'Přepočtené koeficientem množství</t>
  </si>
  <si>
    <t>11</t>
  </si>
  <si>
    <t>171101101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</si>
  <si>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</si>
  <si>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-1222249051</t>
  </si>
  <si>
    <t>12</t>
  </si>
  <si>
    <t>171201211</t>
  </si>
  <si>
    <t>Uložení sypaniny poplatek za uložení sypaniny na skládce (skládkovné)</t>
  </si>
  <si>
    <t>t</t>
  </si>
  <si>
    <t>-1670451586</t>
  </si>
  <si>
    <t>3492,02*1,7 'Přepočtené koeficientem množství</t>
  </si>
  <si>
    <t>13</t>
  </si>
  <si>
    <t>181451122</t>
  </si>
  <si>
    <t>Založení trávníku na půdě předem připravené plochy přes 1000 m2 výsevem včetně utažení lučního na svahu přes 1:5 do 1:2</t>
  </si>
  <si>
    <t>-1422380992</t>
  </si>
  <si>
    <t>14</t>
  </si>
  <si>
    <t>M</t>
  </si>
  <si>
    <t>005724800</t>
  </si>
  <si>
    <t>osivo směs jetelotravní</t>
  </si>
  <si>
    <t>kg</t>
  </si>
  <si>
    <t>-721645881</t>
  </si>
  <si>
    <t>1410,5*0,0315 'Přepočtené koeficientem množství</t>
  </si>
  <si>
    <t>181951102</t>
  </si>
  <si>
    <t>Úprava pláně vyrovnáním výškových rozdílů v hornině tř. 1 až 4 se zhutněním</t>
  </si>
  <si>
    <t>599710673</t>
  </si>
  <si>
    <t>16</t>
  </si>
  <si>
    <t>182101101</t>
  </si>
  <si>
    <t>Svahování trvalých svahů do projektovaných profilů s potřebným přemístěním výkopku při svahování v zářezech v hornině tř. 1 až 4</t>
  </si>
  <si>
    <t>1854311055</t>
  </si>
  <si>
    <t>17</t>
  </si>
  <si>
    <t>182201101</t>
  </si>
  <si>
    <t>Svahování trvalých svahů do projektovaných profilů s potřebným přemístěním výkopku při svahování násypů v jakékoliv hornině</t>
  </si>
  <si>
    <t>-1916337635</t>
  </si>
  <si>
    <t>18</t>
  </si>
  <si>
    <t>182301131</t>
  </si>
  <si>
    <t>Rozprostření a urovnání ornice ve svahu sklonu přes 1:5 při souvislé ploše přes 500 m2, tl. vrstvy do 100 mm</t>
  </si>
  <si>
    <t>-1471387644</t>
  </si>
  <si>
    <t>Komunikace pozemní</t>
  </si>
  <si>
    <t>19</t>
  </si>
  <si>
    <t>564681111</t>
  </si>
  <si>
    <t>Podklad z kameniva hrubého drceného vel. 63-125 mm, s rozprostřením a zhutněním, po zhutnění tl. 300 mm</t>
  </si>
  <si>
    <t>1545374042</t>
  </si>
  <si>
    <t>"HDK do aktivní zóny" 6027,8</t>
  </si>
  <si>
    <t>20</t>
  </si>
  <si>
    <t>564851111</t>
  </si>
  <si>
    <t>Podklad ze štěrkodrti ŠD s rozprostřením a zhutněním, po zhutnění tl. 150 mm</t>
  </si>
  <si>
    <t>-211354041</t>
  </si>
  <si>
    <t>533995241</t>
  </si>
  <si>
    <t>22</t>
  </si>
  <si>
    <t>564861111</t>
  </si>
  <si>
    <t>Podklad ze štěrkodrti ŠD s rozprostřením a zhutněním, po zhutnění tl. 200 mm</t>
  </si>
  <si>
    <t>-1099263804</t>
  </si>
  <si>
    <t>"ŠD do aktivní zóny" 6027,8</t>
  </si>
  <si>
    <t>23</t>
  </si>
  <si>
    <t>569731111</t>
  </si>
  <si>
    <t>Zpevnění krajnic nebo komunikací pro pěší s rozprostřením a zhutněním, po zhutnění kamenivem drceným tl. 100 mm</t>
  </si>
  <si>
    <t>-68984824</t>
  </si>
  <si>
    <t>24</t>
  </si>
  <si>
    <t>569903321</t>
  </si>
  <si>
    <t>Zřízení zemních krajnic z hornin jakékoliv třídy bez zhutnění</t>
  </si>
  <si>
    <t>-1799736357</t>
  </si>
  <si>
    <t>"zásyp zeminou" 3120,4*0,2</t>
  </si>
  <si>
    <t>25</t>
  </si>
  <si>
    <t>573211109</t>
  </si>
  <si>
    <t>Postřik spojovací PS bez posypu kamenivem z asfaltu silničního, v množství 0,50 kg/m2</t>
  </si>
  <si>
    <t>-949999065</t>
  </si>
  <si>
    <t>26</t>
  </si>
  <si>
    <t>573451114</t>
  </si>
  <si>
    <t>Dvojitý nátěr DN s posypem kamenivem a se zaválcováním z asfaltu silničního, v množství 2,4 kg/m2</t>
  </si>
  <si>
    <t>555245462</t>
  </si>
  <si>
    <t>27</t>
  </si>
  <si>
    <t>574381112</t>
  </si>
  <si>
    <t>Penetrační makadam PM s rozprostřením kameniva na sucho, s prolitím živicí, s posypem drtí a se zhutněním hrubý (PMH) z kameniva hrubého drceného, po zhutnění tl. 100 mm</t>
  </si>
  <si>
    <t>-2076792783</t>
  </si>
  <si>
    <t>Ostatní konstrukce a práce, bourání</t>
  </si>
  <si>
    <t>28</t>
  </si>
  <si>
    <t>912211111</t>
  </si>
  <si>
    <t>Montáž směrového sloupku plastového s odrazkou prostým uložením bez betonového základu silničního</t>
  </si>
  <si>
    <t>1365015437</t>
  </si>
  <si>
    <t>29</t>
  </si>
  <si>
    <t>404451500</t>
  </si>
  <si>
    <t>sloupek silniční plastový s retroreflexní fólií směrový červený 1200 mm</t>
  </si>
  <si>
    <t>1247466443</t>
  </si>
  <si>
    <t>30</t>
  </si>
  <si>
    <t>914111111</t>
  </si>
  <si>
    <t>Montáž svislé dopravní značky základní velikosti do 1 m2 objímkami na sloupky nebo konzoly</t>
  </si>
  <si>
    <t>-82839854</t>
  </si>
  <si>
    <t>31</t>
  </si>
  <si>
    <t>404440560</t>
  </si>
  <si>
    <t>značka dopravní svislá reflexní STOP AL 3M P6 700 mm</t>
  </si>
  <si>
    <t>1649487264</t>
  </si>
  <si>
    <t>32</t>
  </si>
  <si>
    <t>914511111</t>
  </si>
  <si>
    <t>Montáž sloupku dopravních značek délky do 3,5 m do betonového základu</t>
  </si>
  <si>
    <t>1312091028</t>
  </si>
  <si>
    <t>33</t>
  </si>
  <si>
    <t>404452300</t>
  </si>
  <si>
    <t>sloupek Zn 70 - 350</t>
  </si>
  <si>
    <t>-153086275</t>
  </si>
  <si>
    <t>34</t>
  </si>
  <si>
    <t>919726122</t>
  </si>
  <si>
    <t>Geotextilie netkaná pro ochranu, separaci nebo filtraci měrná hmotnost přes 200 do 300 g/m2</t>
  </si>
  <si>
    <t>1608459365</t>
  </si>
  <si>
    <t>35</t>
  </si>
  <si>
    <t>919731123</t>
  </si>
  <si>
    <t>Zarovnání styčné plochy podkladu nebo krytu podél vybourané části komunikace nebo zpevněné plochy živičné tl. přes 100 do 200 mm</t>
  </si>
  <si>
    <t>m</t>
  </si>
  <si>
    <t>1520626989</t>
  </si>
  <si>
    <t>36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</si>
  <si>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</si>
  <si>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</si>
  <si>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-208172146</t>
  </si>
  <si>
    <t>" 2x" 1750,0*2</t>
  </si>
  <si>
    <t>998</t>
  </si>
  <si>
    <t>Přesun hmot</t>
  </si>
  <si>
    <t>37</t>
  </si>
  <si>
    <t>998225111</t>
  </si>
  <si>
    <t>Přesun hmot pro komunikace s krytem z kameniva, monolitickým betonovým nebo živičným dopravní vzdálenost do 200 m jakékoliv délky objektu</t>
  </si>
  <si>
    <t>1741902183</t>
  </si>
  <si>
    <t>Práce a dodávky M</t>
  </si>
  <si>
    <t>46-M</t>
  </si>
  <si>
    <t>Zemní práce při extr.mont.pracích</t>
  </si>
  <si>
    <t>38</t>
  </si>
  <si>
    <t>460510065</t>
  </si>
  <si>
    <t>Kabelové prostupy, kanály a multikanály kabelové prostupy z trub plastových včetně osazení, utěsnění a spárování do rýhy, bez výkopových prací s obsypem z písku, vnitřního průměru přes 10 do 15 cm</t>
  </si>
  <si>
    <t>64</t>
  </si>
  <si>
    <t>1294975059</t>
  </si>
  <si>
    <t>39</t>
  </si>
  <si>
    <t>10.663.693</t>
  </si>
  <si>
    <t xml:space="preserve">Kabelové chráničky 06110/2 CHRÁNIČKA DĚLENÁ </t>
  </si>
  <si>
    <t>256</t>
  </si>
  <si>
    <t>1620645864</t>
  </si>
  <si>
    <t>2 - Doprovodná zeleň</t>
  </si>
  <si>
    <t>HSV - HSV</t>
  </si>
  <si>
    <t xml:space="preserve">    1a - 0.rok</t>
  </si>
  <si>
    <t xml:space="preserve">    2a - 1.rok</t>
  </si>
  <si>
    <t xml:space="preserve">    3a - 2.rok</t>
  </si>
  <si>
    <t xml:space="preserve">    4a - 3.rok</t>
  </si>
  <si>
    <t>1a</t>
  </si>
  <si>
    <t>0.rok</t>
  </si>
  <si>
    <t>111212211</t>
  </si>
  <si>
    <t>Odstranění nevhodných dřevin průměru kmene do 100 mm výšky do 1 m s odstraněním pařezu do 100 m2 v rovině nebo na svahu do 1:5</t>
  </si>
  <si>
    <t>1556567767</t>
  </si>
  <si>
    <t>111103213</t>
  </si>
  <si>
    <t>Kosení s ponecháním na místě ve vegetačním období divokého porostu hustého</t>
  </si>
  <si>
    <t>ha</t>
  </si>
  <si>
    <t>-1156807382</t>
  </si>
  <si>
    <t>176/10000</t>
  </si>
  <si>
    <t>183101221</t>
  </si>
  <si>
    <t>Hloubení jamek pro vysazování rostlin v zemině tř.1 až 4 s výměnou půdy z 50% v rovině nebo na svahu do 1:5, objemu přes 0,40 do 1,00 m3</t>
  </si>
  <si>
    <t>-1288764614</t>
  </si>
  <si>
    <t>28+16</t>
  </si>
  <si>
    <t>103211000</t>
  </si>
  <si>
    <t>zahradní substrát pro výsadbu VL</t>
  </si>
  <si>
    <t>-1885625950</t>
  </si>
  <si>
    <t>44*0,8</t>
  </si>
  <si>
    <t>35,2*0,5 'Přepočtené koeficientem množství</t>
  </si>
  <si>
    <t>184102113</t>
  </si>
  <si>
    <t>Výsadba dřeviny s balem do předem vyhloubené jamky se zalitím v rovině nebo na svahu do 1:5, při průměru balu přes 300 do 400 mm</t>
  </si>
  <si>
    <t>-1041806523</t>
  </si>
  <si>
    <t>02650436</t>
  </si>
  <si>
    <t>stromky s balem, 10/12</t>
  </si>
  <si>
    <t>606506582</t>
  </si>
  <si>
    <t>"viz PD - TZ" 28</t>
  </si>
  <si>
    <t>02650437</t>
  </si>
  <si>
    <t>vysokokmeny ovocných dřevin, v.n.č. 160-190cm</t>
  </si>
  <si>
    <t>1938292600</t>
  </si>
  <si>
    <t>"viz PD - TZ" 16</t>
  </si>
  <si>
    <t>184215132</t>
  </si>
  <si>
    <t>Ukotvení dřeviny kůly třemi kůly, délky přes 1 do 2 m</t>
  </si>
  <si>
    <t>1085723511</t>
  </si>
  <si>
    <t>999400018</t>
  </si>
  <si>
    <t>Trojnožka ( kůly včetně úvazků ) v - 2m</t>
  </si>
  <si>
    <t>-563916841</t>
  </si>
  <si>
    <t>184806111</t>
  </si>
  <si>
    <t>Řez stromů, keřů nebo růží průklestem stromů netrnitých, o průměru koruny do 2 m</t>
  </si>
  <si>
    <t>693466260</t>
  </si>
  <si>
    <t>184813121</t>
  </si>
  <si>
    <t>Ochrana dřevin před okusem zvěří mechanicky v rovině nebo ve svahu do 1:5, pletivem, výšky do 2 m</t>
  </si>
  <si>
    <t>-103599425</t>
  </si>
  <si>
    <t>184911431</t>
  </si>
  <si>
    <t>Mulčování vysazených rostlin mulčovací kůrou, tl. přes 100 do 150 mm v rovině nebo na svahu do 1:5</t>
  </si>
  <si>
    <t>-1258683969</t>
  </si>
  <si>
    <t>103911000</t>
  </si>
  <si>
    <t>kůra mulčovací VL</t>
  </si>
  <si>
    <t>-1203624669</t>
  </si>
  <si>
    <t>44*0,08</t>
  </si>
  <si>
    <t>998231311</t>
  </si>
  <si>
    <t>Přesun hmot pro sadovnické a krajinářské úpravy - strojně dopravní vzdálenost do 5000 m</t>
  </si>
  <si>
    <t>-1217044300</t>
  </si>
  <si>
    <t>2a</t>
  </si>
  <si>
    <t>1.rok</t>
  </si>
  <si>
    <t>184815187</t>
  </si>
  <si>
    <t>Ochrana sazenic ručním ožínáním celoplošné sklon přes 1:5 při viditelnosti dobré, výšky přes 60 cm</t>
  </si>
  <si>
    <t>ar</t>
  </si>
  <si>
    <t>394253304</t>
  </si>
  <si>
    <t>1,76*2 'Přepočtené koeficientem množství</t>
  </si>
  <si>
    <t>185804312</t>
  </si>
  <si>
    <t>Zalití rostlin vodou plochy záhonů jednotlivě přes 20 m2</t>
  </si>
  <si>
    <t>-1802009762</t>
  </si>
  <si>
    <t>44*0,05*10</t>
  </si>
  <si>
    <t>185851121</t>
  </si>
  <si>
    <t>Dovoz vody pro zálivku rostlin na vzdálenost do 1000 m</t>
  </si>
  <si>
    <t>692434464</t>
  </si>
  <si>
    <t>185851129</t>
  </si>
  <si>
    <t>Dovoz vody pro zálivku rostlin Příplatek k ceně za každých dalších i započatých 1000 m</t>
  </si>
  <si>
    <t>-1661937307</t>
  </si>
  <si>
    <t>22*4 'Přepočtené koeficientem množství</t>
  </si>
  <si>
    <t>-1224361480</t>
  </si>
  <si>
    <t>-1261397523</t>
  </si>
  <si>
    <t>"viz PD - TZ" 4</t>
  </si>
  <si>
    <t>1146489184</t>
  </si>
  <si>
    <t>"viz PD - TZ" 3</t>
  </si>
  <si>
    <t>18420211</t>
  </si>
  <si>
    <t>Kontrola a oprava upevnění ke kůlům a chrániček</t>
  </si>
  <si>
    <t>hod</t>
  </si>
  <si>
    <t>-322548714</t>
  </si>
  <si>
    <t>10,6666666666667*3 'Přepočtené koeficientem množství</t>
  </si>
  <si>
    <t>763686403</t>
  </si>
  <si>
    <t>7+5</t>
  </si>
  <si>
    <t>1115005582</t>
  </si>
  <si>
    <t>-583964455</t>
  </si>
  <si>
    <t>14684335</t>
  </si>
  <si>
    <t>3a</t>
  </si>
  <si>
    <t>2.rok</t>
  </si>
  <si>
    <t>-762920045</t>
  </si>
  <si>
    <t>-1514955929</t>
  </si>
  <si>
    <t>44*0,05*6</t>
  </si>
  <si>
    <t>543941078</t>
  </si>
  <si>
    <t>-1202093851</t>
  </si>
  <si>
    <t>13,2*4 'Přepočtené koeficientem množství</t>
  </si>
  <si>
    <t>179129683</t>
  </si>
  <si>
    <t>439041756</t>
  </si>
  <si>
    <t>-2047218519</t>
  </si>
  <si>
    <t>"viz PD - TZ" 2</t>
  </si>
  <si>
    <t>1866670469</t>
  </si>
  <si>
    <t>1204796504</t>
  </si>
  <si>
    <t>5+5</t>
  </si>
  <si>
    <t>-112751234</t>
  </si>
  <si>
    <t>567600513</t>
  </si>
  <si>
    <t>991884353</t>
  </si>
  <si>
    <t>4a</t>
  </si>
  <si>
    <t>3.rok</t>
  </si>
  <si>
    <t>1823534041</t>
  </si>
  <si>
    <t>40</t>
  </si>
  <si>
    <t>1098887347</t>
  </si>
  <si>
    <t>41</t>
  </si>
  <si>
    <t>-949199071</t>
  </si>
  <si>
    <t>42</t>
  </si>
  <si>
    <t>1982274664</t>
  </si>
  <si>
    <t>43</t>
  </si>
  <si>
    <t>184215172</t>
  </si>
  <si>
    <t>Odstranění ukotvení dřeviny kůly třemi kůly, délky přes 1 do 2 m</t>
  </si>
  <si>
    <t>538156629</t>
  </si>
  <si>
    <t>44</t>
  </si>
  <si>
    <t>184804117</t>
  </si>
  <si>
    <t>Odstranění ochrany proti okusu zvěří v rovině nebo na svahu do 1:5, chráničem z drátěného pletiva</t>
  </si>
  <si>
    <t>178951384</t>
  </si>
  <si>
    <t>45</t>
  </si>
  <si>
    <t>18481312</t>
  </si>
  <si>
    <t>Ochrana dřevin před okusem mechanicky (plast.chránička) v rovině a svahu do 1:5,vč.materiálu</t>
  </si>
  <si>
    <t>19793332</t>
  </si>
  <si>
    <t>46</t>
  </si>
  <si>
    <t>1219271869</t>
  </si>
  <si>
    <t>47</t>
  </si>
  <si>
    <t>957322019</t>
  </si>
  <si>
    <t>3 - Vedlejší a ostatní náklady</t>
  </si>
  <si>
    <t>VRN - Vedlejší rozpočtové náklady</t>
  </si>
  <si>
    <t>VRN</t>
  </si>
  <si>
    <t>Vedlejší rozpočtové náklady</t>
  </si>
  <si>
    <t>030001000</t>
  </si>
  <si>
    <t>Zařízení staveniště</t>
  </si>
  <si>
    <t>kpl</t>
  </si>
  <si>
    <t>1024</t>
  </si>
  <si>
    <t>-678405683</t>
  </si>
  <si>
    <t>010001000</t>
  </si>
  <si>
    <t>Geodetické práce a zaměření skutečného provedení stavby</t>
  </si>
  <si>
    <t>492798566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</si>
</sst>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5" fillId="2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35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51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41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42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43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44</v>
      </c>
      <c r="E29" s="45"/>
      <c r="F29" s="31" t="s">
        <v>45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46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47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48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44" s="2" customFormat="1" ht="14.4" customHeight="1" hidden="1">
      <c r="B33" s="44"/>
      <c r="C33" s="45"/>
      <c r="D33" s="45"/>
      <c r="E33" s="45"/>
      <c r="F33" s="31" t="s">
        <v>49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</row>
    <row r="34" spans="2:44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</row>
    <row r="35" spans="2:44" s="1" customFormat="1" ht="25.9" customHeight="1">
      <c r="B35" s="37"/>
      <c r="C35" s="50"/>
      <c r="D35" s="51" t="s">
        <v>50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51</v>
      </c>
      <c r="U35" s="52"/>
      <c r="V35" s="52"/>
      <c r="W35" s="52"/>
      <c r="X35" s="54" t="s">
        <v>52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</row>
    <row r="42" spans="2:44" s="1" customFormat="1" ht="24.95" customHeight="1">
      <c r="B42" s="37"/>
      <c r="C42" s="22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3" customFormat="1" ht="12" customHeight="1">
      <c r="B44" s="61"/>
      <c r="C44" s="31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4719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</row>
    <row r="45" spans="2:44" s="4" customFormat="1" ht="36.95" customHeight="1"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 xml:space="preserve">Výstava  polní cesty VPC 5 R v k.ú. Šemnice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 xml:space="preserve">k.ú. Šemnice p. č. 1401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70" t="str">
        <f>IF(AN8="","",AN8)</f>
        <v>23. 6. 2017</v>
      </c>
      <c r="AN47" s="70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15.15" customHeight="1"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>ČR–Státní pozemkový úřad, KPÚ pro Karlovarský kraj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71" t="str">
        <f>IF(E17="","",E17)</f>
        <v>B-PROJEKTY Teplice s.r.o.</v>
      </c>
      <c r="AN49" s="62"/>
      <c r="AO49" s="62"/>
      <c r="AP49" s="62"/>
      <c r="AQ49" s="38"/>
      <c r="AR49" s="42"/>
      <c r="AS49" s="72" t="s">
        <v>54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</row>
    <row r="50" spans="2:56" s="1" customFormat="1" ht="15.15" customHeight="1"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36</v>
      </c>
      <c r="AJ50" s="38"/>
      <c r="AK50" s="38"/>
      <c r="AL50" s="38"/>
      <c r="AM50" s="71" t="str">
        <f>IF(E20="","",E20)</f>
        <v>Ladislav Marek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</row>
    <row r="52" spans="2:56" s="1" customFormat="1" ht="29.25" customHeight="1">
      <c r="B52" s="37"/>
      <c r="C52" s="84" t="s">
        <v>55</v>
      </c>
      <c r="D52" s="85"/>
      <c r="E52" s="85"/>
      <c r="F52" s="85"/>
      <c r="G52" s="85"/>
      <c r="H52" s="86"/>
      <c r="I52" s="87" t="s">
        <v>56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57</v>
      </c>
      <c r="AH52" s="85"/>
      <c r="AI52" s="85"/>
      <c r="AJ52" s="85"/>
      <c r="AK52" s="85"/>
      <c r="AL52" s="85"/>
      <c r="AM52" s="85"/>
      <c r="AN52" s="87" t="s">
        <v>58</v>
      </c>
      <c r="AO52" s="85"/>
      <c r="AP52" s="85"/>
      <c r="AQ52" s="89" t="s">
        <v>59</v>
      </c>
      <c r="AR52" s="42"/>
      <c r="AS52" s="90" t="s">
        <v>60</v>
      </c>
      <c r="AT52" s="91" t="s">
        <v>61</v>
      </c>
      <c r="AU52" s="91" t="s">
        <v>62</v>
      </c>
      <c r="AV52" s="91" t="s">
        <v>63</v>
      </c>
      <c r="AW52" s="91" t="s">
        <v>64</v>
      </c>
      <c r="AX52" s="91" t="s">
        <v>65</v>
      </c>
      <c r="AY52" s="91" t="s">
        <v>66</v>
      </c>
      <c r="AZ52" s="91" t="s">
        <v>67</v>
      </c>
      <c r="BA52" s="91" t="s">
        <v>68</v>
      </c>
      <c r="BB52" s="91" t="s">
        <v>69</v>
      </c>
      <c r="BC52" s="91" t="s">
        <v>70</v>
      </c>
      <c r="BD52" s="92" t="s">
        <v>71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</row>
    <row r="54" spans="2:90" s="5" customFormat="1" ht="32.4" customHeight="1">
      <c r="B54" s="96"/>
      <c r="C54" s="97" t="s">
        <v>72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ROUND(SUM(AG55:AG57),2)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ROUND(SUM(AS55:AS57),2)</f>
        <v>0</v>
      </c>
      <c r="AT54" s="104">
        <f>ROUND(SUM(AV54:AW54),2)</f>
        <v>0</v>
      </c>
      <c r="AU54" s="105">
        <f>ROUND(SUM(AU55:AU57),5)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ROUND(SUM(AZ55:AZ57),2)</f>
        <v>0</v>
      </c>
      <c r="BA54" s="104">
        <f>ROUND(SUM(BA55:BA57),2)</f>
        <v>0</v>
      </c>
      <c r="BB54" s="104">
        <f>ROUND(SUM(BB55:BB57),2)</f>
        <v>0</v>
      </c>
      <c r="BC54" s="104">
        <f>ROUND(SUM(BC55:BC57),2)</f>
        <v>0</v>
      </c>
      <c r="BD54" s="106">
        <f>ROUND(SUM(BD55:BD57),2)</f>
        <v>0</v>
      </c>
      <c r="BS54" s="107" t="s">
        <v>73</v>
      </c>
      <c r="BT54" s="107" t="s">
        <v>74</v>
      </c>
      <c r="BU54" s="108" t="s">
        <v>75</v>
      </c>
      <c r="BV54" s="107" t="s">
        <v>76</v>
      </c>
      <c r="BW54" s="107" t="s">
        <v>5</v>
      </c>
      <c r="BX54" s="107" t="s">
        <v>77</v>
      </c>
      <c r="CL54" s="107" t="s">
        <v>19</v>
      </c>
    </row>
    <row r="55" spans="1:91" s="6" customFormat="1" ht="16.5" customHeight="1">
      <c r="A55" s="109" t="s">
        <v>78</v>
      </c>
      <c r="B55" s="110"/>
      <c r="C55" s="111"/>
      <c r="D55" s="112" t="s">
        <v>79</v>
      </c>
      <c r="E55" s="112"/>
      <c r="F55" s="112"/>
      <c r="G55" s="112"/>
      <c r="H55" s="112"/>
      <c r="I55" s="113"/>
      <c r="J55" s="112" t="s">
        <v>80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'1 - Polní cesta VPC5R'!J30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81</v>
      </c>
      <c r="AR55" s="116"/>
      <c r="AS55" s="117">
        <v>0</v>
      </c>
      <c r="AT55" s="118">
        <f>ROUND(SUM(AV55:AW55),2)</f>
        <v>0</v>
      </c>
      <c r="AU55" s="119">
        <f>'1 - Polní cesta VPC5R'!P86</f>
        <v>0</v>
      </c>
      <c r="AV55" s="118">
        <f>'1 - Polní cesta VPC5R'!J33</f>
        <v>0</v>
      </c>
      <c r="AW55" s="118">
        <f>'1 - Polní cesta VPC5R'!J34</f>
        <v>0</v>
      </c>
      <c r="AX55" s="118">
        <f>'1 - Polní cesta VPC5R'!J35</f>
        <v>0</v>
      </c>
      <c r="AY55" s="118">
        <f>'1 - Polní cesta VPC5R'!J36</f>
        <v>0</v>
      </c>
      <c r="AZ55" s="118">
        <f>'1 - Polní cesta VPC5R'!F33</f>
        <v>0</v>
      </c>
      <c r="BA55" s="118">
        <f>'1 - Polní cesta VPC5R'!F34</f>
        <v>0</v>
      </c>
      <c r="BB55" s="118">
        <f>'1 - Polní cesta VPC5R'!F35</f>
        <v>0</v>
      </c>
      <c r="BC55" s="118">
        <f>'1 - Polní cesta VPC5R'!F36</f>
        <v>0</v>
      </c>
      <c r="BD55" s="120">
        <f>'1 - Polní cesta VPC5R'!F37</f>
        <v>0</v>
      </c>
      <c r="BT55" s="121" t="s">
        <v>79</v>
      </c>
      <c r="BV55" s="121" t="s">
        <v>76</v>
      </c>
      <c r="BW55" s="121" t="s">
        <v>82</v>
      </c>
      <c r="BX55" s="121" t="s">
        <v>5</v>
      </c>
      <c r="CL55" s="121" t="s">
        <v>19</v>
      </c>
      <c r="CM55" s="121" t="s">
        <v>83</v>
      </c>
    </row>
    <row r="56" spans="1:91" s="6" customFormat="1" ht="16.5" customHeight="1">
      <c r="A56" s="109" t="s">
        <v>78</v>
      </c>
      <c r="B56" s="110"/>
      <c r="C56" s="111"/>
      <c r="D56" s="112" t="s">
        <v>83</v>
      </c>
      <c r="E56" s="112"/>
      <c r="F56" s="112"/>
      <c r="G56" s="112"/>
      <c r="H56" s="112"/>
      <c r="I56" s="113"/>
      <c r="J56" s="112" t="s">
        <v>84</v>
      </c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4">
        <f>'2 - Doprovodná zeleň'!J30</f>
        <v>0</v>
      </c>
      <c r="AH56" s="113"/>
      <c r="AI56" s="113"/>
      <c r="AJ56" s="113"/>
      <c r="AK56" s="113"/>
      <c r="AL56" s="113"/>
      <c r="AM56" s="113"/>
      <c r="AN56" s="114">
        <f>SUM(AG56,AT56)</f>
        <v>0</v>
      </c>
      <c r="AO56" s="113"/>
      <c r="AP56" s="113"/>
      <c r="AQ56" s="115" t="s">
        <v>81</v>
      </c>
      <c r="AR56" s="116"/>
      <c r="AS56" s="117">
        <v>0</v>
      </c>
      <c r="AT56" s="118">
        <f>ROUND(SUM(AV56:AW56),2)</f>
        <v>0</v>
      </c>
      <c r="AU56" s="119">
        <f>'2 - Doprovodná zeleň'!P84</f>
        <v>0</v>
      </c>
      <c r="AV56" s="118">
        <f>'2 - Doprovodná zeleň'!J33</f>
        <v>0</v>
      </c>
      <c r="AW56" s="118">
        <f>'2 - Doprovodná zeleň'!J34</f>
        <v>0</v>
      </c>
      <c r="AX56" s="118">
        <f>'2 - Doprovodná zeleň'!J35</f>
        <v>0</v>
      </c>
      <c r="AY56" s="118">
        <f>'2 - Doprovodná zeleň'!J36</f>
        <v>0</v>
      </c>
      <c r="AZ56" s="118">
        <f>'2 - Doprovodná zeleň'!F33</f>
        <v>0</v>
      </c>
      <c r="BA56" s="118">
        <f>'2 - Doprovodná zeleň'!F34</f>
        <v>0</v>
      </c>
      <c r="BB56" s="118">
        <f>'2 - Doprovodná zeleň'!F35</f>
        <v>0</v>
      </c>
      <c r="BC56" s="118">
        <f>'2 - Doprovodná zeleň'!F36</f>
        <v>0</v>
      </c>
      <c r="BD56" s="120">
        <f>'2 - Doprovodná zeleň'!F37</f>
        <v>0</v>
      </c>
      <c r="BT56" s="121" t="s">
        <v>79</v>
      </c>
      <c r="BV56" s="121" t="s">
        <v>76</v>
      </c>
      <c r="BW56" s="121" t="s">
        <v>85</v>
      </c>
      <c r="BX56" s="121" t="s">
        <v>5</v>
      </c>
      <c r="CL56" s="121" t="s">
        <v>19</v>
      </c>
      <c r="CM56" s="121" t="s">
        <v>83</v>
      </c>
    </row>
    <row r="57" spans="1:91" s="6" customFormat="1" ht="16.5" customHeight="1">
      <c r="A57" s="109" t="s">
        <v>78</v>
      </c>
      <c r="B57" s="110"/>
      <c r="C57" s="111"/>
      <c r="D57" s="112" t="s">
        <v>86</v>
      </c>
      <c r="E57" s="112"/>
      <c r="F57" s="112"/>
      <c r="G57" s="112"/>
      <c r="H57" s="112"/>
      <c r="I57" s="113"/>
      <c r="J57" s="112" t="s">
        <v>87</v>
      </c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4">
        <f>'3 - Vedlejší a ostatní ná...'!J30</f>
        <v>0</v>
      </c>
      <c r="AH57" s="113"/>
      <c r="AI57" s="113"/>
      <c r="AJ57" s="113"/>
      <c r="AK57" s="113"/>
      <c r="AL57" s="113"/>
      <c r="AM57" s="113"/>
      <c r="AN57" s="114">
        <f>SUM(AG57,AT57)</f>
        <v>0</v>
      </c>
      <c r="AO57" s="113"/>
      <c r="AP57" s="113"/>
      <c r="AQ57" s="115" t="s">
        <v>88</v>
      </c>
      <c r="AR57" s="116"/>
      <c r="AS57" s="122">
        <v>0</v>
      </c>
      <c r="AT57" s="123">
        <f>ROUND(SUM(AV57:AW57),2)</f>
        <v>0</v>
      </c>
      <c r="AU57" s="124">
        <f>'3 - Vedlejší a ostatní ná...'!P80</f>
        <v>0</v>
      </c>
      <c r="AV57" s="123">
        <f>'3 - Vedlejší a ostatní ná...'!J33</f>
        <v>0</v>
      </c>
      <c r="AW57" s="123">
        <f>'3 - Vedlejší a ostatní ná...'!J34</f>
        <v>0</v>
      </c>
      <c r="AX57" s="123">
        <f>'3 - Vedlejší a ostatní ná...'!J35</f>
        <v>0</v>
      </c>
      <c r="AY57" s="123">
        <f>'3 - Vedlejší a ostatní ná...'!J36</f>
        <v>0</v>
      </c>
      <c r="AZ57" s="123">
        <f>'3 - Vedlejší a ostatní ná...'!F33</f>
        <v>0</v>
      </c>
      <c r="BA57" s="123">
        <f>'3 - Vedlejší a ostatní ná...'!F34</f>
        <v>0</v>
      </c>
      <c r="BB57" s="123">
        <f>'3 - Vedlejší a ostatní ná...'!F35</f>
        <v>0</v>
      </c>
      <c r="BC57" s="123">
        <f>'3 - Vedlejší a ostatní ná...'!F36</f>
        <v>0</v>
      </c>
      <c r="BD57" s="125">
        <f>'3 - Vedlejší a ostatní ná...'!F37</f>
        <v>0</v>
      </c>
      <c r="BT57" s="121" t="s">
        <v>79</v>
      </c>
      <c r="BV57" s="121" t="s">
        <v>76</v>
      </c>
      <c r="BW57" s="121" t="s">
        <v>89</v>
      </c>
      <c r="BX57" s="121" t="s">
        <v>5</v>
      </c>
      <c r="CL57" s="121" t="s">
        <v>19</v>
      </c>
      <c r="CM57" s="121" t="s">
        <v>83</v>
      </c>
    </row>
    <row r="58" spans="2:44" s="1" customFormat="1" ht="30" customHeight="1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2"/>
    </row>
    <row r="59" spans="2:44" s="1" customFormat="1" ht="6.95" customHeight="1"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42"/>
    </row>
  </sheetData>
  <sheetProtection password="CC35" sheet="1" objects="1" scenarios="1" formatColumns="0" formatRows="0"/>
  <mergeCells count="50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</mergeCells>
  <hyperlinks>
    <hyperlink ref="A55" location="'1 - Polní cesta VPC5R'!C2" display="/"/>
    <hyperlink ref="A56" location="'2 - Doprovodná zeleň'!C2" display="/"/>
    <hyperlink ref="A57" location="'3 - Vedlejší a ostatní ná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2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82</v>
      </c>
    </row>
    <row r="3" spans="2:46" ht="6.95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9"/>
      <c r="AT3" s="16" t="s">
        <v>83</v>
      </c>
    </row>
    <row r="4" spans="2:46" ht="24.95" customHeight="1">
      <c r="B4" s="19"/>
      <c r="D4" s="130" t="s">
        <v>90</v>
      </c>
      <c r="L4" s="19"/>
      <c r="M4" s="131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2" t="s">
        <v>16</v>
      </c>
      <c r="L6" s="19"/>
    </row>
    <row r="7" spans="2:12" ht="16.5" customHeight="1">
      <c r="B7" s="19"/>
      <c r="E7" s="133" t="str">
        <f>'Rekapitulace stavby'!K6</f>
        <v xml:space="preserve">Výstava  polní cesty VPC 5 R v k.ú. Šemnice</v>
      </c>
      <c r="F7" s="132"/>
      <c r="G7" s="132"/>
      <c r="H7" s="132"/>
      <c r="L7" s="19"/>
    </row>
    <row r="8" spans="2:12" s="1" customFormat="1" ht="12" customHeight="1">
      <c r="B8" s="42"/>
      <c r="D8" s="132" t="s">
        <v>91</v>
      </c>
      <c r="I8" s="134"/>
      <c r="L8" s="42"/>
    </row>
    <row r="9" spans="2:12" s="1" customFormat="1" ht="36.95" customHeight="1">
      <c r="B9" s="42"/>
      <c r="E9" s="135" t="s">
        <v>92</v>
      </c>
      <c r="F9" s="1"/>
      <c r="G9" s="1"/>
      <c r="H9" s="1"/>
      <c r="I9" s="134"/>
      <c r="L9" s="42"/>
    </row>
    <row r="10" spans="2:12" s="1" customFormat="1" ht="12">
      <c r="B10" s="42"/>
      <c r="I10" s="134"/>
      <c r="L10" s="42"/>
    </row>
    <row r="11" spans="2:12" s="1" customFormat="1" ht="12" customHeight="1">
      <c r="B11" s="42"/>
      <c r="D11" s="132" t="s">
        <v>18</v>
      </c>
      <c r="F11" s="136" t="s">
        <v>19</v>
      </c>
      <c r="I11" s="137" t="s">
        <v>20</v>
      </c>
      <c r="J11" s="136" t="s">
        <v>19</v>
      </c>
      <c r="L11" s="42"/>
    </row>
    <row r="12" spans="2:12" s="1" customFormat="1" ht="12" customHeight="1">
      <c r="B12" s="42"/>
      <c r="D12" s="132" t="s">
        <v>21</v>
      </c>
      <c r="F12" s="136" t="s">
        <v>22</v>
      </c>
      <c r="I12" s="137" t="s">
        <v>23</v>
      </c>
      <c r="J12" s="138" t="str">
        <f>'Rekapitulace stavby'!AN8</f>
        <v>23. 6. 2017</v>
      </c>
      <c r="L12" s="42"/>
    </row>
    <row r="13" spans="2:12" s="1" customFormat="1" ht="10.8" customHeight="1">
      <c r="B13" s="42"/>
      <c r="I13" s="134"/>
      <c r="L13" s="42"/>
    </row>
    <row r="14" spans="2:12" s="1" customFormat="1" ht="12" customHeight="1">
      <c r="B14" s="42"/>
      <c r="D14" s="132" t="s">
        <v>25</v>
      </c>
      <c r="I14" s="137" t="s">
        <v>26</v>
      </c>
      <c r="J14" s="136" t="s">
        <v>27</v>
      </c>
      <c r="L14" s="42"/>
    </row>
    <row r="15" spans="2:12" s="1" customFormat="1" ht="18" customHeight="1">
      <c r="B15" s="42"/>
      <c r="E15" s="136" t="s">
        <v>28</v>
      </c>
      <c r="I15" s="137" t="s">
        <v>29</v>
      </c>
      <c r="J15" s="136" t="s">
        <v>19</v>
      </c>
      <c r="L15" s="42"/>
    </row>
    <row r="16" spans="2:12" s="1" customFormat="1" ht="6.95" customHeight="1">
      <c r="B16" s="42"/>
      <c r="I16" s="134"/>
      <c r="L16" s="42"/>
    </row>
    <row r="17" spans="2:12" s="1" customFormat="1" ht="12" customHeight="1">
      <c r="B17" s="42"/>
      <c r="D17" s="132" t="s">
        <v>30</v>
      </c>
      <c r="I17" s="137" t="s">
        <v>26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6"/>
      <c r="G18" s="136"/>
      <c r="H18" s="136"/>
      <c r="I18" s="137" t="s">
        <v>29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4"/>
      <c r="L19" s="42"/>
    </row>
    <row r="20" spans="2:12" s="1" customFormat="1" ht="12" customHeight="1">
      <c r="B20" s="42"/>
      <c r="D20" s="132" t="s">
        <v>32</v>
      </c>
      <c r="I20" s="137" t="s">
        <v>26</v>
      </c>
      <c r="J20" s="136" t="s">
        <v>33</v>
      </c>
      <c r="L20" s="42"/>
    </row>
    <row r="21" spans="2:12" s="1" customFormat="1" ht="18" customHeight="1">
      <c r="B21" s="42"/>
      <c r="E21" s="136" t="s">
        <v>34</v>
      </c>
      <c r="I21" s="137" t="s">
        <v>29</v>
      </c>
      <c r="J21" s="136" t="s">
        <v>19</v>
      </c>
      <c r="L21" s="42"/>
    </row>
    <row r="22" spans="2:12" s="1" customFormat="1" ht="6.95" customHeight="1">
      <c r="B22" s="42"/>
      <c r="I22" s="134"/>
      <c r="L22" s="42"/>
    </row>
    <row r="23" spans="2:12" s="1" customFormat="1" ht="12" customHeight="1">
      <c r="B23" s="42"/>
      <c r="D23" s="132" t="s">
        <v>36</v>
      </c>
      <c r="I23" s="137" t="s">
        <v>26</v>
      </c>
      <c r="J23" s="136" t="s">
        <v>19</v>
      </c>
      <c r="L23" s="42"/>
    </row>
    <row r="24" spans="2:12" s="1" customFormat="1" ht="18" customHeight="1">
      <c r="B24" s="42"/>
      <c r="E24" s="136" t="s">
        <v>37</v>
      </c>
      <c r="I24" s="137" t="s">
        <v>29</v>
      </c>
      <c r="J24" s="136" t="s">
        <v>19</v>
      </c>
      <c r="L24" s="42"/>
    </row>
    <row r="25" spans="2:12" s="1" customFormat="1" ht="6.95" customHeight="1">
      <c r="B25" s="42"/>
      <c r="I25" s="134"/>
      <c r="L25" s="42"/>
    </row>
    <row r="26" spans="2:12" s="1" customFormat="1" ht="12" customHeight="1">
      <c r="B26" s="42"/>
      <c r="D26" s="132" t="s">
        <v>38</v>
      </c>
      <c r="I26" s="134"/>
      <c r="L26" s="42"/>
    </row>
    <row r="27" spans="2:12" s="7" customFormat="1" ht="16.5" customHeight="1">
      <c r="B27" s="139"/>
      <c r="E27" s="140" t="s">
        <v>19</v>
      </c>
      <c r="F27" s="140"/>
      <c r="G27" s="140"/>
      <c r="H27" s="140"/>
      <c r="I27" s="141"/>
      <c r="L27" s="139"/>
    </row>
    <row r="28" spans="2:12" s="1" customFormat="1" ht="6.95" customHeight="1">
      <c r="B28" s="42"/>
      <c r="I28" s="134"/>
      <c r="L28" s="42"/>
    </row>
    <row r="29" spans="2:12" s="1" customFormat="1" ht="6.95" customHeight="1">
      <c r="B29" s="42"/>
      <c r="D29" s="74"/>
      <c r="E29" s="74"/>
      <c r="F29" s="74"/>
      <c r="G29" s="74"/>
      <c r="H29" s="74"/>
      <c r="I29" s="142"/>
      <c r="J29" s="74"/>
      <c r="K29" s="74"/>
      <c r="L29" s="42"/>
    </row>
    <row r="30" spans="2:12" s="1" customFormat="1" ht="25.4" customHeight="1">
      <c r="B30" s="42"/>
      <c r="D30" s="143" t="s">
        <v>40</v>
      </c>
      <c r="I30" s="134"/>
      <c r="J30" s="144">
        <f>ROUND(J86,2)</f>
        <v>0</v>
      </c>
      <c r="L30" s="42"/>
    </row>
    <row r="31" spans="2:12" s="1" customFormat="1" ht="6.95" customHeight="1">
      <c r="B31" s="42"/>
      <c r="D31" s="74"/>
      <c r="E31" s="74"/>
      <c r="F31" s="74"/>
      <c r="G31" s="74"/>
      <c r="H31" s="74"/>
      <c r="I31" s="142"/>
      <c r="J31" s="74"/>
      <c r="K31" s="74"/>
      <c r="L31" s="42"/>
    </row>
    <row r="32" spans="2:12" s="1" customFormat="1" ht="14.4" customHeight="1">
      <c r="B32" s="42"/>
      <c r="F32" s="145" t="s">
        <v>42</v>
      </c>
      <c r="I32" s="146" t="s">
        <v>41</v>
      </c>
      <c r="J32" s="145" t="s">
        <v>43</v>
      </c>
      <c r="L32" s="42"/>
    </row>
    <row r="33" spans="2:12" s="1" customFormat="1" ht="14.4" customHeight="1">
      <c r="B33" s="42"/>
      <c r="D33" s="147" t="s">
        <v>44</v>
      </c>
      <c r="E33" s="132" t="s">
        <v>45</v>
      </c>
      <c r="F33" s="148">
        <f>ROUND((SUM(BE86:BE148)),2)</f>
        <v>0</v>
      </c>
      <c r="I33" s="149">
        <v>0.21</v>
      </c>
      <c r="J33" s="148">
        <f>ROUND(((SUM(BE86:BE148))*I33),2)</f>
        <v>0</v>
      </c>
      <c r="L33" s="42"/>
    </row>
    <row r="34" spans="2:12" s="1" customFormat="1" ht="14.4" customHeight="1">
      <c r="B34" s="42"/>
      <c r="E34" s="132" t="s">
        <v>46</v>
      </c>
      <c r="F34" s="148">
        <f>ROUND((SUM(BF86:BF148)),2)</f>
        <v>0</v>
      </c>
      <c r="I34" s="149">
        <v>0.15</v>
      </c>
      <c r="J34" s="148">
        <f>ROUND(((SUM(BF86:BF148))*I34),2)</f>
        <v>0</v>
      </c>
      <c r="L34" s="42"/>
    </row>
    <row r="35" spans="2:12" s="1" customFormat="1" ht="14.4" customHeight="1" hidden="1">
      <c r="B35" s="42"/>
      <c r="E35" s="132" t="s">
        <v>47</v>
      </c>
      <c r="F35" s="148">
        <f>ROUND((SUM(BG86:BG148)),2)</f>
        <v>0</v>
      </c>
      <c r="I35" s="149">
        <v>0.21</v>
      </c>
      <c r="J35" s="148">
        <f>0</f>
        <v>0</v>
      </c>
      <c r="L35" s="42"/>
    </row>
    <row r="36" spans="2:12" s="1" customFormat="1" ht="14.4" customHeight="1" hidden="1">
      <c r="B36" s="42"/>
      <c r="E36" s="132" t="s">
        <v>48</v>
      </c>
      <c r="F36" s="148">
        <f>ROUND((SUM(BH86:BH148)),2)</f>
        <v>0</v>
      </c>
      <c r="I36" s="149">
        <v>0.15</v>
      </c>
      <c r="J36" s="148">
        <f>0</f>
        <v>0</v>
      </c>
      <c r="L36" s="42"/>
    </row>
    <row r="37" spans="2:12" s="1" customFormat="1" ht="14.4" customHeight="1" hidden="1">
      <c r="B37" s="42"/>
      <c r="E37" s="132" t="s">
        <v>49</v>
      </c>
      <c r="F37" s="148">
        <f>ROUND((SUM(BI86:BI148)),2)</f>
        <v>0</v>
      </c>
      <c r="I37" s="149">
        <v>0</v>
      </c>
      <c r="J37" s="148">
        <f>0</f>
        <v>0</v>
      </c>
      <c r="L37" s="42"/>
    </row>
    <row r="38" spans="2:12" s="1" customFormat="1" ht="6.95" customHeight="1">
      <c r="B38" s="42"/>
      <c r="I38" s="134"/>
      <c r="L38" s="42"/>
    </row>
    <row r="39" spans="2:12" s="1" customFormat="1" ht="25.4" customHeight="1">
      <c r="B39" s="42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5"/>
      <c r="J39" s="156">
        <f>SUM(J30:J37)</f>
        <v>0</v>
      </c>
      <c r="K39" s="157"/>
      <c r="L39" s="42"/>
    </row>
    <row r="40" spans="2:12" s="1" customFormat="1" ht="14.4" customHeight="1">
      <c r="B40" s="158"/>
      <c r="C40" s="159"/>
      <c r="D40" s="159"/>
      <c r="E40" s="159"/>
      <c r="F40" s="159"/>
      <c r="G40" s="159"/>
      <c r="H40" s="159"/>
      <c r="I40" s="160"/>
      <c r="J40" s="159"/>
      <c r="K40" s="159"/>
      <c r="L40" s="42"/>
    </row>
    <row r="44" spans="2:12" s="1" customFormat="1" ht="6.95" customHeight="1" hidden="1">
      <c r="B44" s="161"/>
      <c r="C44" s="162"/>
      <c r="D44" s="162"/>
      <c r="E44" s="162"/>
      <c r="F44" s="162"/>
      <c r="G44" s="162"/>
      <c r="H44" s="162"/>
      <c r="I44" s="163"/>
      <c r="J44" s="162"/>
      <c r="K44" s="162"/>
      <c r="L44" s="42"/>
    </row>
    <row r="45" spans="2:12" s="1" customFormat="1" ht="24.95" customHeight="1" hidden="1">
      <c r="B45" s="37"/>
      <c r="C45" s="22" t="s">
        <v>93</v>
      </c>
      <c r="D45" s="38"/>
      <c r="E45" s="38"/>
      <c r="F45" s="38"/>
      <c r="G45" s="38"/>
      <c r="H45" s="38"/>
      <c r="I45" s="134"/>
      <c r="J45" s="38"/>
      <c r="K45" s="38"/>
      <c r="L45" s="42"/>
    </row>
    <row r="46" spans="2:12" s="1" customFormat="1" ht="6.95" customHeight="1" hidden="1">
      <c r="B46" s="37"/>
      <c r="C46" s="38"/>
      <c r="D46" s="38"/>
      <c r="E46" s="38"/>
      <c r="F46" s="38"/>
      <c r="G46" s="38"/>
      <c r="H46" s="38"/>
      <c r="I46" s="134"/>
      <c r="J46" s="38"/>
      <c r="K46" s="38"/>
      <c r="L46" s="42"/>
    </row>
    <row r="47" spans="2:12" s="1" customFormat="1" ht="12" customHeight="1" hidden="1">
      <c r="B47" s="37"/>
      <c r="C47" s="31" t="s">
        <v>16</v>
      </c>
      <c r="D47" s="38"/>
      <c r="E47" s="38"/>
      <c r="F47" s="38"/>
      <c r="G47" s="38"/>
      <c r="H47" s="38"/>
      <c r="I47" s="134"/>
      <c r="J47" s="38"/>
      <c r="K47" s="38"/>
      <c r="L47" s="42"/>
    </row>
    <row r="48" spans="2:12" s="1" customFormat="1" ht="16.5" customHeight="1" hidden="1">
      <c r="B48" s="37"/>
      <c r="C48" s="38"/>
      <c r="D48" s="38"/>
      <c r="E48" s="164" t="str">
        <f>E7</f>
        <v xml:space="preserve">Výstava  polní cesty VPC 5 R v k.ú. Šemnice</v>
      </c>
      <c r="F48" s="31"/>
      <c r="G48" s="31"/>
      <c r="H48" s="31"/>
      <c r="I48" s="134"/>
      <c r="J48" s="38"/>
      <c r="K48" s="38"/>
      <c r="L48" s="42"/>
    </row>
    <row r="49" spans="2:12" s="1" customFormat="1" ht="12" customHeight="1" hidden="1">
      <c r="B49" s="37"/>
      <c r="C49" s="31" t="s">
        <v>91</v>
      </c>
      <c r="D49" s="38"/>
      <c r="E49" s="38"/>
      <c r="F49" s="38"/>
      <c r="G49" s="38"/>
      <c r="H49" s="38"/>
      <c r="I49" s="134"/>
      <c r="J49" s="38"/>
      <c r="K49" s="38"/>
      <c r="L49" s="42"/>
    </row>
    <row r="50" spans="2:12" s="1" customFormat="1" ht="16.5" customHeight="1" hidden="1">
      <c r="B50" s="37"/>
      <c r="C50" s="38"/>
      <c r="D50" s="38"/>
      <c r="E50" s="67" t="str">
        <f>E9</f>
        <v>1 - Polní cesta VPC5R</v>
      </c>
      <c r="F50" s="38"/>
      <c r="G50" s="38"/>
      <c r="H50" s="38"/>
      <c r="I50" s="134"/>
      <c r="J50" s="38"/>
      <c r="K50" s="38"/>
      <c r="L50" s="42"/>
    </row>
    <row r="51" spans="2:12" s="1" customFormat="1" ht="6.95" customHeight="1" hidden="1">
      <c r="B51" s="37"/>
      <c r="C51" s="38"/>
      <c r="D51" s="38"/>
      <c r="E51" s="38"/>
      <c r="F51" s="38"/>
      <c r="G51" s="38"/>
      <c r="H51" s="38"/>
      <c r="I51" s="134"/>
      <c r="J51" s="38"/>
      <c r="K51" s="38"/>
      <c r="L51" s="42"/>
    </row>
    <row r="52" spans="2:12" s="1" customFormat="1" ht="12" customHeight="1" hidden="1">
      <c r="B52" s="37"/>
      <c r="C52" s="31" t="s">
        <v>21</v>
      </c>
      <c r="D52" s="38"/>
      <c r="E52" s="38"/>
      <c r="F52" s="26" t="str">
        <f>F12</f>
        <v xml:space="preserve">k.ú. Šemnice p. č. 1401 </v>
      </c>
      <c r="G52" s="38"/>
      <c r="H52" s="38"/>
      <c r="I52" s="137" t="s">
        <v>23</v>
      </c>
      <c r="J52" s="70" t="str">
        <f>IF(J12="","",J12)</f>
        <v>23. 6. 2017</v>
      </c>
      <c r="K52" s="38"/>
      <c r="L52" s="42"/>
    </row>
    <row r="53" spans="2:12" s="1" customFormat="1" ht="6.95" customHeight="1" hidden="1">
      <c r="B53" s="37"/>
      <c r="C53" s="38"/>
      <c r="D53" s="38"/>
      <c r="E53" s="38"/>
      <c r="F53" s="38"/>
      <c r="G53" s="38"/>
      <c r="H53" s="38"/>
      <c r="I53" s="134"/>
      <c r="J53" s="38"/>
      <c r="K53" s="38"/>
      <c r="L53" s="42"/>
    </row>
    <row r="54" spans="2:12" s="1" customFormat="1" ht="27.9" customHeight="1" hidden="1">
      <c r="B54" s="37"/>
      <c r="C54" s="31" t="s">
        <v>25</v>
      </c>
      <c r="D54" s="38"/>
      <c r="E54" s="38"/>
      <c r="F54" s="26" t="str">
        <f>E15</f>
        <v>ČR–Státní pozemkový úřad, KPÚ pro Karlovarský kraj</v>
      </c>
      <c r="G54" s="38"/>
      <c r="H54" s="38"/>
      <c r="I54" s="137" t="s">
        <v>32</v>
      </c>
      <c r="J54" s="35" t="str">
        <f>E21</f>
        <v>B-PROJEKTY Teplice s.r.o.</v>
      </c>
      <c r="K54" s="38"/>
      <c r="L54" s="42"/>
    </row>
    <row r="55" spans="2:12" s="1" customFormat="1" ht="15.15" customHeight="1" hidden="1">
      <c r="B55" s="37"/>
      <c r="C55" s="31" t="s">
        <v>30</v>
      </c>
      <c r="D55" s="38"/>
      <c r="E55" s="38"/>
      <c r="F55" s="26" t="str">
        <f>IF(E18="","",E18)</f>
        <v>Vyplň údaj</v>
      </c>
      <c r="G55" s="38"/>
      <c r="H55" s="38"/>
      <c r="I55" s="137" t="s">
        <v>36</v>
      </c>
      <c r="J55" s="35" t="str">
        <f>E24</f>
        <v>Ladislav Marek</v>
      </c>
      <c r="K55" s="38"/>
      <c r="L55" s="42"/>
    </row>
    <row r="56" spans="2:12" s="1" customFormat="1" ht="10.3" customHeight="1" hidden="1">
      <c r="B56" s="37"/>
      <c r="C56" s="38"/>
      <c r="D56" s="38"/>
      <c r="E56" s="38"/>
      <c r="F56" s="38"/>
      <c r="G56" s="38"/>
      <c r="H56" s="38"/>
      <c r="I56" s="134"/>
      <c r="J56" s="38"/>
      <c r="K56" s="38"/>
      <c r="L56" s="42"/>
    </row>
    <row r="57" spans="2:12" s="1" customFormat="1" ht="29.25" customHeight="1" hidden="1">
      <c r="B57" s="37"/>
      <c r="C57" s="165" t="s">
        <v>94</v>
      </c>
      <c r="D57" s="166"/>
      <c r="E57" s="166"/>
      <c r="F57" s="166"/>
      <c r="G57" s="166"/>
      <c r="H57" s="166"/>
      <c r="I57" s="167"/>
      <c r="J57" s="168" t="s">
        <v>95</v>
      </c>
      <c r="K57" s="166"/>
      <c r="L57" s="42"/>
    </row>
    <row r="58" spans="2:12" s="1" customFormat="1" ht="10.3" customHeight="1" hidden="1">
      <c r="B58" s="37"/>
      <c r="C58" s="38"/>
      <c r="D58" s="38"/>
      <c r="E58" s="38"/>
      <c r="F58" s="38"/>
      <c r="G58" s="38"/>
      <c r="H58" s="38"/>
      <c r="I58" s="134"/>
      <c r="J58" s="38"/>
      <c r="K58" s="38"/>
      <c r="L58" s="42"/>
    </row>
    <row r="59" spans="2:47" s="1" customFormat="1" ht="22.8" customHeight="1" hidden="1">
      <c r="B59" s="37"/>
      <c r="C59" s="169" t="s">
        <v>72</v>
      </c>
      <c r="D59" s="38"/>
      <c r="E59" s="38"/>
      <c r="F59" s="38"/>
      <c r="G59" s="38"/>
      <c r="H59" s="38"/>
      <c r="I59" s="134"/>
      <c r="J59" s="100">
        <f>J86</f>
        <v>0</v>
      </c>
      <c r="K59" s="38"/>
      <c r="L59" s="42"/>
      <c r="AU59" s="16" t="s">
        <v>96</v>
      </c>
    </row>
    <row r="60" spans="2:12" s="8" customFormat="1" ht="24.95" customHeight="1" hidden="1">
      <c r="B60" s="170"/>
      <c r="C60" s="171"/>
      <c r="D60" s="172" t="s">
        <v>97</v>
      </c>
      <c r="E60" s="173"/>
      <c r="F60" s="173"/>
      <c r="G60" s="173"/>
      <c r="H60" s="173"/>
      <c r="I60" s="174"/>
      <c r="J60" s="175">
        <f>J87</f>
        <v>0</v>
      </c>
      <c r="K60" s="171"/>
      <c r="L60" s="176"/>
    </row>
    <row r="61" spans="2:12" s="9" customFormat="1" ht="19.9" customHeight="1" hidden="1">
      <c r="B61" s="177"/>
      <c r="C61" s="178"/>
      <c r="D61" s="179" t="s">
        <v>98</v>
      </c>
      <c r="E61" s="180"/>
      <c r="F61" s="180"/>
      <c r="G61" s="180"/>
      <c r="H61" s="180"/>
      <c r="I61" s="181"/>
      <c r="J61" s="182">
        <f>J88</f>
        <v>0</v>
      </c>
      <c r="K61" s="178"/>
      <c r="L61" s="183"/>
    </row>
    <row r="62" spans="2:12" s="9" customFormat="1" ht="19.9" customHeight="1" hidden="1">
      <c r="B62" s="177"/>
      <c r="C62" s="178"/>
      <c r="D62" s="179" t="s">
        <v>99</v>
      </c>
      <c r="E62" s="180"/>
      <c r="F62" s="180"/>
      <c r="G62" s="180"/>
      <c r="H62" s="180"/>
      <c r="I62" s="181"/>
      <c r="J62" s="182">
        <f>J119</f>
        <v>0</v>
      </c>
      <c r="K62" s="178"/>
      <c r="L62" s="183"/>
    </row>
    <row r="63" spans="2:12" s="9" customFormat="1" ht="19.9" customHeight="1" hidden="1">
      <c r="B63" s="177"/>
      <c r="C63" s="178"/>
      <c r="D63" s="179" t="s">
        <v>100</v>
      </c>
      <c r="E63" s="180"/>
      <c r="F63" s="180"/>
      <c r="G63" s="180"/>
      <c r="H63" s="180"/>
      <c r="I63" s="181"/>
      <c r="J63" s="182">
        <f>J132</f>
        <v>0</v>
      </c>
      <c r="K63" s="178"/>
      <c r="L63" s="183"/>
    </row>
    <row r="64" spans="2:12" s="9" customFormat="1" ht="19.9" customHeight="1" hidden="1">
      <c r="B64" s="177"/>
      <c r="C64" s="178"/>
      <c r="D64" s="179" t="s">
        <v>101</v>
      </c>
      <c r="E64" s="180"/>
      <c r="F64" s="180"/>
      <c r="G64" s="180"/>
      <c r="H64" s="180"/>
      <c r="I64" s="181"/>
      <c r="J64" s="182">
        <f>J143</f>
        <v>0</v>
      </c>
      <c r="K64" s="178"/>
      <c r="L64" s="183"/>
    </row>
    <row r="65" spans="2:12" s="8" customFormat="1" ht="24.95" customHeight="1" hidden="1">
      <c r="B65" s="170"/>
      <c r="C65" s="171"/>
      <c r="D65" s="172" t="s">
        <v>102</v>
      </c>
      <c r="E65" s="173"/>
      <c r="F65" s="173"/>
      <c r="G65" s="173"/>
      <c r="H65" s="173"/>
      <c r="I65" s="174"/>
      <c r="J65" s="175">
        <f>J145</f>
        <v>0</v>
      </c>
      <c r="K65" s="171"/>
      <c r="L65" s="176"/>
    </row>
    <row r="66" spans="2:12" s="9" customFormat="1" ht="19.9" customHeight="1" hidden="1">
      <c r="B66" s="177"/>
      <c r="C66" s="178"/>
      <c r="D66" s="179" t="s">
        <v>103</v>
      </c>
      <c r="E66" s="180"/>
      <c r="F66" s="180"/>
      <c r="G66" s="180"/>
      <c r="H66" s="180"/>
      <c r="I66" s="181"/>
      <c r="J66" s="182">
        <f>J146</f>
        <v>0</v>
      </c>
      <c r="K66" s="178"/>
      <c r="L66" s="183"/>
    </row>
    <row r="67" spans="2:12" s="1" customFormat="1" ht="21.8" customHeight="1" hidden="1">
      <c r="B67" s="37"/>
      <c r="C67" s="38"/>
      <c r="D67" s="38"/>
      <c r="E67" s="38"/>
      <c r="F67" s="38"/>
      <c r="G67" s="38"/>
      <c r="H67" s="38"/>
      <c r="I67" s="134"/>
      <c r="J67" s="38"/>
      <c r="K67" s="38"/>
      <c r="L67" s="42"/>
    </row>
    <row r="68" spans="2:12" s="1" customFormat="1" ht="6.95" customHeight="1" hidden="1">
      <c r="B68" s="57"/>
      <c r="C68" s="58"/>
      <c r="D68" s="58"/>
      <c r="E68" s="58"/>
      <c r="F68" s="58"/>
      <c r="G68" s="58"/>
      <c r="H68" s="58"/>
      <c r="I68" s="160"/>
      <c r="J68" s="58"/>
      <c r="K68" s="58"/>
      <c r="L68" s="42"/>
    </row>
    <row r="69" ht="12" hidden="1"/>
    <row r="70" ht="12" hidden="1"/>
    <row r="71" ht="12" hidden="1"/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63"/>
      <c r="J72" s="60"/>
      <c r="K72" s="60"/>
      <c r="L72" s="42"/>
    </row>
    <row r="73" spans="2:12" s="1" customFormat="1" ht="24.95" customHeight="1">
      <c r="B73" s="37"/>
      <c r="C73" s="22" t="s">
        <v>104</v>
      </c>
      <c r="D73" s="38"/>
      <c r="E73" s="38"/>
      <c r="F73" s="38"/>
      <c r="G73" s="38"/>
      <c r="H73" s="38"/>
      <c r="I73" s="134"/>
      <c r="J73" s="38"/>
      <c r="K73" s="38"/>
      <c r="L73" s="42"/>
    </row>
    <row r="74" spans="2:12" s="1" customFormat="1" ht="6.95" customHeight="1">
      <c r="B74" s="37"/>
      <c r="C74" s="38"/>
      <c r="D74" s="38"/>
      <c r="E74" s="38"/>
      <c r="F74" s="38"/>
      <c r="G74" s="38"/>
      <c r="H74" s="38"/>
      <c r="I74" s="134"/>
      <c r="J74" s="38"/>
      <c r="K74" s="38"/>
      <c r="L74" s="42"/>
    </row>
    <row r="75" spans="2:12" s="1" customFormat="1" ht="12" customHeight="1">
      <c r="B75" s="37"/>
      <c r="C75" s="31" t="s">
        <v>16</v>
      </c>
      <c r="D75" s="38"/>
      <c r="E75" s="38"/>
      <c r="F75" s="38"/>
      <c r="G75" s="38"/>
      <c r="H75" s="38"/>
      <c r="I75" s="134"/>
      <c r="J75" s="38"/>
      <c r="K75" s="38"/>
      <c r="L75" s="42"/>
    </row>
    <row r="76" spans="2:12" s="1" customFormat="1" ht="16.5" customHeight="1">
      <c r="B76" s="37"/>
      <c r="C76" s="38"/>
      <c r="D76" s="38"/>
      <c r="E76" s="164" t="str">
        <f>E7</f>
        <v xml:space="preserve">Výstava  polní cesty VPC 5 R v k.ú. Šemnice</v>
      </c>
      <c r="F76" s="31"/>
      <c r="G76" s="31"/>
      <c r="H76" s="31"/>
      <c r="I76" s="134"/>
      <c r="J76" s="38"/>
      <c r="K76" s="38"/>
      <c r="L76" s="42"/>
    </row>
    <row r="77" spans="2:12" s="1" customFormat="1" ht="12" customHeight="1">
      <c r="B77" s="37"/>
      <c r="C77" s="31" t="s">
        <v>91</v>
      </c>
      <c r="D77" s="38"/>
      <c r="E77" s="38"/>
      <c r="F77" s="38"/>
      <c r="G77" s="38"/>
      <c r="H77" s="38"/>
      <c r="I77" s="134"/>
      <c r="J77" s="38"/>
      <c r="K77" s="38"/>
      <c r="L77" s="42"/>
    </row>
    <row r="78" spans="2:12" s="1" customFormat="1" ht="16.5" customHeight="1">
      <c r="B78" s="37"/>
      <c r="C78" s="38"/>
      <c r="D78" s="38"/>
      <c r="E78" s="67" t="str">
        <f>E9</f>
        <v>1 - Polní cesta VPC5R</v>
      </c>
      <c r="F78" s="38"/>
      <c r="G78" s="38"/>
      <c r="H78" s="38"/>
      <c r="I78" s="134"/>
      <c r="J78" s="38"/>
      <c r="K78" s="38"/>
      <c r="L78" s="42"/>
    </row>
    <row r="79" spans="2:12" s="1" customFormat="1" ht="6.95" customHeight="1">
      <c r="B79" s="37"/>
      <c r="C79" s="38"/>
      <c r="D79" s="38"/>
      <c r="E79" s="38"/>
      <c r="F79" s="38"/>
      <c r="G79" s="38"/>
      <c r="H79" s="38"/>
      <c r="I79" s="134"/>
      <c r="J79" s="38"/>
      <c r="K79" s="38"/>
      <c r="L79" s="42"/>
    </row>
    <row r="80" spans="2:12" s="1" customFormat="1" ht="12" customHeight="1">
      <c r="B80" s="37"/>
      <c r="C80" s="31" t="s">
        <v>21</v>
      </c>
      <c r="D80" s="38"/>
      <c r="E80" s="38"/>
      <c r="F80" s="26" t="str">
        <f>F12</f>
        <v xml:space="preserve">k.ú. Šemnice p. č. 1401 </v>
      </c>
      <c r="G80" s="38"/>
      <c r="H80" s="38"/>
      <c r="I80" s="137" t="s">
        <v>23</v>
      </c>
      <c r="J80" s="70" t="str">
        <f>IF(J12="","",J12)</f>
        <v>23. 6. 2017</v>
      </c>
      <c r="K80" s="38"/>
      <c r="L80" s="42"/>
    </row>
    <row r="81" spans="2:12" s="1" customFormat="1" ht="6.95" customHeight="1">
      <c r="B81" s="37"/>
      <c r="C81" s="38"/>
      <c r="D81" s="38"/>
      <c r="E81" s="38"/>
      <c r="F81" s="38"/>
      <c r="G81" s="38"/>
      <c r="H81" s="38"/>
      <c r="I81" s="134"/>
      <c r="J81" s="38"/>
      <c r="K81" s="38"/>
      <c r="L81" s="42"/>
    </row>
    <row r="82" spans="2:12" s="1" customFormat="1" ht="27.9" customHeight="1">
      <c r="B82" s="37"/>
      <c r="C82" s="31" t="s">
        <v>25</v>
      </c>
      <c r="D82" s="38"/>
      <c r="E82" s="38"/>
      <c r="F82" s="26" t="str">
        <f>E15</f>
        <v>ČR–Státní pozemkový úřad, KPÚ pro Karlovarský kraj</v>
      </c>
      <c r="G82" s="38"/>
      <c r="H82" s="38"/>
      <c r="I82" s="137" t="s">
        <v>32</v>
      </c>
      <c r="J82" s="35" t="str">
        <f>E21</f>
        <v>B-PROJEKTY Teplice s.r.o.</v>
      </c>
      <c r="K82" s="38"/>
      <c r="L82" s="42"/>
    </row>
    <row r="83" spans="2:12" s="1" customFormat="1" ht="15.15" customHeight="1">
      <c r="B83" s="37"/>
      <c r="C83" s="31" t="s">
        <v>30</v>
      </c>
      <c r="D83" s="38"/>
      <c r="E83" s="38"/>
      <c r="F83" s="26" t="str">
        <f>IF(E18="","",E18)</f>
        <v>Vyplň údaj</v>
      </c>
      <c r="G83" s="38"/>
      <c r="H83" s="38"/>
      <c r="I83" s="137" t="s">
        <v>36</v>
      </c>
      <c r="J83" s="35" t="str">
        <f>E24</f>
        <v>Ladislav Marek</v>
      </c>
      <c r="K83" s="38"/>
      <c r="L83" s="42"/>
    </row>
    <row r="84" spans="2:12" s="1" customFormat="1" ht="10.3" customHeight="1">
      <c r="B84" s="37"/>
      <c r="C84" s="38"/>
      <c r="D84" s="38"/>
      <c r="E84" s="38"/>
      <c r="F84" s="38"/>
      <c r="G84" s="38"/>
      <c r="H84" s="38"/>
      <c r="I84" s="134"/>
      <c r="J84" s="38"/>
      <c r="K84" s="38"/>
      <c r="L84" s="42"/>
    </row>
    <row r="85" spans="2:20" s="10" customFormat="1" ht="29.25" customHeight="1">
      <c r="B85" s="184"/>
      <c r="C85" s="185" t="s">
        <v>105</v>
      </c>
      <c r="D85" s="186" t="s">
        <v>59</v>
      </c>
      <c r="E85" s="186" t="s">
        <v>55</v>
      </c>
      <c r="F85" s="186" t="s">
        <v>56</v>
      </c>
      <c r="G85" s="186" t="s">
        <v>106</v>
      </c>
      <c r="H85" s="186" t="s">
        <v>107</v>
      </c>
      <c r="I85" s="187" t="s">
        <v>108</v>
      </c>
      <c r="J85" s="186" t="s">
        <v>95</v>
      </c>
      <c r="K85" s="188" t="s">
        <v>109</v>
      </c>
      <c r="L85" s="189"/>
      <c r="M85" s="90" t="s">
        <v>19</v>
      </c>
      <c r="N85" s="91" t="s">
        <v>44</v>
      </c>
      <c r="O85" s="91" t="s">
        <v>110</v>
      </c>
      <c r="P85" s="91" t="s">
        <v>111</v>
      </c>
      <c r="Q85" s="91" t="s">
        <v>112</v>
      </c>
      <c r="R85" s="91" t="s">
        <v>113</v>
      </c>
      <c r="S85" s="91" t="s">
        <v>114</v>
      </c>
      <c r="T85" s="92" t="s">
        <v>115</v>
      </c>
    </row>
    <row r="86" spans="2:63" s="1" customFormat="1" ht="22.8" customHeight="1">
      <c r="B86" s="37"/>
      <c r="C86" s="97" t="s">
        <v>116</v>
      </c>
      <c r="D86" s="38"/>
      <c r="E86" s="38"/>
      <c r="F86" s="38"/>
      <c r="G86" s="38"/>
      <c r="H86" s="38"/>
      <c r="I86" s="134"/>
      <c r="J86" s="190">
        <f>BK86</f>
        <v>0</v>
      </c>
      <c r="K86" s="38"/>
      <c r="L86" s="42"/>
      <c r="M86" s="93"/>
      <c r="N86" s="94"/>
      <c r="O86" s="94"/>
      <c r="P86" s="191">
        <f>P87+P145</f>
        <v>0</v>
      </c>
      <c r="Q86" s="94"/>
      <c r="R86" s="191">
        <f>R87+R145</f>
        <v>160.639526</v>
      </c>
      <c r="S86" s="94"/>
      <c r="T86" s="192">
        <f>T87+T145</f>
        <v>740.336</v>
      </c>
      <c r="AT86" s="16" t="s">
        <v>73</v>
      </c>
      <c r="AU86" s="16" t="s">
        <v>96</v>
      </c>
      <c r="BK86" s="193">
        <f>BK87+BK145</f>
        <v>0</v>
      </c>
    </row>
    <row r="87" spans="2:63" s="11" customFormat="1" ht="25.9" customHeight="1">
      <c r="B87" s="194"/>
      <c r="C87" s="195"/>
      <c r="D87" s="196" t="s">
        <v>73</v>
      </c>
      <c r="E87" s="197" t="s">
        <v>117</v>
      </c>
      <c r="F87" s="197" t="s">
        <v>118</v>
      </c>
      <c r="G87" s="195"/>
      <c r="H87" s="195"/>
      <c r="I87" s="198"/>
      <c r="J87" s="199">
        <f>BK87</f>
        <v>0</v>
      </c>
      <c r="K87" s="195"/>
      <c r="L87" s="200"/>
      <c r="M87" s="201"/>
      <c r="N87" s="202"/>
      <c r="O87" s="202"/>
      <c r="P87" s="203">
        <f>P88+P119+P132+P143</f>
        <v>0</v>
      </c>
      <c r="Q87" s="202"/>
      <c r="R87" s="203">
        <f>R88+R119+R132+R143</f>
        <v>154.789526</v>
      </c>
      <c r="S87" s="202"/>
      <c r="T87" s="204">
        <f>T88+T119+T132+T143</f>
        <v>740.336</v>
      </c>
      <c r="AR87" s="205" t="s">
        <v>79</v>
      </c>
      <c r="AT87" s="206" t="s">
        <v>73</v>
      </c>
      <c r="AU87" s="206" t="s">
        <v>74</v>
      </c>
      <c r="AY87" s="205" t="s">
        <v>119</v>
      </c>
      <c r="BK87" s="207">
        <f>BK88+BK119+BK132+BK143</f>
        <v>0</v>
      </c>
    </row>
    <row r="88" spans="2:63" s="11" customFormat="1" ht="22.8" customHeight="1">
      <c r="B88" s="194"/>
      <c r="C88" s="195"/>
      <c r="D88" s="196" t="s">
        <v>73</v>
      </c>
      <c r="E88" s="208" t="s">
        <v>79</v>
      </c>
      <c r="F88" s="208" t="s">
        <v>120</v>
      </c>
      <c r="G88" s="195"/>
      <c r="H88" s="195"/>
      <c r="I88" s="198"/>
      <c r="J88" s="209">
        <f>BK88</f>
        <v>0</v>
      </c>
      <c r="K88" s="195"/>
      <c r="L88" s="200"/>
      <c r="M88" s="201"/>
      <c r="N88" s="202"/>
      <c r="O88" s="202"/>
      <c r="P88" s="203">
        <f>SUM(P89:P118)</f>
        <v>0</v>
      </c>
      <c r="Q88" s="202"/>
      <c r="R88" s="203">
        <f>SUM(R89:R118)</f>
        <v>0.38533599999999996</v>
      </c>
      <c r="S88" s="202"/>
      <c r="T88" s="204">
        <f>SUM(T89:T118)</f>
        <v>670.336</v>
      </c>
      <c r="AR88" s="205" t="s">
        <v>79</v>
      </c>
      <c r="AT88" s="206" t="s">
        <v>73</v>
      </c>
      <c r="AU88" s="206" t="s">
        <v>79</v>
      </c>
      <c r="AY88" s="205" t="s">
        <v>119</v>
      </c>
      <c r="BK88" s="207">
        <f>SUM(BK89:BK118)</f>
        <v>0</v>
      </c>
    </row>
    <row r="89" spans="2:65" s="1" customFormat="1" ht="24" customHeight="1">
      <c r="B89" s="37"/>
      <c r="C89" s="210" t="s">
        <v>79</v>
      </c>
      <c r="D89" s="210" t="s">
        <v>121</v>
      </c>
      <c r="E89" s="211" t="s">
        <v>122</v>
      </c>
      <c r="F89" s="212" t="s">
        <v>123</v>
      </c>
      <c r="G89" s="213" t="s">
        <v>124</v>
      </c>
      <c r="H89" s="214">
        <v>8170</v>
      </c>
      <c r="I89" s="215"/>
      <c r="J89" s="216">
        <f>ROUND(I89*H89,2)</f>
        <v>0</v>
      </c>
      <c r="K89" s="212" t="s">
        <v>125</v>
      </c>
      <c r="L89" s="42"/>
      <c r="M89" s="217" t="s">
        <v>19</v>
      </c>
      <c r="N89" s="218" t="s">
        <v>45</v>
      </c>
      <c r="O89" s="82"/>
      <c r="P89" s="219">
        <f>O89*H89</f>
        <v>0</v>
      </c>
      <c r="Q89" s="219">
        <v>0</v>
      </c>
      <c r="R89" s="219">
        <f>Q89*H89</f>
        <v>0</v>
      </c>
      <c r="S89" s="219">
        <v>0</v>
      </c>
      <c r="T89" s="220">
        <f>S89*H89</f>
        <v>0</v>
      </c>
      <c r="AR89" s="221" t="s">
        <v>126</v>
      </c>
      <c r="AT89" s="221" t="s">
        <v>121</v>
      </c>
      <c r="AU89" s="221" t="s">
        <v>83</v>
      </c>
      <c r="AY89" s="16" t="s">
        <v>119</v>
      </c>
      <c r="BE89" s="222">
        <f>IF(N89="základní",J89,0)</f>
        <v>0</v>
      </c>
      <c r="BF89" s="222">
        <f>IF(N89="snížená",J89,0)</f>
        <v>0</v>
      </c>
      <c r="BG89" s="222">
        <f>IF(N89="zákl. přenesená",J89,0)</f>
        <v>0</v>
      </c>
      <c r="BH89" s="222">
        <f>IF(N89="sníž. přenesená",J89,0)</f>
        <v>0</v>
      </c>
      <c r="BI89" s="222">
        <f>IF(N89="nulová",J89,0)</f>
        <v>0</v>
      </c>
      <c r="BJ89" s="16" t="s">
        <v>79</v>
      </c>
      <c r="BK89" s="222">
        <f>ROUND(I89*H89,2)</f>
        <v>0</v>
      </c>
      <c r="BL89" s="16" t="s">
        <v>126</v>
      </c>
      <c r="BM89" s="221" t="s">
        <v>127</v>
      </c>
    </row>
    <row r="90" spans="2:65" s="1" customFormat="1" ht="16.5" customHeight="1">
      <c r="B90" s="37"/>
      <c r="C90" s="210" t="s">
        <v>83</v>
      </c>
      <c r="D90" s="210" t="s">
        <v>121</v>
      </c>
      <c r="E90" s="211" t="s">
        <v>128</v>
      </c>
      <c r="F90" s="212" t="s">
        <v>129</v>
      </c>
      <c r="G90" s="213" t="s">
        <v>130</v>
      </c>
      <c r="H90" s="214">
        <v>330</v>
      </c>
      <c r="I90" s="215"/>
      <c r="J90" s="216">
        <f>ROUND(I90*H90,2)</f>
        <v>0</v>
      </c>
      <c r="K90" s="212" t="s">
        <v>19</v>
      </c>
      <c r="L90" s="42"/>
      <c r="M90" s="217" t="s">
        <v>19</v>
      </c>
      <c r="N90" s="218" t="s">
        <v>45</v>
      </c>
      <c r="O90" s="82"/>
      <c r="P90" s="219">
        <f>O90*H90</f>
        <v>0</v>
      </c>
      <c r="Q90" s="219">
        <v>0</v>
      </c>
      <c r="R90" s="219">
        <f>Q90*H90</f>
        <v>0</v>
      </c>
      <c r="S90" s="219">
        <v>0</v>
      </c>
      <c r="T90" s="220">
        <f>S90*H90</f>
        <v>0</v>
      </c>
      <c r="AR90" s="221" t="s">
        <v>126</v>
      </c>
      <c r="AT90" s="221" t="s">
        <v>121</v>
      </c>
      <c r="AU90" s="221" t="s">
        <v>83</v>
      </c>
      <c r="AY90" s="16" t="s">
        <v>119</v>
      </c>
      <c r="BE90" s="222">
        <f>IF(N90="základní",J90,0)</f>
        <v>0</v>
      </c>
      <c r="BF90" s="222">
        <f>IF(N90="snížená",J90,0)</f>
        <v>0</v>
      </c>
      <c r="BG90" s="222">
        <f>IF(N90="zákl. přenesená",J90,0)</f>
        <v>0</v>
      </c>
      <c r="BH90" s="222">
        <f>IF(N90="sníž. přenesená",J90,0)</f>
        <v>0</v>
      </c>
      <c r="BI90" s="222">
        <f>IF(N90="nulová",J90,0)</f>
        <v>0</v>
      </c>
      <c r="BJ90" s="16" t="s">
        <v>79</v>
      </c>
      <c r="BK90" s="222">
        <f>ROUND(I90*H90,2)</f>
        <v>0</v>
      </c>
      <c r="BL90" s="16" t="s">
        <v>126</v>
      </c>
      <c r="BM90" s="221" t="s">
        <v>131</v>
      </c>
    </row>
    <row r="91" spans="2:65" s="1" customFormat="1" ht="16.5" customHeight="1">
      <c r="B91" s="37"/>
      <c r="C91" s="210" t="s">
        <v>86</v>
      </c>
      <c r="D91" s="210" t="s">
        <v>121</v>
      </c>
      <c r="E91" s="211" t="s">
        <v>132</v>
      </c>
      <c r="F91" s="212" t="s">
        <v>133</v>
      </c>
      <c r="G91" s="213" t="s">
        <v>134</v>
      </c>
      <c r="H91" s="214">
        <v>30</v>
      </c>
      <c r="I91" s="215"/>
      <c r="J91" s="216">
        <f>ROUND(I91*H91,2)</f>
        <v>0</v>
      </c>
      <c r="K91" s="212" t="s">
        <v>125</v>
      </c>
      <c r="L91" s="42"/>
      <c r="M91" s="217" t="s">
        <v>19</v>
      </c>
      <c r="N91" s="218" t="s">
        <v>45</v>
      </c>
      <c r="O91" s="82"/>
      <c r="P91" s="219">
        <f>O91*H91</f>
        <v>0</v>
      </c>
      <c r="Q91" s="219">
        <v>0</v>
      </c>
      <c r="R91" s="219">
        <f>Q91*H91</f>
        <v>0</v>
      </c>
      <c r="S91" s="219">
        <v>0</v>
      </c>
      <c r="T91" s="220">
        <f>S91*H91</f>
        <v>0</v>
      </c>
      <c r="AR91" s="221" t="s">
        <v>126</v>
      </c>
      <c r="AT91" s="221" t="s">
        <v>121</v>
      </c>
      <c r="AU91" s="221" t="s">
        <v>83</v>
      </c>
      <c r="AY91" s="16" t="s">
        <v>119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16" t="s">
        <v>79</v>
      </c>
      <c r="BK91" s="222">
        <f>ROUND(I91*H91,2)</f>
        <v>0</v>
      </c>
      <c r="BL91" s="16" t="s">
        <v>126</v>
      </c>
      <c r="BM91" s="221" t="s">
        <v>135</v>
      </c>
    </row>
    <row r="92" spans="2:51" s="12" customFormat="1" ht="12">
      <c r="B92" s="223"/>
      <c r="C92" s="224"/>
      <c r="D92" s="225" t="s">
        <v>136</v>
      </c>
      <c r="E92" s="226" t="s">
        <v>19</v>
      </c>
      <c r="F92" s="227" t="s">
        <v>137</v>
      </c>
      <c r="G92" s="224"/>
      <c r="H92" s="228">
        <v>30</v>
      </c>
      <c r="I92" s="229"/>
      <c r="J92" s="224"/>
      <c r="K92" s="224"/>
      <c r="L92" s="230"/>
      <c r="M92" s="231"/>
      <c r="N92" s="232"/>
      <c r="O92" s="232"/>
      <c r="P92" s="232"/>
      <c r="Q92" s="232"/>
      <c r="R92" s="232"/>
      <c r="S92" s="232"/>
      <c r="T92" s="233"/>
      <c r="AT92" s="234" t="s">
        <v>136</v>
      </c>
      <c r="AU92" s="234" t="s">
        <v>83</v>
      </c>
      <c r="AV92" s="12" t="s">
        <v>83</v>
      </c>
      <c r="AW92" s="12" t="s">
        <v>35</v>
      </c>
      <c r="AX92" s="12" t="s">
        <v>79</v>
      </c>
      <c r="AY92" s="234" t="s">
        <v>119</v>
      </c>
    </row>
    <row r="93" spans="2:65" s="1" customFormat="1" ht="24" customHeight="1">
      <c r="B93" s="37"/>
      <c r="C93" s="210" t="s">
        <v>126</v>
      </c>
      <c r="D93" s="210" t="s">
        <v>121</v>
      </c>
      <c r="E93" s="211" t="s">
        <v>138</v>
      </c>
      <c r="F93" s="212" t="s">
        <v>139</v>
      </c>
      <c r="G93" s="213" t="s">
        <v>134</v>
      </c>
      <c r="H93" s="214">
        <v>10</v>
      </c>
      <c r="I93" s="215"/>
      <c r="J93" s="216">
        <f>ROUND(I93*H93,2)</f>
        <v>0</v>
      </c>
      <c r="K93" s="212" t="s">
        <v>125</v>
      </c>
      <c r="L93" s="42"/>
      <c r="M93" s="217" t="s">
        <v>19</v>
      </c>
      <c r="N93" s="218" t="s">
        <v>45</v>
      </c>
      <c r="O93" s="82"/>
      <c r="P93" s="219">
        <f>O93*H93</f>
        <v>0</v>
      </c>
      <c r="Q93" s="219">
        <v>5E-05</v>
      </c>
      <c r="R93" s="219">
        <f>Q93*H93</f>
        <v>0.0005</v>
      </c>
      <c r="S93" s="219">
        <v>0</v>
      </c>
      <c r="T93" s="220">
        <f>S93*H93</f>
        <v>0</v>
      </c>
      <c r="AR93" s="221" t="s">
        <v>126</v>
      </c>
      <c r="AT93" s="221" t="s">
        <v>121</v>
      </c>
      <c r="AU93" s="221" t="s">
        <v>83</v>
      </c>
      <c r="AY93" s="16" t="s">
        <v>119</v>
      </c>
      <c r="BE93" s="222">
        <f>IF(N93="základní",J93,0)</f>
        <v>0</v>
      </c>
      <c r="BF93" s="222">
        <f>IF(N93="snížená",J93,0)</f>
        <v>0</v>
      </c>
      <c r="BG93" s="222">
        <f>IF(N93="zákl. přenesená",J93,0)</f>
        <v>0</v>
      </c>
      <c r="BH93" s="222">
        <f>IF(N93="sníž. přenesená",J93,0)</f>
        <v>0</v>
      </c>
      <c r="BI93" s="222">
        <f>IF(N93="nulová",J93,0)</f>
        <v>0</v>
      </c>
      <c r="BJ93" s="16" t="s">
        <v>79</v>
      </c>
      <c r="BK93" s="222">
        <f>ROUND(I93*H93,2)</f>
        <v>0</v>
      </c>
      <c r="BL93" s="16" t="s">
        <v>126</v>
      </c>
      <c r="BM93" s="221" t="s">
        <v>140</v>
      </c>
    </row>
    <row r="94" spans="2:65" s="1" customFormat="1" ht="24" customHeight="1">
      <c r="B94" s="37"/>
      <c r="C94" s="210" t="s">
        <v>141</v>
      </c>
      <c r="D94" s="210" t="s">
        <v>121</v>
      </c>
      <c r="E94" s="211" t="s">
        <v>142</v>
      </c>
      <c r="F94" s="212" t="s">
        <v>143</v>
      </c>
      <c r="G94" s="213" t="s">
        <v>124</v>
      </c>
      <c r="H94" s="214">
        <v>2618.5</v>
      </c>
      <c r="I94" s="215"/>
      <c r="J94" s="216">
        <f>ROUND(I94*H94,2)</f>
        <v>0</v>
      </c>
      <c r="K94" s="212" t="s">
        <v>125</v>
      </c>
      <c r="L94" s="42"/>
      <c r="M94" s="217" t="s">
        <v>19</v>
      </c>
      <c r="N94" s="218" t="s">
        <v>45</v>
      </c>
      <c r="O94" s="82"/>
      <c r="P94" s="219">
        <f>O94*H94</f>
        <v>0</v>
      </c>
      <c r="Q94" s="219">
        <v>0.00013</v>
      </c>
      <c r="R94" s="219">
        <f>Q94*H94</f>
        <v>0.34040499999999996</v>
      </c>
      <c r="S94" s="219">
        <v>0.256</v>
      </c>
      <c r="T94" s="220">
        <f>S94*H94</f>
        <v>670.336</v>
      </c>
      <c r="AR94" s="221" t="s">
        <v>126</v>
      </c>
      <c r="AT94" s="221" t="s">
        <v>121</v>
      </c>
      <c r="AU94" s="221" t="s">
        <v>83</v>
      </c>
      <c r="AY94" s="16" t="s">
        <v>119</v>
      </c>
      <c r="BE94" s="222">
        <f>IF(N94="základní",J94,0)</f>
        <v>0</v>
      </c>
      <c r="BF94" s="222">
        <f>IF(N94="snížená",J94,0)</f>
        <v>0</v>
      </c>
      <c r="BG94" s="222">
        <f>IF(N94="zákl. přenesená",J94,0)</f>
        <v>0</v>
      </c>
      <c r="BH94" s="222">
        <f>IF(N94="sníž. přenesená",J94,0)</f>
        <v>0</v>
      </c>
      <c r="BI94" s="222">
        <f>IF(N94="nulová",J94,0)</f>
        <v>0</v>
      </c>
      <c r="BJ94" s="16" t="s">
        <v>79</v>
      </c>
      <c r="BK94" s="222">
        <f>ROUND(I94*H94,2)</f>
        <v>0</v>
      </c>
      <c r="BL94" s="16" t="s">
        <v>126</v>
      </c>
      <c r="BM94" s="221" t="s">
        <v>144</v>
      </c>
    </row>
    <row r="95" spans="2:65" s="1" customFormat="1" ht="24" customHeight="1">
      <c r="B95" s="37"/>
      <c r="C95" s="210" t="s">
        <v>145</v>
      </c>
      <c r="D95" s="210" t="s">
        <v>121</v>
      </c>
      <c r="E95" s="211" t="s">
        <v>146</v>
      </c>
      <c r="F95" s="212" t="s">
        <v>147</v>
      </c>
      <c r="G95" s="213" t="s">
        <v>130</v>
      </c>
      <c r="H95" s="214">
        <v>848</v>
      </c>
      <c r="I95" s="215"/>
      <c r="J95" s="216">
        <f>ROUND(I95*H95,2)</f>
        <v>0</v>
      </c>
      <c r="K95" s="212" t="s">
        <v>125</v>
      </c>
      <c r="L95" s="42"/>
      <c r="M95" s="217" t="s">
        <v>19</v>
      </c>
      <c r="N95" s="218" t="s">
        <v>45</v>
      </c>
      <c r="O95" s="82"/>
      <c r="P95" s="219">
        <f>O95*H95</f>
        <v>0</v>
      </c>
      <c r="Q95" s="219">
        <v>0</v>
      </c>
      <c r="R95" s="219">
        <f>Q95*H95</f>
        <v>0</v>
      </c>
      <c r="S95" s="219">
        <v>0</v>
      </c>
      <c r="T95" s="220">
        <f>S95*H95</f>
        <v>0</v>
      </c>
      <c r="AR95" s="221" t="s">
        <v>126</v>
      </c>
      <c r="AT95" s="221" t="s">
        <v>121</v>
      </c>
      <c r="AU95" s="221" t="s">
        <v>83</v>
      </c>
      <c r="AY95" s="16" t="s">
        <v>119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16" t="s">
        <v>79</v>
      </c>
      <c r="BK95" s="222">
        <f>ROUND(I95*H95,2)</f>
        <v>0</v>
      </c>
      <c r="BL95" s="16" t="s">
        <v>126</v>
      </c>
      <c r="BM95" s="221" t="s">
        <v>148</v>
      </c>
    </row>
    <row r="96" spans="2:65" s="1" customFormat="1" ht="24" customHeight="1">
      <c r="B96" s="37"/>
      <c r="C96" s="210" t="s">
        <v>149</v>
      </c>
      <c r="D96" s="210" t="s">
        <v>121</v>
      </c>
      <c r="E96" s="211" t="s">
        <v>150</v>
      </c>
      <c r="F96" s="212" t="s">
        <v>151</v>
      </c>
      <c r="G96" s="213" t="s">
        <v>130</v>
      </c>
      <c r="H96" s="214">
        <v>4293.7</v>
      </c>
      <c r="I96" s="215"/>
      <c r="J96" s="216">
        <f>ROUND(I96*H96,2)</f>
        <v>0</v>
      </c>
      <c r="K96" s="212" t="s">
        <v>125</v>
      </c>
      <c r="L96" s="42"/>
      <c r="M96" s="217" t="s">
        <v>19</v>
      </c>
      <c r="N96" s="218" t="s">
        <v>45</v>
      </c>
      <c r="O96" s="82"/>
      <c r="P96" s="219">
        <f>O96*H96</f>
        <v>0</v>
      </c>
      <c r="Q96" s="219">
        <v>0</v>
      </c>
      <c r="R96" s="219">
        <f>Q96*H96</f>
        <v>0</v>
      </c>
      <c r="S96" s="219">
        <v>0</v>
      </c>
      <c r="T96" s="220">
        <f>S96*H96</f>
        <v>0</v>
      </c>
      <c r="AR96" s="221" t="s">
        <v>126</v>
      </c>
      <c r="AT96" s="221" t="s">
        <v>121</v>
      </c>
      <c r="AU96" s="221" t="s">
        <v>83</v>
      </c>
      <c r="AY96" s="16" t="s">
        <v>119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16" t="s">
        <v>79</v>
      </c>
      <c r="BK96" s="222">
        <f>ROUND(I96*H96,2)</f>
        <v>0</v>
      </c>
      <c r="BL96" s="16" t="s">
        <v>126</v>
      </c>
      <c r="BM96" s="221" t="s">
        <v>152</v>
      </c>
    </row>
    <row r="97" spans="2:65" s="1" customFormat="1" ht="24" customHeight="1">
      <c r="B97" s="37"/>
      <c r="C97" s="210" t="s">
        <v>153</v>
      </c>
      <c r="D97" s="210" t="s">
        <v>121</v>
      </c>
      <c r="E97" s="211" t="s">
        <v>154</v>
      </c>
      <c r="F97" s="212" t="s">
        <v>155</v>
      </c>
      <c r="G97" s="213" t="s">
        <v>130</v>
      </c>
      <c r="H97" s="214">
        <v>2146.85</v>
      </c>
      <c r="I97" s="215"/>
      <c r="J97" s="216">
        <f>ROUND(I97*H97,2)</f>
        <v>0</v>
      </c>
      <c r="K97" s="212" t="s">
        <v>125</v>
      </c>
      <c r="L97" s="42"/>
      <c r="M97" s="217" t="s">
        <v>19</v>
      </c>
      <c r="N97" s="218" t="s">
        <v>45</v>
      </c>
      <c r="O97" s="82"/>
      <c r="P97" s="219">
        <f>O97*H97</f>
        <v>0</v>
      </c>
      <c r="Q97" s="219">
        <v>0</v>
      </c>
      <c r="R97" s="219">
        <f>Q97*H97</f>
        <v>0</v>
      </c>
      <c r="S97" s="219">
        <v>0</v>
      </c>
      <c r="T97" s="220">
        <f>S97*H97</f>
        <v>0</v>
      </c>
      <c r="AR97" s="221" t="s">
        <v>126</v>
      </c>
      <c r="AT97" s="221" t="s">
        <v>121</v>
      </c>
      <c r="AU97" s="221" t="s">
        <v>83</v>
      </c>
      <c r="AY97" s="16" t="s">
        <v>119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16" t="s">
        <v>79</v>
      </c>
      <c r="BK97" s="222">
        <f>ROUND(I97*H97,2)</f>
        <v>0</v>
      </c>
      <c r="BL97" s="16" t="s">
        <v>126</v>
      </c>
      <c r="BM97" s="221" t="s">
        <v>156</v>
      </c>
    </row>
    <row r="98" spans="2:51" s="12" customFormat="1" ht="12">
      <c r="B98" s="223"/>
      <c r="C98" s="224"/>
      <c r="D98" s="225" t="s">
        <v>136</v>
      </c>
      <c r="E98" s="224"/>
      <c r="F98" s="227" t="s">
        <v>157</v>
      </c>
      <c r="G98" s="224"/>
      <c r="H98" s="228">
        <v>2146.85</v>
      </c>
      <c r="I98" s="229"/>
      <c r="J98" s="224"/>
      <c r="K98" s="224"/>
      <c r="L98" s="230"/>
      <c r="M98" s="231"/>
      <c r="N98" s="232"/>
      <c r="O98" s="232"/>
      <c r="P98" s="232"/>
      <c r="Q98" s="232"/>
      <c r="R98" s="232"/>
      <c r="S98" s="232"/>
      <c r="T98" s="233"/>
      <c r="AT98" s="234" t="s">
        <v>136</v>
      </c>
      <c r="AU98" s="234" t="s">
        <v>83</v>
      </c>
      <c r="AV98" s="12" t="s">
        <v>83</v>
      </c>
      <c r="AW98" s="12" t="s">
        <v>4</v>
      </c>
      <c r="AX98" s="12" t="s">
        <v>79</v>
      </c>
      <c r="AY98" s="234" t="s">
        <v>119</v>
      </c>
    </row>
    <row r="99" spans="2:65" s="1" customFormat="1" ht="24" customHeight="1">
      <c r="B99" s="37"/>
      <c r="C99" s="210" t="s">
        <v>158</v>
      </c>
      <c r="D99" s="210" t="s">
        <v>121</v>
      </c>
      <c r="E99" s="211" t="s">
        <v>159</v>
      </c>
      <c r="F99" s="212" t="s">
        <v>160</v>
      </c>
      <c r="G99" s="213" t="s">
        <v>130</v>
      </c>
      <c r="H99" s="214">
        <v>3492.02</v>
      </c>
      <c r="I99" s="215"/>
      <c r="J99" s="216">
        <f>ROUND(I99*H99,2)</f>
        <v>0</v>
      </c>
      <c r="K99" s="212" t="s">
        <v>125</v>
      </c>
      <c r="L99" s="42"/>
      <c r="M99" s="217" t="s">
        <v>19</v>
      </c>
      <c r="N99" s="218" t="s">
        <v>45</v>
      </c>
      <c r="O99" s="82"/>
      <c r="P99" s="219">
        <f>O99*H99</f>
        <v>0</v>
      </c>
      <c r="Q99" s="219">
        <v>0</v>
      </c>
      <c r="R99" s="219">
        <f>Q99*H99</f>
        <v>0</v>
      </c>
      <c r="S99" s="219">
        <v>0</v>
      </c>
      <c r="T99" s="220">
        <f>S99*H99</f>
        <v>0</v>
      </c>
      <c r="AR99" s="221" t="s">
        <v>126</v>
      </c>
      <c r="AT99" s="221" t="s">
        <v>121</v>
      </c>
      <c r="AU99" s="221" t="s">
        <v>83</v>
      </c>
      <c r="AY99" s="16" t="s">
        <v>119</v>
      </c>
      <c r="BE99" s="222">
        <f>IF(N99="základní",J99,0)</f>
        <v>0</v>
      </c>
      <c r="BF99" s="222">
        <f>IF(N99="snížená",J99,0)</f>
        <v>0</v>
      </c>
      <c r="BG99" s="222">
        <f>IF(N99="zákl. přenesená",J99,0)</f>
        <v>0</v>
      </c>
      <c r="BH99" s="222">
        <f>IF(N99="sníž. přenesená",J99,0)</f>
        <v>0</v>
      </c>
      <c r="BI99" s="222">
        <f>IF(N99="nulová",J99,0)</f>
        <v>0</v>
      </c>
      <c r="BJ99" s="16" t="s">
        <v>79</v>
      </c>
      <c r="BK99" s="222">
        <f>ROUND(I99*H99,2)</f>
        <v>0</v>
      </c>
      <c r="BL99" s="16" t="s">
        <v>126</v>
      </c>
      <c r="BM99" s="221" t="s">
        <v>161</v>
      </c>
    </row>
    <row r="100" spans="2:51" s="13" customFormat="1" ht="12">
      <c r="B100" s="235"/>
      <c r="C100" s="236"/>
      <c r="D100" s="225" t="s">
        <v>136</v>
      </c>
      <c r="E100" s="237" t="s">
        <v>19</v>
      </c>
      <c r="F100" s="238" t="s">
        <v>162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AT100" s="244" t="s">
        <v>136</v>
      </c>
      <c r="AU100" s="244" t="s">
        <v>83</v>
      </c>
      <c r="AV100" s="13" t="s">
        <v>79</v>
      </c>
      <c r="AW100" s="13" t="s">
        <v>35</v>
      </c>
      <c r="AX100" s="13" t="s">
        <v>74</v>
      </c>
      <c r="AY100" s="244" t="s">
        <v>119</v>
      </c>
    </row>
    <row r="101" spans="2:51" s="12" customFormat="1" ht="12">
      <c r="B101" s="223"/>
      <c r="C101" s="224"/>
      <c r="D101" s="225" t="s">
        <v>136</v>
      </c>
      <c r="E101" s="226" t="s">
        <v>19</v>
      </c>
      <c r="F101" s="227" t="s">
        <v>163</v>
      </c>
      <c r="G101" s="224"/>
      <c r="H101" s="228">
        <v>4293.7</v>
      </c>
      <c r="I101" s="229"/>
      <c r="J101" s="224"/>
      <c r="K101" s="224"/>
      <c r="L101" s="230"/>
      <c r="M101" s="231"/>
      <c r="N101" s="232"/>
      <c r="O101" s="232"/>
      <c r="P101" s="232"/>
      <c r="Q101" s="232"/>
      <c r="R101" s="232"/>
      <c r="S101" s="232"/>
      <c r="T101" s="233"/>
      <c r="AT101" s="234" t="s">
        <v>136</v>
      </c>
      <c r="AU101" s="234" t="s">
        <v>83</v>
      </c>
      <c r="AV101" s="12" t="s">
        <v>83</v>
      </c>
      <c r="AW101" s="12" t="s">
        <v>35</v>
      </c>
      <c r="AX101" s="12" t="s">
        <v>74</v>
      </c>
      <c r="AY101" s="234" t="s">
        <v>119</v>
      </c>
    </row>
    <row r="102" spans="2:51" s="12" customFormat="1" ht="12">
      <c r="B102" s="223"/>
      <c r="C102" s="224"/>
      <c r="D102" s="225" t="s">
        <v>136</v>
      </c>
      <c r="E102" s="226" t="s">
        <v>19</v>
      </c>
      <c r="F102" s="227" t="s">
        <v>164</v>
      </c>
      <c r="G102" s="224"/>
      <c r="H102" s="228">
        <v>-177.6</v>
      </c>
      <c r="I102" s="229"/>
      <c r="J102" s="224"/>
      <c r="K102" s="224"/>
      <c r="L102" s="230"/>
      <c r="M102" s="231"/>
      <c r="N102" s="232"/>
      <c r="O102" s="232"/>
      <c r="P102" s="232"/>
      <c r="Q102" s="232"/>
      <c r="R102" s="232"/>
      <c r="S102" s="232"/>
      <c r="T102" s="233"/>
      <c r="AT102" s="234" t="s">
        <v>136</v>
      </c>
      <c r="AU102" s="234" t="s">
        <v>83</v>
      </c>
      <c r="AV102" s="12" t="s">
        <v>83</v>
      </c>
      <c r="AW102" s="12" t="s">
        <v>35</v>
      </c>
      <c r="AX102" s="12" t="s">
        <v>74</v>
      </c>
      <c r="AY102" s="234" t="s">
        <v>119</v>
      </c>
    </row>
    <row r="103" spans="2:51" s="12" customFormat="1" ht="12">
      <c r="B103" s="223"/>
      <c r="C103" s="224"/>
      <c r="D103" s="225" t="s">
        <v>136</v>
      </c>
      <c r="E103" s="226" t="s">
        <v>19</v>
      </c>
      <c r="F103" s="227" t="s">
        <v>165</v>
      </c>
      <c r="G103" s="224"/>
      <c r="H103" s="228">
        <v>-624.08</v>
      </c>
      <c r="I103" s="229"/>
      <c r="J103" s="224"/>
      <c r="K103" s="224"/>
      <c r="L103" s="230"/>
      <c r="M103" s="231"/>
      <c r="N103" s="232"/>
      <c r="O103" s="232"/>
      <c r="P103" s="232"/>
      <c r="Q103" s="232"/>
      <c r="R103" s="232"/>
      <c r="S103" s="232"/>
      <c r="T103" s="233"/>
      <c r="AT103" s="234" t="s">
        <v>136</v>
      </c>
      <c r="AU103" s="234" t="s">
        <v>83</v>
      </c>
      <c r="AV103" s="12" t="s">
        <v>83</v>
      </c>
      <c r="AW103" s="12" t="s">
        <v>35</v>
      </c>
      <c r="AX103" s="12" t="s">
        <v>74</v>
      </c>
      <c r="AY103" s="234" t="s">
        <v>119</v>
      </c>
    </row>
    <row r="104" spans="2:51" s="14" customFormat="1" ht="12">
      <c r="B104" s="245"/>
      <c r="C104" s="246"/>
      <c r="D104" s="225" t="s">
        <v>136</v>
      </c>
      <c r="E104" s="247" t="s">
        <v>19</v>
      </c>
      <c r="F104" s="248" t="s">
        <v>166</v>
      </c>
      <c r="G104" s="246"/>
      <c r="H104" s="249">
        <v>3492.02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AT104" s="255" t="s">
        <v>136</v>
      </c>
      <c r="AU104" s="255" t="s">
        <v>83</v>
      </c>
      <c r="AV104" s="14" t="s">
        <v>126</v>
      </c>
      <c r="AW104" s="14" t="s">
        <v>35</v>
      </c>
      <c r="AX104" s="14" t="s">
        <v>79</v>
      </c>
      <c r="AY104" s="255" t="s">
        <v>119</v>
      </c>
    </row>
    <row r="105" spans="2:65" s="1" customFormat="1" ht="36" customHeight="1">
      <c r="B105" s="37"/>
      <c r="C105" s="210" t="s">
        <v>167</v>
      </c>
      <c r="D105" s="210" t="s">
        <v>121</v>
      </c>
      <c r="E105" s="211" t="s">
        <v>168</v>
      </c>
      <c r="F105" s="212" t="s">
        <v>169</v>
      </c>
      <c r="G105" s="213" t="s">
        <v>130</v>
      </c>
      <c r="H105" s="214">
        <v>17460.1</v>
      </c>
      <c r="I105" s="215"/>
      <c r="J105" s="216">
        <f>ROUND(I105*H105,2)</f>
        <v>0</v>
      </c>
      <c r="K105" s="212" t="s">
        <v>125</v>
      </c>
      <c r="L105" s="42"/>
      <c r="M105" s="217" t="s">
        <v>19</v>
      </c>
      <c r="N105" s="218" t="s">
        <v>45</v>
      </c>
      <c r="O105" s="82"/>
      <c r="P105" s="219">
        <f>O105*H105</f>
        <v>0</v>
      </c>
      <c r="Q105" s="219">
        <v>0</v>
      </c>
      <c r="R105" s="219">
        <f>Q105*H105</f>
        <v>0</v>
      </c>
      <c r="S105" s="219">
        <v>0</v>
      </c>
      <c r="T105" s="220">
        <f>S105*H105</f>
        <v>0</v>
      </c>
      <c r="AR105" s="221" t="s">
        <v>126</v>
      </c>
      <c r="AT105" s="221" t="s">
        <v>121</v>
      </c>
      <c r="AU105" s="221" t="s">
        <v>83</v>
      </c>
      <c r="AY105" s="16" t="s">
        <v>119</v>
      </c>
      <c r="BE105" s="222">
        <f>IF(N105="základní",J105,0)</f>
        <v>0</v>
      </c>
      <c r="BF105" s="222">
        <f>IF(N105="snížená",J105,0)</f>
        <v>0</v>
      </c>
      <c r="BG105" s="222">
        <f>IF(N105="zákl. přenesená",J105,0)</f>
        <v>0</v>
      </c>
      <c r="BH105" s="222">
        <f>IF(N105="sníž. přenesená",J105,0)</f>
        <v>0</v>
      </c>
      <c r="BI105" s="222">
        <f>IF(N105="nulová",J105,0)</f>
        <v>0</v>
      </c>
      <c r="BJ105" s="16" t="s">
        <v>79</v>
      </c>
      <c r="BK105" s="222">
        <f>ROUND(I105*H105,2)</f>
        <v>0</v>
      </c>
      <c r="BL105" s="16" t="s">
        <v>126</v>
      </c>
      <c r="BM105" s="221" t="s">
        <v>170</v>
      </c>
    </row>
    <row r="106" spans="2:51" s="13" customFormat="1" ht="12">
      <c r="B106" s="235"/>
      <c r="C106" s="236"/>
      <c r="D106" s="225" t="s">
        <v>136</v>
      </c>
      <c r="E106" s="237" t="s">
        <v>19</v>
      </c>
      <c r="F106" s="238" t="s">
        <v>171</v>
      </c>
      <c r="G106" s="236"/>
      <c r="H106" s="237" t="s">
        <v>19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AT106" s="244" t="s">
        <v>136</v>
      </c>
      <c r="AU106" s="244" t="s">
        <v>83</v>
      </c>
      <c r="AV106" s="13" t="s">
        <v>79</v>
      </c>
      <c r="AW106" s="13" t="s">
        <v>35</v>
      </c>
      <c r="AX106" s="13" t="s">
        <v>74</v>
      </c>
      <c r="AY106" s="244" t="s">
        <v>119</v>
      </c>
    </row>
    <row r="107" spans="2:51" s="12" customFormat="1" ht="12">
      <c r="B107" s="223"/>
      <c r="C107" s="224"/>
      <c r="D107" s="225" t="s">
        <v>136</v>
      </c>
      <c r="E107" s="226" t="s">
        <v>19</v>
      </c>
      <c r="F107" s="227" t="s">
        <v>172</v>
      </c>
      <c r="G107" s="224"/>
      <c r="H107" s="228">
        <v>3492.02</v>
      </c>
      <c r="I107" s="229"/>
      <c r="J107" s="224"/>
      <c r="K107" s="224"/>
      <c r="L107" s="230"/>
      <c r="M107" s="231"/>
      <c r="N107" s="232"/>
      <c r="O107" s="232"/>
      <c r="P107" s="232"/>
      <c r="Q107" s="232"/>
      <c r="R107" s="232"/>
      <c r="S107" s="232"/>
      <c r="T107" s="233"/>
      <c r="AT107" s="234" t="s">
        <v>136</v>
      </c>
      <c r="AU107" s="234" t="s">
        <v>83</v>
      </c>
      <c r="AV107" s="12" t="s">
        <v>83</v>
      </c>
      <c r="AW107" s="12" t="s">
        <v>35</v>
      </c>
      <c r="AX107" s="12" t="s">
        <v>79</v>
      </c>
      <c r="AY107" s="234" t="s">
        <v>119</v>
      </c>
    </row>
    <row r="108" spans="2:51" s="12" customFormat="1" ht="12">
      <c r="B108" s="223"/>
      <c r="C108" s="224"/>
      <c r="D108" s="225" t="s">
        <v>136</v>
      </c>
      <c r="E108" s="224"/>
      <c r="F108" s="227" t="s">
        <v>173</v>
      </c>
      <c r="G108" s="224"/>
      <c r="H108" s="228">
        <v>17460.1</v>
      </c>
      <c r="I108" s="229"/>
      <c r="J108" s="224"/>
      <c r="K108" s="224"/>
      <c r="L108" s="230"/>
      <c r="M108" s="231"/>
      <c r="N108" s="232"/>
      <c r="O108" s="232"/>
      <c r="P108" s="232"/>
      <c r="Q108" s="232"/>
      <c r="R108" s="232"/>
      <c r="S108" s="232"/>
      <c r="T108" s="233"/>
      <c r="AT108" s="234" t="s">
        <v>136</v>
      </c>
      <c r="AU108" s="234" t="s">
        <v>83</v>
      </c>
      <c r="AV108" s="12" t="s">
        <v>83</v>
      </c>
      <c r="AW108" s="12" t="s">
        <v>4</v>
      </c>
      <c r="AX108" s="12" t="s">
        <v>79</v>
      </c>
      <c r="AY108" s="234" t="s">
        <v>119</v>
      </c>
    </row>
    <row r="109" spans="2:65" s="1" customFormat="1" ht="36" customHeight="1">
      <c r="B109" s="37"/>
      <c r="C109" s="210" t="s">
        <v>174</v>
      </c>
      <c r="D109" s="210" t="s">
        <v>121</v>
      </c>
      <c r="E109" s="211" t="s">
        <v>175</v>
      </c>
      <c r="F109" s="212" t="s">
        <v>176</v>
      </c>
      <c r="G109" s="213" t="s">
        <v>130</v>
      </c>
      <c r="H109" s="214">
        <v>177.6</v>
      </c>
      <c r="I109" s="215"/>
      <c r="J109" s="216">
        <f>ROUND(I109*H109,2)</f>
        <v>0</v>
      </c>
      <c r="K109" s="212" t="s">
        <v>125</v>
      </c>
      <c r="L109" s="42"/>
      <c r="M109" s="217" t="s">
        <v>19</v>
      </c>
      <c r="N109" s="218" t="s">
        <v>45</v>
      </c>
      <c r="O109" s="82"/>
      <c r="P109" s="219">
        <f>O109*H109</f>
        <v>0</v>
      </c>
      <c r="Q109" s="219">
        <v>0</v>
      </c>
      <c r="R109" s="219">
        <f>Q109*H109</f>
        <v>0</v>
      </c>
      <c r="S109" s="219">
        <v>0</v>
      </c>
      <c r="T109" s="220">
        <f>S109*H109</f>
        <v>0</v>
      </c>
      <c r="AR109" s="221" t="s">
        <v>126</v>
      </c>
      <c r="AT109" s="221" t="s">
        <v>121</v>
      </c>
      <c r="AU109" s="221" t="s">
        <v>83</v>
      </c>
      <c r="AY109" s="16" t="s">
        <v>119</v>
      </c>
      <c r="BE109" s="222">
        <f>IF(N109="základní",J109,0)</f>
        <v>0</v>
      </c>
      <c r="BF109" s="222">
        <f>IF(N109="snížená",J109,0)</f>
        <v>0</v>
      </c>
      <c r="BG109" s="222">
        <f>IF(N109="zákl. přenesená",J109,0)</f>
        <v>0</v>
      </c>
      <c r="BH109" s="222">
        <f>IF(N109="sníž. přenesená",J109,0)</f>
        <v>0</v>
      </c>
      <c r="BI109" s="222">
        <f>IF(N109="nulová",J109,0)</f>
        <v>0</v>
      </c>
      <c r="BJ109" s="16" t="s">
        <v>79</v>
      </c>
      <c r="BK109" s="222">
        <f>ROUND(I109*H109,2)</f>
        <v>0</v>
      </c>
      <c r="BL109" s="16" t="s">
        <v>126</v>
      </c>
      <c r="BM109" s="221" t="s">
        <v>177</v>
      </c>
    </row>
    <row r="110" spans="2:65" s="1" customFormat="1" ht="16.5" customHeight="1">
      <c r="B110" s="37"/>
      <c r="C110" s="210" t="s">
        <v>178</v>
      </c>
      <c r="D110" s="210" t="s">
        <v>121</v>
      </c>
      <c r="E110" s="211" t="s">
        <v>179</v>
      </c>
      <c r="F110" s="212" t="s">
        <v>180</v>
      </c>
      <c r="G110" s="213" t="s">
        <v>181</v>
      </c>
      <c r="H110" s="214">
        <v>5936.434</v>
      </c>
      <c r="I110" s="215"/>
      <c r="J110" s="216">
        <f>ROUND(I110*H110,2)</f>
        <v>0</v>
      </c>
      <c r="K110" s="212" t="s">
        <v>125</v>
      </c>
      <c r="L110" s="42"/>
      <c r="M110" s="217" t="s">
        <v>19</v>
      </c>
      <c r="N110" s="218" t="s">
        <v>45</v>
      </c>
      <c r="O110" s="82"/>
      <c r="P110" s="219">
        <f>O110*H110</f>
        <v>0</v>
      </c>
      <c r="Q110" s="219">
        <v>0</v>
      </c>
      <c r="R110" s="219">
        <f>Q110*H110</f>
        <v>0</v>
      </c>
      <c r="S110" s="219">
        <v>0</v>
      </c>
      <c r="T110" s="220">
        <f>S110*H110</f>
        <v>0</v>
      </c>
      <c r="AR110" s="221" t="s">
        <v>126</v>
      </c>
      <c r="AT110" s="221" t="s">
        <v>121</v>
      </c>
      <c r="AU110" s="221" t="s">
        <v>83</v>
      </c>
      <c r="AY110" s="16" t="s">
        <v>119</v>
      </c>
      <c r="BE110" s="222">
        <f>IF(N110="základní",J110,0)</f>
        <v>0</v>
      </c>
      <c r="BF110" s="222">
        <f>IF(N110="snížená",J110,0)</f>
        <v>0</v>
      </c>
      <c r="BG110" s="222">
        <f>IF(N110="zákl. přenesená",J110,0)</f>
        <v>0</v>
      </c>
      <c r="BH110" s="222">
        <f>IF(N110="sníž. přenesená",J110,0)</f>
        <v>0</v>
      </c>
      <c r="BI110" s="222">
        <f>IF(N110="nulová",J110,0)</f>
        <v>0</v>
      </c>
      <c r="BJ110" s="16" t="s">
        <v>79</v>
      </c>
      <c r="BK110" s="222">
        <f>ROUND(I110*H110,2)</f>
        <v>0</v>
      </c>
      <c r="BL110" s="16" t="s">
        <v>126</v>
      </c>
      <c r="BM110" s="221" t="s">
        <v>182</v>
      </c>
    </row>
    <row r="111" spans="2:51" s="12" customFormat="1" ht="12">
      <c r="B111" s="223"/>
      <c r="C111" s="224"/>
      <c r="D111" s="225" t="s">
        <v>136</v>
      </c>
      <c r="E111" s="224"/>
      <c r="F111" s="227" t="s">
        <v>183</v>
      </c>
      <c r="G111" s="224"/>
      <c r="H111" s="228">
        <v>5936.434</v>
      </c>
      <c r="I111" s="229"/>
      <c r="J111" s="224"/>
      <c r="K111" s="224"/>
      <c r="L111" s="230"/>
      <c r="M111" s="231"/>
      <c r="N111" s="232"/>
      <c r="O111" s="232"/>
      <c r="P111" s="232"/>
      <c r="Q111" s="232"/>
      <c r="R111" s="232"/>
      <c r="S111" s="232"/>
      <c r="T111" s="233"/>
      <c r="AT111" s="234" t="s">
        <v>136</v>
      </c>
      <c r="AU111" s="234" t="s">
        <v>83</v>
      </c>
      <c r="AV111" s="12" t="s">
        <v>83</v>
      </c>
      <c r="AW111" s="12" t="s">
        <v>4</v>
      </c>
      <c r="AX111" s="12" t="s">
        <v>79</v>
      </c>
      <c r="AY111" s="234" t="s">
        <v>119</v>
      </c>
    </row>
    <row r="112" spans="2:65" s="1" customFormat="1" ht="24" customHeight="1">
      <c r="B112" s="37"/>
      <c r="C112" s="210" t="s">
        <v>184</v>
      </c>
      <c r="D112" s="210" t="s">
        <v>121</v>
      </c>
      <c r="E112" s="211" t="s">
        <v>185</v>
      </c>
      <c r="F112" s="212" t="s">
        <v>186</v>
      </c>
      <c r="G112" s="213" t="s">
        <v>124</v>
      </c>
      <c r="H112" s="214">
        <v>1410.5</v>
      </c>
      <c r="I112" s="215"/>
      <c r="J112" s="216">
        <f>ROUND(I112*H112,2)</f>
        <v>0</v>
      </c>
      <c r="K112" s="212" t="s">
        <v>125</v>
      </c>
      <c r="L112" s="42"/>
      <c r="M112" s="217" t="s">
        <v>19</v>
      </c>
      <c r="N112" s="218" t="s">
        <v>45</v>
      </c>
      <c r="O112" s="82"/>
      <c r="P112" s="219">
        <f>O112*H112</f>
        <v>0</v>
      </c>
      <c r="Q112" s="219">
        <v>0</v>
      </c>
      <c r="R112" s="219">
        <f>Q112*H112</f>
        <v>0</v>
      </c>
      <c r="S112" s="219">
        <v>0</v>
      </c>
      <c r="T112" s="220">
        <f>S112*H112</f>
        <v>0</v>
      </c>
      <c r="AR112" s="221" t="s">
        <v>126</v>
      </c>
      <c r="AT112" s="221" t="s">
        <v>121</v>
      </c>
      <c r="AU112" s="221" t="s">
        <v>83</v>
      </c>
      <c r="AY112" s="16" t="s">
        <v>119</v>
      </c>
      <c r="BE112" s="222">
        <f>IF(N112="základní",J112,0)</f>
        <v>0</v>
      </c>
      <c r="BF112" s="222">
        <f>IF(N112="snížená",J112,0)</f>
        <v>0</v>
      </c>
      <c r="BG112" s="222">
        <f>IF(N112="zákl. přenesená",J112,0)</f>
        <v>0</v>
      </c>
      <c r="BH112" s="222">
        <f>IF(N112="sníž. přenesená",J112,0)</f>
        <v>0</v>
      </c>
      <c r="BI112" s="222">
        <f>IF(N112="nulová",J112,0)</f>
        <v>0</v>
      </c>
      <c r="BJ112" s="16" t="s">
        <v>79</v>
      </c>
      <c r="BK112" s="222">
        <f>ROUND(I112*H112,2)</f>
        <v>0</v>
      </c>
      <c r="BL112" s="16" t="s">
        <v>126</v>
      </c>
      <c r="BM112" s="221" t="s">
        <v>187</v>
      </c>
    </row>
    <row r="113" spans="2:65" s="1" customFormat="1" ht="16.5" customHeight="1">
      <c r="B113" s="37"/>
      <c r="C113" s="256" t="s">
        <v>188</v>
      </c>
      <c r="D113" s="256" t="s">
        <v>189</v>
      </c>
      <c r="E113" s="257" t="s">
        <v>190</v>
      </c>
      <c r="F113" s="258" t="s">
        <v>191</v>
      </c>
      <c r="G113" s="259" t="s">
        <v>192</v>
      </c>
      <c r="H113" s="260">
        <v>44.431</v>
      </c>
      <c r="I113" s="261"/>
      <c r="J113" s="262">
        <f>ROUND(I113*H113,2)</f>
        <v>0</v>
      </c>
      <c r="K113" s="258" t="s">
        <v>125</v>
      </c>
      <c r="L113" s="263"/>
      <c r="M113" s="264" t="s">
        <v>19</v>
      </c>
      <c r="N113" s="265" t="s">
        <v>45</v>
      </c>
      <c r="O113" s="82"/>
      <c r="P113" s="219">
        <f>O113*H113</f>
        <v>0</v>
      </c>
      <c r="Q113" s="219">
        <v>0.001</v>
      </c>
      <c r="R113" s="219">
        <f>Q113*H113</f>
        <v>0.044431</v>
      </c>
      <c r="S113" s="219">
        <v>0</v>
      </c>
      <c r="T113" s="220">
        <f>S113*H113</f>
        <v>0</v>
      </c>
      <c r="AR113" s="221" t="s">
        <v>153</v>
      </c>
      <c r="AT113" s="221" t="s">
        <v>189</v>
      </c>
      <c r="AU113" s="221" t="s">
        <v>83</v>
      </c>
      <c r="AY113" s="16" t="s">
        <v>119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16" t="s">
        <v>79</v>
      </c>
      <c r="BK113" s="222">
        <f>ROUND(I113*H113,2)</f>
        <v>0</v>
      </c>
      <c r="BL113" s="16" t="s">
        <v>126</v>
      </c>
      <c r="BM113" s="221" t="s">
        <v>193</v>
      </c>
    </row>
    <row r="114" spans="2:51" s="12" customFormat="1" ht="12">
      <c r="B114" s="223"/>
      <c r="C114" s="224"/>
      <c r="D114" s="225" t="s">
        <v>136</v>
      </c>
      <c r="E114" s="224"/>
      <c r="F114" s="227" t="s">
        <v>194</v>
      </c>
      <c r="G114" s="224"/>
      <c r="H114" s="228">
        <v>44.431</v>
      </c>
      <c r="I114" s="229"/>
      <c r="J114" s="224"/>
      <c r="K114" s="224"/>
      <c r="L114" s="230"/>
      <c r="M114" s="231"/>
      <c r="N114" s="232"/>
      <c r="O114" s="232"/>
      <c r="P114" s="232"/>
      <c r="Q114" s="232"/>
      <c r="R114" s="232"/>
      <c r="S114" s="232"/>
      <c r="T114" s="233"/>
      <c r="AT114" s="234" t="s">
        <v>136</v>
      </c>
      <c r="AU114" s="234" t="s">
        <v>83</v>
      </c>
      <c r="AV114" s="12" t="s">
        <v>83</v>
      </c>
      <c r="AW114" s="12" t="s">
        <v>4</v>
      </c>
      <c r="AX114" s="12" t="s">
        <v>79</v>
      </c>
      <c r="AY114" s="234" t="s">
        <v>119</v>
      </c>
    </row>
    <row r="115" spans="2:65" s="1" customFormat="1" ht="16.5" customHeight="1">
      <c r="B115" s="37"/>
      <c r="C115" s="210" t="s">
        <v>8</v>
      </c>
      <c r="D115" s="210" t="s">
        <v>121</v>
      </c>
      <c r="E115" s="211" t="s">
        <v>195</v>
      </c>
      <c r="F115" s="212" t="s">
        <v>196</v>
      </c>
      <c r="G115" s="213" t="s">
        <v>124</v>
      </c>
      <c r="H115" s="214">
        <v>5616</v>
      </c>
      <c r="I115" s="215"/>
      <c r="J115" s="216">
        <f>ROUND(I115*H115,2)</f>
        <v>0</v>
      </c>
      <c r="K115" s="212" t="s">
        <v>125</v>
      </c>
      <c r="L115" s="42"/>
      <c r="M115" s="217" t="s">
        <v>19</v>
      </c>
      <c r="N115" s="218" t="s">
        <v>45</v>
      </c>
      <c r="O115" s="82"/>
      <c r="P115" s="219">
        <f>O115*H115</f>
        <v>0</v>
      </c>
      <c r="Q115" s="219">
        <v>0</v>
      </c>
      <c r="R115" s="219">
        <f>Q115*H115</f>
        <v>0</v>
      </c>
      <c r="S115" s="219">
        <v>0</v>
      </c>
      <c r="T115" s="220">
        <f>S115*H115</f>
        <v>0</v>
      </c>
      <c r="AR115" s="221" t="s">
        <v>126</v>
      </c>
      <c r="AT115" s="221" t="s">
        <v>121</v>
      </c>
      <c r="AU115" s="221" t="s">
        <v>83</v>
      </c>
      <c r="AY115" s="16" t="s">
        <v>119</v>
      </c>
      <c r="BE115" s="222">
        <f>IF(N115="základní",J115,0)</f>
        <v>0</v>
      </c>
      <c r="BF115" s="222">
        <f>IF(N115="snížená",J115,0)</f>
        <v>0</v>
      </c>
      <c r="BG115" s="222">
        <f>IF(N115="zákl. přenesená",J115,0)</f>
        <v>0</v>
      </c>
      <c r="BH115" s="222">
        <f>IF(N115="sníž. přenesená",J115,0)</f>
        <v>0</v>
      </c>
      <c r="BI115" s="222">
        <f>IF(N115="nulová",J115,0)</f>
        <v>0</v>
      </c>
      <c r="BJ115" s="16" t="s">
        <v>79</v>
      </c>
      <c r="BK115" s="222">
        <f>ROUND(I115*H115,2)</f>
        <v>0</v>
      </c>
      <c r="BL115" s="16" t="s">
        <v>126</v>
      </c>
      <c r="BM115" s="221" t="s">
        <v>197</v>
      </c>
    </row>
    <row r="116" spans="2:65" s="1" customFormat="1" ht="24" customHeight="1">
      <c r="B116" s="37"/>
      <c r="C116" s="210" t="s">
        <v>198</v>
      </c>
      <c r="D116" s="210" t="s">
        <v>121</v>
      </c>
      <c r="E116" s="211" t="s">
        <v>199</v>
      </c>
      <c r="F116" s="212" t="s">
        <v>200</v>
      </c>
      <c r="G116" s="213" t="s">
        <v>124</v>
      </c>
      <c r="H116" s="214">
        <v>520.7</v>
      </c>
      <c r="I116" s="215"/>
      <c r="J116" s="216">
        <f>ROUND(I116*H116,2)</f>
        <v>0</v>
      </c>
      <c r="K116" s="212" t="s">
        <v>125</v>
      </c>
      <c r="L116" s="42"/>
      <c r="M116" s="217" t="s">
        <v>19</v>
      </c>
      <c r="N116" s="218" t="s">
        <v>45</v>
      </c>
      <c r="O116" s="82"/>
      <c r="P116" s="219">
        <f>O116*H116</f>
        <v>0</v>
      </c>
      <c r="Q116" s="219">
        <v>0</v>
      </c>
      <c r="R116" s="219">
        <f>Q116*H116</f>
        <v>0</v>
      </c>
      <c r="S116" s="219">
        <v>0</v>
      </c>
      <c r="T116" s="220">
        <f>S116*H116</f>
        <v>0</v>
      </c>
      <c r="AR116" s="221" t="s">
        <v>126</v>
      </c>
      <c r="AT116" s="221" t="s">
        <v>121</v>
      </c>
      <c r="AU116" s="221" t="s">
        <v>83</v>
      </c>
      <c r="AY116" s="16" t="s">
        <v>119</v>
      </c>
      <c r="BE116" s="222">
        <f>IF(N116="základní",J116,0)</f>
        <v>0</v>
      </c>
      <c r="BF116" s="222">
        <f>IF(N116="snížená",J116,0)</f>
        <v>0</v>
      </c>
      <c r="BG116" s="222">
        <f>IF(N116="zákl. přenesená",J116,0)</f>
        <v>0</v>
      </c>
      <c r="BH116" s="222">
        <f>IF(N116="sníž. přenesená",J116,0)</f>
        <v>0</v>
      </c>
      <c r="BI116" s="222">
        <f>IF(N116="nulová",J116,0)</f>
        <v>0</v>
      </c>
      <c r="BJ116" s="16" t="s">
        <v>79</v>
      </c>
      <c r="BK116" s="222">
        <f>ROUND(I116*H116,2)</f>
        <v>0</v>
      </c>
      <c r="BL116" s="16" t="s">
        <v>126</v>
      </c>
      <c r="BM116" s="221" t="s">
        <v>201</v>
      </c>
    </row>
    <row r="117" spans="2:65" s="1" customFormat="1" ht="24" customHeight="1">
      <c r="B117" s="37"/>
      <c r="C117" s="210" t="s">
        <v>202</v>
      </c>
      <c r="D117" s="210" t="s">
        <v>121</v>
      </c>
      <c r="E117" s="211" t="s">
        <v>203</v>
      </c>
      <c r="F117" s="212" t="s">
        <v>204</v>
      </c>
      <c r="G117" s="213" t="s">
        <v>124</v>
      </c>
      <c r="H117" s="214">
        <v>892.5</v>
      </c>
      <c r="I117" s="215"/>
      <c r="J117" s="216">
        <f>ROUND(I117*H117,2)</f>
        <v>0</v>
      </c>
      <c r="K117" s="212" t="s">
        <v>125</v>
      </c>
      <c r="L117" s="42"/>
      <c r="M117" s="217" t="s">
        <v>19</v>
      </c>
      <c r="N117" s="218" t="s">
        <v>45</v>
      </c>
      <c r="O117" s="82"/>
      <c r="P117" s="219">
        <f>O117*H117</f>
        <v>0</v>
      </c>
      <c r="Q117" s="219">
        <v>0</v>
      </c>
      <c r="R117" s="219">
        <f>Q117*H117</f>
        <v>0</v>
      </c>
      <c r="S117" s="219">
        <v>0</v>
      </c>
      <c r="T117" s="220">
        <f>S117*H117</f>
        <v>0</v>
      </c>
      <c r="AR117" s="221" t="s">
        <v>126</v>
      </c>
      <c r="AT117" s="221" t="s">
        <v>121</v>
      </c>
      <c r="AU117" s="221" t="s">
        <v>83</v>
      </c>
      <c r="AY117" s="16" t="s">
        <v>119</v>
      </c>
      <c r="BE117" s="222">
        <f>IF(N117="základní",J117,0)</f>
        <v>0</v>
      </c>
      <c r="BF117" s="222">
        <f>IF(N117="snížená",J117,0)</f>
        <v>0</v>
      </c>
      <c r="BG117" s="222">
        <f>IF(N117="zákl. přenesená",J117,0)</f>
        <v>0</v>
      </c>
      <c r="BH117" s="222">
        <f>IF(N117="sníž. přenesená",J117,0)</f>
        <v>0</v>
      </c>
      <c r="BI117" s="222">
        <f>IF(N117="nulová",J117,0)</f>
        <v>0</v>
      </c>
      <c r="BJ117" s="16" t="s">
        <v>79</v>
      </c>
      <c r="BK117" s="222">
        <f>ROUND(I117*H117,2)</f>
        <v>0</v>
      </c>
      <c r="BL117" s="16" t="s">
        <v>126</v>
      </c>
      <c r="BM117" s="221" t="s">
        <v>205</v>
      </c>
    </row>
    <row r="118" spans="2:65" s="1" customFormat="1" ht="16.5" customHeight="1">
      <c r="B118" s="37"/>
      <c r="C118" s="210" t="s">
        <v>206</v>
      </c>
      <c r="D118" s="210" t="s">
        <v>121</v>
      </c>
      <c r="E118" s="211" t="s">
        <v>207</v>
      </c>
      <c r="F118" s="212" t="s">
        <v>208</v>
      </c>
      <c r="G118" s="213" t="s">
        <v>124</v>
      </c>
      <c r="H118" s="214">
        <v>1410.5</v>
      </c>
      <c r="I118" s="215"/>
      <c r="J118" s="216">
        <f>ROUND(I118*H118,2)</f>
        <v>0</v>
      </c>
      <c r="K118" s="212" t="s">
        <v>125</v>
      </c>
      <c r="L118" s="42"/>
      <c r="M118" s="217" t="s">
        <v>19</v>
      </c>
      <c r="N118" s="218" t="s">
        <v>45</v>
      </c>
      <c r="O118" s="82"/>
      <c r="P118" s="219">
        <f>O118*H118</f>
        <v>0</v>
      </c>
      <c r="Q118" s="219">
        <v>0</v>
      </c>
      <c r="R118" s="219">
        <f>Q118*H118</f>
        <v>0</v>
      </c>
      <c r="S118" s="219">
        <v>0</v>
      </c>
      <c r="T118" s="220">
        <f>S118*H118</f>
        <v>0</v>
      </c>
      <c r="AR118" s="221" t="s">
        <v>126</v>
      </c>
      <c r="AT118" s="221" t="s">
        <v>121</v>
      </c>
      <c r="AU118" s="221" t="s">
        <v>83</v>
      </c>
      <c r="AY118" s="16" t="s">
        <v>119</v>
      </c>
      <c r="BE118" s="222">
        <f>IF(N118="základní",J118,0)</f>
        <v>0</v>
      </c>
      <c r="BF118" s="222">
        <f>IF(N118="snížená",J118,0)</f>
        <v>0</v>
      </c>
      <c r="BG118" s="222">
        <f>IF(N118="zákl. přenesená",J118,0)</f>
        <v>0</v>
      </c>
      <c r="BH118" s="222">
        <f>IF(N118="sníž. přenesená",J118,0)</f>
        <v>0</v>
      </c>
      <c r="BI118" s="222">
        <f>IF(N118="nulová",J118,0)</f>
        <v>0</v>
      </c>
      <c r="BJ118" s="16" t="s">
        <v>79</v>
      </c>
      <c r="BK118" s="222">
        <f>ROUND(I118*H118,2)</f>
        <v>0</v>
      </c>
      <c r="BL118" s="16" t="s">
        <v>126</v>
      </c>
      <c r="BM118" s="221" t="s">
        <v>209</v>
      </c>
    </row>
    <row r="119" spans="2:63" s="11" customFormat="1" ht="22.8" customHeight="1">
      <c r="B119" s="194"/>
      <c r="C119" s="195"/>
      <c r="D119" s="196" t="s">
        <v>73</v>
      </c>
      <c r="E119" s="208" t="s">
        <v>141</v>
      </c>
      <c r="F119" s="208" t="s">
        <v>210</v>
      </c>
      <c r="G119" s="195"/>
      <c r="H119" s="195"/>
      <c r="I119" s="198"/>
      <c r="J119" s="209">
        <f>BK119</f>
        <v>0</v>
      </c>
      <c r="K119" s="195"/>
      <c r="L119" s="200"/>
      <c r="M119" s="201"/>
      <c r="N119" s="202"/>
      <c r="O119" s="202"/>
      <c r="P119" s="203">
        <f>SUM(P120:P131)</f>
        <v>0</v>
      </c>
      <c r="Q119" s="202"/>
      <c r="R119" s="203">
        <f>SUM(R120:R131)</f>
        <v>153.640695</v>
      </c>
      <c r="S119" s="202"/>
      <c r="T119" s="204">
        <f>SUM(T120:T131)</f>
        <v>0</v>
      </c>
      <c r="AR119" s="205" t="s">
        <v>79</v>
      </c>
      <c r="AT119" s="206" t="s">
        <v>73</v>
      </c>
      <c r="AU119" s="206" t="s">
        <v>79</v>
      </c>
      <c r="AY119" s="205" t="s">
        <v>119</v>
      </c>
      <c r="BK119" s="207">
        <f>SUM(BK120:BK131)</f>
        <v>0</v>
      </c>
    </row>
    <row r="120" spans="2:65" s="1" customFormat="1" ht="16.5" customHeight="1">
      <c r="B120" s="37"/>
      <c r="C120" s="210" t="s">
        <v>211</v>
      </c>
      <c r="D120" s="210" t="s">
        <v>121</v>
      </c>
      <c r="E120" s="211" t="s">
        <v>212</v>
      </c>
      <c r="F120" s="212" t="s">
        <v>213</v>
      </c>
      <c r="G120" s="213" t="s">
        <v>124</v>
      </c>
      <c r="H120" s="214">
        <v>6027.8</v>
      </c>
      <c r="I120" s="215"/>
      <c r="J120" s="216">
        <f>ROUND(I120*H120,2)</f>
        <v>0</v>
      </c>
      <c r="K120" s="212" t="s">
        <v>125</v>
      </c>
      <c r="L120" s="42"/>
      <c r="M120" s="217" t="s">
        <v>19</v>
      </c>
      <c r="N120" s="218" t="s">
        <v>45</v>
      </c>
      <c r="O120" s="82"/>
      <c r="P120" s="219">
        <f>O120*H120</f>
        <v>0</v>
      </c>
      <c r="Q120" s="219">
        <v>0</v>
      </c>
      <c r="R120" s="219">
        <f>Q120*H120</f>
        <v>0</v>
      </c>
      <c r="S120" s="219">
        <v>0</v>
      </c>
      <c r="T120" s="220">
        <f>S120*H120</f>
        <v>0</v>
      </c>
      <c r="AR120" s="221" t="s">
        <v>126</v>
      </c>
      <c r="AT120" s="221" t="s">
        <v>121</v>
      </c>
      <c r="AU120" s="221" t="s">
        <v>83</v>
      </c>
      <c r="AY120" s="16" t="s">
        <v>119</v>
      </c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16" t="s">
        <v>79</v>
      </c>
      <c r="BK120" s="222">
        <f>ROUND(I120*H120,2)</f>
        <v>0</v>
      </c>
      <c r="BL120" s="16" t="s">
        <v>126</v>
      </c>
      <c r="BM120" s="221" t="s">
        <v>214</v>
      </c>
    </row>
    <row r="121" spans="2:51" s="12" customFormat="1" ht="12">
      <c r="B121" s="223"/>
      <c r="C121" s="224"/>
      <c r="D121" s="225" t="s">
        <v>136</v>
      </c>
      <c r="E121" s="226" t="s">
        <v>19</v>
      </c>
      <c r="F121" s="227" t="s">
        <v>215</v>
      </c>
      <c r="G121" s="224"/>
      <c r="H121" s="228">
        <v>6027.8</v>
      </c>
      <c r="I121" s="229"/>
      <c r="J121" s="224"/>
      <c r="K121" s="224"/>
      <c r="L121" s="230"/>
      <c r="M121" s="231"/>
      <c r="N121" s="232"/>
      <c r="O121" s="232"/>
      <c r="P121" s="232"/>
      <c r="Q121" s="232"/>
      <c r="R121" s="232"/>
      <c r="S121" s="232"/>
      <c r="T121" s="233"/>
      <c r="AT121" s="234" t="s">
        <v>136</v>
      </c>
      <c r="AU121" s="234" t="s">
        <v>83</v>
      </c>
      <c r="AV121" s="12" t="s">
        <v>83</v>
      </c>
      <c r="AW121" s="12" t="s">
        <v>35</v>
      </c>
      <c r="AX121" s="12" t="s">
        <v>79</v>
      </c>
      <c r="AY121" s="234" t="s">
        <v>119</v>
      </c>
    </row>
    <row r="122" spans="2:65" s="1" customFormat="1" ht="16.5" customHeight="1">
      <c r="B122" s="37"/>
      <c r="C122" s="210" t="s">
        <v>216</v>
      </c>
      <c r="D122" s="210" t="s">
        <v>121</v>
      </c>
      <c r="E122" s="211" t="s">
        <v>217</v>
      </c>
      <c r="F122" s="212" t="s">
        <v>218</v>
      </c>
      <c r="G122" s="213" t="s">
        <v>124</v>
      </c>
      <c r="H122" s="214">
        <v>4586.4</v>
      </c>
      <c r="I122" s="215"/>
      <c r="J122" s="216">
        <f>ROUND(I122*H122,2)</f>
        <v>0</v>
      </c>
      <c r="K122" s="212" t="s">
        <v>125</v>
      </c>
      <c r="L122" s="42"/>
      <c r="M122" s="217" t="s">
        <v>19</v>
      </c>
      <c r="N122" s="218" t="s">
        <v>45</v>
      </c>
      <c r="O122" s="82"/>
      <c r="P122" s="219">
        <f>O122*H122</f>
        <v>0</v>
      </c>
      <c r="Q122" s="219">
        <v>0</v>
      </c>
      <c r="R122" s="219">
        <f>Q122*H122</f>
        <v>0</v>
      </c>
      <c r="S122" s="219">
        <v>0</v>
      </c>
      <c r="T122" s="220">
        <f>S122*H122</f>
        <v>0</v>
      </c>
      <c r="AR122" s="221" t="s">
        <v>126</v>
      </c>
      <c r="AT122" s="221" t="s">
        <v>121</v>
      </c>
      <c r="AU122" s="221" t="s">
        <v>83</v>
      </c>
      <c r="AY122" s="16" t="s">
        <v>119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16" t="s">
        <v>79</v>
      </c>
      <c r="BK122" s="222">
        <f>ROUND(I122*H122,2)</f>
        <v>0</v>
      </c>
      <c r="BL122" s="16" t="s">
        <v>126</v>
      </c>
      <c r="BM122" s="221" t="s">
        <v>219</v>
      </c>
    </row>
    <row r="123" spans="2:65" s="1" customFormat="1" ht="16.5" customHeight="1">
      <c r="B123" s="37"/>
      <c r="C123" s="210" t="s">
        <v>7</v>
      </c>
      <c r="D123" s="210" t="s">
        <v>121</v>
      </c>
      <c r="E123" s="211" t="s">
        <v>217</v>
      </c>
      <c r="F123" s="212" t="s">
        <v>218</v>
      </c>
      <c r="G123" s="213" t="s">
        <v>124</v>
      </c>
      <c r="H123" s="214">
        <v>5241.6</v>
      </c>
      <c r="I123" s="215"/>
      <c r="J123" s="216">
        <f>ROUND(I123*H123,2)</f>
        <v>0</v>
      </c>
      <c r="K123" s="212" t="s">
        <v>125</v>
      </c>
      <c r="L123" s="42"/>
      <c r="M123" s="217" t="s">
        <v>19</v>
      </c>
      <c r="N123" s="218" t="s">
        <v>45</v>
      </c>
      <c r="O123" s="82"/>
      <c r="P123" s="219">
        <f>O123*H123</f>
        <v>0</v>
      </c>
      <c r="Q123" s="219">
        <v>0</v>
      </c>
      <c r="R123" s="219">
        <f>Q123*H123</f>
        <v>0</v>
      </c>
      <c r="S123" s="219">
        <v>0</v>
      </c>
      <c r="T123" s="220">
        <f>S123*H123</f>
        <v>0</v>
      </c>
      <c r="AR123" s="221" t="s">
        <v>126</v>
      </c>
      <c r="AT123" s="221" t="s">
        <v>121</v>
      </c>
      <c r="AU123" s="221" t="s">
        <v>83</v>
      </c>
      <c r="AY123" s="16" t="s">
        <v>119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6" t="s">
        <v>79</v>
      </c>
      <c r="BK123" s="222">
        <f>ROUND(I123*H123,2)</f>
        <v>0</v>
      </c>
      <c r="BL123" s="16" t="s">
        <v>126</v>
      </c>
      <c r="BM123" s="221" t="s">
        <v>220</v>
      </c>
    </row>
    <row r="124" spans="2:65" s="1" customFormat="1" ht="16.5" customHeight="1">
      <c r="B124" s="37"/>
      <c r="C124" s="210" t="s">
        <v>221</v>
      </c>
      <c r="D124" s="210" t="s">
        <v>121</v>
      </c>
      <c r="E124" s="211" t="s">
        <v>222</v>
      </c>
      <c r="F124" s="212" t="s">
        <v>223</v>
      </c>
      <c r="G124" s="213" t="s">
        <v>124</v>
      </c>
      <c r="H124" s="214">
        <v>6027.8</v>
      </c>
      <c r="I124" s="215"/>
      <c r="J124" s="216">
        <f>ROUND(I124*H124,2)</f>
        <v>0</v>
      </c>
      <c r="K124" s="212" t="s">
        <v>125</v>
      </c>
      <c r="L124" s="42"/>
      <c r="M124" s="217" t="s">
        <v>19</v>
      </c>
      <c r="N124" s="218" t="s">
        <v>45</v>
      </c>
      <c r="O124" s="82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AR124" s="221" t="s">
        <v>126</v>
      </c>
      <c r="AT124" s="221" t="s">
        <v>121</v>
      </c>
      <c r="AU124" s="221" t="s">
        <v>83</v>
      </c>
      <c r="AY124" s="16" t="s">
        <v>119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6" t="s">
        <v>79</v>
      </c>
      <c r="BK124" s="222">
        <f>ROUND(I124*H124,2)</f>
        <v>0</v>
      </c>
      <c r="BL124" s="16" t="s">
        <v>126</v>
      </c>
      <c r="BM124" s="221" t="s">
        <v>224</v>
      </c>
    </row>
    <row r="125" spans="2:51" s="12" customFormat="1" ht="12">
      <c r="B125" s="223"/>
      <c r="C125" s="224"/>
      <c r="D125" s="225" t="s">
        <v>136</v>
      </c>
      <c r="E125" s="226" t="s">
        <v>19</v>
      </c>
      <c r="F125" s="227" t="s">
        <v>225</v>
      </c>
      <c r="G125" s="224"/>
      <c r="H125" s="228">
        <v>6027.8</v>
      </c>
      <c r="I125" s="229"/>
      <c r="J125" s="224"/>
      <c r="K125" s="224"/>
      <c r="L125" s="230"/>
      <c r="M125" s="231"/>
      <c r="N125" s="232"/>
      <c r="O125" s="232"/>
      <c r="P125" s="232"/>
      <c r="Q125" s="232"/>
      <c r="R125" s="232"/>
      <c r="S125" s="232"/>
      <c r="T125" s="233"/>
      <c r="AT125" s="234" t="s">
        <v>136</v>
      </c>
      <c r="AU125" s="234" t="s">
        <v>83</v>
      </c>
      <c r="AV125" s="12" t="s">
        <v>83</v>
      </c>
      <c r="AW125" s="12" t="s">
        <v>35</v>
      </c>
      <c r="AX125" s="12" t="s">
        <v>79</v>
      </c>
      <c r="AY125" s="234" t="s">
        <v>119</v>
      </c>
    </row>
    <row r="126" spans="2:65" s="1" customFormat="1" ht="24" customHeight="1">
      <c r="B126" s="37"/>
      <c r="C126" s="210" t="s">
        <v>226</v>
      </c>
      <c r="D126" s="210" t="s">
        <v>121</v>
      </c>
      <c r="E126" s="211" t="s">
        <v>227</v>
      </c>
      <c r="F126" s="212" t="s">
        <v>228</v>
      </c>
      <c r="G126" s="213" t="s">
        <v>124</v>
      </c>
      <c r="H126" s="214">
        <v>780.1</v>
      </c>
      <c r="I126" s="215"/>
      <c r="J126" s="216">
        <f>ROUND(I126*H126,2)</f>
        <v>0</v>
      </c>
      <c r="K126" s="212" t="s">
        <v>125</v>
      </c>
      <c r="L126" s="42"/>
      <c r="M126" s="217" t="s">
        <v>19</v>
      </c>
      <c r="N126" s="218" t="s">
        <v>45</v>
      </c>
      <c r="O126" s="82"/>
      <c r="P126" s="219">
        <f>O126*H126</f>
        <v>0</v>
      </c>
      <c r="Q126" s="219">
        <v>0.19695</v>
      </c>
      <c r="R126" s="219">
        <f>Q126*H126</f>
        <v>153.640695</v>
      </c>
      <c r="S126" s="219">
        <v>0</v>
      </c>
      <c r="T126" s="220">
        <f>S126*H126</f>
        <v>0</v>
      </c>
      <c r="AR126" s="221" t="s">
        <v>126</v>
      </c>
      <c r="AT126" s="221" t="s">
        <v>121</v>
      </c>
      <c r="AU126" s="221" t="s">
        <v>83</v>
      </c>
      <c r="AY126" s="16" t="s">
        <v>119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6" t="s">
        <v>79</v>
      </c>
      <c r="BK126" s="222">
        <f>ROUND(I126*H126,2)</f>
        <v>0</v>
      </c>
      <c r="BL126" s="16" t="s">
        <v>126</v>
      </c>
      <c r="BM126" s="221" t="s">
        <v>229</v>
      </c>
    </row>
    <row r="127" spans="2:65" s="1" customFormat="1" ht="16.5" customHeight="1">
      <c r="B127" s="37"/>
      <c r="C127" s="210" t="s">
        <v>230</v>
      </c>
      <c r="D127" s="210" t="s">
        <v>121</v>
      </c>
      <c r="E127" s="211" t="s">
        <v>231</v>
      </c>
      <c r="F127" s="212" t="s">
        <v>232</v>
      </c>
      <c r="G127" s="213" t="s">
        <v>130</v>
      </c>
      <c r="H127" s="214">
        <v>624.08</v>
      </c>
      <c r="I127" s="215"/>
      <c r="J127" s="216">
        <f>ROUND(I127*H127,2)</f>
        <v>0</v>
      </c>
      <c r="K127" s="212" t="s">
        <v>125</v>
      </c>
      <c r="L127" s="42"/>
      <c r="M127" s="217" t="s">
        <v>19</v>
      </c>
      <c r="N127" s="218" t="s">
        <v>45</v>
      </c>
      <c r="O127" s="82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AR127" s="221" t="s">
        <v>126</v>
      </c>
      <c r="AT127" s="221" t="s">
        <v>121</v>
      </c>
      <c r="AU127" s="221" t="s">
        <v>83</v>
      </c>
      <c r="AY127" s="16" t="s">
        <v>119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6" t="s">
        <v>79</v>
      </c>
      <c r="BK127" s="222">
        <f>ROUND(I127*H127,2)</f>
        <v>0</v>
      </c>
      <c r="BL127" s="16" t="s">
        <v>126</v>
      </c>
      <c r="BM127" s="221" t="s">
        <v>233</v>
      </c>
    </row>
    <row r="128" spans="2:51" s="12" customFormat="1" ht="12">
      <c r="B128" s="223"/>
      <c r="C128" s="224"/>
      <c r="D128" s="225" t="s">
        <v>136</v>
      </c>
      <c r="E128" s="226" t="s">
        <v>19</v>
      </c>
      <c r="F128" s="227" t="s">
        <v>234</v>
      </c>
      <c r="G128" s="224"/>
      <c r="H128" s="228">
        <v>624.08</v>
      </c>
      <c r="I128" s="229"/>
      <c r="J128" s="224"/>
      <c r="K128" s="224"/>
      <c r="L128" s="230"/>
      <c r="M128" s="231"/>
      <c r="N128" s="232"/>
      <c r="O128" s="232"/>
      <c r="P128" s="232"/>
      <c r="Q128" s="232"/>
      <c r="R128" s="232"/>
      <c r="S128" s="232"/>
      <c r="T128" s="233"/>
      <c r="AT128" s="234" t="s">
        <v>136</v>
      </c>
      <c r="AU128" s="234" t="s">
        <v>83</v>
      </c>
      <c r="AV128" s="12" t="s">
        <v>83</v>
      </c>
      <c r="AW128" s="12" t="s">
        <v>35</v>
      </c>
      <c r="AX128" s="12" t="s">
        <v>79</v>
      </c>
      <c r="AY128" s="234" t="s">
        <v>119</v>
      </c>
    </row>
    <row r="129" spans="2:65" s="1" customFormat="1" ht="16.5" customHeight="1">
      <c r="B129" s="37"/>
      <c r="C129" s="210" t="s">
        <v>235</v>
      </c>
      <c r="D129" s="210" t="s">
        <v>121</v>
      </c>
      <c r="E129" s="211" t="s">
        <v>236</v>
      </c>
      <c r="F129" s="212" t="s">
        <v>237</v>
      </c>
      <c r="G129" s="213" t="s">
        <v>124</v>
      </c>
      <c r="H129" s="214">
        <v>1750</v>
      </c>
      <c r="I129" s="215"/>
      <c r="J129" s="216">
        <f>ROUND(I129*H129,2)</f>
        <v>0</v>
      </c>
      <c r="K129" s="212" t="s">
        <v>125</v>
      </c>
      <c r="L129" s="42"/>
      <c r="M129" s="217" t="s">
        <v>19</v>
      </c>
      <c r="N129" s="218" t="s">
        <v>45</v>
      </c>
      <c r="O129" s="82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AR129" s="221" t="s">
        <v>126</v>
      </c>
      <c r="AT129" s="221" t="s">
        <v>121</v>
      </c>
      <c r="AU129" s="221" t="s">
        <v>83</v>
      </c>
      <c r="AY129" s="16" t="s">
        <v>119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6" t="s">
        <v>79</v>
      </c>
      <c r="BK129" s="222">
        <f>ROUND(I129*H129,2)</f>
        <v>0</v>
      </c>
      <c r="BL129" s="16" t="s">
        <v>126</v>
      </c>
      <c r="BM129" s="221" t="s">
        <v>238</v>
      </c>
    </row>
    <row r="130" spans="2:65" s="1" customFormat="1" ht="16.5" customHeight="1">
      <c r="B130" s="37"/>
      <c r="C130" s="210" t="s">
        <v>239</v>
      </c>
      <c r="D130" s="210" t="s">
        <v>121</v>
      </c>
      <c r="E130" s="211" t="s">
        <v>240</v>
      </c>
      <c r="F130" s="212" t="s">
        <v>241</v>
      </c>
      <c r="G130" s="213" t="s">
        <v>124</v>
      </c>
      <c r="H130" s="214">
        <v>6118</v>
      </c>
      <c r="I130" s="215"/>
      <c r="J130" s="216">
        <f>ROUND(I130*H130,2)</f>
        <v>0</v>
      </c>
      <c r="K130" s="212" t="s">
        <v>125</v>
      </c>
      <c r="L130" s="42"/>
      <c r="M130" s="217" t="s">
        <v>19</v>
      </c>
      <c r="N130" s="218" t="s">
        <v>45</v>
      </c>
      <c r="O130" s="82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AR130" s="221" t="s">
        <v>126</v>
      </c>
      <c r="AT130" s="221" t="s">
        <v>121</v>
      </c>
      <c r="AU130" s="221" t="s">
        <v>83</v>
      </c>
      <c r="AY130" s="16" t="s">
        <v>119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6" t="s">
        <v>79</v>
      </c>
      <c r="BK130" s="222">
        <f>ROUND(I130*H130,2)</f>
        <v>0</v>
      </c>
      <c r="BL130" s="16" t="s">
        <v>126</v>
      </c>
      <c r="BM130" s="221" t="s">
        <v>242</v>
      </c>
    </row>
    <row r="131" spans="2:65" s="1" customFormat="1" ht="24" customHeight="1">
      <c r="B131" s="37"/>
      <c r="C131" s="210" t="s">
        <v>243</v>
      </c>
      <c r="D131" s="210" t="s">
        <v>121</v>
      </c>
      <c r="E131" s="211" t="s">
        <v>244</v>
      </c>
      <c r="F131" s="212" t="s">
        <v>245</v>
      </c>
      <c r="G131" s="213" t="s">
        <v>124</v>
      </c>
      <c r="H131" s="214">
        <v>6118</v>
      </c>
      <c r="I131" s="215"/>
      <c r="J131" s="216">
        <f>ROUND(I131*H131,2)</f>
        <v>0</v>
      </c>
      <c r="K131" s="212" t="s">
        <v>125</v>
      </c>
      <c r="L131" s="42"/>
      <c r="M131" s="217" t="s">
        <v>19</v>
      </c>
      <c r="N131" s="218" t="s">
        <v>45</v>
      </c>
      <c r="O131" s="82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AR131" s="221" t="s">
        <v>126</v>
      </c>
      <c r="AT131" s="221" t="s">
        <v>121</v>
      </c>
      <c r="AU131" s="221" t="s">
        <v>83</v>
      </c>
      <c r="AY131" s="16" t="s">
        <v>119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6" t="s">
        <v>79</v>
      </c>
      <c r="BK131" s="222">
        <f>ROUND(I131*H131,2)</f>
        <v>0</v>
      </c>
      <c r="BL131" s="16" t="s">
        <v>126</v>
      </c>
      <c r="BM131" s="221" t="s">
        <v>246</v>
      </c>
    </row>
    <row r="132" spans="2:63" s="11" customFormat="1" ht="22.8" customHeight="1">
      <c r="B132" s="194"/>
      <c r="C132" s="195"/>
      <c r="D132" s="196" t="s">
        <v>73</v>
      </c>
      <c r="E132" s="208" t="s">
        <v>158</v>
      </c>
      <c r="F132" s="208" t="s">
        <v>247</v>
      </c>
      <c r="G132" s="195"/>
      <c r="H132" s="195"/>
      <c r="I132" s="198"/>
      <c r="J132" s="209">
        <f>BK132</f>
        <v>0</v>
      </c>
      <c r="K132" s="195"/>
      <c r="L132" s="200"/>
      <c r="M132" s="201"/>
      <c r="N132" s="202"/>
      <c r="O132" s="202"/>
      <c r="P132" s="203">
        <f>SUM(P133:P142)</f>
        <v>0</v>
      </c>
      <c r="Q132" s="202"/>
      <c r="R132" s="203">
        <f>SUM(R133:R142)</f>
        <v>0.763495</v>
      </c>
      <c r="S132" s="202"/>
      <c r="T132" s="204">
        <f>SUM(T133:T142)</f>
        <v>70</v>
      </c>
      <c r="AR132" s="205" t="s">
        <v>79</v>
      </c>
      <c r="AT132" s="206" t="s">
        <v>73</v>
      </c>
      <c r="AU132" s="206" t="s">
        <v>79</v>
      </c>
      <c r="AY132" s="205" t="s">
        <v>119</v>
      </c>
      <c r="BK132" s="207">
        <f>SUM(BK133:BK142)</f>
        <v>0</v>
      </c>
    </row>
    <row r="133" spans="2:65" s="1" customFormat="1" ht="16.5" customHeight="1">
      <c r="B133" s="37"/>
      <c r="C133" s="210" t="s">
        <v>248</v>
      </c>
      <c r="D133" s="210" t="s">
        <v>121</v>
      </c>
      <c r="E133" s="211" t="s">
        <v>249</v>
      </c>
      <c r="F133" s="212" t="s">
        <v>250</v>
      </c>
      <c r="G133" s="213" t="s">
        <v>134</v>
      </c>
      <c r="H133" s="214">
        <v>4</v>
      </c>
      <c r="I133" s="215"/>
      <c r="J133" s="216">
        <f>ROUND(I133*H133,2)</f>
        <v>0</v>
      </c>
      <c r="K133" s="212" t="s">
        <v>125</v>
      </c>
      <c r="L133" s="42"/>
      <c r="M133" s="217" t="s">
        <v>19</v>
      </c>
      <c r="N133" s="218" t="s">
        <v>45</v>
      </c>
      <c r="O133" s="82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AR133" s="221" t="s">
        <v>126</v>
      </c>
      <c r="AT133" s="221" t="s">
        <v>121</v>
      </c>
      <c r="AU133" s="221" t="s">
        <v>83</v>
      </c>
      <c r="AY133" s="16" t="s">
        <v>119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6" t="s">
        <v>79</v>
      </c>
      <c r="BK133" s="222">
        <f>ROUND(I133*H133,2)</f>
        <v>0</v>
      </c>
      <c r="BL133" s="16" t="s">
        <v>126</v>
      </c>
      <c r="BM133" s="221" t="s">
        <v>251</v>
      </c>
    </row>
    <row r="134" spans="2:65" s="1" customFormat="1" ht="16.5" customHeight="1">
      <c r="B134" s="37"/>
      <c r="C134" s="256" t="s">
        <v>252</v>
      </c>
      <c r="D134" s="256" t="s">
        <v>189</v>
      </c>
      <c r="E134" s="257" t="s">
        <v>253</v>
      </c>
      <c r="F134" s="258" t="s">
        <v>254</v>
      </c>
      <c r="G134" s="259" t="s">
        <v>134</v>
      </c>
      <c r="H134" s="260">
        <v>4</v>
      </c>
      <c r="I134" s="261"/>
      <c r="J134" s="262">
        <f>ROUND(I134*H134,2)</f>
        <v>0</v>
      </c>
      <c r="K134" s="258" t="s">
        <v>125</v>
      </c>
      <c r="L134" s="263"/>
      <c r="M134" s="264" t="s">
        <v>19</v>
      </c>
      <c r="N134" s="265" t="s">
        <v>45</v>
      </c>
      <c r="O134" s="82"/>
      <c r="P134" s="219">
        <f>O134*H134</f>
        <v>0</v>
      </c>
      <c r="Q134" s="219">
        <v>0.0022</v>
      </c>
      <c r="R134" s="219">
        <f>Q134*H134</f>
        <v>0.0088</v>
      </c>
      <c r="S134" s="219">
        <v>0</v>
      </c>
      <c r="T134" s="220">
        <f>S134*H134</f>
        <v>0</v>
      </c>
      <c r="AR134" s="221" t="s">
        <v>153</v>
      </c>
      <c r="AT134" s="221" t="s">
        <v>189</v>
      </c>
      <c r="AU134" s="221" t="s">
        <v>83</v>
      </c>
      <c r="AY134" s="16" t="s">
        <v>119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6" t="s">
        <v>79</v>
      </c>
      <c r="BK134" s="222">
        <f>ROUND(I134*H134,2)</f>
        <v>0</v>
      </c>
      <c r="BL134" s="16" t="s">
        <v>126</v>
      </c>
      <c r="BM134" s="221" t="s">
        <v>255</v>
      </c>
    </row>
    <row r="135" spans="2:65" s="1" customFormat="1" ht="16.5" customHeight="1">
      <c r="B135" s="37"/>
      <c r="C135" s="210" t="s">
        <v>256</v>
      </c>
      <c r="D135" s="210" t="s">
        <v>121</v>
      </c>
      <c r="E135" s="211" t="s">
        <v>257</v>
      </c>
      <c r="F135" s="212" t="s">
        <v>258</v>
      </c>
      <c r="G135" s="213" t="s">
        <v>134</v>
      </c>
      <c r="H135" s="214">
        <v>2</v>
      </c>
      <c r="I135" s="215"/>
      <c r="J135" s="216">
        <f>ROUND(I135*H135,2)</f>
        <v>0</v>
      </c>
      <c r="K135" s="212" t="s">
        <v>125</v>
      </c>
      <c r="L135" s="42"/>
      <c r="M135" s="217" t="s">
        <v>19</v>
      </c>
      <c r="N135" s="218" t="s">
        <v>45</v>
      </c>
      <c r="O135" s="82"/>
      <c r="P135" s="219">
        <f>O135*H135</f>
        <v>0</v>
      </c>
      <c r="Q135" s="219">
        <v>0.0007</v>
      </c>
      <c r="R135" s="219">
        <f>Q135*H135</f>
        <v>0.0014</v>
      </c>
      <c r="S135" s="219">
        <v>0</v>
      </c>
      <c r="T135" s="220">
        <f>S135*H135</f>
        <v>0</v>
      </c>
      <c r="AR135" s="221" t="s">
        <v>126</v>
      </c>
      <c r="AT135" s="221" t="s">
        <v>121</v>
      </c>
      <c r="AU135" s="221" t="s">
        <v>83</v>
      </c>
      <c r="AY135" s="16" t="s">
        <v>119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6" t="s">
        <v>79</v>
      </c>
      <c r="BK135" s="222">
        <f>ROUND(I135*H135,2)</f>
        <v>0</v>
      </c>
      <c r="BL135" s="16" t="s">
        <v>126</v>
      </c>
      <c r="BM135" s="221" t="s">
        <v>259</v>
      </c>
    </row>
    <row r="136" spans="2:65" s="1" customFormat="1" ht="16.5" customHeight="1">
      <c r="B136" s="37"/>
      <c r="C136" s="256" t="s">
        <v>260</v>
      </c>
      <c r="D136" s="256" t="s">
        <v>189</v>
      </c>
      <c r="E136" s="257" t="s">
        <v>261</v>
      </c>
      <c r="F136" s="258" t="s">
        <v>262</v>
      </c>
      <c r="G136" s="259" t="s">
        <v>134</v>
      </c>
      <c r="H136" s="260">
        <v>2</v>
      </c>
      <c r="I136" s="261"/>
      <c r="J136" s="262">
        <f>ROUND(I136*H136,2)</f>
        <v>0</v>
      </c>
      <c r="K136" s="258" t="s">
        <v>125</v>
      </c>
      <c r="L136" s="263"/>
      <c r="M136" s="264" t="s">
        <v>19</v>
      </c>
      <c r="N136" s="265" t="s">
        <v>45</v>
      </c>
      <c r="O136" s="82"/>
      <c r="P136" s="219">
        <f>O136*H136</f>
        <v>0</v>
      </c>
      <c r="Q136" s="219">
        <v>0.004</v>
      </c>
      <c r="R136" s="219">
        <f>Q136*H136</f>
        <v>0.008</v>
      </c>
      <c r="S136" s="219">
        <v>0</v>
      </c>
      <c r="T136" s="220">
        <f>S136*H136</f>
        <v>0</v>
      </c>
      <c r="AR136" s="221" t="s">
        <v>153</v>
      </c>
      <c r="AT136" s="221" t="s">
        <v>189</v>
      </c>
      <c r="AU136" s="221" t="s">
        <v>83</v>
      </c>
      <c r="AY136" s="16" t="s">
        <v>119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6" t="s">
        <v>79</v>
      </c>
      <c r="BK136" s="222">
        <f>ROUND(I136*H136,2)</f>
        <v>0</v>
      </c>
      <c r="BL136" s="16" t="s">
        <v>126</v>
      </c>
      <c r="BM136" s="221" t="s">
        <v>263</v>
      </c>
    </row>
    <row r="137" spans="2:65" s="1" customFormat="1" ht="16.5" customHeight="1">
      <c r="B137" s="37"/>
      <c r="C137" s="210" t="s">
        <v>264</v>
      </c>
      <c r="D137" s="210" t="s">
        <v>121</v>
      </c>
      <c r="E137" s="211" t="s">
        <v>265</v>
      </c>
      <c r="F137" s="212" t="s">
        <v>266</v>
      </c>
      <c r="G137" s="213" t="s">
        <v>134</v>
      </c>
      <c r="H137" s="214">
        <v>2</v>
      </c>
      <c r="I137" s="215"/>
      <c r="J137" s="216">
        <f>ROUND(I137*H137,2)</f>
        <v>0</v>
      </c>
      <c r="K137" s="212" t="s">
        <v>125</v>
      </c>
      <c r="L137" s="42"/>
      <c r="M137" s="217" t="s">
        <v>19</v>
      </c>
      <c r="N137" s="218" t="s">
        <v>45</v>
      </c>
      <c r="O137" s="82"/>
      <c r="P137" s="219">
        <f>O137*H137</f>
        <v>0</v>
      </c>
      <c r="Q137" s="219">
        <v>0.10941</v>
      </c>
      <c r="R137" s="219">
        <f>Q137*H137</f>
        <v>0.21882</v>
      </c>
      <c r="S137" s="219">
        <v>0</v>
      </c>
      <c r="T137" s="220">
        <f>S137*H137</f>
        <v>0</v>
      </c>
      <c r="AR137" s="221" t="s">
        <v>126</v>
      </c>
      <c r="AT137" s="221" t="s">
        <v>121</v>
      </c>
      <c r="AU137" s="221" t="s">
        <v>83</v>
      </c>
      <c r="AY137" s="16" t="s">
        <v>119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6" t="s">
        <v>79</v>
      </c>
      <c r="BK137" s="222">
        <f>ROUND(I137*H137,2)</f>
        <v>0</v>
      </c>
      <c r="BL137" s="16" t="s">
        <v>126</v>
      </c>
      <c r="BM137" s="221" t="s">
        <v>267</v>
      </c>
    </row>
    <row r="138" spans="2:65" s="1" customFormat="1" ht="16.5" customHeight="1">
      <c r="B138" s="37"/>
      <c r="C138" s="256" t="s">
        <v>268</v>
      </c>
      <c r="D138" s="256" t="s">
        <v>189</v>
      </c>
      <c r="E138" s="257" t="s">
        <v>269</v>
      </c>
      <c r="F138" s="258" t="s">
        <v>270</v>
      </c>
      <c r="G138" s="259" t="s">
        <v>134</v>
      </c>
      <c r="H138" s="260">
        <v>2</v>
      </c>
      <c r="I138" s="261"/>
      <c r="J138" s="262">
        <f>ROUND(I138*H138,2)</f>
        <v>0</v>
      </c>
      <c r="K138" s="258" t="s">
        <v>125</v>
      </c>
      <c r="L138" s="263"/>
      <c r="M138" s="264" t="s">
        <v>19</v>
      </c>
      <c r="N138" s="265" t="s">
        <v>45</v>
      </c>
      <c r="O138" s="82"/>
      <c r="P138" s="219">
        <f>O138*H138</f>
        <v>0</v>
      </c>
      <c r="Q138" s="219">
        <v>0.0065</v>
      </c>
      <c r="R138" s="219">
        <f>Q138*H138</f>
        <v>0.013</v>
      </c>
      <c r="S138" s="219">
        <v>0</v>
      </c>
      <c r="T138" s="220">
        <f>S138*H138</f>
        <v>0</v>
      </c>
      <c r="AR138" s="221" t="s">
        <v>153</v>
      </c>
      <c r="AT138" s="221" t="s">
        <v>189</v>
      </c>
      <c r="AU138" s="221" t="s">
        <v>83</v>
      </c>
      <c r="AY138" s="16" t="s">
        <v>119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6" t="s">
        <v>79</v>
      </c>
      <c r="BK138" s="222">
        <f>ROUND(I138*H138,2)</f>
        <v>0</v>
      </c>
      <c r="BL138" s="16" t="s">
        <v>126</v>
      </c>
      <c r="BM138" s="221" t="s">
        <v>271</v>
      </c>
    </row>
    <row r="139" spans="2:65" s="1" customFormat="1" ht="16.5" customHeight="1">
      <c r="B139" s="37"/>
      <c r="C139" s="210" t="s">
        <v>272</v>
      </c>
      <c r="D139" s="210" t="s">
        <v>121</v>
      </c>
      <c r="E139" s="211" t="s">
        <v>273</v>
      </c>
      <c r="F139" s="212" t="s">
        <v>274</v>
      </c>
      <c r="G139" s="213" t="s">
        <v>124</v>
      </c>
      <c r="H139" s="214">
        <v>1092.5</v>
      </c>
      <c r="I139" s="215"/>
      <c r="J139" s="216">
        <f>ROUND(I139*H139,2)</f>
        <v>0</v>
      </c>
      <c r="K139" s="212" t="s">
        <v>125</v>
      </c>
      <c r="L139" s="42"/>
      <c r="M139" s="217" t="s">
        <v>19</v>
      </c>
      <c r="N139" s="218" t="s">
        <v>45</v>
      </c>
      <c r="O139" s="82"/>
      <c r="P139" s="219">
        <f>O139*H139</f>
        <v>0</v>
      </c>
      <c r="Q139" s="219">
        <v>0.00047</v>
      </c>
      <c r="R139" s="219">
        <f>Q139*H139</f>
        <v>0.513475</v>
      </c>
      <c r="S139" s="219">
        <v>0</v>
      </c>
      <c r="T139" s="220">
        <f>S139*H139</f>
        <v>0</v>
      </c>
      <c r="AR139" s="221" t="s">
        <v>126</v>
      </c>
      <c r="AT139" s="221" t="s">
        <v>121</v>
      </c>
      <c r="AU139" s="221" t="s">
        <v>83</v>
      </c>
      <c r="AY139" s="16" t="s">
        <v>119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6" t="s">
        <v>79</v>
      </c>
      <c r="BK139" s="222">
        <f>ROUND(I139*H139,2)</f>
        <v>0</v>
      </c>
      <c r="BL139" s="16" t="s">
        <v>126</v>
      </c>
      <c r="BM139" s="221" t="s">
        <v>275</v>
      </c>
    </row>
    <row r="140" spans="2:65" s="1" customFormat="1" ht="24" customHeight="1">
      <c r="B140" s="37"/>
      <c r="C140" s="210" t="s">
        <v>276</v>
      </c>
      <c r="D140" s="210" t="s">
        <v>121</v>
      </c>
      <c r="E140" s="211" t="s">
        <v>277</v>
      </c>
      <c r="F140" s="212" t="s">
        <v>278</v>
      </c>
      <c r="G140" s="213" t="s">
        <v>279</v>
      </c>
      <c r="H140" s="214">
        <v>1400</v>
      </c>
      <c r="I140" s="215"/>
      <c r="J140" s="216">
        <f>ROUND(I140*H140,2)</f>
        <v>0</v>
      </c>
      <c r="K140" s="212" t="s">
        <v>125</v>
      </c>
      <c r="L140" s="42"/>
      <c r="M140" s="217" t="s">
        <v>19</v>
      </c>
      <c r="N140" s="218" t="s">
        <v>45</v>
      </c>
      <c r="O140" s="82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AR140" s="221" t="s">
        <v>126</v>
      </c>
      <c r="AT140" s="221" t="s">
        <v>121</v>
      </c>
      <c r="AU140" s="221" t="s">
        <v>83</v>
      </c>
      <c r="AY140" s="16" t="s">
        <v>119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6" t="s">
        <v>79</v>
      </c>
      <c r="BK140" s="222">
        <f>ROUND(I140*H140,2)</f>
        <v>0</v>
      </c>
      <c r="BL140" s="16" t="s">
        <v>126</v>
      </c>
      <c r="BM140" s="221" t="s">
        <v>280</v>
      </c>
    </row>
    <row r="141" spans="2:65" s="1" customFormat="1" ht="24" customHeight="1">
      <c r="B141" s="37"/>
      <c r="C141" s="210" t="s">
        <v>281</v>
      </c>
      <c r="D141" s="210" t="s">
        <v>121</v>
      </c>
      <c r="E141" s="211" t="s">
        <v>282</v>
      </c>
      <c r="F141" s="212" t="s">
        <v>283</v>
      </c>
      <c r="G141" s="213" t="s">
        <v>124</v>
      </c>
      <c r="H141" s="214">
        <v>3500</v>
      </c>
      <c r="I141" s="215"/>
      <c r="J141" s="216">
        <f>ROUND(I141*H141,2)</f>
        <v>0</v>
      </c>
      <c r="K141" s="212" t="s">
        <v>125</v>
      </c>
      <c r="L141" s="42"/>
      <c r="M141" s="217" t="s">
        <v>19</v>
      </c>
      <c r="N141" s="218" t="s">
        <v>45</v>
      </c>
      <c r="O141" s="82"/>
      <c r="P141" s="219">
        <f>O141*H141</f>
        <v>0</v>
      </c>
      <c r="Q141" s="219">
        <v>0</v>
      </c>
      <c r="R141" s="219">
        <f>Q141*H141</f>
        <v>0</v>
      </c>
      <c r="S141" s="219">
        <v>0.02</v>
      </c>
      <c r="T141" s="220">
        <f>S141*H141</f>
        <v>70</v>
      </c>
      <c r="AR141" s="221" t="s">
        <v>126</v>
      </c>
      <c r="AT141" s="221" t="s">
        <v>121</v>
      </c>
      <c r="AU141" s="221" t="s">
        <v>83</v>
      </c>
      <c r="AY141" s="16" t="s">
        <v>119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6" t="s">
        <v>79</v>
      </c>
      <c r="BK141" s="222">
        <f>ROUND(I141*H141,2)</f>
        <v>0</v>
      </c>
      <c r="BL141" s="16" t="s">
        <v>126</v>
      </c>
      <c r="BM141" s="221" t="s">
        <v>284</v>
      </c>
    </row>
    <row r="142" spans="2:51" s="12" customFormat="1" ht="12">
      <c r="B142" s="223"/>
      <c r="C142" s="224"/>
      <c r="D142" s="225" t="s">
        <v>136</v>
      </c>
      <c r="E142" s="226" t="s">
        <v>19</v>
      </c>
      <c r="F142" s="227" t="s">
        <v>285</v>
      </c>
      <c r="G142" s="224"/>
      <c r="H142" s="228">
        <v>3500</v>
      </c>
      <c r="I142" s="229"/>
      <c r="J142" s="224"/>
      <c r="K142" s="224"/>
      <c r="L142" s="230"/>
      <c r="M142" s="231"/>
      <c r="N142" s="232"/>
      <c r="O142" s="232"/>
      <c r="P142" s="232"/>
      <c r="Q142" s="232"/>
      <c r="R142" s="232"/>
      <c r="S142" s="232"/>
      <c r="T142" s="233"/>
      <c r="AT142" s="234" t="s">
        <v>136</v>
      </c>
      <c r="AU142" s="234" t="s">
        <v>83</v>
      </c>
      <c r="AV142" s="12" t="s">
        <v>83</v>
      </c>
      <c r="AW142" s="12" t="s">
        <v>35</v>
      </c>
      <c r="AX142" s="12" t="s">
        <v>79</v>
      </c>
      <c r="AY142" s="234" t="s">
        <v>119</v>
      </c>
    </row>
    <row r="143" spans="2:63" s="11" customFormat="1" ht="22.8" customHeight="1">
      <c r="B143" s="194"/>
      <c r="C143" s="195"/>
      <c r="D143" s="196" t="s">
        <v>73</v>
      </c>
      <c r="E143" s="208" t="s">
        <v>286</v>
      </c>
      <c r="F143" s="208" t="s">
        <v>287</v>
      </c>
      <c r="G143" s="195"/>
      <c r="H143" s="195"/>
      <c r="I143" s="198"/>
      <c r="J143" s="209">
        <f>BK143</f>
        <v>0</v>
      </c>
      <c r="K143" s="195"/>
      <c r="L143" s="200"/>
      <c r="M143" s="201"/>
      <c r="N143" s="202"/>
      <c r="O143" s="202"/>
      <c r="P143" s="203">
        <f>P144</f>
        <v>0</v>
      </c>
      <c r="Q143" s="202"/>
      <c r="R143" s="203">
        <f>R144</f>
        <v>0</v>
      </c>
      <c r="S143" s="202"/>
      <c r="T143" s="204">
        <f>T144</f>
        <v>0</v>
      </c>
      <c r="AR143" s="205" t="s">
        <v>79</v>
      </c>
      <c r="AT143" s="206" t="s">
        <v>73</v>
      </c>
      <c r="AU143" s="206" t="s">
        <v>79</v>
      </c>
      <c r="AY143" s="205" t="s">
        <v>119</v>
      </c>
      <c r="BK143" s="207">
        <f>BK144</f>
        <v>0</v>
      </c>
    </row>
    <row r="144" spans="2:65" s="1" customFormat="1" ht="24" customHeight="1">
      <c r="B144" s="37"/>
      <c r="C144" s="210" t="s">
        <v>288</v>
      </c>
      <c r="D144" s="210" t="s">
        <v>121</v>
      </c>
      <c r="E144" s="211" t="s">
        <v>289</v>
      </c>
      <c r="F144" s="212" t="s">
        <v>290</v>
      </c>
      <c r="G144" s="213" t="s">
        <v>181</v>
      </c>
      <c r="H144" s="214">
        <v>154.79</v>
      </c>
      <c r="I144" s="215"/>
      <c r="J144" s="216">
        <f>ROUND(I144*H144,2)</f>
        <v>0</v>
      </c>
      <c r="K144" s="212" t="s">
        <v>125</v>
      </c>
      <c r="L144" s="42"/>
      <c r="M144" s="217" t="s">
        <v>19</v>
      </c>
      <c r="N144" s="218" t="s">
        <v>45</v>
      </c>
      <c r="O144" s="82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AR144" s="221" t="s">
        <v>126</v>
      </c>
      <c r="AT144" s="221" t="s">
        <v>121</v>
      </c>
      <c r="AU144" s="221" t="s">
        <v>83</v>
      </c>
      <c r="AY144" s="16" t="s">
        <v>119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6" t="s">
        <v>79</v>
      </c>
      <c r="BK144" s="222">
        <f>ROUND(I144*H144,2)</f>
        <v>0</v>
      </c>
      <c r="BL144" s="16" t="s">
        <v>126</v>
      </c>
      <c r="BM144" s="221" t="s">
        <v>291</v>
      </c>
    </row>
    <row r="145" spans="2:63" s="11" customFormat="1" ht="25.9" customHeight="1">
      <c r="B145" s="194"/>
      <c r="C145" s="195"/>
      <c r="D145" s="196" t="s">
        <v>73</v>
      </c>
      <c r="E145" s="197" t="s">
        <v>189</v>
      </c>
      <c r="F145" s="197" t="s">
        <v>292</v>
      </c>
      <c r="G145" s="195"/>
      <c r="H145" s="195"/>
      <c r="I145" s="198"/>
      <c r="J145" s="199">
        <f>BK145</f>
        <v>0</v>
      </c>
      <c r="K145" s="195"/>
      <c r="L145" s="200"/>
      <c r="M145" s="201"/>
      <c r="N145" s="202"/>
      <c r="O145" s="202"/>
      <c r="P145" s="203">
        <f>P146</f>
        <v>0</v>
      </c>
      <c r="Q145" s="202"/>
      <c r="R145" s="203">
        <f>R146</f>
        <v>5.85</v>
      </c>
      <c r="S145" s="202"/>
      <c r="T145" s="204">
        <f>T146</f>
        <v>0</v>
      </c>
      <c r="AR145" s="205" t="s">
        <v>86</v>
      </c>
      <c r="AT145" s="206" t="s">
        <v>73</v>
      </c>
      <c r="AU145" s="206" t="s">
        <v>74</v>
      </c>
      <c r="AY145" s="205" t="s">
        <v>119</v>
      </c>
      <c r="BK145" s="207">
        <f>BK146</f>
        <v>0</v>
      </c>
    </row>
    <row r="146" spans="2:63" s="11" customFormat="1" ht="22.8" customHeight="1">
      <c r="B146" s="194"/>
      <c r="C146" s="195"/>
      <c r="D146" s="196" t="s">
        <v>73</v>
      </c>
      <c r="E146" s="208" t="s">
        <v>293</v>
      </c>
      <c r="F146" s="208" t="s">
        <v>294</v>
      </c>
      <c r="G146" s="195"/>
      <c r="H146" s="195"/>
      <c r="I146" s="198"/>
      <c r="J146" s="209">
        <f>BK146</f>
        <v>0</v>
      </c>
      <c r="K146" s="195"/>
      <c r="L146" s="200"/>
      <c r="M146" s="201"/>
      <c r="N146" s="202"/>
      <c r="O146" s="202"/>
      <c r="P146" s="203">
        <f>SUM(P147:P148)</f>
        <v>0</v>
      </c>
      <c r="Q146" s="202"/>
      <c r="R146" s="203">
        <f>SUM(R147:R148)</f>
        <v>5.85</v>
      </c>
      <c r="S146" s="202"/>
      <c r="T146" s="204">
        <f>SUM(T147:T148)</f>
        <v>0</v>
      </c>
      <c r="AR146" s="205" t="s">
        <v>86</v>
      </c>
      <c r="AT146" s="206" t="s">
        <v>73</v>
      </c>
      <c r="AU146" s="206" t="s">
        <v>79</v>
      </c>
      <c r="AY146" s="205" t="s">
        <v>119</v>
      </c>
      <c r="BK146" s="207">
        <f>SUM(BK147:BK148)</f>
        <v>0</v>
      </c>
    </row>
    <row r="147" spans="2:65" s="1" customFormat="1" ht="24" customHeight="1">
      <c r="B147" s="37"/>
      <c r="C147" s="210" t="s">
        <v>295</v>
      </c>
      <c r="D147" s="210" t="s">
        <v>121</v>
      </c>
      <c r="E147" s="211" t="s">
        <v>296</v>
      </c>
      <c r="F147" s="212" t="s">
        <v>297</v>
      </c>
      <c r="G147" s="213" t="s">
        <v>279</v>
      </c>
      <c r="H147" s="214">
        <v>32.5</v>
      </c>
      <c r="I147" s="215"/>
      <c r="J147" s="216">
        <f>ROUND(I147*H147,2)</f>
        <v>0</v>
      </c>
      <c r="K147" s="212" t="s">
        <v>125</v>
      </c>
      <c r="L147" s="42"/>
      <c r="M147" s="217" t="s">
        <v>19</v>
      </c>
      <c r="N147" s="218" t="s">
        <v>45</v>
      </c>
      <c r="O147" s="82"/>
      <c r="P147" s="219">
        <f>O147*H147</f>
        <v>0</v>
      </c>
      <c r="Q147" s="219">
        <v>0.18</v>
      </c>
      <c r="R147" s="219">
        <f>Q147*H147</f>
        <v>5.85</v>
      </c>
      <c r="S147" s="219">
        <v>0</v>
      </c>
      <c r="T147" s="220">
        <f>S147*H147</f>
        <v>0</v>
      </c>
      <c r="AR147" s="221" t="s">
        <v>298</v>
      </c>
      <c r="AT147" s="221" t="s">
        <v>121</v>
      </c>
      <c r="AU147" s="221" t="s">
        <v>83</v>
      </c>
      <c r="AY147" s="16" t="s">
        <v>119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6" t="s">
        <v>79</v>
      </c>
      <c r="BK147" s="222">
        <f>ROUND(I147*H147,2)</f>
        <v>0</v>
      </c>
      <c r="BL147" s="16" t="s">
        <v>298</v>
      </c>
      <c r="BM147" s="221" t="s">
        <v>299</v>
      </c>
    </row>
    <row r="148" spans="2:65" s="1" customFormat="1" ht="16.5" customHeight="1">
      <c r="B148" s="37"/>
      <c r="C148" s="256" t="s">
        <v>300</v>
      </c>
      <c r="D148" s="256" t="s">
        <v>189</v>
      </c>
      <c r="E148" s="257" t="s">
        <v>301</v>
      </c>
      <c r="F148" s="258" t="s">
        <v>302</v>
      </c>
      <c r="G148" s="259" t="s">
        <v>189</v>
      </c>
      <c r="H148" s="260">
        <v>32.5</v>
      </c>
      <c r="I148" s="261"/>
      <c r="J148" s="262">
        <f>ROUND(I148*H148,2)</f>
        <v>0</v>
      </c>
      <c r="K148" s="258" t="s">
        <v>19</v>
      </c>
      <c r="L148" s="263"/>
      <c r="M148" s="266" t="s">
        <v>19</v>
      </c>
      <c r="N148" s="267" t="s">
        <v>45</v>
      </c>
      <c r="O148" s="268"/>
      <c r="P148" s="269">
        <f>O148*H148</f>
        <v>0</v>
      </c>
      <c r="Q148" s="269">
        <v>0</v>
      </c>
      <c r="R148" s="269">
        <f>Q148*H148</f>
        <v>0</v>
      </c>
      <c r="S148" s="269">
        <v>0</v>
      </c>
      <c r="T148" s="270">
        <f>S148*H148</f>
        <v>0</v>
      </c>
      <c r="AR148" s="221" t="s">
        <v>303</v>
      </c>
      <c r="AT148" s="221" t="s">
        <v>189</v>
      </c>
      <c r="AU148" s="221" t="s">
        <v>83</v>
      </c>
      <c r="AY148" s="16" t="s">
        <v>119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6" t="s">
        <v>79</v>
      </c>
      <c r="BK148" s="222">
        <f>ROUND(I148*H148,2)</f>
        <v>0</v>
      </c>
      <c r="BL148" s="16" t="s">
        <v>298</v>
      </c>
      <c r="BM148" s="221" t="s">
        <v>304</v>
      </c>
    </row>
    <row r="149" spans="2:12" s="1" customFormat="1" ht="6.95" customHeight="1">
      <c r="B149" s="57"/>
      <c r="C149" s="58"/>
      <c r="D149" s="58"/>
      <c r="E149" s="58"/>
      <c r="F149" s="58"/>
      <c r="G149" s="58"/>
      <c r="H149" s="58"/>
      <c r="I149" s="160"/>
      <c r="J149" s="58"/>
      <c r="K149" s="58"/>
      <c r="L149" s="42"/>
    </row>
  </sheetData>
  <sheetProtection password="CC35" sheet="1" objects="1" scenarios="1" formatColumns="0" formatRows="0" autoFilter="0"/>
  <autoFilter ref="C85:K14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2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85</v>
      </c>
    </row>
    <row r="3" spans="2:46" ht="6.95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9"/>
      <c r="AT3" s="16" t="s">
        <v>83</v>
      </c>
    </row>
    <row r="4" spans="2:46" ht="24.95" customHeight="1">
      <c r="B4" s="19"/>
      <c r="D4" s="130" t="s">
        <v>90</v>
      </c>
      <c r="L4" s="19"/>
      <c r="M4" s="131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2" t="s">
        <v>16</v>
      </c>
      <c r="L6" s="19"/>
    </row>
    <row r="7" spans="2:12" ht="16.5" customHeight="1">
      <c r="B7" s="19"/>
      <c r="E7" s="133" t="str">
        <f>'Rekapitulace stavby'!K6</f>
        <v xml:space="preserve">Výstava  polní cesty VPC 5 R v k.ú. Šemnice</v>
      </c>
      <c r="F7" s="132"/>
      <c r="G7" s="132"/>
      <c r="H7" s="132"/>
      <c r="L7" s="19"/>
    </row>
    <row r="8" spans="2:12" s="1" customFormat="1" ht="12" customHeight="1">
      <c r="B8" s="42"/>
      <c r="D8" s="132" t="s">
        <v>91</v>
      </c>
      <c r="I8" s="134"/>
      <c r="L8" s="42"/>
    </row>
    <row r="9" spans="2:12" s="1" customFormat="1" ht="36.95" customHeight="1">
      <c r="B9" s="42"/>
      <c r="E9" s="135" t="s">
        <v>305</v>
      </c>
      <c r="F9" s="1"/>
      <c r="G9" s="1"/>
      <c r="H9" s="1"/>
      <c r="I9" s="134"/>
      <c r="L9" s="42"/>
    </row>
    <row r="10" spans="2:12" s="1" customFormat="1" ht="12">
      <c r="B10" s="42"/>
      <c r="I10" s="134"/>
      <c r="L10" s="42"/>
    </row>
    <row r="11" spans="2:12" s="1" customFormat="1" ht="12" customHeight="1">
      <c r="B11" s="42"/>
      <c r="D11" s="132" t="s">
        <v>18</v>
      </c>
      <c r="F11" s="136" t="s">
        <v>19</v>
      </c>
      <c r="I11" s="137" t="s">
        <v>20</v>
      </c>
      <c r="J11" s="136" t="s">
        <v>19</v>
      </c>
      <c r="L11" s="42"/>
    </row>
    <row r="12" spans="2:12" s="1" customFormat="1" ht="12" customHeight="1">
      <c r="B12" s="42"/>
      <c r="D12" s="132" t="s">
        <v>21</v>
      </c>
      <c r="F12" s="136" t="s">
        <v>22</v>
      </c>
      <c r="I12" s="137" t="s">
        <v>23</v>
      </c>
      <c r="J12" s="138" t="str">
        <f>'Rekapitulace stavby'!AN8</f>
        <v>23. 6. 2017</v>
      </c>
      <c r="L12" s="42"/>
    </row>
    <row r="13" spans="2:12" s="1" customFormat="1" ht="10.8" customHeight="1">
      <c r="B13" s="42"/>
      <c r="I13" s="134"/>
      <c r="L13" s="42"/>
    </row>
    <row r="14" spans="2:12" s="1" customFormat="1" ht="12" customHeight="1">
      <c r="B14" s="42"/>
      <c r="D14" s="132" t="s">
        <v>25</v>
      </c>
      <c r="I14" s="137" t="s">
        <v>26</v>
      </c>
      <c r="J14" s="136" t="s">
        <v>27</v>
      </c>
      <c r="L14" s="42"/>
    </row>
    <row r="15" spans="2:12" s="1" customFormat="1" ht="18" customHeight="1">
      <c r="B15" s="42"/>
      <c r="E15" s="136" t="s">
        <v>28</v>
      </c>
      <c r="I15" s="137" t="s">
        <v>29</v>
      </c>
      <c r="J15" s="136" t="s">
        <v>19</v>
      </c>
      <c r="L15" s="42"/>
    </row>
    <row r="16" spans="2:12" s="1" customFormat="1" ht="6.95" customHeight="1">
      <c r="B16" s="42"/>
      <c r="I16" s="134"/>
      <c r="L16" s="42"/>
    </row>
    <row r="17" spans="2:12" s="1" customFormat="1" ht="12" customHeight="1">
      <c r="B17" s="42"/>
      <c r="D17" s="132" t="s">
        <v>30</v>
      </c>
      <c r="I17" s="137" t="s">
        <v>26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6"/>
      <c r="G18" s="136"/>
      <c r="H18" s="136"/>
      <c r="I18" s="137" t="s">
        <v>29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4"/>
      <c r="L19" s="42"/>
    </row>
    <row r="20" spans="2:12" s="1" customFormat="1" ht="12" customHeight="1">
      <c r="B20" s="42"/>
      <c r="D20" s="132" t="s">
        <v>32</v>
      </c>
      <c r="I20" s="137" t="s">
        <v>26</v>
      </c>
      <c r="J20" s="136" t="s">
        <v>33</v>
      </c>
      <c r="L20" s="42"/>
    </row>
    <row r="21" spans="2:12" s="1" customFormat="1" ht="18" customHeight="1">
      <c r="B21" s="42"/>
      <c r="E21" s="136" t="s">
        <v>34</v>
      </c>
      <c r="I21" s="137" t="s">
        <v>29</v>
      </c>
      <c r="J21" s="136" t="s">
        <v>19</v>
      </c>
      <c r="L21" s="42"/>
    </row>
    <row r="22" spans="2:12" s="1" customFormat="1" ht="6.95" customHeight="1">
      <c r="B22" s="42"/>
      <c r="I22" s="134"/>
      <c r="L22" s="42"/>
    </row>
    <row r="23" spans="2:12" s="1" customFormat="1" ht="12" customHeight="1">
      <c r="B23" s="42"/>
      <c r="D23" s="132" t="s">
        <v>36</v>
      </c>
      <c r="I23" s="137" t="s">
        <v>26</v>
      </c>
      <c r="J23" s="136" t="s">
        <v>19</v>
      </c>
      <c r="L23" s="42"/>
    </row>
    <row r="24" spans="2:12" s="1" customFormat="1" ht="18" customHeight="1">
      <c r="B24" s="42"/>
      <c r="E24" s="136" t="s">
        <v>37</v>
      </c>
      <c r="I24" s="137" t="s">
        <v>29</v>
      </c>
      <c r="J24" s="136" t="s">
        <v>19</v>
      </c>
      <c r="L24" s="42"/>
    </row>
    <row r="25" spans="2:12" s="1" customFormat="1" ht="6.95" customHeight="1">
      <c r="B25" s="42"/>
      <c r="I25" s="134"/>
      <c r="L25" s="42"/>
    </row>
    <row r="26" spans="2:12" s="1" customFormat="1" ht="12" customHeight="1">
      <c r="B26" s="42"/>
      <c r="D26" s="132" t="s">
        <v>38</v>
      </c>
      <c r="I26" s="134"/>
      <c r="L26" s="42"/>
    </row>
    <row r="27" spans="2:12" s="7" customFormat="1" ht="16.5" customHeight="1">
      <c r="B27" s="139"/>
      <c r="E27" s="140" t="s">
        <v>19</v>
      </c>
      <c r="F27" s="140"/>
      <c r="G27" s="140"/>
      <c r="H27" s="140"/>
      <c r="I27" s="141"/>
      <c r="L27" s="139"/>
    </row>
    <row r="28" spans="2:12" s="1" customFormat="1" ht="6.95" customHeight="1">
      <c r="B28" s="42"/>
      <c r="I28" s="134"/>
      <c r="L28" s="42"/>
    </row>
    <row r="29" spans="2:12" s="1" customFormat="1" ht="6.95" customHeight="1">
      <c r="B29" s="42"/>
      <c r="D29" s="74"/>
      <c r="E29" s="74"/>
      <c r="F29" s="74"/>
      <c r="G29" s="74"/>
      <c r="H29" s="74"/>
      <c r="I29" s="142"/>
      <c r="J29" s="74"/>
      <c r="K29" s="74"/>
      <c r="L29" s="42"/>
    </row>
    <row r="30" spans="2:12" s="1" customFormat="1" ht="25.4" customHeight="1">
      <c r="B30" s="42"/>
      <c r="D30" s="143" t="s">
        <v>40</v>
      </c>
      <c r="I30" s="134"/>
      <c r="J30" s="144">
        <f>ROUND(J84,2)</f>
        <v>0</v>
      </c>
      <c r="L30" s="42"/>
    </row>
    <row r="31" spans="2:12" s="1" customFormat="1" ht="6.95" customHeight="1">
      <c r="B31" s="42"/>
      <c r="D31" s="74"/>
      <c r="E31" s="74"/>
      <c r="F31" s="74"/>
      <c r="G31" s="74"/>
      <c r="H31" s="74"/>
      <c r="I31" s="142"/>
      <c r="J31" s="74"/>
      <c r="K31" s="74"/>
      <c r="L31" s="42"/>
    </row>
    <row r="32" spans="2:12" s="1" customFormat="1" ht="14.4" customHeight="1">
      <c r="B32" s="42"/>
      <c r="F32" s="145" t="s">
        <v>42</v>
      </c>
      <c r="I32" s="146" t="s">
        <v>41</v>
      </c>
      <c r="J32" s="145" t="s">
        <v>43</v>
      </c>
      <c r="L32" s="42"/>
    </row>
    <row r="33" spans="2:12" s="1" customFormat="1" ht="14.4" customHeight="1">
      <c r="B33" s="42"/>
      <c r="D33" s="147" t="s">
        <v>44</v>
      </c>
      <c r="E33" s="132" t="s">
        <v>45</v>
      </c>
      <c r="F33" s="148">
        <f>ROUND((SUM(BE84:BE163)),2)</f>
        <v>0</v>
      </c>
      <c r="I33" s="149">
        <v>0.21</v>
      </c>
      <c r="J33" s="148">
        <f>ROUND(((SUM(BE84:BE163))*I33),2)</f>
        <v>0</v>
      </c>
      <c r="L33" s="42"/>
    </row>
    <row r="34" spans="2:12" s="1" customFormat="1" ht="14.4" customHeight="1">
      <c r="B34" s="42"/>
      <c r="E34" s="132" t="s">
        <v>46</v>
      </c>
      <c r="F34" s="148">
        <f>ROUND((SUM(BF84:BF163)),2)</f>
        <v>0</v>
      </c>
      <c r="I34" s="149">
        <v>0.15</v>
      </c>
      <c r="J34" s="148">
        <f>ROUND(((SUM(BF84:BF163))*I34),2)</f>
        <v>0</v>
      </c>
      <c r="L34" s="42"/>
    </row>
    <row r="35" spans="2:12" s="1" customFormat="1" ht="14.4" customHeight="1" hidden="1">
      <c r="B35" s="42"/>
      <c r="E35" s="132" t="s">
        <v>47</v>
      </c>
      <c r="F35" s="148">
        <f>ROUND((SUM(BG84:BG163)),2)</f>
        <v>0</v>
      </c>
      <c r="I35" s="149">
        <v>0.21</v>
      </c>
      <c r="J35" s="148">
        <f>0</f>
        <v>0</v>
      </c>
      <c r="L35" s="42"/>
    </row>
    <row r="36" spans="2:12" s="1" customFormat="1" ht="14.4" customHeight="1" hidden="1">
      <c r="B36" s="42"/>
      <c r="E36" s="132" t="s">
        <v>48</v>
      </c>
      <c r="F36" s="148">
        <f>ROUND((SUM(BH84:BH163)),2)</f>
        <v>0</v>
      </c>
      <c r="I36" s="149">
        <v>0.15</v>
      </c>
      <c r="J36" s="148">
        <f>0</f>
        <v>0</v>
      </c>
      <c r="L36" s="42"/>
    </row>
    <row r="37" spans="2:12" s="1" customFormat="1" ht="14.4" customHeight="1" hidden="1">
      <c r="B37" s="42"/>
      <c r="E37" s="132" t="s">
        <v>49</v>
      </c>
      <c r="F37" s="148">
        <f>ROUND((SUM(BI84:BI163)),2)</f>
        <v>0</v>
      </c>
      <c r="I37" s="149">
        <v>0</v>
      </c>
      <c r="J37" s="148">
        <f>0</f>
        <v>0</v>
      </c>
      <c r="L37" s="42"/>
    </row>
    <row r="38" spans="2:12" s="1" customFormat="1" ht="6.95" customHeight="1">
      <c r="B38" s="42"/>
      <c r="I38" s="134"/>
      <c r="L38" s="42"/>
    </row>
    <row r="39" spans="2:12" s="1" customFormat="1" ht="25.4" customHeight="1">
      <c r="B39" s="42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5"/>
      <c r="J39" s="156">
        <f>SUM(J30:J37)</f>
        <v>0</v>
      </c>
      <c r="K39" s="157"/>
      <c r="L39" s="42"/>
    </row>
    <row r="40" spans="2:12" s="1" customFormat="1" ht="14.4" customHeight="1">
      <c r="B40" s="158"/>
      <c r="C40" s="159"/>
      <c r="D40" s="159"/>
      <c r="E40" s="159"/>
      <c r="F40" s="159"/>
      <c r="G40" s="159"/>
      <c r="H40" s="159"/>
      <c r="I40" s="160"/>
      <c r="J40" s="159"/>
      <c r="K40" s="159"/>
      <c r="L40" s="42"/>
    </row>
    <row r="44" spans="2:12" s="1" customFormat="1" ht="6.95" customHeight="1" hidden="1">
      <c r="B44" s="161"/>
      <c r="C44" s="162"/>
      <c r="D44" s="162"/>
      <c r="E44" s="162"/>
      <c r="F44" s="162"/>
      <c r="G44" s="162"/>
      <c r="H44" s="162"/>
      <c r="I44" s="163"/>
      <c r="J44" s="162"/>
      <c r="K44" s="162"/>
      <c r="L44" s="42"/>
    </row>
    <row r="45" spans="2:12" s="1" customFormat="1" ht="24.95" customHeight="1" hidden="1">
      <c r="B45" s="37"/>
      <c r="C45" s="22" t="s">
        <v>93</v>
      </c>
      <c r="D45" s="38"/>
      <c r="E45" s="38"/>
      <c r="F45" s="38"/>
      <c r="G45" s="38"/>
      <c r="H45" s="38"/>
      <c r="I45" s="134"/>
      <c r="J45" s="38"/>
      <c r="K45" s="38"/>
      <c r="L45" s="42"/>
    </row>
    <row r="46" spans="2:12" s="1" customFormat="1" ht="6.95" customHeight="1" hidden="1">
      <c r="B46" s="37"/>
      <c r="C46" s="38"/>
      <c r="D46" s="38"/>
      <c r="E46" s="38"/>
      <c r="F46" s="38"/>
      <c r="G46" s="38"/>
      <c r="H46" s="38"/>
      <c r="I46" s="134"/>
      <c r="J46" s="38"/>
      <c r="K46" s="38"/>
      <c r="L46" s="42"/>
    </row>
    <row r="47" spans="2:12" s="1" customFormat="1" ht="12" customHeight="1" hidden="1">
      <c r="B47" s="37"/>
      <c r="C47" s="31" t="s">
        <v>16</v>
      </c>
      <c r="D47" s="38"/>
      <c r="E47" s="38"/>
      <c r="F47" s="38"/>
      <c r="G47" s="38"/>
      <c r="H47" s="38"/>
      <c r="I47" s="134"/>
      <c r="J47" s="38"/>
      <c r="K47" s="38"/>
      <c r="L47" s="42"/>
    </row>
    <row r="48" spans="2:12" s="1" customFormat="1" ht="16.5" customHeight="1" hidden="1">
      <c r="B48" s="37"/>
      <c r="C48" s="38"/>
      <c r="D48" s="38"/>
      <c r="E48" s="164" t="str">
        <f>E7</f>
        <v xml:space="preserve">Výstava  polní cesty VPC 5 R v k.ú. Šemnice</v>
      </c>
      <c r="F48" s="31"/>
      <c r="G48" s="31"/>
      <c r="H48" s="31"/>
      <c r="I48" s="134"/>
      <c r="J48" s="38"/>
      <c r="K48" s="38"/>
      <c r="L48" s="42"/>
    </row>
    <row r="49" spans="2:12" s="1" customFormat="1" ht="12" customHeight="1" hidden="1">
      <c r="B49" s="37"/>
      <c r="C49" s="31" t="s">
        <v>91</v>
      </c>
      <c r="D49" s="38"/>
      <c r="E49" s="38"/>
      <c r="F49" s="38"/>
      <c r="G49" s="38"/>
      <c r="H49" s="38"/>
      <c r="I49" s="134"/>
      <c r="J49" s="38"/>
      <c r="K49" s="38"/>
      <c r="L49" s="42"/>
    </row>
    <row r="50" spans="2:12" s="1" customFormat="1" ht="16.5" customHeight="1" hidden="1">
      <c r="B50" s="37"/>
      <c r="C50" s="38"/>
      <c r="D50" s="38"/>
      <c r="E50" s="67" t="str">
        <f>E9</f>
        <v>2 - Doprovodná zeleň</v>
      </c>
      <c r="F50" s="38"/>
      <c r="G50" s="38"/>
      <c r="H50" s="38"/>
      <c r="I50" s="134"/>
      <c r="J50" s="38"/>
      <c r="K50" s="38"/>
      <c r="L50" s="42"/>
    </row>
    <row r="51" spans="2:12" s="1" customFormat="1" ht="6.95" customHeight="1" hidden="1">
      <c r="B51" s="37"/>
      <c r="C51" s="38"/>
      <c r="D51" s="38"/>
      <c r="E51" s="38"/>
      <c r="F51" s="38"/>
      <c r="G51" s="38"/>
      <c r="H51" s="38"/>
      <c r="I51" s="134"/>
      <c r="J51" s="38"/>
      <c r="K51" s="38"/>
      <c r="L51" s="42"/>
    </row>
    <row r="52" spans="2:12" s="1" customFormat="1" ht="12" customHeight="1" hidden="1">
      <c r="B52" s="37"/>
      <c r="C52" s="31" t="s">
        <v>21</v>
      </c>
      <c r="D52" s="38"/>
      <c r="E52" s="38"/>
      <c r="F52" s="26" t="str">
        <f>F12</f>
        <v xml:space="preserve">k.ú. Šemnice p. č. 1401 </v>
      </c>
      <c r="G52" s="38"/>
      <c r="H52" s="38"/>
      <c r="I52" s="137" t="s">
        <v>23</v>
      </c>
      <c r="J52" s="70" t="str">
        <f>IF(J12="","",J12)</f>
        <v>23. 6. 2017</v>
      </c>
      <c r="K52" s="38"/>
      <c r="L52" s="42"/>
    </row>
    <row r="53" spans="2:12" s="1" customFormat="1" ht="6.95" customHeight="1" hidden="1">
      <c r="B53" s="37"/>
      <c r="C53" s="38"/>
      <c r="D53" s="38"/>
      <c r="E53" s="38"/>
      <c r="F53" s="38"/>
      <c r="G53" s="38"/>
      <c r="H53" s="38"/>
      <c r="I53" s="134"/>
      <c r="J53" s="38"/>
      <c r="K53" s="38"/>
      <c r="L53" s="42"/>
    </row>
    <row r="54" spans="2:12" s="1" customFormat="1" ht="27.9" customHeight="1" hidden="1">
      <c r="B54" s="37"/>
      <c r="C54" s="31" t="s">
        <v>25</v>
      </c>
      <c r="D54" s="38"/>
      <c r="E54" s="38"/>
      <c r="F54" s="26" t="str">
        <f>E15</f>
        <v>ČR–Státní pozemkový úřad, KPÚ pro Karlovarský kraj</v>
      </c>
      <c r="G54" s="38"/>
      <c r="H54" s="38"/>
      <c r="I54" s="137" t="s">
        <v>32</v>
      </c>
      <c r="J54" s="35" t="str">
        <f>E21</f>
        <v>B-PROJEKTY Teplice s.r.o.</v>
      </c>
      <c r="K54" s="38"/>
      <c r="L54" s="42"/>
    </row>
    <row r="55" spans="2:12" s="1" customFormat="1" ht="15.15" customHeight="1" hidden="1">
      <c r="B55" s="37"/>
      <c r="C55" s="31" t="s">
        <v>30</v>
      </c>
      <c r="D55" s="38"/>
      <c r="E55" s="38"/>
      <c r="F55" s="26" t="str">
        <f>IF(E18="","",E18)</f>
        <v>Vyplň údaj</v>
      </c>
      <c r="G55" s="38"/>
      <c r="H55" s="38"/>
      <c r="I55" s="137" t="s">
        <v>36</v>
      </c>
      <c r="J55" s="35" t="str">
        <f>E24</f>
        <v>Ladislav Marek</v>
      </c>
      <c r="K55" s="38"/>
      <c r="L55" s="42"/>
    </row>
    <row r="56" spans="2:12" s="1" customFormat="1" ht="10.3" customHeight="1" hidden="1">
      <c r="B56" s="37"/>
      <c r="C56" s="38"/>
      <c r="D56" s="38"/>
      <c r="E56" s="38"/>
      <c r="F56" s="38"/>
      <c r="G56" s="38"/>
      <c r="H56" s="38"/>
      <c r="I56" s="134"/>
      <c r="J56" s="38"/>
      <c r="K56" s="38"/>
      <c r="L56" s="42"/>
    </row>
    <row r="57" spans="2:12" s="1" customFormat="1" ht="29.25" customHeight="1" hidden="1">
      <c r="B57" s="37"/>
      <c r="C57" s="165" t="s">
        <v>94</v>
      </c>
      <c r="D57" s="166"/>
      <c r="E57" s="166"/>
      <c r="F57" s="166"/>
      <c r="G57" s="166"/>
      <c r="H57" s="166"/>
      <c r="I57" s="167"/>
      <c r="J57" s="168" t="s">
        <v>95</v>
      </c>
      <c r="K57" s="166"/>
      <c r="L57" s="42"/>
    </row>
    <row r="58" spans="2:12" s="1" customFormat="1" ht="10.3" customHeight="1" hidden="1">
      <c r="B58" s="37"/>
      <c r="C58" s="38"/>
      <c r="D58" s="38"/>
      <c r="E58" s="38"/>
      <c r="F58" s="38"/>
      <c r="G58" s="38"/>
      <c r="H58" s="38"/>
      <c r="I58" s="134"/>
      <c r="J58" s="38"/>
      <c r="K58" s="38"/>
      <c r="L58" s="42"/>
    </row>
    <row r="59" spans="2:47" s="1" customFormat="1" ht="22.8" customHeight="1" hidden="1">
      <c r="B59" s="37"/>
      <c r="C59" s="169" t="s">
        <v>72</v>
      </c>
      <c r="D59" s="38"/>
      <c r="E59" s="38"/>
      <c r="F59" s="38"/>
      <c r="G59" s="38"/>
      <c r="H59" s="38"/>
      <c r="I59" s="134"/>
      <c r="J59" s="100">
        <f>J84</f>
        <v>0</v>
      </c>
      <c r="K59" s="38"/>
      <c r="L59" s="42"/>
      <c r="AU59" s="16" t="s">
        <v>96</v>
      </c>
    </row>
    <row r="60" spans="2:12" s="8" customFormat="1" ht="24.95" customHeight="1" hidden="1">
      <c r="B60" s="170"/>
      <c r="C60" s="171"/>
      <c r="D60" s="172" t="s">
        <v>306</v>
      </c>
      <c r="E60" s="173"/>
      <c r="F60" s="173"/>
      <c r="G60" s="173"/>
      <c r="H60" s="173"/>
      <c r="I60" s="174"/>
      <c r="J60" s="175">
        <f>J85</f>
        <v>0</v>
      </c>
      <c r="K60" s="171"/>
      <c r="L60" s="176"/>
    </row>
    <row r="61" spans="2:12" s="9" customFormat="1" ht="19.9" customHeight="1" hidden="1">
      <c r="B61" s="177"/>
      <c r="C61" s="178"/>
      <c r="D61" s="179" t="s">
        <v>307</v>
      </c>
      <c r="E61" s="180"/>
      <c r="F61" s="180"/>
      <c r="G61" s="180"/>
      <c r="H61" s="180"/>
      <c r="I61" s="181"/>
      <c r="J61" s="182">
        <f>J86</f>
        <v>0</v>
      </c>
      <c r="K61" s="178"/>
      <c r="L61" s="183"/>
    </row>
    <row r="62" spans="2:12" s="9" customFormat="1" ht="19.9" customHeight="1" hidden="1">
      <c r="B62" s="177"/>
      <c r="C62" s="178"/>
      <c r="D62" s="179" t="s">
        <v>308</v>
      </c>
      <c r="E62" s="180"/>
      <c r="F62" s="180"/>
      <c r="G62" s="180"/>
      <c r="H62" s="180"/>
      <c r="I62" s="181"/>
      <c r="J62" s="182">
        <f>J109</f>
        <v>0</v>
      </c>
      <c r="K62" s="178"/>
      <c r="L62" s="183"/>
    </row>
    <row r="63" spans="2:12" s="9" customFormat="1" ht="19.9" customHeight="1" hidden="1">
      <c r="B63" s="177"/>
      <c r="C63" s="178"/>
      <c r="D63" s="179" t="s">
        <v>309</v>
      </c>
      <c r="E63" s="180"/>
      <c r="F63" s="180"/>
      <c r="G63" s="180"/>
      <c r="H63" s="180"/>
      <c r="I63" s="181"/>
      <c r="J63" s="182">
        <f>J130</f>
        <v>0</v>
      </c>
      <c r="K63" s="178"/>
      <c r="L63" s="183"/>
    </row>
    <row r="64" spans="2:12" s="9" customFormat="1" ht="19.9" customHeight="1" hidden="1">
      <c r="B64" s="177"/>
      <c r="C64" s="178"/>
      <c r="D64" s="179" t="s">
        <v>310</v>
      </c>
      <c r="E64" s="180"/>
      <c r="F64" s="180"/>
      <c r="G64" s="180"/>
      <c r="H64" s="180"/>
      <c r="I64" s="181"/>
      <c r="J64" s="182">
        <f>J151</f>
        <v>0</v>
      </c>
      <c r="K64" s="178"/>
      <c r="L64" s="183"/>
    </row>
    <row r="65" spans="2:12" s="1" customFormat="1" ht="21.8" customHeight="1" hidden="1">
      <c r="B65" s="37"/>
      <c r="C65" s="38"/>
      <c r="D65" s="38"/>
      <c r="E65" s="38"/>
      <c r="F65" s="38"/>
      <c r="G65" s="38"/>
      <c r="H65" s="38"/>
      <c r="I65" s="134"/>
      <c r="J65" s="38"/>
      <c r="K65" s="38"/>
      <c r="L65" s="42"/>
    </row>
    <row r="66" spans="2:12" s="1" customFormat="1" ht="6.95" customHeight="1" hidden="1">
      <c r="B66" s="57"/>
      <c r="C66" s="58"/>
      <c r="D66" s="58"/>
      <c r="E66" s="58"/>
      <c r="F66" s="58"/>
      <c r="G66" s="58"/>
      <c r="H66" s="58"/>
      <c r="I66" s="160"/>
      <c r="J66" s="58"/>
      <c r="K66" s="58"/>
      <c r="L66" s="42"/>
    </row>
    <row r="67" ht="12" hidden="1"/>
    <row r="68" ht="12" hidden="1"/>
    <row r="69" ht="12" hidden="1"/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63"/>
      <c r="J70" s="60"/>
      <c r="K70" s="60"/>
      <c r="L70" s="42"/>
    </row>
    <row r="71" spans="2:12" s="1" customFormat="1" ht="24.95" customHeight="1">
      <c r="B71" s="37"/>
      <c r="C71" s="22" t="s">
        <v>104</v>
      </c>
      <c r="D71" s="38"/>
      <c r="E71" s="38"/>
      <c r="F71" s="38"/>
      <c r="G71" s="38"/>
      <c r="H71" s="38"/>
      <c r="I71" s="134"/>
      <c r="J71" s="38"/>
      <c r="K71" s="38"/>
      <c r="L71" s="42"/>
    </row>
    <row r="72" spans="2:12" s="1" customFormat="1" ht="6.95" customHeight="1">
      <c r="B72" s="37"/>
      <c r="C72" s="38"/>
      <c r="D72" s="38"/>
      <c r="E72" s="38"/>
      <c r="F72" s="38"/>
      <c r="G72" s="38"/>
      <c r="H72" s="38"/>
      <c r="I72" s="134"/>
      <c r="J72" s="38"/>
      <c r="K72" s="38"/>
      <c r="L72" s="42"/>
    </row>
    <row r="73" spans="2:12" s="1" customFormat="1" ht="12" customHeight="1">
      <c r="B73" s="37"/>
      <c r="C73" s="31" t="s">
        <v>16</v>
      </c>
      <c r="D73" s="38"/>
      <c r="E73" s="38"/>
      <c r="F73" s="38"/>
      <c r="G73" s="38"/>
      <c r="H73" s="38"/>
      <c r="I73" s="134"/>
      <c r="J73" s="38"/>
      <c r="K73" s="38"/>
      <c r="L73" s="42"/>
    </row>
    <row r="74" spans="2:12" s="1" customFormat="1" ht="16.5" customHeight="1">
      <c r="B74" s="37"/>
      <c r="C74" s="38"/>
      <c r="D74" s="38"/>
      <c r="E74" s="164" t="str">
        <f>E7</f>
        <v xml:space="preserve">Výstava  polní cesty VPC 5 R v k.ú. Šemnice</v>
      </c>
      <c r="F74" s="31"/>
      <c r="G74" s="31"/>
      <c r="H74" s="31"/>
      <c r="I74" s="134"/>
      <c r="J74" s="38"/>
      <c r="K74" s="38"/>
      <c r="L74" s="42"/>
    </row>
    <row r="75" spans="2:12" s="1" customFormat="1" ht="12" customHeight="1">
      <c r="B75" s="37"/>
      <c r="C75" s="31" t="s">
        <v>91</v>
      </c>
      <c r="D75" s="38"/>
      <c r="E75" s="38"/>
      <c r="F75" s="38"/>
      <c r="G75" s="38"/>
      <c r="H75" s="38"/>
      <c r="I75" s="134"/>
      <c r="J75" s="38"/>
      <c r="K75" s="38"/>
      <c r="L75" s="42"/>
    </row>
    <row r="76" spans="2:12" s="1" customFormat="1" ht="16.5" customHeight="1">
      <c r="B76" s="37"/>
      <c r="C76" s="38"/>
      <c r="D76" s="38"/>
      <c r="E76" s="67" t="str">
        <f>E9</f>
        <v>2 - Doprovodná zeleň</v>
      </c>
      <c r="F76" s="38"/>
      <c r="G76" s="38"/>
      <c r="H76" s="38"/>
      <c r="I76" s="134"/>
      <c r="J76" s="38"/>
      <c r="K76" s="38"/>
      <c r="L76" s="42"/>
    </row>
    <row r="77" spans="2:12" s="1" customFormat="1" ht="6.95" customHeight="1">
      <c r="B77" s="37"/>
      <c r="C77" s="38"/>
      <c r="D77" s="38"/>
      <c r="E77" s="38"/>
      <c r="F77" s="38"/>
      <c r="G77" s="38"/>
      <c r="H77" s="38"/>
      <c r="I77" s="134"/>
      <c r="J77" s="38"/>
      <c r="K77" s="38"/>
      <c r="L77" s="42"/>
    </row>
    <row r="78" spans="2:12" s="1" customFormat="1" ht="12" customHeight="1">
      <c r="B78" s="37"/>
      <c r="C78" s="31" t="s">
        <v>21</v>
      </c>
      <c r="D78" s="38"/>
      <c r="E78" s="38"/>
      <c r="F78" s="26" t="str">
        <f>F12</f>
        <v xml:space="preserve">k.ú. Šemnice p. č. 1401 </v>
      </c>
      <c r="G78" s="38"/>
      <c r="H78" s="38"/>
      <c r="I78" s="137" t="s">
        <v>23</v>
      </c>
      <c r="J78" s="70" t="str">
        <f>IF(J12="","",J12)</f>
        <v>23. 6. 2017</v>
      </c>
      <c r="K78" s="38"/>
      <c r="L78" s="42"/>
    </row>
    <row r="79" spans="2:12" s="1" customFormat="1" ht="6.95" customHeight="1">
      <c r="B79" s="37"/>
      <c r="C79" s="38"/>
      <c r="D79" s="38"/>
      <c r="E79" s="38"/>
      <c r="F79" s="38"/>
      <c r="G79" s="38"/>
      <c r="H79" s="38"/>
      <c r="I79" s="134"/>
      <c r="J79" s="38"/>
      <c r="K79" s="38"/>
      <c r="L79" s="42"/>
    </row>
    <row r="80" spans="2:12" s="1" customFormat="1" ht="27.9" customHeight="1">
      <c r="B80" s="37"/>
      <c r="C80" s="31" t="s">
        <v>25</v>
      </c>
      <c r="D80" s="38"/>
      <c r="E80" s="38"/>
      <c r="F80" s="26" t="str">
        <f>E15</f>
        <v>ČR–Státní pozemkový úřad, KPÚ pro Karlovarský kraj</v>
      </c>
      <c r="G80" s="38"/>
      <c r="H80" s="38"/>
      <c r="I80" s="137" t="s">
        <v>32</v>
      </c>
      <c r="J80" s="35" t="str">
        <f>E21</f>
        <v>B-PROJEKTY Teplice s.r.o.</v>
      </c>
      <c r="K80" s="38"/>
      <c r="L80" s="42"/>
    </row>
    <row r="81" spans="2:12" s="1" customFormat="1" ht="15.15" customHeight="1">
      <c r="B81" s="37"/>
      <c r="C81" s="31" t="s">
        <v>30</v>
      </c>
      <c r="D81" s="38"/>
      <c r="E81" s="38"/>
      <c r="F81" s="26" t="str">
        <f>IF(E18="","",E18)</f>
        <v>Vyplň údaj</v>
      </c>
      <c r="G81" s="38"/>
      <c r="H81" s="38"/>
      <c r="I81" s="137" t="s">
        <v>36</v>
      </c>
      <c r="J81" s="35" t="str">
        <f>E24</f>
        <v>Ladislav Marek</v>
      </c>
      <c r="K81" s="38"/>
      <c r="L81" s="42"/>
    </row>
    <row r="82" spans="2:12" s="1" customFormat="1" ht="10.3" customHeight="1">
      <c r="B82" s="37"/>
      <c r="C82" s="38"/>
      <c r="D82" s="38"/>
      <c r="E82" s="38"/>
      <c r="F82" s="38"/>
      <c r="G82" s="38"/>
      <c r="H82" s="38"/>
      <c r="I82" s="134"/>
      <c r="J82" s="38"/>
      <c r="K82" s="38"/>
      <c r="L82" s="42"/>
    </row>
    <row r="83" spans="2:20" s="10" customFormat="1" ht="29.25" customHeight="1">
      <c r="B83" s="184"/>
      <c r="C83" s="185" t="s">
        <v>105</v>
      </c>
      <c r="D83" s="186" t="s">
        <v>59</v>
      </c>
      <c r="E83" s="186" t="s">
        <v>55</v>
      </c>
      <c r="F83" s="186" t="s">
        <v>56</v>
      </c>
      <c r="G83" s="186" t="s">
        <v>106</v>
      </c>
      <c r="H83" s="186" t="s">
        <v>107</v>
      </c>
      <c r="I83" s="187" t="s">
        <v>108</v>
      </c>
      <c r="J83" s="186" t="s">
        <v>95</v>
      </c>
      <c r="K83" s="188" t="s">
        <v>109</v>
      </c>
      <c r="L83" s="189"/>
      <c r="M83" s="90" t="s">
        <v>19</v>
      </c>
      <c r="N83" s="91" t="s">
        <v>44</v>
      </c>
      <c r="O83" s="91" t="s">
        <v>110</v>
      </c>
      <c r="P83" s="91" t="s">
        <v>111</v>
      </c>
      <c r="Q83" s="91" t="s">
        <v>112</v>
      </c>
      <c r="R83" s="91" t="s">
        <v>113</v>
      </c>
      <c r="S83" s="91" t="s">
        <v>114</v>
      </c>
      <c r="T83" s="92" t="s">
        <v>115</v>
      </c>
    </row>
    <row r="84" spans="2:63" s="1" customFormat="1" ht="22.8" customHeight="1">
      <c r="B84" s="37"/>
      <c r="C84" s="97" t="s">
        <v>116</v>
      </c>
      <c r="D84" s="38"/>
      <c r="E84" s="38"/>
      <c r="F84" s="38"/>
      <c r="G84" s="38"/>
      <c r="H84" s="38"/>
      <c r="I84" s="134"/>
      <c r="J84" s="190">
        <f>BK84</f>
        <v>0</v>
      </c>
      <c r="K84" s="38"/>
      <c r="L84" s="42"/>
      <c r="M84" s="93"/>
      <c r="N84" s="94"/>
      <c r="O84" s="94"/>
      <c r="P84" s="191">
        <f>P85</f>
        <v>0</v>
      </c>
      <c r="Q84" s="94"/>
      <c r="R84" s="191">
        <f>R85</f>
        <v>5.0918704</v>
      </c>
      <c r="S84" s="94"/>
      <c r="T84" s="192">
        <f>T85</f>
        <v>0</v>
      </c>
      <c r="AT84" s="16" t="s">
        <v>73</v>
      </c>
      <c r="AU84" s="16" t="s">
        <v>96</v>
      </c>
      <c r="BK84" s="193">
        <f>BK85</f>
        <v>0</v>
      </c>
    </row>
    <row r="85" spans="2:63" s="11" customFormat="1" ht="25.9" customHeight="1">
      <c r="B85" s="194"/>
      <c r="C85" s="195"/>
      <c r="D85" s="196" t="s">
        <v>73</v>
      </c>
      <c r="E85" s="197" t="s">
        <v>117</v>
      </c>
      <c r="F85" s="197" t="s">
        <v>117</v>
      </c>
      <c r="G85" s="195"/>
      <c r="H85" s="195"/>
      <c r="I85" s="198"/>
      <c r="J85" s="199">
        <f>BK85</f>
        <v>0</v>
      </c>
      <c r="K85" s="195"/>
      <c r="L85" s="200"/>
      <c r="M85" s="201"/>
      <c r="N85" s="202"/>
      <c r="O85" s="202"/>
      <c r="P85" s="203">
        <f>P86+P109+P130+P151</f>
        <v>0</v>
      </c>
      <c r="Q85" s="202"/>
      <c r="R85" s="203">
        <f>R86+R109+R130+R151</f>
        <v>5.0918704</v>
      </c>
      <c r="S85" s="202"/>
      <c r="T85" s="204">
        <f>T86+T109+T130+T151</f>
        <v>0</v>
      </c>
      <c r="AR85" s="205" t="s">
        <v>79</v>
      </c>
      <c r="AT85" s="206" t="s">
        <v>73</v>
      </c>
      <c r="AU85" s="206" t="s">
        <v>74</v>
      </c>
      <c r="AY85" s="205" t="s">
        <v>119</v>
      </c>
      <c r="BK85" s="207">
        <f>BK86+BK109+BK130+BK151</f>
        <v>0</v>
      </c>
    </row>
    <row r="86" spans="2:63" s="11" customFormat="1" ht="22.8" customHeight="1">
      <c r="B86" s="194"/>
      <c r="C86" s="195"/>
      <c r="D86" s="196" t="s">
        <v>73</v>
      </c>
      <c r="E86" s="208" t="s">
        <v>311</v>
      </c>
      <c r="F86" s="208" t="s">
        <v>312</v>
      </c>
      <c r="G86" s="195"/>
      <c r="H86" s="195"/>
      <c r="I86" s="198"/>
      <c r="J86" s="209">
        <f>BK86</f>
        <v>0</v>
      </c>
      <c r="K86" s="195"/>
      <c r="L86" s="200"/>
      <c r="M86" s="201"/>
      <c r="N86" s="202"/>
      <c r="O86" s="202"/>
      <c r="P86" s="203">
        <f>SUM(P87:P108)</f>
        <v>0</v>
      </c>
      <c r="Q86" s="202"/>
      <c r="R86" s="203">
        <f>SUM(R87:R108)</f>
        <v>4.955913600000001</v>
      </c>
      <c r="S86" s="202"/>
      <c r="T86" s="204">
        <f>SUM(T87:T108)</f>
        <v>0</v>
      </c>
      <c r="AR86" s="205" t="s">
        <v>79</v>
      </c>
      <c r="AT86" s="206" t="s">
        <v>73</v>
      </c>
      <c r="AU86" s="206" t="s">
        <v>79</v>
      </c>
      <c r="AY86" s="205" t="s">
        <v>119</v>
      </c>
      <c r="BK86" s="207">
        <f>SUM(BK87:BK108)</f>
        <v>0</v>
      </c>
    </row>
    <row r="87" spans="2:65" s="1" customFormat="1" ht="24" customHeight="1">
      <c r="B87" s="37"/>
      <c r="C87" s="210" t="s">
        <v>79</v>
      </c>
      <c r="D87" s="210" t="s">
        <v>121</v>
      </c>
      <c r="E87" s="211" t="s">
        <v>313</v>
      </c>
      <c r="F87" s="212" t="s">
        <v>314</v>
      </c>
      <c r="G87" s="213" t="s">
        <v>124</v>
      </c>
      <c r="H87" s="214">
        <v>300</v>
      </c>
      <c r="I87" s="215"/>
      <c r="J87" s="216">
        <f>ROUND(I87*H87,2)</f>
        <v>0</v>
      </c>
      <c r="K87" s="212" t="s">
        <v>125</v>
      </c>
      <c r="L87" s="42"/>
      <c r="M87" s="217" t="s">
        <v>19</v>
      </c>
      <c r="N87" s="218" t="s">
        <v>45</v>
      </c>
      <c r="O87" s="82"/>
      <c r="P87" s="219">
        <f>O87*H87</f>
        <v>0</v>
      </c>
      <c r="Q87" s="219">
        <v>0</v>
      </c>
      <c r="R87" s="219">
        <f>Q87*H87</f>
        <v>0</v>
      </c>
      <c r="S87" s="219">
        <v>0</v>
      </c>
      <c r="T87" s="220">
        <f>S87*H87</f>
        <v>0</v>
      </c>
      <c r="AR87" s="221" t="s">
        <v>126</v>
      </c>
      <c r="AT87" s="221" t="s">
        <v>121</v>
      </c>
      <c r="AU87" s="221" t="s">
        <v>83</v>
      </c>
      <c r="AY87" s="16" t="s">
        <v>119</v>
      </c>
      <c r="BE87" s="222">
        <f>IF(N87="základní",J87,0)</f>
        <v>0</v>
      </c>
      <c r="BF87" s="222">
        <f>IF(N87="snížená",J87,0)</f>
        <v>0</v>
      </c>
      <c r="BG87" s="222">
        <f>IF(N87="zákl. přenesená",J87,0)</f>
        <v>0</v>
      </c>
      <c r="BH87" s="222">
        <f>IF(N87="sníž. přenesená",J87,0)</f>
        <v>0</v>
      </c>
      <c r="BI87" s="222">
        <f>IF(N87="nulová",J87,0)</f>
        <v>0</v>
      </c>
      <c r="BJ87" s="16" t="s">
        <v>79</v>
      </c>
      <c r="BK87" s="222">
        <f>ROUND(I87*H87,2)</f>
        <v>0</v>
      </c>
      <c r="BL87" s="16" t="s">
        <v>126</v>
      </c>
      <c r="BM87" s="221" t="s">
        <v>315</v>
      </c>
    </row>
    <row r="88" spans="2:65" s="1" customFormat="1" ht="16.5" customHeight="1">
      <c r="B88" s="37"/>
      <c r="C88" s="210" t="s">
        <v>83</v>
      </c>
      <c r="D88" s="210" t="s">
        <v>121</v>
      </c>
      <c r="E88" s="211" t="s">
        <v>316</v>
      </c>
      <c r="F88" s="212" t="s">
        <v>317</v>
      </c>
      <c r="G88" s="213" t="s">
        <v>318</v>
      </c>
      <c r="H88" s="214">
        <v>0.018</v>
      </c>
      <c r="I88" s="215"/>
      <c r="J88" s="216">
        <f>ROUND(I88*H88,2)</f>
        <v>0</v>
      </c>
      <c r="K88" s="212" t="s">
        <v>125</v>
      </c>
      <c r="L88" s="42"/>
      <c r="M88" s="217" t="s">
        <v>19</v>
      </c>
      <c r="N88" s="218" t="s">
        <v>45</v>
      </c>
      <c r="O88" s="82"/>
      <c r="P88" s="219">
        <f>O88*H88</f>
        <v>0</v>
      </c>
      <c r="Q88" s="219">
        <v>0</v>
      </c>
      <c r="R88" s="219">
        <f>Q88*H88</f>
        <v>0</v>
      </c>
      <c r="S88" s="219">
        <v>0</v>
      </c>
      <c r="T88" s="220">
        <f>S88*H88</f>
        <v>0</v>
      </c>
      <c r="AR88" s="221" t="s">
        <v>126</v>
      </c>
      <c r="AT88" s="221" t="s">
        <v>121</v>
      </c>
      <c r="AU88" s="221" t="s">
        <v>83</v>
      </c>
      <c r="AY88" s="16" t="s">
        <v>119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16" t="s">
        <v>79</v>
      </c>
      <c r="BK88" s="222">
        <f>ROUND(I88*H88,2)</f>
        <v>0</v>
      </c>
      <c r="BL88" s="16" t="s">
        <v>126</v>
      </c>
      <c r="BM88" s="221" t="s">
        <v>319</v>
      </c>
    </row>
    <row r="89" spans="2:51" s="12" customFormat="1" ht="12">
      <c r="B89" s="223"/>
      <c r="C89" s="224"/>
      <c r="D89" s="225" t="s">
        <v>136</v>
      </c>
      <c r="E89" s="226" t="s">
        <v>19</v>
      </c>
      <c r="F89" s="227" t="s">
        <v>320</v>
      </c>
      <c r="G89" s="224"/>
      <c r="H89" s="228">
        <v>0.018</v>
      </c>
      <c r="I89" s="229"/>
      <c r="J89" s="224"/>
      <c r="K89" s="224"/>
      <c r="L89" s="230"/>
      <c r="M89" s="231"/>
      <c r="N89" s="232"/>
      <c r="O89" s="232"/>
      <c r="P89" s="232"/>
      <c r="Q89" s="232"/>
      <c r="R89" s="232"/>
      <c r="S89" s="232"/>
      <c r="T89" s="233"/>
      <c r="AT89" s="234" t="s">
        <v>136</v>
      </c>
      <c r="AU89" s="234" t="s">
        <v>83</v>
      </c>
      <c r="AV89" s="12" t="s">
        <v>83</v>
      </c>
      <c r="AW89" s="12" t="s">
        <v>35</v>
      </c>
      <c r="AX89" s="12" t="s">
        <v>79</v>
      </c>
      <c r="AY89" s="234" t="s">
        <v>119</v>
      </c>
    </row>
    <row r="90" spans="2:65" s="1" customFormat="1" ht="24" customHeight="1">
      <c r="B90" s="37"/>
      <c r="C90" s="210" t="s">
        <v>86</v>
      </c>
      <c r="D90" s="210" t="s">
        <v>121</v>
      </c>
      <c r="E90" s="211" t="s">
        <v>321</v>
      </c>
      <c r="F90" s="212" t="s">
        <v>322</v>
      </c>
      <c r="G90" s="213" t="s">
        <v>134</v>
      </c>
      <c r="H90" s="214">
        <v>44</v>
      </c>
      <c r="I90" s="215"/>
      <c r="J90" s="216">
        <f>ROUND(I90*H90,2)</f>
        <v>0</v>
      </c>
      <c r="K90" s="212" t="s">
        <v>125</v>
      </c>
      <c r="L90" s="42"/>
      <c r="M90" s="217" t="s">
        <v>19</v>
      </c>
      <c r="N90" s="218" t="s">
        <v>45</v>
      </c>
      <c r="O90" s="82"/>
      <c r="P90" s="219">
        <f>O90*H90</f>
        <v>0</v>
      </c>
      <c r="Q90" s="219">
        <v>0</v>
      </c>
      <c r="R90" s="219">
        <f>Q90*H90</f>
        <v>0</v>
      </c>
      <c r="S90" s="219">
        <v>0</v>
      </c>
      <c r="T90" s="220">
        <f>S90*H90</f>
        <v>0</v>
      </c>
      <c r="AR90" s="221" t="s">
        <v>126</v>
      </c>
      <c r="AT90" s="221" t="s">
        <v>121</v>
      </c>
      <c r="AU90" s="221" t="s">
        <v>83</v>
      </c>
      <c r="AY90" s="16" t="s">
        <v>119</v>
      </c>
      <c r="BE90" s="222">
        <f>IF(N90="základní",J90,0)</f>
        <v>0</v>
      </c>
      <c r="BF90" s="222">
        <f>IF(N90="snížená",J90,0)</f>
        <v>0</v>
      </c>
      <c r="BG90" s="222">
        <f>IF(N90="zákl. přenesená",J90,0)</f>
        <v>0</v>
      </c>
      <c r="BH90" s="222">
        <f>IF(N90="sníž. přenesená",J90,0)</f>
        <v>0</v>
      </c>
      <c r="BI90" s="222">
        <f>IF(N90="nulová",J90,0)</f>
        <v>0</v>
      </c>
      <c r="BJ90" s="16" t="s">
        <v>79</v>
      </c>
      <c r="BK90" s="222">
        <f>ROUND(I90*H90,2)</f>
        <v>0</v>
      </c>
      <c r="BL90" s="16" t="s">
        <v>126</v>
      </c>
      <c r="BM90" s="221" t="s">
        <v>323</v>
      </c>
    </row>
    <row r="91" spans="2:51" s="12" customFormat="1" ht="12">
      <c r="B91" s="223"/>
      <c r="C91" s="224"/>
      <c r="D91" s="225" t="s">
        <v>136</v>
      </c>
      <c r="E91" s="226" t="s">
        <v>19</v>
      </c>
      <c r="F91" s="227" t="s">
        <v>324</v>
      </c>
      <c r="G91" s="224"/>
      <c r="H91" s="228">
        <v>44</v>
      </c>
      <c r="I91" s="229"/>
      <c r="J91" s="224"/>
      <c r="K91" s="224"/>
      <c r="L91" s="230"/>
      <c r="M91" s="231"/>
      <c r="N91" s="232"/>
      <c r="O91" s="232"/>
      <c r="P91" s="232"/>
      <c r="Q91" s="232"/>
      <c r="R91" s="232"/>
      <c r="S91" s="232"/>
      <c r="T91" s="233"/>
      <c r="AT91" s="234" t="s">
        <v>136</v>
      </c>
      <c r="AU91" s="234" t="s">
        <v>83</v>
      </c>
      <c r="AV91" s="12" t="s">
        <v>83</v>
      </c>
      <c r="AW91" s="12" t="s">
        <v>35</v>
      </c>
      <c r="AX91" s="12" t="s">
        <v>79</v>
      </c>
      <c r="AY91" s="234" t="s">
        <v>119</v>
      </c>
    </row>
    <row r="92" spans="2:65" s="1" customFormat="1" ht="16.5" customHeight="1">
      <c r="B92" s="37"/>
      <c r="C92" s="256" t="s">
        <v>126</v>
      </c>
      <c r="D92" s="256" t="s">
        <v>189</v>
      </c>
      <c r="E92" s="257" t="s">
        <v>325</v>
      </c>
      <c r="F92" s="258" t="s">
        <v>326</v>
      </c>
      <c r="G92" s="259" t="s">
        <v>130</v>
      </c>
      <c r="H92" s="260">
        <v>17.6</v>
      </c>
      <c r="I92" s="261"/>
      <c r="J92" s="262">
        <f>ROUND(I92*H92,2)</f>
        <v>0</v>
      </c>
      <c r="K92" s="258" t="s">
        <v>125</v>
      </c>
      <c r="L92" s="263"/>
      <c r="M92" s="264" t="s">
        <v>19</v>
      </c>
      <c r="N92" s="265" t="s">
        <v>45</v>
      </c>
      <c r="O92" s="82"/>
      <c r="P92" s="219">
        <f>O92*H92</f>
        <v>0</v>
      </c>
      <c r="Q92" s="219">
        <v>0.22</v>
      </c>
      <c r="R92" s="219">
        <f>Q92*H92</f>
        <v>3.8720000000000003</v>
      </c>
      <c r="S92" s="219">
        <v>0</v>
      </c>
      <c r="T92" s="220">
        <f>S92*H92</f>
        <v>0</v>
      </c>
      <c r="AR92" s="221" t="s">
        <v>153</v>
      </c>
      <c r="AT92" s="221" t="s">
        <v>189</v>
      </c>
      <c r="AU92" s="221" t="s">
        <v>83</v>
      </c>
      <c r="AY92" s="16" t="s">
        <v>119</v>
      </c>
      <c r="BE92" s="222">
        <f>IF(N92="základní",J92,0)</f>
        <v>0</v>
      </c>
      <c r="BF92" s="222">
        <f>IF(N92="snížená",J92,0)</f>
        <v>0</v>
      </c>
      <c r="BG92" s="222">
        <f>IF(N92="zákl. přenesená",J92,0)</f>
        <v>0</v>
      </c>
      <c r="BH92" s="222">
        <f>IF(N92="sníž. přenesená",J92,0)</f>
        <v>0</v>
      </c>
      <c r="BI92" s="222">
        <f>IF(N92="nulová",J92,0)</f>
        <v>0</v>
      </c>
      <c r="BJ92" s="16" t="s">
        <v>79</v>
      </c>
      <c r="BK92" s="222">
        <f>ROUND(I92*H92,2)</f>
        <v>0</v>
      </c>
      <c r="BL92" s="16" t="s">
        <v>126</v>
      </c>
      <c r="BM92" s="221" t="s">
        <v>327</v>
      </c>
    </row>
    <row r="93" spans="2:51" s="12" customFormat="1" ht="12">
      <c r="B93" s="223"/>
      <c r="C93" s="224"/>
      <c r="D93" s="225" t="s">
        <v>136</v>
      </c>
      <c r="E93" s="226" t="s">
        <v>19</v>
      </c>
      <c r="F93" s="227" t="s">
        <v>328</v>
      </c>
      <c r="G93" s="224"/>
      <c r="H93" s="228">
        <v>35.2</v>
      </c>
      <c r="I93" s="229"/>
      <c r="J93" s="224"/>
      <c r="K93" s="224"/>
      <c r="L93" s="230"/>
      <c r="M93" s="231"/>
      <c r="N93" s="232"/>
      <c r="O93" s="232"/>
      <c r="P93" s="232"/>
      <c r="Q93" s="232"/>
      <c r="R93" s="232"/>
      <c r="S93" s="232"/>
      <c r="T93" s="233"/>
      <c r="AT93" s="234" t="s">
        <v>136</v>
      </c>
      <c r="AU93" s="234" t="s">
        <v>83</v>
      </c>
      <c r="AV93" s="12" t="s">
        <v>83</v>
      </c>
      <c r="AW93" s="12" t="s">
        <v>35</v>
      </c>
      <c r="AX93" s="12" t="s">
        <v>79</v>
      </c>
      <c r="AY93" s="234" t="s">
        <v>119</v>
      </c>
    </row>
    <row r="94" spans="2:51" s="12" customFormat="1" ht="12">
      <c r="B94" s="223"/>
      <c r="C94" s="224"/>
      <c r="D94" s="225" t="s">
        <v>136</v>
      </c>
      <c r="E94" s="224"/>
      <c r="F94" s="227" t="s">
        <v>329</v>
      </c>
      <c r="G94" s="224"/>
      <c r="H94" s="228">
        <v>17.6</v>
      </c>
      <c r="I94" s="229"/>
      <c r="J94" s="224"/>
      <c r="K94" s="224"/>
      <c r="L94" s="230"/>
      <c r="M94" s="231"/>
      <c r="N94" s="232"/>
      <c r="O94" s="232"/>
      <c r="P94" s="232"/>
      <c r="Q94" s="232"/>
      <c r="R94" s="232"/>
      <c r="S94" s="232"/>
      <c r="T94" s="233"/>
      <c r="AT94" s="234" t="s">
        <v>136</v>
      </c>
      <c r="AU94" s="234" t="s">
        <v>83</v>
      </c>
      <c r="AV94" s="12" t="s">
        <v>83</v>
      </c>
      <c r="AW94" s="12" t="s">
        <v>4</v>
      </c>
      <c r="AX94" s="12" t="s">
        <v>79</v>
      </c>
      <c r="AY94" s="234" t="s">
        <v>119</v>
      </c>
    </row>
    <row r="95" spans="2:65" s="1" customFormat="1" ht="24" customHeight="1">
      <c r="B95" s="37"/>
      <c r="C95" s="210" t="s">
        <v>141</v>
      </c>
      <c r="D95" s="210" t="s">
        <v>121</v>
      </c>
      <c r="E95" s="211" t="s">
        <v>330</v>
      </c>
      <c r="F95" s="212" t="s">
        <v>331</v>
      </c>
      <c r="G95" s="213" t="s">
        <v>134</v>
      </c>
      <c r="H95" s="214">
        <v>44</v>
      </c>
      <c r="I95" s="215"/>
      <c r="J95" s="216">
        <f>ROUND(I95*H95,2)</f>
        <v>0</v>
      </c>
      <c r="K95" s="212" t="s">
        <v>125</v>
      </c>
      <c r="L95" s="42"/>
      <c r="M95" s="217" t="s">
        <v>19</v>
      </c>
      <c r="N95" s="218" t="s">
        <v>45</v>
      </c>
      <c r="O95" s="82"/>
      <c r="P95" s="219">
        <f>O95*H95</f>
        <v>0</v>
      </c>
      <c r="Q95" s="219">
        <v>0</v>
      </c>
      <c r="R95" s="219">
        <f>Q95*H95</f>
        <v>0</v>
      </c>
      <c r="S95" s="219">
        <v>0</v>
      </c>
      <c r="T95" s="220">
        <f>S95*H95</f>
        <v>0</v>
      </c>
      <c r="AR95" s="221" t="s">
        <v>126</v>
      </c>
      <c r="AT95" s="221" t="s">
        <v>121</v>
      </c>
      <c r="AU95" s="221" t="s">
        <v>83</v>
      </c>
      <c r="AY95" s="16" t="s">
        <v>119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16" t="s">
        <v>79</v>
      </c>
      <c r="BK95" s="222">
        <f>ROUND(I95*H95,2)</f>
        <v>0</v>
      </c>
      <c r="BL95" s="16" t="s">
        <v>126</v>
      </c>
      <c r="BM95" s="221" t="s">
        <v>332</v>
      </c>
    </row>
    <row r="96" spans="2:51" s="12" customFormat="1" ht="12">
      <c r="B96" s="223"/>
      <c r="C96" s="224"/>
      <c r="D96" s="225" t="s">
        <v>136</v>
      </c>
      <c r="E96" s="226" t="s">
        <v>19</v>
      </c>
      <c r="F96" s="227" t="s">
        <v>324</v>
      </c>
      <c r="G96" s="224"/>
      <c r="H96" s="228">
        <v>44</v>
      </c>
      <c r="I96" s="229"/>
      <c r="J96" s="224"/>
      <c r="K96" s="224"/>
      <c r="L96" s="230"/>
      <c r="M96" s="231"/>
      <c r="N96" s="232"/>
      <c r="O96" s="232"/>
      <c r="P96" s="232"/>
      <c r="Q96" s="232"/>
      <c r="R96" s="232"/>
      <c r="S96" s="232"/>
      <c r="T96" s="233"/>
      <c r="AT96" s="234" t="s">
        <v>136</v>
      </c>
      <c r="AU96" s="234" t="s">
        <v>83</v>
      </c>
      <c r="AV96" s="12" t="s">
        <v>83</v>
      </c>
      <c r="AW96" s="12" t="s">
        <v>35</v>
      </c>
      <c r="AX96" s="12" t="s">
        <v>79</v>
      </c>
      <c r="AY96" s="234" t="s">
        <v>119</v>
      </c>
    </row>
    <row r="97" spans="2:65" s="1" customFormat="1" ht="16.5" customHeight="1">
      <c r="B97" s="37"/>
      <c r="C97" s="256" t="s">
        <v>145</v>
      </c>
      <c r="D97" s="256" t="s">
        <v>189</v>
      </c>
      <c r="E97" s="257" t="s">
        <v>333</v>
      </c>
      <c r="F97" s="258" t="s">
        <v>334</v>
      </c>
      <c r="G97" s="259" t="s">
        <v>134</v>
      </c>
      <c r="H97" s="260">
        <v>28</v>
      </c>
      <c r="I97" s="261"/>
      <c r="J97" s="262">
        <f>ROUND(I97*H97,2)</f>
        <v>0</v>
      </c>
      <c r="K97" s="258" t="s">
        <v>19</v>
      </c>
      <c r="L97" s="263"/>
      <c r="M97" s="264" t="s">
        <v>19</v>
      </c>
      <c r="N97" s="265" t="s">
        <v>45</v>
      </c>
      <c r="O97" s="82"/>
      <c r="P97" s="219">
        <f>O97*H97</f>
        <v>0</v>
      </c>
      <c r="Q97" s="219">
        <v>0.0065</v>
      </c>
      <c r="R97" s="219">
        <f>Q97*H97</f>
        <v>0.182</v>
      </c>
      <c r="S97" s="219">
        <v>0</v>
      </c>
      <c r="T97" s="220">
        <f>S97*H97</f>
        <v>0</v>
      </c>
      <c r="AR97" s="221" t="s">
        <v>153</v>
      </c>
      <c r="AT97" s="221" t="s">
        <v>189</v>
      </c>
      <c r="AU97" s="221" t="s">
        <v>83</v>
      </c>
      <c r="AY97" s="16" t="s">
        <v>119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16" t="s">
        <v>79</v>
      </c>
      <c r="BK97" s="222">
        <f>ROUND(I97*H97,2)</f>
        <v>0</v>
      </c>
      <c r="BL97" s="16" t="s">
        <v>126</v>
      </c>
      <c r="BM97" s="221" t="s">
        <v>335</v>
      </c>
    </row>
    <row r="98" spans="2:51" s="12" customFormat="1" ht="12">
      <c r="B98" s="223"/>
      <c r="C98" s="224"/>
      <c r="D98" s="225" t="s">
        <v>136</v>
      </c>
      <c r="E98" s="226" t="s">
        <v>19</v>
      </c>
      <c r="F98" s="227" t="s">
        <v>336</v>
      </c>
      <c r="G98" s="224"/>
      <c r="H98" s="228">
        <v>28</v>
      </c>
      <c r="I98" s="229"/>
      <c r="J98" s="224"/>
      <c r="K98" s="224"/>
      <c r="L98" s="230"/>
      <c r="M98" s="231"/>
      <c r="N98" s="232"/>
      <c r="O98" s="232"/>
      <c r="P98" s="232"/>
      <c r="Q98" s="232"/>
      <c r="R98" s="232"/>
      <c r="S98" s="232"/>
      <c r="T98" s="233"/>
      <c r="AT98" s="234" t="s">
        <v>136</v>
      </c>
      <c r="AU98" s="234" t="s">
        <v>83</v>
      </c>
      <c r="AV98" s="12" t="s">
        <v>83</v>
      </c>
      <c r="AW98" s="12" t="s">
        <v>35</v>
      </c>
      <c r="AX98" s="12" t="s">
        <v>79</v>
      </c>
      <c r="AY98" s="234" t="s">
        <v>119</v>
      </c>
    </row>
    <row r="99" spans="2:65" s="1" customFormat="1" ht="16.5" customHeight="1">
      <c r="B99" s="37"/>
      <c r="C99" s="256" t="s">
        <v>149</v>
      </c>
      <c r="D99" s="256" t="s">
        <v>189</v>
      </c>
      <c r="E99" s="257" t="s">
        <v>337</v>
      </c>
      <c r="F99" s="258" t="s">
        <v>338</v>
      </c>
      <c r="G99" s="259" t="s">
        <v>134</v>
      </c>
      <c r="H99" s="260">
        <v>16</v>
      </c>
      <c r="I99" s="261"/>
      <c r="J99" s="262">
        <f>ROUND(I99*H99,2)</f>
        <v>0</v>
      </c>
      <c r="K99" s="258" t="s">
        <v>19</v>
      </c>
      <c r="L99" s="263"/>
      <c r="M99" s="264" t="s">
        <v>19</v>
      </c>
      <c r="N99" s="265" t="s">
        <v>45</v>
      </c>
      <c r="O99" s="82"/>
      <c r="P99" s="219">
        <f>O99*H99</f>
        <v>0</v>
      </c>
      <c r="Q99" s="219">
        <v>0.0065</v>
      </c>
      <c r="R99" s="219">
        <f>Q99*H99</f>
        <v>0.104</v>
      </c>
      <c r="S99" s="219">
        <v>0</v>
      </c>
      <c r="T99" s="220">
        <f>S99*H99</f>
        <v>0</v>
      </c>
      <c r="AR99" s="221" t="s">
        <v>153</v>
      </c>
      <c r="AT99" s="221" t="s">
        <v>189</v>
      </c>
      <c r="AU99" s="221" t="s">
        <v>83</v>
      </c>
      <c r="AY99" s="16" t="s">
        <v>119</v>
      </c>
      <c r="BE99" s="222">
        <f>IF(N99="základní",J99,0)</f>
        <v>0</v>
      </c>
      <c r="BF99" s="222">
        <f>IF(N99="snížená",J99,0)</f>
        <v>0</v>
      </c>
      <c r="BG99" s="222">
        <f>IF(N99="zákl. přenesená",J99,0)</f>
        <v>0</v>
      </c>
      <c r="BH99" s="222">
        <f>IF(N99="sníž. přenesená",J99,0)</f>
        <v>0</v>
      </c>
      <c r="BI99" s="222">
        <f>IF(N99="nulová",J99,0)</f>
        <v>0</v>
      </c>
      <c r="BJ99" s="16" t="s">
        <v>79</v>
      </c>
      <c r="BK99" s="222">
        <f>ROUND(I99*H99,2)</f>
        <v>0</v>
      </c>
      <c r="BL99" s="16" t="s">
        <v>126</v>
      </c>
      <c r="BM99" s="221" t="s">
        <v>339</v>
      </c>
    </row>
    <row r="100" spans="2:51" s="12" customFormat="1" ht="12">
      <c r="B100" s="223"/>
      <c r="C100" s="224"/>
      <c r="D100" s="225" t="s">
        <v>136</v>
      </c>
      <c r="E100" s="226" t="s">
        <v>19</v>
      </c>
      <c r="F100" s="227" t="s">
        <v>340</v>
      </c>
      <c r="G100" s="224"/>
      <c r="H100" s="228">
        <v>16</v>
      </c>
      <c r="I100" s="229"/>
      <c r="J100" s="224"/>
      <c r="K100" s="224"/>
      <c r="L100" s="230"/>
      <c r="M100" s="231"/>
      <c r="N100" s="232"/>
      <c r="O100" s="232"/>
      <c r="P100" s="232"/>
      <c r="Q100" s="232"/>
      <c r="R100" s="232"/>
      <c r="S100" s="232"/>
      <c r="T100" s="233"/>
      <c r="AT100" s="234" t="s">
        <v>136</v>
      </c>
      <c r="AU100" s="234" t="s">
        <v>83</v>
      </c>
      <c r="AV100" s="12" t="s">
        <v>83</v>
      </c>
      <c r="AW100" s="12" t="s">
        <v>35</v>
      </c>
      <c r="AX100" s="12" t="s">
        <v>79</v>
      </c>
      <c r="AY100" s="234" t="s">
        <v>119</v>
      </c>
    </row>
    <row r="101" spans="2:65" s="1" customFormat="1" ht="16.5" customHeight="1">
      <c r="B101" s="37"/>
      <c r="C101" s="210" t="s">
        <v>153</v>
      </c>
      <c r="D101" s="210" t="s">
        <v>121</v>
      </c>
      <c r="E101" s="211" t="s">
        <v>341</v>
      </c>
      <c r="F101" s="212" t="s">
        <v>342</v>
      </c>
      <c r="G101" s="213" t="s">
        <v>134</v>
      </c>
      <c r="H101" s="214">
        <v>44</v>
      </c>
      <c r="I101" s="215"/>
      <c r="J101" s="216">
        <f>ROUND(I101*H101,2)</f>
        <v>0</v>
      </c>
      <c r="K101" s="212" t="s">
        <v>125</v>
      </c>
      <c r="L101" s="42"/>
      <c r="M101" s="217" t="s">
        <v>19</v>
      </c>
      <c r="N101" s="218" t="s">
        <v>45</v>
      </c>
      <c r="O101" s="82"/>
      <c r="P101" s="219">
        <f>O101*H101</f>
        <v>0</v>
      </c>
      <c r="Q101" s="219">
        <v>5.2E-05</v>
      </c>
      <c r="R101" s="219">
        <f>Q101*H101</f>
        <v>0.0022879999999999997</v>
      </c>
      <c r="S101" s="219">
        <v>0</v>
      </c>
      <c r="T101" s="220">
        <f>S101*H101</f>
        <v>0</v>
      </c>
      <c r="AR101" s="221" t="s">
        <v>126</v>
      </c>
      <c r="AT101" s="221" t="s">
        <v>121</v>
      </c>
      <c r="AU101" s="221" t="s">
        <v>83</v>
      </c>
      <c r="AY101" s="16" t="s">
        <v>119</v>
      </c>
      <c r="BE101" s="222">
        <f>IF(N101="základní",J101,0)</f>
        <v>0</v>
      </c>
      <c r="BF101" s="222">
        <f>IF(N101="snížená",J101,0)</f>
        <v>0</v>
      </c>
      <c r="BG101" s="222">
        <f>IF(N101="zákl. přenesená",J101,0)</f>
        <v>0</v>
      </c>
      <c r="BH101" s="222">
        <f>IF(N101="sníž. přenesená",J101,0)</f>
        <v>0</v>
      </c>
      <c r="BI101" s="222">
        <f>IF(N101="nulová",J101,0)</f>
        <v>0</v>
      </c>
      <c r="BJ101" s="16" t="s">
        <v>79</v>
      </c>
      <c r="BK101" s="222">
        <f>ROUND(I101*H101,2)</f>
        <v>0</v>
      </c>
      <c r="BL101" s="16" t="s">
        <v>126</v>
      </c>
      <c r="BM101" s="221" t="s">
        <v>343</v>
      </c>
    </row>
    <row r="102" spans="2:65" s="1" customFormat="1" ht="16.5" customHeight="1">
      <c r="B102" s="37"/>
      <c r="C102" s="256" t="s">
        <v>158</v>
      </c>
      <c r="D102" s="256" t="s">
        <v>189</v>
      </c>
      <c r="E102" s="257" t="s">
        <v>344</v>
      </c>
      <c r="F102" s="258" t="s">
        <v>345</v>
      </c>
      <c r="G102" s="259" t="s">
        <v>134</v>
      </c>
      <c r="H102" s="260">
        <v>44</v>
      </c>
      <c r="I102" s="261"/>
      <c r="J102" s="262">
        <f>ROUND(I102*H102,2)</f>
        <v>0</v>
      </c>
      <c r="K102" s="258" t="s">
        <v>19</v>
      </c>
      <c r="L102" s="263"/>
      <c r="M102" s="264" t="s">
        <v>19</v>
      </c>
      <c r="N102" s="265" t="s">
        <v>45</v>
      </c>
      <c r="O102" s="82"/>
      <c r="P102" s="219">
        <f>O102*H102</f>
        <v>0</v>
      </c>
      <c r="Q102" s="219">
        <v>0</v>
      </c>
      <c r="R102" s="219">
        <f>Q102*H102</f>
        <v>0</v>
      </c>
      <c r="S102" s="219">
        <v>0</v>
      </c>
      <c r="T102" s="220">
        <f>S102*H102</f>
        <v>0</v>
      </c>
      <c r="AR102" s="221" t="s">
        <v>153</v>
      </c>
      <c r="AT102" s="221" t="s">
        <v>189</v>
      </c>
      <c r="AU102" s="221" t="s">
        <v>83</v>
      </c>
      <c r="AY102" s="16" t="s">
        <v>119</v>
      </c>
      <c r="BE102" s="222">
        <f>IF(N102="základní",J102,0)</f>
        <v>0</v>
      </c>
      <c r="BF102" s="222">
        <f>IF(N102="snížená",J102,0)</f>
        <v>0</v>
      </c>
      <c r="BG102" s="222">
        <f>IF(N102="zákl. přenesená",J102,0)</f>
        <v>0</v>
      </c>
      <c r="BH102" s="222">
        <f>IF(N102="sníž. přenesená",J102,0)</f>
        <v>0</v>
      </c>
      <c r="BI102" s="222">
        <f>IF(N102="nulová",J102,0)</f>
        <v>0</v>
      </c>
      <c r="BJ102" s="16" t="s">
        <v>79</v>
      </c>
      <c r="BK102" s="222">
        <f>ROUND(I102*H102,2)</f>
        <v>0</v>
      </c>
      <c r="BL102" s="16" t="s">
        <v>126</v>
      </c>
      <c r="BM102" s="221" t="s">
        <v>346</v>
      </c>
    </row>
    <row r="103" spans="2:65" s="1" customFormat="1" ht="16.5" customHeight="1">
      <c r="B103" s="37"/>
      <c r="C103" s="210" t="s">
        <v>167</v>
      </c>
      <c r="D103" s="210" t="s">
        <v>121</v>
      </c>
      <c r="E103" s="211" t="s">
        <v>347</v>
      </c>
      <c r="F103" s="212" t="s">
        <v>348</v>
      </c>
      <c r="G103" s="213" t="s">
        <v>134</v>
      </c>
      <c r="H103" s="214">
        <v>44</v>
      </c>
      <c r="I103" s="215"/>
      <c r="J103" s="216">
        <f>ROUND(I103*H103,2)</f>
        <v>0</v>
      </c>
      <c r="K103" s="212" t="s">
        <v>125</v>
      </c>
      <c r="L103" s="42"/>
      <c r="M103" s="217" t="s">
        <v>19</v>
      </c>
      <c r="N103" s="218" t="s">
        <v>45</v>
      </c>
      <c r="O103" s="82"/>
      <c r="P103" s="219">
        <f>O103*H103</f>
        <v>0</v>
      </c>
      <c r="Q103" s="219">
        <v>0</v>
      </c>
      <c r="R103" s="219">
        <f>Q103*H103</f>
        <v>0</v>
      </c>
      <c r="S103" s="219">
        <v>0</v>
      </c>
      <c r="T103" s="220">
        <f>S103*H103</f>
        <v>0</v>
      </c>
      <c r="AR103" s="221" t="s">
        <v>126</v>
      </c>
      <c r="AT103" s="221" t="s">
        <v>121</v>
      </c>
      <c r="AU103" s="221" t="s">
        <v>83</v>
      </c>
      <c r="AY103" s="16" t="s">
        <v>119</v>
      </c>
      <c r="BE103" s="222">
        <f>IF(N103="základní",J103,0)</f>
        <v>0</v>
      </c>
      <c r="BF103" s="222">
        <f>IF(N103="snížená",J103,0)</f>
        <v>0</v>
      </c>
      <c r="BG103" s="222">
        <f>IF(N103="zákl. přenesená",J103,0)</f>
        <v>0</v>
      </c>
      <c r="BH103" s="222">
        <f>IF(N103="sníž. přenesená",J103,0)</f>
        <v>0</v>
      </c>
      <c r="BI103" s="222">
        <f>IF(N103="nulová",J103,0)</f>
        <v>0</v>
      </c>
      <c r="BJ103" s="16" t="s">
        <v>79</v>
      </c>
      <c r="BK103" s="222">
        <f>ROUND(I103*H103,2)</f>
        <v>0</v>
      </c>
      <c r="BL103" s="16" t="s">
        <v>126</v>
      </c>
      <c r="BM103" s="221" t="s">
        <v>349</v>
      </c>
    </row>
    <row r="104" spans="2:65" s="1" customFormat="1" ht="16.5" customHeight="1">
      <c r="B104" s="37"/>
      <c r="C104" s="210" t="s">
        <v>174</v>
      </c>
      <c r="D104" s="210" t="s">
        <v>121</v>
      </c>
      <c r="E104" s="211" t="s">
        <v>350</v>
      </c>
      <c r="F104" s="212" t="s">
        <v>351</v>
      </c>
      <c r="G104" s="213" t="s">
        <v>134</v>
      </c>
      <c r="H104" s="214">
        <v>44</v>
      </c>
      <c r="I104" s="215"/>
      <c r="J104" s="216">
        <f>ROUND(I104*H104,2)</f>
        <v>0</v>
      </c>
      <c r="K104" s="212" t="s">
        <v>125</v>
      </c>
      <c r="L104" s="42"/>
      <c r="M104" s="217" t="s">
        <v>19</v>
      </c>
      <c r="N104" s="218" t="s">
        <v>45</v>
      </c>
      <c r="O104" s="82"/>
      <c r="P104" s="219">
        <f>O104*H104</f>
        <v>0</v>
      </c>
      <c r="Q104" s="219">
        <v>0.0020824</v>
      </c>
      <c r="R104" s="219">
        <f>Q104*H104</f>
        <v>0.0916256</v>
      </c>
      <c r="S104" s="219">
        <v>0</v>
      </c>
      <c r="T104" s="220">
        <f>S104*H104</f>
        <v>0</v>
      </c>
      <c r="AR104" s="221" t="s">
        <v>126</v>
      </c>
      <c r="AT104" s="221" t="s">
        <v>121</v>
      </c>
      <c r="AU104" s="221" t="s">
        <v>83</v>
      </c>
      <c r="AY104" s="16" t="s">
        <v>119</v>
      </c>
      <c r="BE104" s="222">
        <f>IF(N104="základní",J104,0)</f>
        <v>0</v>
      </c>
      <c r="BF104" s="222">
        <f>IF(N104="snížená",J104,0)</f>
        <v>0</v>
      </c>
      <c r="BG104" s="222">
        <f>IF(N104="zákl. přenesená",J104,0)</f>
        <v>0</v>
      </c>
      <c r="BH104" s="222">
        <f>IF(N104="sníž. přenesená",J104,0)</f>
        <v>0</v>
      </c>
      <c r="BI104" s="222">
        <f>IF(N104="nulová",J104,0)</f>
        <v>0</v>
      </c>
      <c r="BJ104" s="16" t="s">
        <v>79</v>
      </c>
      <c r="BK104" s="222">
        <f>ROUND(I104*H104,2)</f>
        <v>0</v>
      </c>
      <c r="BL104" s="16" t="s">
        <v>126</v>
      </c>
      <c r="BM104" s="221" t="s">
        <v>352</v>
      </c>
    </row>
    <row r="105" spans="2:65" s="1" customFormat="1" ht="16.5" customHeight="1">
      <c r="B105" s="37"/>
      <c r="C105" s="210" t="s">
        <v>178</v>
      </c>
      <c r="D105" s="210" t="s">
        <v>121</v>
      </c>
      <c r="E105" s="211" t="s">
        <v>353</v>
      </c>
      <c r="F105" s="212" t="s">
        <v>354</v>
      </c>
      <c r="G105" s="213" t="s">
        <v>124</v>
      </c>
      <c r="H105" s="214">
        <v>44</v>
      </c>
      <c r="I105" s="215"/>
      <c r="J105" s="216">
        <f>ROUND(I105*H105,2)</f>
        <v>0</v>
      </c>
      <c r="K105" s="212" t="s">
        <v>125</v>
      </c>
      <c r="L105" s="42"/>
      <c r="M105" s="217" t="s">
        <v>19</v>
      </c>
      <c r="N105" s="218" t="s">
        <v>45</v>
      </c>
      <c r="O105" s="82"/>
      <c r="P105" s="219">
        <f>O105*H105</f>
        <v>0</v>
      </c>
      <c r="Q105" s="219">
        <v>0</v>
      </c>
      <c r="R105" s="219">
        <f>Q105*H105</f>
        <v>0</v>
      </c>
      <c r="S105" s="219">
        <v>0</v>
      </c>
      <c r="T105" s="220">
        <f>S105*H105</f>
        <v>0</v>
      </c>
      <c r="AR105" s="221" t="s">
        <v>126</v>
      </c>
      <c r="AT105" s="221" t="s">
        <v>121</v>
      </c>
      <c r="AU105" s="221" t="s">
        <v>83</v>
      </c>
      <c r="AY105" s="16" t="s">
        <v>119</v>
      </c>
      <c r="BE105" s="222">
        <f>IF(N105="základní",J105,0)</f>
        <v>0</v>
      </c>
      <c r="BF105" s="222">
        <f>IF(N105="snížená",J105,0)</f>
        <v>0</v>
      </c>
      <c r="BG105" s="222">
        <f>IF(N105="zákl. přenesená",J105,0)</f>
        <v>0</v>
      </c>
      <c r="BH105" s="222">
        <f>IF(N105="sníž. přenesená",J105,0)</f>
        <v>0</v>
      </c>
      <c r="BI105" s="222">
        <f>IF(N105="nulová",J105,0)</f>
        <v>0</v>
      </c>
      <c r="BJ105" s="16" t="s">
        <v>79</v>
      </c>
      <c r="BK105" s="222">
        <f>ROUND(I105*H105,2)</f>
        <v>0</v>
      </c>
      <c r="BL105" s="16" t="s">
        <v>126</v>
      </c>
      <c r="BM105" s="221" t="s">
        <v>355</v>
      </c>
    </row>
    <row r="106" spans="2:65" s="1" customFormat="1" ht="16.5" customHeight="1">
      <c r="B106" s="37"/>
      <c r="C106" s="256" t="s">
        <v>184</v>
      </c>
      <c r="D106" s="256" t="s">
        <v>189</v>
      </c>
      <c r="E106" s="257" t="s">
        <v>356</v>
      </c>
      <c r="F106" s="258" t="s">
        <v>357</v>
      </c>
      <c r="G106" s="259" t="s">
        <v>130</v>
      </c>
      <c r="H106" s="260">
        <v>3.52</v>
      </c>
      <c r="I106" s="261"/>
      <c r="J106" s="262">
        <f>ROUND(I106*H106,2)</f>
        <v>0</v>
      </c>
      <c r="K106" s="258" t="s">
        <v>125</v>
      </c>
      <c r="L106" s="263"/>
      <c r="M106" s="264" t="s">
        <v>19</v>
      </c>
      <c r="N106" s="265" t="s">
        <v>45</v>
      </c>
      <c r="O106" s="82"/>
      <c r="P106" s="219">
        <f>O106*H106</f>
        <v>0</v>
      </c>
      <c r="Q106" s="219">
        <v>0.2</v>
      </c>
      <c r="R106" s="219">
        <f>Q106*H106</f>
        <v>0.7040000000000001</v>
      </c>
      <c r="S106" s="219">
        <v>0</v>
      </c>
      <c r="T106" s="220">
        <f>S106*H106</f>
        <v>0</v>
      </c>
      <c r="AR106" s="221" t="s">
        <v>153</v>
      </c>
      <c r="AT106" s="221" t="s">
        <v>189</v>
      </c>
      <c r="AU106" s="221" t="s">
        <v>83</v>
      </c>
      <c r="AY106" s="16" t="s">
        <v>119</v>
      </c>
      <c r="BE106" s="222">
        <f>IF(N106="základní",J106,0)</f>
        <v>0</v>
      </c>
      <c r="BF106" s="222">
        <f>IF(N106="snížená",J106,0)</f>
        <v>0</v>
      </c>
      <c r="BG106" s="222">
        <f>IF(N106="zákl. přenesená",J106,0)</f>
        <v>0</v>
      </c>
      <c r="BH106" s="222">
        <f>IF(N106="sníž. přenesená",J106,0)</f>
        <v>0</v>
      </c>
      <c r="BI106" s="222">
        <f>IF(N106="nulová",J106,0)</f>
        <v>0</v>
      </c>
      <c r="BJ106" s="16" t="s">
        <v>79</v>
      </c>
      <c r="BK106" s="222">
        <f>ROUND(I106*H106,2)</f>
        <v>0</v>
      </c>
      <c r="BL106" s="16" t="s">
        <v>126</v>
      </c>
      <c r="BM106" s="221" t="s">
        <v>358</v>
      </c>
    </row>
    <row r="107" spans="2:51" s="12" customFormat="1" ht="12">
      <c r="B107" s="223"/>
      <c r="C107" s="224"/>
      <c r="D107" s="225" t="s">
        <v>136</v>
      </c>
      <c r="E107" s="226" t="s">
        <v>19</v>
      </c>
      <c r="F107" s="227" t="s">
        <v>359</v>
      </c>
      <c r="G107" s="224"/>
      <c r="H107" s="228">
        <v>3.52</v>
      </c>
      <c r="I107" s="229"/>
      <c r="J107" s="224"/>
      <c r="K107" s="224"/>
      <c r="L107" s="230"/>
      <c r="M107" s="231"/>
      <c r="N107" s="232"/>
      <c r="O107" s="232"/>
      <c r="P107" s="232"/>
      <c r="Q107" s="232"/>
      <c r="R107" s="232"/>
      <c r="S107" s="232"/>
      <c r="T107" s="233"/>
      <c r="AT107" s="234" t="s">
        <v>136</v>
      </c>
      <c r="AU107" s="234" t="s">
        <v>83</v>
      </c>
      <c r="AV107" s="12" t="s">
        <v>83</v>
      </c>
      <c r="AW107" s="12" t="s">
        <v>35</v>
      </c>
      <c r="AX107" s="12" t="s">
        <v>79</v>
      </c>
      <c r="AY107" s="234" t="s">
        <v>119</v>
      </c>
    </row>
    <row r="108" spans="2:65" s="1" customFormat="1" ht="16.5" customHeight="1">
      <c r="B108" s="37"/>
      <c r="C108" s="210" t="s">
        <v>188</v>
      </c>
      <c r="D108" s="210" t="s">
        <v>121</v>
      </c>
      <c r="E108" s="211" t="s">
        <v>360</v>
      </c>
      <c r="F108" s="212" t="s">
        <v>361</v>
      </c>
      <c r="G108" s="213" t="s">
        <v>181</v>
      </c>
      <c r="H108" s="214">
        <v>4.956</v>
      </c>
      <c r="I108" s="215"/>
      <c r="J108" s="216">
        <f>ROUND(I108*H108,2)</f>
        <v>0</v>
      </c>
      <c r="K108" s="212" t="s">
        <v>125</v>
      </c>
      <c r="L108" s="42"/>
      <c r="M108" s="217" t="s">
        <v>19</v>
      </c>
      <c r="N108" s="218" t="s">
        <v>45</v>
      </c>
      <c r="O108" s="82"/>
      <c r="P108" s="219">
        <f>O108*H108</f>
        <v>0</v>
      </c>
      <c r="Q108" s="219">
        <v>0</v>
      </c>
      <c r="R108" s="219">
        <f>Q108*H108</f>
        <v>0</v>
      </c>
      <c r="S108" s="219">
        <v>0</v>
      </c>
      <c r="T108" s="220">
        <f>S108*H108</f>
        <v>0</v>
      </c>
      <c r="AR108" s="221" t="s">
        <v>126</v>
      </c>
      <c r="AT108" s="221" t="s">
        <v>121</v>
      </c>
      <c r="AU108" s="221" t="s">
        <v>83</v>
      </c>
      <c r="AY108" s="16" t="s">
        <v>119</v>
      </c>
      <c r="BE108" s="222">
        <f>IF(N108="základní",J108,0)</f>
        <v>0</v>
      </c>
      <c r="BF108" s="222">
        <f>IF(N108="snížená",J108,0)</f>
        <v>0</v>
      </c>
      <c r="BG108" s="222">
        <f>IF(N108="zákl. přenesená",J108,0)</f>
        <v>0</v>
      </c>
      <c r="BH108" s="222">
        <f>IF(N108="sníž. přenesená",J108,0)</f>
        <v>0</v>
      </c>
      <c r="BI108" s="222">
        <f>IF(N108="nulová",J108,0)</f>
        <v>0</v>
      </c>
      <c r="BJ108" s="16" t="s">
        <v>79</v>
      </c>
      <c r="BK108" s="222">
        <f>ROUND(I108*H108,2)</f>
        <v>0</v>
      </c>
      <c r="BL108" s="16" t="s">
        <v>126</v>
      </c>
      <c r="BM108" s="221" t="s">
        <v>362</v>
      </c>
    </row>
    <row r="109" spans="2:63" s="11" customFormat="1" ht="22.8" customHeight="1">
      <c r="B109" s="194"/>
      <c r="C109" s="195"/>
      <c r="D109" s="196" t="s">
        <v>73</v>
      </c>
      <c r="E109" s="208" t="s">
        <v>363</v>
      </c>
      <c r="F109" s="208" t="s">
        <v>364</v>
      </c>
      <c r="G109" s="195"/>
      <c r="H109" s="195"/>
      <c r="I109" s="198"/>
      <c r="J109" s="209">
        <f>BK109</f>
        <v>0</v>
      </c>
      <c r="K109" s="195"/>
      <c r="L109" s="200"/>
      <c r="M109" s="201"/>
      <c r="N109" s="202"/>
      <c r="O109" s="202"/>
      <c r="P109" s="203">
        <f>SUM(P110:P129)</f>
        <v>0</v>
      </c>
      <c r="Q109" s="202"/>
      <c r="R109" s="203">
        <f>SUM(R110:R129)</f>
        <v>0.0711128</v>
      </c>
      <c r="S109" s="202"/>
      <c r="T109" s="204">
        <f>SUM(T110:T129)</f>
        <v>0</v>
      </c>
      <c r="AR109" s="205" t="s">
        <v>79</v>
      </c>
      <c r="AT109" s="206" t="s">
        <v>73</v>
      </c>
      <c r="AU109" s="206" t="s">
        <v>79</v>
      </c>
      <c r="AY109" s="205" t="s">
        <v>119</v>
      </c>
      <c r="BK109" s="207">
        <f>SUM(BK110:BK129)</f>
        <v>0</v>
      </c>
    </row>
    <row r="110" spans="2:65" s="1" customFormat="1" ht="16.5" customHeight="1">
      <c r="B110" s="37"/>
      <c r="C110" s="210" t="s">
        <v>8</v>
      </c>
      <c r="D110" s="210" t="s">
        <v>121</v>
      </c>
      <c r="E110" s="211" t="s">
        <v>365</v>
      </c>
      <c r="F110" s="212" t="s">
        <v>366</v>
      </c>
      <c r="G110" s="213" t="s">
        <v>367</v>
      </c>
      <c r="H110" s="214">
        <v>3.52</v>
      </c>
      <c r="I110" s="215"/>
      <c r="J110" s="216">
        <f>ROUND(I110*H110,2)</f>
        <v>0</v>
      </c>
      <c r="K110" s="212" t="s">
        <v>125</v>
      </c>
      <c r="L110" s="42"/>
      <c r="M110" s="217" t="s">
        <v>19</v>
      </c>
      <c r="N110" s="218" t="s">
        <v>45</v>
      </c>
      <c r="O110" s="82"/>
      <c r="P110" s="219">
        <f>O110*H110</f>
        <v>0</v>
      </c>
      <c r="Q110" s="219">
        <v>0</v>
      </c>
      <c r="R110" s="219">
        <f>Q110*H110</f>
        <v>0</v>
      </c>
      <c r="S110" s="219">
        <v>0</v>
      </c>
      <c r="T110" s="220">
        <f>S110*H110</f>
        <v>0</v>
      </c>
      <c r="AR110" s="221" t="s">
        <v>126</v>
      </c>
      <c r="AT110" s="221" t="s">
        <v>121</v>
      </c>
      <c r="AU110" s="221" t="s">
        <v>83</v>
      </c>
      <c r="AY110" s="16" t="s">
        <v>119</v>
      </c>
      <c r="BE110" s="222">
        <f>IF(N110="základní",J110,0)</f>
        <v>0</v>
      </c>
      <c r="BF110" s="222">
        <f>IF(N110="snížená",J110,0)</f>
        <v>0</v>
      </c>
      <c r="BG110" s="222">
        <f>IF(N110="zákl. přenesená",J110,0)</f>
        <v>0</v>
      </c>
      <c r="BH110" s="222">
        <f>IF(N110="sníž. přenesená",J110,0)</f>
        <v>0</v>
      </c>
      <c r="BI110" s="222">
        <f>IF(N110="nulová",J110,0)</f>
        <v>0</v>
      </c>
      <c r="BJ110" s="16" t="s">
        <v>79</v>
      </c>
      <c r="BK110" s="222">
        <f>ROUND(I110*H110,2)</f>
        <v>0</v>
      </c>
      <c r="BL110" s="16" t="s">
        <v>126</v>
      </c>
      <c r="BM110" s="221" t="s">
        <v>368</v>
      </c>
    </row>
    <row r="111" spans="2:51" s="12" customFormat="1" ht="12">
      <c r="B111" s="223"/>
      <c r="C111" s="224"/>
      <c r="D111" s="225" t="s">
        <v>136</v>
      </c>
      <c r="E111" s="224"/>
      <c r="F111" s="227" t="s">
        <v>369</v>
      </c>
      <c r="G111" s="224"/>
      <c r="H111" s="228">
        <v>3.52</v>
      </c>
      <c r="I111" s="229"/>
      <c r="J111" s="224"/>
      <c r="K111" s="224"/>
      <c r="L111" s="230"/>
      <c r="M111" s="231"/>
      <c r="N111" s="232"/>
      <c r="O111" s="232"/>
      <c r="P111" s="232"/>
      <c r="Q111" s="232"/>
      <c r="R111" s="232"/>
      <c r="S111" s="232"/>
      <c r="T111" s="233"/>
      <c r="AT111" s="234" t="s">
        <v>136</v>
      </c>
      <c r="AU111" s="234" t="s">
        <v>83</v>
      </c>
      <c r="AV111" s="12" t="s">
        <v>83</v>
      </c>
      <c r="AW111" s="12" t="s">
        <v>4</v>
      </c>
      <c r="AX111" s="12" t="s">
        <v>79</v>
      </c>
      <c r="AY111" s="234" t="s">
        <v>119</v>
      </c>
    </row>
    <row r="112" spans="2:65" s="1" customFormat="1" ht="16.5" customHeight="1">
      <c r="B112" s="37"/>
      <c r="C112" s="210" t="s">
        <v>198</v>
      </c>
      <c r="D112" s="210" t="s">
        <v>121</v>
      </c>
      <c r="E112" s="211" t="s">
        <v>370</v>
      </c>
      <c r="F112" s="212" t="s">
        <v>371</v>
      </c>
      <c r="G112" s="213" t="s">
        <v>130</v>
      </c>
      <c r="H112" s="214">
        <v>22</v>
      </c>
      <c r="I112" s="215"/>
      <c r="J112" s="216">
        <f>ROUND(I112*H112,2)</f>
        <v>0</v>
      </c>
      <c r="K112" s="212" t="s">
        <v>125</v>
      </c>
      <c r="L112" s="42"/>
      <c r="M112" s="217" t="s">
        <v>19</v>
      </c>
      <c r="N112" s="218" t="s">
        <v>45</v>
      </c>
      <c r="O112" s="82"/>
      <c r="P112" s="219">
        <f>O112*H112</f>
        <v>0</v>
      </c>
      <c r="Q112" s="219">
        <v>0</v>
      </c>
      <c r="R112" s="219">
        <f>Q112*H112</f>
        <v>0</v>
      </c>
      <c r="S112" s="219">
        <v>0</v>
      </c>
      <c r="T112" s="220">
        <f>S112*H112</f>
        <v>0</v>
      </c>
      <c r="AR112" s="221" t="s">
        <v>126</v>
      </c>
      <c r="AT112" s="221" t="s">
        <v>121</v>
      </c>
      <c r="AU112" s="221" t="s">
        <v>83</v>
      </c>
      <c r="AY112" s="16" t="s">
        <v>119</v>
      </c>
      <c r="BE112" s="222">
        <f>IF(N112="základní",J112,0)</f>
        <v>0</v>
      </c>
      <c r="BF112" s="222">
        <f>IF(N112="snížená",J112,0)</f>
        <v>0</v>
      </c>
      <c r="BG112" s="222">
        <f>IF(N112="zákl. přenesená",J112,0)</f>
        <v>0</v>
      </c>
      <c r="BH112" s="222">
        <f>IF(N112="sníž. přenesená",J112,0)</f>
        <v>0</v>
      </c>
      <c r="BI112" s="222">
        <f>IF(N112="nulová",J112,0)</f>
        <v>0</v>
      </c>
      <c r="BJ112" s="16" t="s">
        <v>79</v>
      </c>
      <c r="BK112" s="222">
        <f>ROUND(I112*H112,2)</f>
        <v>0</v>
      </c>
      <c r="BL112" s="16" t="s">
        <v>126</v>
      </c>
      <c r="BM112" s="221" t="s">
        <v>372</v>
      </c>
    </row>
    <row r="113" spans="2:51" s="12" customFormat="1" ht="12">
      <c r="B113" s="223"/>
      <c r="C113" s="224"/>
      <c r="D113" s="225" t="s">
        <v>136</v>
      </c>
      <c r="E113" s="226" t="s">
        <v>19</v>
      </c>
      <c r="F113" s="227" t="s">
        <v>373</v>
      </c>
      <c r="G113" s="224"/>
      <c r="H113" s="228">
        <v>22</v>
      </c>
      <c r="I113" s="229"/>
      <c r="J113" s="224"/>
      <c r="K113" s="224"/>
      <c r="L113" s="230"/>
      <c r="M113" s="231"/>
      <c r="N113" s="232"/>
      <c r="O113" s="232"/>
      <c r="P113" s="232"/>
      <c r="Q113" s="232"/>
      <c r="R113" s="232"/>
      <c r="S113" s="232"/>
      <c r="T113" s="233"/>
      <c r="AT113" s="234" t="s">
        <v>136</v>
      </c>
      <c r="AU113" s="234" t="s">
        <v>83</v>
      </c>
      <c r="AV113" s="12" t="s">
        <v>83</v>
      </c>
      <c r="AW113" s="12" t="s">
        <v>35</v>
      </c>
      <c r="AX113" s="12" t="s">
        <v>79</v>
      </c>
      <c r="AY113" s="234" t="s">
        <v>119</v>
      </c>
    </row>
    <row r="114" spans="2:65" s="1" customFormat="1" ht="16.5" customHeight="1">
      <c r="B114" s="37"/>
      <c r="C114" s="210" t="s">
        <v>202</v>
      </c>
      <c r="D114" s="210" t="s">
        <v>121</v>
      </c>
      <c r="E114" s="211" t="s">
        <v>374</v>
      </c>
      <c r="F114" s="212" t="s">
        <v>375</v>
      </c>
      <c r="G114" s="213" t="s">
        <v>130</v>
      </c>
      <c r="H114" s="214">
        <v>22</v>
      </c>
      <c r="I114" s="215"/>
      <c r="J114" s="216">
        <f>ROUND(I114*H114,2)</f>
        <v>0</v>
      </c>
      <c r="K114" s="212" t="s">
        <v>125</v>
      </c>
      <c r="L114" s="42"/>
      <c r="M114" s="217" t="s">
        <v>19</v>
      </c>
      <c r="N114" s="218" t="s">
        <v>45</v>
      </c>
      <c r="O114" s="82"/>
      <c r="P114" s="219">
        <f>O114*H114</f>
        <v>0</v>
      </c>
      <c r="Q114" s="219">
        <v>0</v>
      </c>
      <c r="R114" s="219">
        <f>Q114*H114</f>
        <v>0</v>
      </c>
      <c r="S114" s="219">
        <v>0</v>
      </c>
      <c r="T114" s="220">
        <f>S114*H114</f>
        <v>0</v>
      </c>
      <c r="AR114" s="221" t="s">
        <v>126</v>
      </c>
      <c r="AT114" s="221" t="s">
        <v>121</v>
      </c>
      <c r="AU114" s="221" t="s">
        <v>83</v>
      </c>
      <c r="AY114" s="16" t="s">
        <v>119</v>
      </c>
      <c r="BE114" s="222">
        <f>IF(N114="základní",J114,0)</f>
        <v>0</v>
      </c>
      <c r="BF114" s="222">
        <f>IF(N114="snížená",J114,0)</f>
        <v>0</v>
      </c>
      <c r="BG114" s="222">
        <f>IF(N114="zákl. přenesená",J114,0)</f>
        <v>0</v>
      </c>
      <c r="BH114" s="222">
        <f>IF(N114="sníž. přenesená",J114,0)</f>
        <v>0</v>
      </c>
      <c r="BI114" s="222">
        <f>IF(N114="nulová",J114,0)</f>
        <v>0</v>
      </c>
      <c r="BJ114" s="16" t="s">
        <v>79</v>
      </c>
      <c r="BK114" s="222">
        <f>ROUND(I114*H114,2)</f>
        <v>0</v>
      </c>
      <c r="BL114" s="16" t="s">
        <v>126</v>
      </c>
      <c r="BM114" s="221" t="s">
        <v>376</v>
      </c>
    </row>
    <row r="115" spans="2:65" s="1" customFormat="1" ht="16.5" customHeight="1">
      <c r="B115" s="37"/>
      <c r="C115" s="210" t="s">
        <v>206</v>
      </c>
      <c r="D115" s="210" t="s">
        <v>121</v>
      </c>
      <c r="E115" s="211" t="s">
        <v>377</v>
      </c>
      <c r="F115" s="212" t="s">
        <v>378</v>
      </c>
      <c r="G115" s="213" t="s">
        <v>130</v>
      </c>
      <c r="H115" s="214">
        <v>88</v>
      </c>
      <c r="I115" s="215"/>
      <c r="J115" s="216">
        <f>ROUND(I115*H115,2)</f>
        <v>0</v>
      </c>
      <c r="K115" s="212" t="s">
        <v>125</v>
      </c>
      <c r="L115" s="42"/>
      <c r="M115" s="217" t="s">
        <v>19</v>
      </c>
      <c r="N115" s="218" t="s">
        <v>45</v>
      </c>
      <c r="O115" s="82"/>
      <c r="P115" s="219">
        <f>O115*H115</f>
        <v>0</v>
      </c>
      <c r="Q115" s="219">
        <v>0</v>
      </c>
      <c r="R115" s="219">
        <f>Q115*H115</f>
        <v>0</v>
      </c>
      <c r="S115" s="219">
        <v>0</v>
      </c>
      <c r="T115" s="220">
        <f>S115*H115</f>
        <v>0</v>
      </c>
      <c r="AR115" s="221" t="s">
        <v>126</v>
      </c>
      <c r="AT115" s="221" t="s">
        <v>121</v>
      </c>
      <c r="AU115" s="221" t="s">
        <v>83</v>
      </c>
      <c r="AY115" s="16" t="s">
        <v>119</v>
      </c>
      <c r="BE115" s="222">
        <f>IF(N115="základní",J115,0)</f>
        <v>0</v>
      </c>
      <c r="BF115" s="222">
        <f>IF(N115="snížená",J115,0)</f>
        <v>0</v>
      </c>
      <c r="BG115" s="222">
        <f>IF(N115="zákl. přenesená",J115,0)</f>
        <v>0</v>
      </c>
      <c r="BH115" s="222">
        <f>IF(N115="sníž. přenesená",J115,0)</f>
        <v>0</v>
      </c>
      <c r="BI115" s="222">
        <f>IF(N115="nulová",J115,0)</f>
        <v>0</v>
      </c>
      <c r="BJ115" s="16" t="s">
        <v>79</v>
      </c>
      <c r="BK115" s="222">
        <f>ROUND(I115*H115,2)</f>
        <v>0</v>
      </c>
      <c r="BL115" s="16" t="s">
        <v>126</v>
      </c>
      <c r="BM115" s="221" t="s">
        <v>379</v>
      </c>
    </row>
    <row r="116" spans="2:51" s="12" customFormat="1" ht="12">
      <c r="B116" s="223"/>
      <c r="C116" s="224"/>
      <c r="D116" s="225" t="s">
        <v>136</v>
      </c>
      <c r="E116" s="224"/>
      <c r="F116" s="227" t="s">
        <v>380</v>
      </c>
      <c r="G116" s="224"/>
      <c r="H116" s="228">
        <v>88</v>
      </c>
      <c r="I116" s="229"/>
      <c r="J116" s="224"/>
      <c r="K116" s="224"/>
      <c r="L116" s="230"/>
      <c r="M116" s="231"/>
      <c r="N116" s="232"/>
      <c r="O116" s="232"/>
      <c r="P116" s="232"/>
      <c r="Q116" s="232"/>
      <c r="R116" s="232"/>
      <c r="S116" s="232"/>
      <c r="T116" s="233"/>
      <c r="AT116" s="234" t="s">
        <v>136</v>
      </c>
      <c r="AU116" s="234" t="s">
        <v>83</v>
      </c>
      <c r="AV116" s="12" t="s">
        <v>83</v>
      </c>
      <c r="AW116" s="12" t="s">
        <v>4</v>
      </c>
      <c r="AX116" s="12" t="s">
        <v>79</v>
      </c>
      <c r="AY116" s="234" t="s">
        <v>119</v>
      </c>
    </row>
    <row r="117" spans="2:65" s="1" customFormat="1" ht="24" customHeight="1">
      <c r="B117" s="37"/>
      <c r="C117" s="210" t="s">
        <v>211</v>
      </c>
      <c r="D117" s="210" t="s">
        <v>121</v>
      </c>
      <c r="E117" s="211" t="s">
        <v>330</v>
      </c>
      <c r="F117" s="212" t="s">
        <v>331</v>
      </c>
      <c r="G117" s="213" t="s">
        <v>134</v>
      </c>
      <c r="H117" s="214">
        <v>7</v>
      </c>
      <c r="I117" s="215"/>
      <c r="J117" s="216">
        <f>ROUND(I117*H117,2)</f>
        <v>0</v>
      </c>
      <c r="K117" s="212" t="s">
        <v>125</v>
      </c>
      <c r="L117" s="42"/>
      <c r="M117" s="217" t="s">
        <v>19</v>
      </c>
      <c r="N117" s="218" t="s">
        <v>45</v>
      </c>
      <c r="O117" s="82"/>
      <c r="P117" s="219">
        <f>O117*H117</f>
        <v>0</v>
      </c>
      <c r="Q117" s="219">
        <v>0</v>
      </c>
      <c r="R117" s="219">
        <f>Q117*H117</f>
        <v>0</v>
      </c>
      <c r="S117" s="219">
        <v>0</v>
      </c>
      <c r="T117" s="220">
        <f>S117*H117</f>
        <v>0</v>
      </c>
      <c r="AR117" s="221" t="s">
        <v>126</v>
      </c>
      <c r="AT117" s="221" t="s">
        <v>121</v>
      </c>
      <c r="AU117" s="221" t="s">
        <v>83</v>
      </c>
      <c r="AY117" s="16" t="s">
        <v>119</v>
      </c>
      <c r="BE117" s="222">
        <f>IF(N117="základní",J117,0)</f>
        <v>0</v>
      </c>
      <c r="BF117" s="222">
        <f>IF(N117="snížená",J117,0)</f>
        <v>0</v>
      </c>
      <c r="BG117" s="222">
        <f>IF(N117="zákl. přenesená",J117,0)</f>
        <v>0</v>
      </c>
      <c r="BH117" s="222">
        <f>IF(N117="sníž. přenesená",J117,0)</f>
        <v>0</v>
      </c>
      <c r="BI117" s="222">
        <f>IF(N117="nulová",J117,0)</f>
        <v>0</v>
      </c>
      <c r="BJ117" s="16" t="s">
        <v>79</v>
      </c>
      <c r="BK117" s="222">
        <f>ROUND(I117*H117,2)</f>
        <v>0</v>
      </c>
      <c r="BL117" s="16" t="s">
        <v>126</v>
      </c>
      <c r="BM117" s="221" t="s">
        <v>381</v>
      </c>
    </row>
    <row r="118" spans="2:65" s="1" customFormat="1" ht="16.5" customHeight="1">
      <c r="B118" s="37"/>
      <c r="C118" s="256" t="s">
        <v>216</v>
      </c>
      <c r="D118" s="256" t="s">
        <v>189</v>
      </c>
      <c r="E118" s="257" t="s">
        <v>333</v>
      </c>
      <c r="F118" s="258" t="s">
        <v>334</v>
      </c>
      <c r="G118" s="259" t="s">
        <v>134</v>
      </c>
      <c r="H118" s="260">
        <v>4</v>
      </c>
      <c r="I118" s="261"/>
      <c r="J118" s="262">
        <f>ROUND(I118*H118,2)</f>
        <v>0</v>
      </c>
      <c r="K118" s="258" t="s">
        <v>19</v>
      </c>
      <c r="L118" s="263"/>
      <c r="M118" s="264" t="s">
        <v>19</v>
      </c>
      <c r="N118" s="265" t="s">
        <v>45</v>
      </c>
      <c r="O118" s="82"/>
      <c r="P118" s="219">
        <f>O118*H118</f>
        <v>0</v>
      </c>
      <c r="Q118" s="219">
        <v>0.0065</v>
      </c>
      <c r="R118" s="219">
        <f>Q118*H118</f>
        <v>0.026</v>
      </c>
      <c r="S118" s="219">
        <v>0</v>
      </c>
      <c r="T118" s="220">
        <f>S118*H118</f>
        <v>0</v>
      </c>
      <c r="AR118" s="221" t="s">
        <v>153</v>
      </c>
      <c r="AT118" s="221" t="s">
        <v>189</v>
      </c>
      <c r="AU118" s="221" t="s">
        <v>83</v>
      </c>
      <c r="AY118" s="16" t="s">
        <v>119</v>
      </c>
      <c r="BE118" s="222">
        <f>IF(N118="základní",J118,0)</f>
        <v>0</v>
      </c>
      <c r="BF118" s="222">
        <f>IF(N118="snížená",J118,0)</f>
        <v>0</v>
      </c>
      <c r="BG118" s="222">
        <f>IF(N118="zákl. přenesená",J118,0)</f>
        <v>0</v>
      </c>
      <c r="BH118" s="222">
        <f>IF(N118="sníž. přenesená",J118,0)</f>
        <v>0</v>
      </c>
      <c r="BI118" s="222">
        <f>IF(N118="nulová",J118,0)</f>
        <v>0</v>
      </c>
      <c r="BJ118" s="16" t="s">
        <v>79</v>
      </c>
      <c r="BK118" s="222">
        <f>ROUND(I118*H118,2)</f>
        <v>0</v>
      </c>
      <c r="BL118" s="16" t="s">
        <v>126</v>
      </c>
      <c r="BM118" s="221" t="s">
        <v>382</v>
      </c>
    </row>
    <row r="119" spans="2:51" s="12" customFormat="1" ht="12">
      <c r="B119" s="223"/>
      <c r="C119" s="224"/>
      <c r="D119" s="225" t="s">
        <v>136</v>
      </c>
      <c r="E119" s="226" t="s">
        <v>19</v>
      </c>
      <c r="F119" s="227" t="s">
        <v>383</v>
      </c>
      <c r="G119" s="224"/>
      <c r="H119" s="228">
        <v>4</v>
      </c>
      <c r="I119" s="229"/>
      <c r="J119" s="224"/>
      <c r="K119" s="224"/>
      <c r="L119" s="230"/>
      <c r="M119" s="231"/>
      <c r="N119" s="232"/>
      <c r="O119" s="232"/>
      <c r="P119" s="232"/>
      <c r="Q119" s="232"/>
      <c r="R119" s="232"/>
      <c r="S119" s="232"/>
      <c r="T119" s="233"/>
      <c r="AT119" s="234" t="s">
        <v>136</v>
      </c>
      <c r="AU119" s="234" t="s">
        <v>83</v>
      </c>
      <c r="AV119" s="12" t="s">
        <v>83</v>
      </c>
      <c r="AW119" s="12" t="s">
        <v>35</v>
      </c>
      <c r="AX119" s="12" t="s">
        <v>79</v>
      </c>
      <c r="AY119" s="234" t="s">
        <v>119</v>
      </c>
    </row>
    <row r="120" spans="2:65" s="1" customFormat="1" ht="16.5" customHeight="1">
      <c r="B120" s="37"/>
      <c r="C120" s="256" t="s">
        <v>7</v>
      </c>
      <c r="D120" s="256" t="s">
        <v>189</v>
      </c>
      <c r="E120" s="257" t="s">
        <v>337</v>
      </c>
      <c r="F120" s="258" t="s">
        <v>338</v>
      </c>
      <c r="G120" s="259" t="s">
        <v>134</v>
      </c>
      <c r="H120" s="260">
        <v>3</v>
      </c>
      <c r="I120" s="261"/>
      <c r="J120" s="262">
        <f>ROUND(I120*H120,2)</f>
        <v>0</v>
      </c>
      <c r="K120" s="258" t="s">
        <v>19</v>
      </c>
      <c r="L120" s="263"/>
      <c r="M120" s="264" t="s">
        <v>19</v>
      </c>
      <c r="N120" s="265" t="s">
        <v>45</v>
      </c>
      <c r="O120" s="82"/>
      <c r="P120" s="219">
        <f>O120*H120</f>
        <v>0</v>
      </c>
      <c r="Q120" s="219">
        <v>0.0065</v>
      </c>
      <c r="R120" s="219">
        <f>Q120*H120</f>
        <v>0.0195</v>
      </c>
      <c r="S120" s="219">
        <v>0</v>
      </c>
      <c r="T120" s="220">
        <f>S120*H120</f>
        <v>0</v>
      </c>
      <c r="AR120" s="221" t="s">
        <v>153</v>
      </c>
      <c r="AT120" s="221" t="s">
        <v>189</v>
      </c>
      <c r="AU120" s="221" t="s">
        <v>83</v>
      </c>
      <c r="AY120" s="16" t="s">
        <v>119</v>
      </c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16" t="s">
        <v>79</v>
      </c>
      <c r="BK120" s="222">
        <f>ROUND(I120*H120,2)</f>
        <v>0</v>
      </c>
      <c r="BL120" s="16" t="s">
        <v>126</v>
      </c>
      <c r="BM120" s="221" t="s">
        <v>384</v>
      </c>
    </row>
    <row r="121" spans="2:51" s="12" customFormat="1" ht="12">
      <c r="B121" s="223"/>
      <c r="C121" s="224"/>
      <c r="D121" s="225" t="s">
        <v>136</v>
      </c>
      <c r="E121" s="226" t="s">
        <v>19</v>
      </c>
      <c r="F121" s="227" t="s">
        <v>385</v>
      </c>
      <c r="G121" s="224"/>
      <c r="H121" s="228">
        <v>3</v>
      </c>
      <c r="I121" s="229"/>
      <c r="J121" s="224"/>
      <c r="K121" s="224"/>
      <c r="L121" s="230"/>
      <c r="M121" s="231"/>
      <c r="N121" s="232"/>
      <c r="O121" s="232"/>
      <c r="P121" s="232"/>
      <c r="Q121" s="232"/>
      <c r="R121" s="232"/>
      <c r="S121" s="232"/>
      <c r="T121" s="233"/>
      <c r="AT121" s="234" t="s">
        <v>136</v>
      </c>
      <c r="AU121" s="234" t="s">
        <v>83</v>
      </c>
      <c r="AV121" s="12" t="s">
        <v>83</v>
      </c>
      <c r="AW121" s="12" t="s">
        <v>35</v>
      </c>
      <c r="AX121" s="12" t="s">
        <v>79</v>
      </c>
      <c r="AY121" s="234" t="s">
        <v>119</v>
      </c>
    </row>
    <row r="122" spans="2:65" s="1" customFormat="1" ht="16.5" customHeight="1">
      <c r="B122" s="37"/>
      <c r="C122" s="210" t="s">
        <v>221</v>
      </c>
      <c r="D122" s="210" t="s">
        <v>121</v>
      </c>
      <c r="E122" s="211" t="s">
        <v>386</v>
      </c>
      <c r="F122" s="212" t="s">
        <v>387</v>
      </c>
      <c r="G122" s="213" t="s">
        <v>388</v>
      </c>
      <c r="H122" s="214">
        <v>32</v>
      </c>
      <c r="I122" s="215"/>
      <c r="J122" s="216">
        <f>ROUND(I122*H122,2)</f>
        <v>0</v>
      </c>
      <c r="K122" s="212" t="s">
        <v>19</v>
      </c>
      <c r="L122" s="42"/>
      <c r="M122" s="217" t="s">
        <v>19</v>
      </c>
      <c r="N122" s="218" t="s">
        <v>45</v>
      </c>
      <c r="O122" s="82"/>
      <c r="P122" s="219">
        <f>O122*H122</f>
        <v>0</v>
      </c>
      <c r="Q122" s="219">
        <v>0</v>
      </c>
      <c r="R122" s="219">
        <f>Q122*H122</f>
        <v>0</v>
      </c>
      <c r="S122" s="219">
        <v>0</v>
      </c>
      <c r="T122" s="220">
        <f>S122*H122</f>
        <v>0</v>
      </c>
      <c r="AR122" s="221" t="s">
        <v>126</v>
      </c>
      <c r="AT122" s="221" t="s">
        <v>121</v>
      </c>
      <c r="AU122" s="221" t="s">
        <v>83</v>
      </c>
      <c r="AY122" s="16" t="s">
        <v>119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16" t="s">
        <v>79</v>
      </c>
      <c r="BK122" s="222">
        <f>ROUND(I122*H122,2)</f>
        <v>0</v>
      </c>
      <c r="BL122" s="16" t="s">
        <v>126</v>
      </c>
      <c r="BM122" s="221" t="s">
        <v>389</v>
      </c>
    </row>
    <row r="123" spans="2:51" s="12" customFormat="1" ht="12">
      <c r="B123" s="223"/>
      <c r="C123" s="224"/>
      <c r="D123" s="225" t="s">
        <v>136</v>
      </c>
      <c r="E123" s="224"/>
      <c r="F123" s="227" t="s">
        <v>390</v>
      </c>
      <c r="G123" s="224"/>
      <c r="H123" s="228">
        <v>32</v>
      </c>
      <c r="I123" s="229"/>
      <c r="J123" s="224"/>
      <c r="K123" s="224"/>
      <c r="L123" s="230"/>
      <c r="M123" s="231"/>
      <c r="N123" s="232"/>
      <c r="O123" s="232"/>
      <c r="P123" s="232"/>
      <c r="Q123" s="232"/>
      <c r="R123" s="232"/>
      <c r="S123" s="232"/>
      <c r="T123" s="233"/>
      <c r="AT123" s="234" t="s">
        <v>136</v>
      </c>
      <c r="AU123" s="234" t="s">
        <v>83</v>
      </c>
      <c r="AV123" s="12" t="s">
        <v>83</v>
      </c>
      <c r="AW123" s="12" t="s">
        <v>4</v>
      </c>
      <c r="AX123" s="12" t="s">
        <v>79</v>
      </c>
      <c r="AY123" s="234" t="s">
        <v>119</v>
      </c>
    </row>
    <row r="124" spans="2:65" s="1" customFormat="1" ht="16.5" customHeight="1">
      <c r="B124" s="37"/>
      <c r="C124" s="210" t="s">
        <v>226</v>
      </c>
      <c r="D124" s="210" t="s">
        <v>121</v>
      </c>
      <c r="E124" s="211" t="s">
        <v>341</v>
      </c>
      <c r="F124" s="212" t="s">
        <v>342</v>
      </c>
      <c r="G124" s="213" t="s">
        <v>134</v>
      </c>
      <c r="H124" s="214">
        <v>12</v>
      </c>
      <c r="I124" s="215"/>
      <c r="J124" s="216">
        <f>ROUND(I124*H124,2)</f>
        <v>0</v>
      </c>
      <c r="K124" s="212" t="s">
        <v>125</v>
      </c>
      <c r="L124" s="42"/>
      <c r="M124" s="217" t="s">
        <v>19</v>
      </c>
      <c r="N124" s="218" t="s">
        <v>45</v>
      </c>
      <c r="O124" s="82"/>
      <c r="P124" s="219">
        <f>O124*H124</f>
        <v>0</v>
      </c>
      <c r="Q124" s="219">
        <v>5.2E-05</v>
      </c>
      <c r="R124" s="219">
        <f>Q124*H124</f>
        <v>0.000624</v>
      </c>
      <c r="S124" s="219">
        <v>0</v>
      </c>
      <c r="T124" s="220">
        <f>S124*H124</f>
        <v>0</v>
      </c>
      <c r="AR124" s="221" t="s">
        <v>126</v>
      </c>
      <c r="AT124" s="221" t="s">
        <v>121</v>
      </c>
      <c r="AU124" s="221" t="s">
        <v>83</v>
      </c>
      <c r="AY124" s="16" t="s">
        <v>119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6" t="s">
        <v>79</v>
      </c>
      <c r="BK124" s="222">
        <f>ROUND(I124*H124,2)</f>
        <v>0</v>
      </c>
      <c r="BL124" s="16" t="s">
        <v>126</v>
      </c>
      <c r="BM124" s="221" t="s">
        <v>391</v>
      </c>
    </row>
    <row r="125" spans="2:51" s="12" customFormat="1" ht="12">
      <c r="B125" s="223"/>
      <c r="C125" s="224"/>
      <c r="D125" s="225" t="s">
        <v>136</v>
      </c>
      <c r="E125" s="226" t="s">
        <v>19</v>
      </c>
      <c r="F125" s="227" t="s">
        <v>392</v>
      </c>
      <c r="G125" s="224"/>
      <c r="H125" s="228">
        <v>12</v>
      </c>
      <c r="I125" s="229"/>
      <c r="J125" s="224"/>
      <c r="K125" s="224"/>
      <c r="L125" s="230"/>
      <c r="M125" s="231"/>
      <c r="N125" s="232"/>
      <c r="O125" s="232"/>
      <c r="P125" s="232"/>
      <c r="Q125" s="232"/>
      <c r="R125" s="232"/>
      <c r="S125" s="232"/>
      <c r="T125" s="233"/>
      <c r="AT125" s="234" t="s">
        <v>136</v>
      </c>
      <c r="AU125" s="234" t="s">
        <v>83</v>
      </c>
      <c r="AV125" s="12" t="s">
        <v>83</v>
      </c>
      <c r="AW125" s="12" t="s">
        <v>35</v>
      </c>
      <c r="AX125" s="12" t="s">
        <v>79</v>
      </c>
      <c r="AY125" s="234" t="s">
        <v>119</v>
      </c>
    </row>
    <row r="126" spans="2:65" s="1" customFormat="1" ht="16.5" customHeight="1">
      <c r="B126" s="37"/>
      <c r="C126" s="256" t="s">
        <v>230</v>
      </c>
      <c r="D126" s="256" t="s">
        <v>189</v>
      </c>
      <c r="E126" s="257" t="s">
        <v>344</v>
      </c>
      <c r="F126" s="258" t="s">
        <v>345</v>
      </c>
      <c r="G126" s="259" t="s">
        <v>134</v>
      </c>
      <c r="H126" s="260">
        <v>12</v>
      </c>
      <c r="I126" s="261"/>
      <c r="J126" s="262">
        <f>ROUND(I126*H126,2)</f>
        <v>0</v>
      </c>
      <c r="K126" s="258" t="s">
        <v>19</v>
      </c>
      <c r="L126" s="263"/>
      <c r="M126" s="264" t="s">
        <v>19</v>
      </c>
      <c r="N126" s="265" t="s">
        <v>45</v>
      </c>
      <c r="O126" s="82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AR126" s="221" t="s">
        <v>153</v>
      </c>
      <c r="AT126" s="221" t="s">
        <v>189</v>
      </c>
      <c r="AU126" s="221" t="s">
        <v>83</v>
      </c>
      <c r="AY126" s="16" t="s">
        <v>119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6" t="s">
        <v>79</v>
      </c>
      <c r="BK126" s="222">
        <f>ROUND(I126*H126,2)</f>
        <v>0</v>
      </c>
      <c r="BL126" s="16" t="s">
        <v>126</v>
      </c>
      <c r="BM126" s="221" t="s">
        <v>393</v>
      </c>
    </row>
    <row r="127" spans="2:65" s="1" customFormat="1" ht="16.5" customHeight="1">
      <c r="B127" s="37"/>
      <c r="C127" s="210" t="s">
        <v>235</v>
      </c>
      <c r="D127" s="210" t="s">
        <v>121</v>
      </c>
      <c r="E127" s="211" t="s">
        <v>350</v>
      </c>
      <c r="F127" s="212" t="s">
        <v>351</v>
      </c>
      <c r="G127" s="213" t="s">
        <v>134</v>
      </c>
      <c r="H127" s="214">
        <v>12</v>
      </c>
      <c r="I127" s="215"/>
      <c r="J127" s="216">
        <f>ROUND(I127*H127,2)</f>
        <v>0</v>
      </c>
      <c r="K127" s="212" t="s">
        <v>125</v>
      </c>
      <c r="L127" s="42"/>
      <c r="M127" s="217" t="s">
        <v>19</v>
      </c>
      <c r="N127" s="218" t="s">
        <v>45</v>
      </c>
      <c r="O127" s="82"/>
      <c r="P127" s="219">
        <f>O127*H127</f>
        <v>0</v>
      </c>
      <c r="Q127" s="219">
        <v>0.0020824</v>
      </c>
      <c r="R127" s="219">
        <f>Q127*H127</f>
        <v>0.0249888</v>
      </c>
      <c r="S127" s="219">
        <v>0</v>
      </c>
      <c r="T127" s="220">
        <f>S127*H127</f>
        <v>0</v>
      </c>
      <c r="AR127" s="221" t="s">
        <v>126</v>
      </c>
      <c r="AT127" s="221" t="s">
        <v>121</v>
      </c>
      <c r="AU127" s="221" t="s">
        <v>83</v>
      </c>
      <c r="AY127" s="16" t="s">
        <v>119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6" t="s">
        <v>79</v>
      </c>
      <c r="BK127" s="222">
        <f>ROUND(I127*H127,2)</f>
        <v>0</v>
      </c>
      <c r="BL127" s="16" t="s">
        <v>126</v>
      </c>
      <c r="BM127" s="221" t="s">
        <v>394</v>
      </c>
    </row>
    <row r="128" spans="2:51" s="12" customFormat="1" ht="12">
      <c r="B128" s="223"/>
      <c r="C128" s="224"/>
      <c r="D128" s="225" t="s">
        <v>136</v>
      </c>
      <c r="E128" s="226" t="s">
        <v>19</v>
      </c>
      <c r="F128" s="227" t="s">
        <v>392</v>
      </c>
      <c r="G128" s="224"/>
      <c r="H128" s="228">
        <v>12</v>
      </c>
      <c r="I128" s="229"/>
      <c r="J128" s="224"/>
      <c r="K128" s="224"/>
      <c r="L128" s="230"/>
      <c r="M128" s="231"/>
      <c r="N128" s="232"/>
      <c r="O128" s="232"/>
      <c r="P128" s="232"/>
      <c r="Q128" s="232"/>
      <c r="R128" s="232"/>
      <c r="S128" s="232"/>
      <c r="T128" s="233"/>
      <c r="AT128" s="234" t="s">
        <v>136</v>
      </c>
      <c r="AU128" s="234" t="s">
        <v>83</v>
      </c>
      <c r="AV128" s="12" t="s">
        <v>83</v>
      </c>
      <c r="AW128" s="12" t="s">
        <v>35</v>
      </c>
      <c r="AX128" s="12" t="s">
        <v>79</v>
      </c>
      <c r="AY128" s="234" t="s">
        <v>119</v>
      </c>
    </row>
    <row r="129" spans="2:65" s="1" customFormat="1" ht="16.5" customHeight="1">
      <c r="B129" s="37"/>
      <c r="C129" s="210" t="s">
        <v>239</v>
      </c>
      <c r="D129" s="210" t="s">
        <v>121</v>
      </c>
      <c r="E129" s="211" t="s">
        <v>360</v>
      </c>
      <c r="F129" s="212" t="s">
        <v>361</v>
      </c>
      <c r="G129" s="213" t="s">
        <v>181</v>
      </c>
      <c r="H129" s="214">
        <v>0.071</v>
      </c>
      <c r="I129" s="215"/>
      <c r="J129" s="216">
        <f>ROUND(I129*H129,2)</f>
        <v>0</v>
      </c>
      <c r="K129" s="212" t="s">
        <v>125</v>
      </c>
      <c r="L129" s="42"/>
      <c r="M129" s="217" t="s">
        <v>19</v>
      </c>
      <c r="N129" s="218" t="s">
        <v>45</v>
      </c>
      <c r="O129" s="82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AR129" s="221" t="s">
        <v>126</v>
      </c>
      <c r="AT129" s="221" t="s">
        <v>121</v>
      </c>
      <c r="AU129" s="221" t="s">
        <v>83</v>
      </c>
      <c r="AY129" s="16" t="s">
        <v>119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6" t="s">
        <v>79</v>
      </c>
      <c r="BK129" s="222">
        <f>ROUND(I129*H129,2)</f>
        <v>0</v>
      </c>
      <c r="BL129" s="16" t="s">
        <v>126</v>
      </c>
      <c r="BM129" s="221" t="s">
        <v>395</v>
      </c>
    </row>
    <row r="130" spans="2:63" s="11" customFormat="1" ht="22.8" customHeight="1">
      <c r="B130" s="194"/>
      <c r="C130" s="195"/>
      <c r="D130" s="196" t="s">
        <v>73</v>
      </c>
      <c r="E130" s="208" t="s">
        <v>396</v>
      </c>
      <c r="F130" s="208" t="s">
        <v>397</v>
      </c>
      <c r="G130" s="195"/>
      <c r="H130" s="195"/>
      <c r="I130" s="198"/>
      <c r="J130" s="209">
        <f>BK130</f>
        <v>0</v>
      </c>
      <c r="K130" s="195"/>
      <c r="L130" s="200"/>
      <c r="M130" s="201"/>
      <c r="N130" s="202"/>
      <c r="O130" s="202"/>
      <c r="P130" s="203">
        <f>SUM(P131:P150)</f>
        <v>0</v>
      </c>
      <c r="Q130" s="202"/>
      <c r="R130" s="203">
        <f>SUM(R131:R150)</f>
        <v>0.053844</v>
      </c>
      <c r="S130" s="202"/>
      <c r="T130" s="204">
        <f>SUM(T131:T150)</f>
        <v>0</v>
      </c>
      <c r="AR130" s="205" t="s">
        <v>79</v>
      </c>
      <c r="AT130" s="206" t="s">
        <v>73</v>
      </c>
      <c r="AU130" s="206" t="s">
        <v>79</v>
      </c>
      <c r="AY130" s="205" t="s">
        <v>119</v>
      </c>
      <c r="BK130" s="207">
        <f>SUM(BK131:BK150)</f>
        <v>0</v>
      </c>
    </row>
    <row r="131" spans="2:65" s="1" customFormat="1" ht="16.5" customHeight="1">
      <c r="B131" s="37"/>
      <c r="C131" s="210" t="s">
        <v>243</v>
      </c>
      <c r="D131" s="210" t="s">
        <v>121</v>
      </c>
      <c r="E131" s="211" t="s">
        <v>365</v>
      </c>
      <c r="F131" s="212" t="s">
        <v>366</v>
      </c>
      <c r="G131" s="213" t="s">
        <v>367</v>
      </c>
      <c r="H131" s="214">
        <v>3.52</v>
      </c>
      <c r="I131" s="215"/>
      <c r="J131" s="216">
        <f>ROUND(I131*H131,2)</f>
        <v>0</v>
      </c>
      <c r="K131" s="212" t="s">
        <v>125</v>
      </c>
      <c r="L131" s="42"/>
      <c r="M131" s="217" t="s">
        <v>19</v>
      </c>
      <c r="N131" s="218" t="s">
        <v>45</v>
      </c>
      <c r="O131" s="82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AR131" s="221" t="s">
        <v>126</v>
      </c>
      <c r="AT131" s="221" t="s">
        <v>121</v>
      </c>
      <c r="AU131" s="221" t="s">
        <v>83</v>
      </c>
      <c r="AY131" s="16" t="s">
        <v>119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6" t="s">
        <v>79</v>
      </c>
      <c r="BK131" s="222">
        <f>ROUND(I131*H131,2)</f>
        <v>0</v>
      </c>
      <c r="BL131" s="16" t="s">
        <v>126</v>
      </c>
      <c r="BM131" s="221" t="s">
        <v>398</v>
      </c>
    </row>
    <row r="132" spans="2:51" s="12" customFormat="1" ht="12">
      <c r="B132" s="223"/>
      <c r="C132" s="224"/>
      <c r="D132" s="225" t="s">
        <v>136</v>
      </c>
      <c r="E132" s="224"/>
      <c r="F132" s="227" t="s">
        <v>369</v>
      </c>
      <c r="G132" s="224"/>
      <c r="H132" s="228">
        <v>3.52</v>
      </c>
      <c r="I132" s="229"/>
      <c r="J132" s="224"/>
      <c r="K132" s="224"/>
      <c r="L132" s="230"/>
      <c r="M132" s="231"/>
      <c r="N132" s="232"/>
      <c r="O132" s="232"/>
      <c r="P132" s="232"/>
      <c r="Q132" s="232"/>
      <c r="R132" s="232"/>
      <c r="S132" s="232"/>
      <c r="T132" s="233"/>
      <c r="AT132" s="234" t="s">
        <v>136</v>
      </c>
      <c r="AU132" s="234" t="s">
        <v>83</v>
      </c>
      <c r="AV132" s="12" t="s">
        <v>83</v>
      </c>
      <c r="AW132" s="12" t="s">
        <v>4</v>
      </c>
      <c r="AX132" s="12" t="s">
        <v>79</v>
      </c>
      <c r="AY132" s="234" t="s">
        <v>119</v>
      </c>
    </row>
    <row r="133" spans="2:65" s="1" customFormat="1" ht="16.5" customHeight="1">
      <c r="B133" s="37"/>
      <c r="C133" s="210" t="s">
        <v>248</v>
      </c>
      <c r="D133" s="210" t="s">
        <v>121</v>
      </c>
      <c r="E133" s="211" t="s">
        <v>370</v>
      </c>
      <c r="F133" s="212" t="s">
        <v>371</v>
      </c>
      <c r="G133" s="213" t="s">
        <v>130</v>
      </c>
      <c r="H133" s="214">
        <v>13.2</v>
      </c>
      <c r="I133" s="215"/>
      <c r="J133" s="216">
        <f>ROUND(I133*H133,2)</f>
        <v>0</v>
      </c>
      <c r="K133" s="212" t="s">
        <v>125</v>
      </c>
      <c r="L133" s="42"/>
      <c r="M133" s="217" t="s">
        <v>19</v>
      </c>
      <c r="N133" s="218" t="s">
        <v>45</v>
      </c>
      <c r="O133" s="82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AR133" s="221" t="s">
        <v>126</v>
      </c>
      <c r="AT133" s="221" t="s">
        <v>121</v>
      </c>
      <c r="AU133" s="221" t="s">
        <v>83</v>
      </c>
      <c r="AY133" s="16" t="s">
        <v>119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6" t="s">
        <v>79</v>
      </c>
      <c r="BK133" s="222">
        <f>ROUND(I133*H133,2)</f>
        <v>0</v>
      </c>
      <c r="BL133" s="16" t="s">
        <v>126</v>
      </c>
      <c r="BM133" s="221" t="s">
        <v>399</v>
      </c>
    </row>
    <row r="134" spans="2:51" s="12" customFormat="1" ht="12">
      <c r="B134" s="223"/>
      <c r="C134" s="224"/>
      <c r="D134" s="225" t="s">
        <v>136</v>
      </c>
      <c r="E134" s="226" t="s">
        <v>19</v>
      </c>
      <c r="F134" s="227" t="s">
        <v>400</v>
      </c>
      <c r="G134" s="224"/>
      <c r="H134" s="228">
        <v>13.2</v>
      </c>
      <c r="I134" s="229"/>
      <c r="J134" s="224"/>
      <c r="K134" s="224"/>
      <c r="L134" s="230"/>
      <c r="M134" s="231"/>
      <c r="N134" s="232"/>
      <c r="O134" s="232"/>
      <c r="P134" s="232"/>
      <c r="Q134" s="232"/>
      <c r="R134" s="232"/>
      <c r="S134" s="232"/>
      <c r="T134" s="233"/>
      <c r="AT134" s="234" t="s">
        <v>136</v>
      </c>
      <c r="AU134" s="234" t="s">
        <v>83</v>
      </c>
      <c r="AV134" s="12" t="s">
        <v>83</v>
      </c>
      <c r="AW134" s="12" t="s">
        <v>35</v>
      </c>
      <c r="AX134" s="12" t="s">
        <v>79</v>
      </c>
      <c r="AY134" s="234" t="s">
        <v>119</v>
      </c>
    </row>
    <row r="135" spans="2:65" s="1" customFormat="1" ht="16.5" customHeight="1">
      <c r="B135" s="37"/>
      <c r="C135" s="210" t="s">
        <v>252</v>
      </c>
      <c r="D135" s="210" t="s">
        <v>121</v>
      </c>
      <c r="E135" s="211" t="s">
        <v>374</v>
      </c>
      <c r="F135" s="212" t="s">
        <v>375</v>
      </c>
      <c r="G135" s="213" t="s">
        <v>130</v>
      </c>
      <c r="H135" s="214">
        <v>13.2</v>
      </c>
      <c r="I135" s="215"/>
      <c r="J135" s="216">
        <f>ROUND(I135*H135,2)</f>
        <v>0</v>
      </c>
      <c r="K135" s="212" t="s">
        <v>125</v>
      </c>
      <c r="L135" s="42"/>
      <c r="M135" s="217" t="s">
        <v>19</v>
      </c>
      <c r="N135" s="218" t="s">
        <v>45</v>
      </c>
      <c r="O135" s="82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AR135" s="221" t="s">
        <v>126</v>
      </c>
      <c r="AT135" s="221" t="s">
        <v>121</v>
      </c>
      <c r="AU135" s="221" t="s">
        <v>83</v>
      </c>
      <c r="AY135" s="16" t="s">
        <v>119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6" t="s">
        <v>79</v>
      </c>
      <c r="BK135" s="222">
        <f>ROUND(I135*H135,2)</f>
        <v>0</v>
      </c>
      <c r="BL135" s="16" t="s">
        <v>126</v>
      </c>
      <c r="BM135" s="221" t="s">
        <v>401</v>
      </c>
    </row>
    <row r="136" spans="2:65" s="1" customFormat="1" ht="16.5" customHeight="1">
      <c r="B136" s="37"/>
      <c r="C136" s="210" t="s">
        <v>256</v>
      </c>
      <c r="D136" s="210" t="s">
        <v>121</v>
      </c>
      <c r="E136" s="211" t="s">
        <v>377</v>
      </c>
      <c r="F136" s="212" t="s">
        <v>378</v>
      </c>
      <c r="G136" s="213" t="s">
        <v>130</v>
      </c>
      <c r="H136" s="214">
        <v>52.8</v>
      </c>
      <c r="I136" s="215"/>
      <c r="J136" s="216">
        <f>ROUND(I136*H136,2)</f>
        <v>0</v>
      </c>
      <c r="K136" s="212" t="s">
        <v>125</v>
      </c>
      <c r="L136" s="42"/>
      <c r="M136" s="217" t="s">
        <v>19</v>
      </c>
      <c r="N136" s="218" t="s">
        <v>45</v>
      </c>
      <c r="O136" s="82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AR136" s="221" t="s">
        <v>126</v>
      </c>
      <c r="AT136" s="221" t="s">
        <v>121</v>
      </c>
      <c r="AU136" s="221" t="s">
        <v>83</v>
      </c>
      <c r="AY136" s="16" t="s">
        <v>119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6" t="s">
        <v>79</v>
      </c>
      <c r="BK136" s="222">
        <f>ROUND(I136*H136,2)</f>
        <v>0</v>
      </c>
      <c r="BL136" s="16" t="s">
        <v>126</v>
      </c>
      <c r="BM136" s="221" t="s">
        <v>402</v>
      </c>
    </row>
    <row r="137" spans="2:51" s="12" customFormat="1" ht="12">
      <c r="B137" s="223"/>
      <c r="C137" s="224"/>
      <c r="D137" s="225" t="s">
        <v>136</v>
      </c>
      <c r="E137" s="224"/>
      <c r="F137" s="227" t="s">
        <v>403</v>
      </c>
      <c r="G137" s="224"/>
      <c r="H137" s="228">
        <v>52.8</v>
      </c>
      <c r="I137" s="229"/>
      <c r="J137" s="224"/>
      <c r="K137" s="224"/>
      <c r="L137" s="230"/>
      <c r="M137" s="231"/>
      <c r="N137" s="232"/>
      <c r="O137" s="232"/>
      <c r="P137" s="232"/>
      <c r="Q137" s="232"/>
      <c r="R137" s="232"/>
      <c r="S137" s="232"/>
      <c r="T137" s="233"/>
      <c r="AT137" s="234" t="s">
        <v>136</v>
      </c>
      <c r="AU137" s="234" t="s">
        <v>83</v>
      </c>
      <c r="AV137" s="12" t="s">
        <v>83</v>
      </c>
      <c r="AW137" s="12" t="s">
        <v>4</v>
      </c>
      <c r="AX137" s="12" t="s">
        <v>79</v>
      </c>
      <c r="AY137" s="234" t="s">
        <v>119</v>
      </c>
    </row>
    <row r="138" spans="2:65" s="1" customFormat="1" ht="24" customHeight="1">
      <c r="B138" s="37"/>
      <c r="C138" s="210" t="s">
        <v>260</v>
      </c>
      <c r="D138" s="210" t="s">
        <v>121</v>
      </c>
      <c r="E138" s="211" t="s">
        <v>330</v>
      </c>
      <c r="F138" s="212" t="s">
        <v>331</v>
      </c>
      <c r="G138" s="213" t="s">
        <v>134</v>
      </c>
      <c r="H138" s="214">
        <v>5</v>
      </c>
      <c r="I138" s="215"/>
      <c r="J138" s="216">
        <f>ROUND(I138*H138,2)</f>
        <v>0</v>
      </c>
      <c r="K138" s="212" t="s">
        <v>125</v>
      </c>
      <c r="L138" s="42"/>
      <c r="M138" s="217" t="s">
        <v>19</v>
      </c>
      <c r="N138" s="218" t="s">
        <v>45</v>
      </c>
      <c r="O138" s="82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AR138" s="221" t="s">
        <v>126</v>
      </c>
      <c r="AT138" s="221" t="s">
        <v>121</v>
      </c>
      <c r="AU138" s="221" t="s">
        <v>83</v>
      </c>
      <c r="AY138" s="16" t="s">
        <v>119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6" t="s">
        <v>79</v>
      </c>
      <c r="BK138" s="222">
        <f>ROUND(I138*H138,2)</f>
        <v>0</v>
      </c>
      <c r="BL138" s="16" t="s">
        <v>126</v>
      </c>
      <c r="BM138" s="221" t="s">
        <v>404</v>
      </c>
    </row>
    <row r="139" spans="2:65" s="1" customFormat="1" ht="16.5" customHeight="1">
      <c r="B139" s="37"/>
      <c r="C139" s="256" t="s">
        <v>264</v>
      </c>
      <c r="D139" s="256" t="s">
        <v>189</v>
      </c>
      <c r="E139" s="257" t="s">
        <v>333</v>
      </c>
      <c r="F139" s="258" t="s">
        <v>334</v>
      </c>
      <c r="G139" s="259" t="s">
        <v>134</v>
      </c>
      <c r="H139" s="260">
        <v>3</v>
      </c>
      <c r="I139" s="261"/>
      <c r="J139" s="262">
        <f>ROUND(I139*H139,2)</f>
        <v>0</v>
      </c>
      <c r="K139" s="258" t="s">
        <v>19</v>
      </c>
      <c r="L139" s="263"/>
      <c r="M139" s="264" t="s">
        <v>19</v>
      </c>
      <c r="N139" s="265" t="s">
        <v>45</v>
      </c>
      <c r="O139" s="82"/>
      <c r="P139" s="219">
        <f>O139*H139</f>
        <v>0</v>
      </c>
      <c r="Q139" s="219">
        <v>0.0065</v>
      </c>
      <c r="R139" s="219">
        <f>Q139*H139</f>
        <v>0.0195</v>
      </c>
      <c r="S139" s="219">
        <v>0</v>
      </c>
      <c r="T139" s="220">
        <f>S139*H139</f>
        <v>0</v>
      </c>
      <c r="AR139" s="221" t="s">
        <v>153</v>
      </c>
      <c r="AT139" s="221" t="s">
        <v>189</v>
      </c>
      <c r="AU139" s="221" t="s">
        <v>83</v>
      </c>
      <c r="AY139" s="16" t="s">
        <v>119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6" t="s">
        <v>79</v>
      </c>
      <c r="BK139" s="222">
        <f>ROUND(I139*H139,2)</f>
        <v>0</v>
      </c>
      <c r="BL139" s="16" t="s">
        <v>126</v>
      </c>
      <c r="BM139" s="221" t="s">
        <v>405</v>
      </c>
    </row>
    <row r="140" spans="2:51" s="12" customFormat="1" ht="12">
      <c r="B140" s="223"/>
      <c r="C140" s="224"/>
      <c r="D140" s="225" t="s">
        <v>136</v>
      </c>
      <c r="E140" s="226" t="s">
        <v>19</v>
      </c>
      <c r="F140" s="227" t="s">
        <v>385</v>
      </c>
      <c r="G140" s="224"/>
      <c r="H140" s="228">
        <v>3</v>
      </c>
      <c r="I140" s="229"/>
      <c r="J140" s="224"/>
      <c r="K140" s="224"/>
      <c r="L140" s="230"/>
      <c r="M140" s="231"/>
      <c r="N140" s="232"/>
      <c r="O140" s="232"/>
      <c r="P140" s="232"/>
      <c r="Q140" s="232"/>
      <c r="R140" s="232"/>
      <c r="S140" s="232"/>
      <c r="T140" s="233"/>
      <c r="AT140" s="234" t="s">
        <v>136</v>
      </c>
      <c r="AU140" s="234" t="s">
        <v>83</v>
      </c>
      <c r="AV140" s="12" t="s">
        <v>83</v>
      </c>
      <c r="AW140" s="12" t="s">
        <v>35</v>
      </c>
      <c r="AX140" s="12" t="s">
        <v>79</v>
      </c>
      <c r="AY140" s="234" t="s">
        <v>119</v>
      </c>
    </row>
    <row r="141" spans="2:65" s="1" customFormat="1" ht="16.5" customHeight="1">
      <c r="B141" s="37"/>
      <c r="C141" s="256" t="s">
        <v>268</v>
      </c>
      <c r="D141" s="256" t="s">
        <v>189</v>
      </c>
      <c r="E141" s="257" t="s">
        <v>337</v>
      </c>
      <c r="F141" s="258" t="s">
        <v>338</v>
      </c>
      <c r="G141" s="259" t="s">
        <v>134</v>
      </c>
      <c r="H141" s="260">
        <v>2</v>
      </c>
      <c r="I141" s="261"/>
      <c r="J141" s="262">
        <f>ROUND(I141*H141,2)</f>
        <v>0</v>
      </c>
      <c r="K141" s="258" t="s">
        <v>19</v>
      </c>
      <c r="L141" s="263"/>
      <c r="M141" s="264" t="s">
        <v>19</v>
      </c>
      <c r="N141" s="265" t="s">
        <v>45</v>
      </c>
      <c r="O141" s="82"/>
      <c r="P141" s="219">
        <f>O141*H141</f>
        <v>0</v>
      </c>
      <c r="Q141" s="219">
        <v>0.0065</v>
      </c>
      <c r="R141" s="219">
        <f>Q141*H141</f>
        <v>0.013</v>
      </c>
      <c r="S141" s="219">
        <v>0</v>
      </c>
      <c r="T141" s="220">
        <f>S141*H141</f>
        <v>0</v>
      </c>
      <c r="AR141" s="221" t="s">
        <v>153</v>
      </c>
      <c r="AT141" s="221" t="s">
        <v>189</v>
      </c>
      <c r="AU141" s="221" t="s">
        <v>83</v>
      </c>
      <c r="AY141" s="16" t="s">
        <v>119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6" t="s">
        <v>79</v>
      </c>
      <c r="BK141" s="222">
        <f>ROUND(I141*H141,2)</f>
        <v>0</v>
      </c>
      <c r="BL141" s="16" t="s">
        <v>126</v>
      </c>
      <c r="BM141" s="221" t="s">
        <v>406</v>
      </c>
    </row>
    <row r="142" spans="2:51" s="12" customFormat="1" ht="12">
      <c r="B142" s="223"/>
      <c r="C142" s="224"/>
      <c r="D142" s="225" t="s">
        <v>136</v>
      </c>
      <c r="E142" s="226" t="s">
        <v>19</v>
      </c>
      <c r="F142" s="227" t="s">
        <v>407</v>
      </c>
      <c r="G142" s="224"/>
      <c r="H142" s="228">
        <v>2</v>
      </c>
      <c r="I142" s="229"/>
      <c r="J142" s="224"/>
      <c r="K142" s="224"/>
      <c r="L142" s="230"/>
      <c r="M142" s="231"/>
      <c r="N142" s="232"/>
      <c r="O142" s="232"/>
      <c r="P142" s="232"/>
      <c r="Q142" s="232"/>
      <c r="R142" s="232"/>
      <c r="S142" s="232"/>
      <c r="T142" s="233"/>
      <c r="AT142" s="234" t="s">
        <v>136</v>
      </c>
      <c r="AU142" s="234" t="s">
        <v>83</v>
      </c>
      <c r="AV142" s="12" t="s">
        <v>83</v>
      </c>
      <c r="AW142" s="12" t="s">
        <v>35</v>
      </c>
      <c r="AX142" s="12" t="s">
        <v>79</v>
      </c>
      <c r="AY142" s="234" t="s">
        <v>119</v>
      </c>
    </row>
    <row r="143" spans="2:65" s="1" customFormat="1" ht="16.5" customHeight="1">
      <c r="B143" s="37"/>
      <c r="C143" s="210" t="s">
        <v>272</v>
      </c>
      <c r="D143" s="210" t="s">
        <v>121</v>
      </c>
      <c r="E143" s="211" t="s">
        <v>386</v>
      </c>
      <c r="F143" s="212" t="s">
        <v>387</v>
      </c>
      <c r="G143" s="213" t="s">
        <v>388</v>
      </c>
      <c r="H143" s="214">
        <v>32</v>
      </c>
      <c r="I143" s="215"/>
      <c r="J143" s="216">
        <f>ROUND(I143*H143,2)</f>
        <v>0</v>
      </c>
      <c r="K143" s="212" t="s">
        <v>19</v>
      </c>
      <c r="L143" s="42"/>
      <c r="M143" s="217" t="s">
        <v>19</v>
      </c>
      <c r="N143" s="218" t="s">
        <v>45</v>
      </c>
      <c r="O143" s="82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AR143" s="221" t="s">
        <v>126</v>
      </c>
      <c r="AT143" s="221" t="s">
        <v>121</v>
      </c>
      <c r="AU143" s="221" t="s">
        <v>83</v>
      </c>
      <c r="AY143" s="16" t="s">
        <v>119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6" t="s">
        <v>79</v>
      </c>
      <c r="BK143" s="222">
        <f>ROUND(I143*H143,2)</f>
        <v>0</v>
      </c>
      <c r="BL143" s="16" t="s">
        <v>126</v>
      </c>
      <c r="BM143" s="221" t="s">
        <v>408</v>
      </c>
    </row>
    <row r="144" spans="2:51" s="12" customFormat="1" ht="12">
      <c r="B144" s="223"/>
      <c r="C144" s="224"/>
      <c r="D144" s="225" t="s">
        <v>136</v>
      </c>
      <c r="E144" s="224"/>
      <c r="F144" s="227" t="s">
        <v>390</v>
      </c>
      <c r="G144" s="224"/>
      <c r="H144" s="228">
        <v>32</v>
      </c>
      <c r="I144" s="229"/>
      <c r="J144" s="224"/>
      <c r="K144" s="224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136</v>
      </c>
      <c r="AU144" s="234" t="s">
        <v>83</v>
      </c>
      <c r="AV144" s="12" t="s">
        <v>83</v>
      </c>
      <c r="AW144" s="12" t="s">
        <v>4</v>
      </c>
      <c r="AX144" s="12" t="s">
        <v>79</v>
      </c>
      <c r="AY144" s="234" t="s">
        <v>119</v>
      </c>
    </row>
    <row r="145" spans="2:65" s="1" customFormat="1" ht="16.5" customHeight="1">
      <c r="B145" s="37"/>
      <c r="C145" s="210" t="s">
        <v>276</v>
      </c>
      <c r="D145" s="210" t="s">
        <v>121</v>
      </c>
      <c r="E145" s="211" t="s">
        <v>341</v>
      </c>
      <c r="F145" s="212" t="s">
        <v>342</v>
      </c>
      <c r="G145" s="213" t="s">
        <v>134</v>
      </c>
      <c r="H145" s="214">
        <v>10</v>
      </c>
      <c r="I145" s="215"/>
      <c r="J145" s="216">
        <f>ROUND(I145*H145,2)</f>
        <v>0</v>
      </c>
      <c r="K145" s="212" t="s">
        <v>125</v>
      </c>
      <c r="L145" s="42"/>
      <c r="M145" s="217" t="s">
        <v>19</v>
      </c>
      <c r="N145" s="218" t="s">
        <v>45</v>
      </c>
      <c r="O145" s="82"/>
      <c r="P145" s="219">
        <f>O145*H145</f>
        <v>0</v>
      </c>
      <c r="Q145" s="219">
        <v>5.2E-05</v>
      </c>
      <c r="R145" s="219">
        <f>Q145*H145</f>
        <v>0.00052</v>
      </c>
      <c r="S145" s="219">
        <v>0</v>
      </c>
      <c r="T145" s="220">
        <f>S145*H145</f>
        <v>0</v>
      </c>
      <c r="AR145" s="221" t="s">
        <v>126</v>
      </c>
      <c r="AT145" s="221" t="s">
        <v>121</v>
      </c>
      <c r="AU145" s="221" t="s">
        <v>83</v>
      </c>
      <c r="AY145" s="16" t="s">
        <v>119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6" t="s">
        <v>79</v>
      </c>
      <c r="BK145" s="222">
        <f>ROUND(I145*H145,2)</f>
        <v>0</v>
      </c>
      <c r="BL145" s="16" t="s">
        <v>126</v>
      </c>
      <c r="BM145" s="221" t="s">
        <v>409</v>
      </c>
    </row>
    <row r="146" spans="2:51" s="12" customFormat="1" ht="12">
      <c r="B146" s="223"/>
      <c r="C146" s="224"/>
      <c r="D146" s="225" t="s">
        <v>136</v>
      </c>
      <c r="E146" s="226" t="s">
        <v>19</v>
      </c>
      <c r="F146" s="227" t="s">
        <v>410</v>
      </c>
      <c r="G146" s="224"/>
      <c r="H146" s="228">
        <v>10</v>
      </c>
      <c r="I146" s="229"/>
      <c r="J146" s="224"/>
      <c r="K146" s="224"/>
      <c r="L146" s="230"/>
      <c r="M146" s="231"/>
      <c r="N146" s="232"/>
      <c r="O146" s="232"/>
      <c r="P146" s="232"/>
      <c r="Q146" s="232"/>
      <c r="R146" s="232"/>
      <c r="S146" s="232"/>
      <c r="T146" s="233"/>
      <c r="AT146" s="234" t="s">
        <v>136</v>
      </c>
      <c r="AU146" s="234" t="s">
        <v>83</v>
      </c>
      <c r="AV146" s="12" t="s">
        <v>83</v>
      </c>
      <c r="AW146" s="12" t="s">
        <v>35</v>
      </c>
      <c r="AX146" s="12" t="s">
        <v>79</v>
      </c>
      <c r="AY146" s="234" t="s">
        <v>119</v>
      </c>
    </row>
    <row r="147" spans="2:65" s="1" customFormat="1" ht="16.5" customHeight="1">
      <c r="B147" s="37"/>
      <c r="C147" s="256" t="s">
        <v>281</v>
      </c>
      <c r="D147" s="256" t="s">
        <v>189</v>
      </c>
      <c r="E147" s="257" t="s">
        <v>344</v>
      </c>
      <c r="F147" s="258" t="s">
        <v>345</v>
      </c>
      <c r="G147" s="259" t="s">
        <v>134</v>
      </c>
      <c r="H147" s="260">
        <v>10</v>
      </c>
      <c r="I147" s="261"/>
      <c r="J147" s="262">
        <f>ROUND(I147*H147,2)</f>
        <v>0</v>
      </c>
      <c r="K147" s="258" t="s">
        <v>19</v>
      </c>
      <c r="L147" s="263"/>
      <c r="M147" s="264" t="s">
        <v>19</v>
      </c>
      <c r="N147" s="265" t="s">
        <v>45</v>
      </c>
      <c r="O147" s="82"/>
      <c r="P147" s="219">
        <f>O147*H147</f>
        <v>0</v>
      </c>
      <c r="Q147" s="219">
        <v>0</v>
      </c>
      <c r="R147" s="219">
        <f>Q147*H147</f>
        <v>0</v>
      </c>
      <c r="S147" s="219">
        <v>0</v>
      </c>
      <c r="T147" s="220">
        <f>S147*H147</f>
        <v>0</v>
      </c>
      <c r="AR147" s="221" t="s">
        <v>153</v>
      </c>
      <c r="AT147" s="221" t="s">
        <v>189</v>
      </c>
      <c r="AU147" s="221" t="s">
        <v>83</v>
      </c>
      <c r="AY147" s="16" t="s">
        <v>119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6" t="s">
        <v>79</v>
      </c>
      <c r="BK147" s="222">
        <f>ROUND(I147*H147,2)</f>
        <v>0</v>
      </c>
      <c r="BL147" s="16" t="s">
        <v>126</v>
      </c>
      <c r="BM147" s="221" t="s">
        <v>411</v>
      </c>
    </row>
    <row r="148" spans="2:65" s="1" customFormat="1" ht="16.5" customHeight="1">
      <c r="B148" s="37"/>
      <c r="C148" s="210" t="s">
        <v>288</v>
      </c>
      <c r="D148" s="210" t="s">
        <v>121</v>
      </c>
      <c r="E148" s="211" t="s">
        <v>350</v>
      </c>
      <c r="F148" s="212" t="s">
        <v>351</v>
      </c>
      <c r="G148" s="213" t="s">
        <v>134</v>
      </c>
      <c r="H148" s="214">
        <v>10</v>
      </c>
      <c r="I148" s="215"/>
      <c r="J148" s="216">
        <f>ROUND(I148*H148,2)</f>
        <v>0</v>
      </c>
      <c r="K148" s="212" t="s">
        <v>125</v>
      </c>
      <c r="L148" s="42"/>
      <c r="M148" s="217" t="s">
        <v>19</v>
      </c>
      <c r="N148" s="218" t="s">
        <v>45</v>
      </c>
      <c r="O148" s="82"/>
      <c r="P148" s="219">
        <f>O148*H148</f>
        <v>0</v>
      </c>
      <c r="Q148" s="219">
        <v>0.0020824</v>
      </c>
      <c r="R148" s="219">
        <f>Q148*H148</f>
        <v>0.020824</v>
      </c>
      <c r="S148" s="219">
        <v>0</v>
      </c>
      <c r="T148" s="220">
        <f>S148*H148</f>
        <v>0</v>
      </c>
      <c r="AR148" s="221" t="s">
        <v>126</v>
      </c>
      <c r="AT148" s="221" t="s">
        <v>121</v>
      </c>
      <c r="AU148" s="221" t="s">
        <v>83</v>
      </c>
      <c r="AY148" s="16" t="s">
        <v>119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6" t="s">
        <v>79</v>
      </c>
      <c r="BK148" s="222">
        <f>ROUND(I148*H148,2)</f>
        <v>0</v>
      </c>
      <c r="BL148" s="16" t="s">
        <v>126</v>
      </c>
      <c r="BM148" s="221" t="s">
        <v>412</v>
      </c>
    </row>
    <row r="149" spans="2:51" s="12" customFormat="1" ht="12">
      <c r="B149" s="223"/>
      <c r="C149" s="224"/>
      <c r="D149" s="225" t="s">
        <v>136</v>
      </c>
      <c r="E149" s="226" t="s">
        <v>19</v>
      </c>
      <c r="F149" s="227" t="s">
        <v>410</v>
      </c>
      <c r="G149" s="224"/>
      <c r="H149" s="228">
        <v>10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AT149" s="234" t="s">
        <v>136</v>
      </c>
      <c r="AU149" s="234" t="s">
        <v>83</v>
      </c>
      <c r="AV149" s="12" t="s">
        <v>83</v>
      </c>
      <c r="AW149" s="12" t="s">
        <v>35</v>
      </c>
      <c r="AX149" s="12" t="s">
        <v>79</v>
      </c>
      <c r="AY149" s="234" t="s">
        <v>119</v>
      </c>
    </row>
    <row r="150" spans="2:65" s="1" customFormat="1" ht="16.5" customHeight="1">
      <c r="B150" s="37"/>
      <c r="C150" s="210" t="s">
        <v>295</v>
      </c>
      <c r="D150" s="210" t="s">
        <v>121</v>
      </c>
      <c r="E150" s="211" t="s">
        <v>360</v>
      </c>
      <c r="F150" s="212" t="s">
        <v>361</v>
      </c>
      <c r="G150" s="213" t="s">
        <v>181</v>
      </c>
      <c r="H150" s="214">
        <v>0.054</v>
      </c>
      <c r="I150" s="215"/>
      <c r="J150" s="216">
        <f>ROUND(I150*H150,2)</f>
        <v>0</v>
      </c>
      <c r="K150" s="212" t="s">
        <v>125</v>
      </c>
      <c r="L150" s="42"/>
      <c r="M150" s="217" t="s">
        <v>19</v>
      </c>
      <c r="N150" s="218" t="s">
        <v>45</v>
      </c>
      <c r="O150" s="82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AR150" s="221" t="s">
        <v>126</v>
      </c>
      <c r="AT150" s="221" t="s">
        <v>121</v>
      </c>
      <c r="AU150" s="221" t="s">
        <v>83</v>
      </c>
      <c r="AY150" s="16" t="s">
        <v>119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6" t="s">
        <v>79</v>
      </c>
      <c r="BK150" s="222">
        <f>ROUND(I150*H150,2)</f>
        <v>0</v>
      </c>
      <c r="BL150" s="16" t="s">
        <v>126</v>
      </c>
      <c r="BM150" s="221" t="s">
        <v>413</v>
      </c>
    </row>
    <row r="151" spans="2:63" s="11" customFormat="1" ht="22.8" customHeight="1">
      <c r="B151" s="194"/>
      <c r="C151" s="195"/>
      <c r="D151" s="196" t="s">
        <v>73</v>
      </c>
      <c r="E151" s="208" t="s">
        <v>414</v>
      </c>
      <c r="F151" s="208" t="s">
        <v>415</v>
      </c>
      <c r="G151" s="195"/>
      <c r="H151" s="195"/>
      <c r="I151" s="198"/>
      <c r="J151" s="209">
        <f>BK151</f>
        <v>0</v>
      </c>
      <c r="K151" s="195"/>
      <c r="L151" s="200"/>
      <c r="M151" s="201"/>
      <c r="N151" s="202"/>
      <c r="O151" s="202"/>
      <c r="P151" s="203">
        <f>SUM(P152:P163)</f>
        <v>0</v>
      </c>
      <c r="Q151" s="202"/>
      <c r="R151" s="203">
        <f>SUM(R152:R163)</f>
        <v>0.011</v>
      </c>
      <c r="S151" s="202"/>
      <c r="T151" s="204">
        <f>SUM(T152:T163)</f>
        <v>0</v>
      </c>
      <c r="AR151" s="205" t="s">
        <v>79</v>
      </c>
      <c r="AT151" s="206" t="s">
        <v>73</v>
      </c>
      <c r="AU151" s="206" t="s">
        <v>79</v>
      </c>
      <c r="AY151" s="205" t="s">
        <v>119</v>
      </c>
      <c r="BK151" s="207">
        <f>SUM(BK152:BK163)</f>
        <v>0</v>
      </c>
    </row>
    <row r="152" spans="2:65" s="1" customFormat="1" ht="16.5" customHeight="1">
      <c r="B152" s="37"/>
      <c r="C152" s="210" t="s">
        <v>300</v>
      </c>
      <c r="D152" s="210" t="s">
        <v>121</v>
      </c>
      <c r="E152" s="211" t="s">
        <v>365</v>
      </c>
      <c r="F152" s="212" t="s">
        <v>366</v>
      </c>
      <c r="G152" s="213" t="s">
        <v>367</v>
      </c>
      <c r="H152" s="214">
        <v>3.52</v>
      </c>
      <c r="I152" s="215"/>
      <c r="J152" s="216">
        <f>ROUND(I152*H152,2)</f>
        <v>0</v>
      </c>
      <c r="K152" s="212" t="s">
        <v>125</v>
      </c>
      <c r="L152" s="42"/>
      <c r="M152" s="217" t="s">
        <v>19</v>
      </c>
      <c r="N152" s="218" t="s">
        <v>45</v>
      </c>
      <c r="O152" s="82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AR152" s="221" t="s">
        <v>126</v>
      </c>
      <c r="AT152" s="221" t="s">
        <v>121</v>
      </c>
      <c r="AU152" s="221" t="s">
        <v>83</v>
      </c>
      <c r="AY152" s="16" t="s">
        <v>119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6" t="s">
        <v>79</v>
      </c>
      <c r="BK152" s="222">
        <f>ROUND(I152*H152,2)</f>
        <v>0</v>
      </c>
      <c r="BL152" s="16" t="s">
        <v>126</v>
      </c>
      <c r="BM152" s="221" t="s">
        <v>416</v>
      </c>
    </row>
    <row r="153" spans="2:51" s="12" customFormat="1" ht="12">
      <c r="B153" s="223"/>
      <c r="C153" s="224"/>
      <c r="D153" s="225" t="s">
        <v>136</v>
      </c>
      <c r="E153" s="224"/>
      <c r="F153" s="227" t="s">
        <v>369</v>
      </c>
      <c r="G153" s="224"/>
      <c r="H153" s="228">
        <v>3.52</v>
      </c>
      <c r="I153" s="229"/>
      <c r="J153" s="224"/>
      <c r="K153" s="224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136</v>
      </c>
      <c r="AU153" s="234" t="s">
        <v>83</v>
      </c>
      <c r="AV153" s="12" t="s">
        <v>83</v>
      </c>
      <c r="AW153" s="12" t="s">
        <v>4</v>
      </c>
      <c r="AX153" s="12" t="s">
        <v>79</v>
      </c>
      <c r="AY153" s="234" t="s">
        <v>119</v>
      </c>
    </row>
    <row r="154" spans="2:65" s="1" customFormat="1" ht="16.5" customHeight="1">
      <c r="B154" s="37"/>
      <c r="C154" s="210" t="s">
        <v>417</v>
      </c>
      <c r="D154" s="210" t="s">
        <v>121</v>
      </c>
      <c r="E154" s="211" t="s">
        <v>370</v>
      </c>
      <c r="F154" s="212" t="s">
        <v>371</v>
      </c>
      <c r="G154" s="213" t="s">
        <v>130</v>
      </c>
      <c r="H154" s="214">
        <v>13.2</v>
      </c>
      <c r="I154" s="215"/>
      <c r="J154" s="216">
        <f>ROUND(I154*H154,2)</f>
        <v>0</v>
      </c>
      <c r="K154" s="212" t="s">
        <v>125</v>
      </c>
      <c r="L154" s="42"/>
      <c r="M154" s="217" t="s">
        <v>19</v>
      </c>
      <c r="N154" s="218" t="s">
        <v>45</v>
      </c>
      <c r="O154" s="82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AR154" s="221" t="s">
        <v>126</v>
      </c>
      <c r="AT154" s="221" t="s">
        <v>121</v>
      </c>
      <c r="AU154" s="221" t="s">
        <v>83</v>
      </c>
      <c r="AY154" s="16" t="s">
        <v>119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6" t="s">
        <v>79</v>
      </c>
      <c r="BK154" s="222">
        <f>ROUND(I154*H154,2)</f>
        <v>0</v>
      </c>
      <c r="BL154" s="16" t="s">
        <v>126</v>
      </c>
      <c r="BM154" s="221" t="s">
        <v>418</v>
      </c>
    </row>
    <row r="155" spans="2:51" s="12" customFormat="1" ht="12">
      <c r="B155" s="223"/>
      <c r="C155" s="224"/>
      <c r="D155" s="225" t="s">
        <v>136</v>
      </c>
      <c r="E155" s="226" t="s">
        <v>19</v>
      </c>
      <c r="F155" s="227" t="s">
        <v>400</v>
      </c>
      <c r="G155" s="224"/>
      <c r="H155" s="228">
        <v>13.2</v>
      </c>
      <c r="I155" s="229"/>
      <c r="J155" s="224"/>
      <c r="K155" s="224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136</v>
      </c>
      <c r="AU155" s="234" t="s">
        <v>83</v>
      </c>
      <c r="AV155" s="12" t="s">
        <v>83</v>
      </c>
      <c r="AW155" s="12" t="s">
        <v>35</v>
      </c>
      <c r="AX155" s="12" t="s">
        <v>79</v>
      </c>
      <c r="AY155" s="234" t="s">
        <v>119</v>
      </c>
    </row>
    <row r="156" spans="2:65" s="1" customFormat="1" ht="16.5" customHeight="1">
      <c r="B156" s="37"/>
      <c r="C156" s="210" t="s">
        <v>419</v>
      </c>
      <c r="D156" s="210" t="s">
        <v>121</v>
      </c>
      <c r="E156" s="211" t="s">
        <v>374</v>
      </c>
      <c r="F156" s="212" t="s">
        <v>375</v>
      </c>
      <c r="G156" s="213" t="s">
        <v>130</v>
      </c>
      <c r="H156" s="214">
        <v>13.2</v>
      </c>
      <c r="I156" s="215"/>
      <c r="J156" s="216">
        <f>ROUND(I156*H156,2)</f>
        <v>0</v>
      </c>
      <c r="K156" s="212" t="s">
        <v>125</v>
      </c>
      <c r="L156" s="42"/>
      <c r="M156" s="217" t="s">
        <v>19</v>
      </c>
      <c r="N156" s="218" t="s">
        <v>45</v>
      </c>
      <c r="O156" s="82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AR156" s="221" t="s">
        <v>126</v>
      </c>
      <c r="AT156" s="221" t="s">
        <v>121</v>
      </c>
      <c r="AU156" s="221" t="s">
        <v>83</v>
      </c>
      <c r="AY156" s="16" t="s">
        <v>119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6" t="s">
        <v>79</v>
      </c>
      <c r="BK156" s="222">
        <f>ROUND(I156*H156,2)</f>
        <v>0</v>
      </c>
      <c r="BL156" s="16" t="s">
        <v>126</v>
      </c>
      <c r="BM156" s="221" t="s">
        <v>420</v>
      </c>
    </row>
    <row r="157" spans="2:65" s="1" customFormat="1" ht="16.5" customHeight="1">
      <c r="B157" s="37"/>
      <c r="C157" s="210" t="s">
        <v>421</v>
      </c>
      <c r="D157" s="210" t="s">
        <v>121</v>
      </c>
      <c r="E157" s="211" t="s">
        <v>377</v>
      </c>
      <c r="F157" s="212" t="s">
        <v>378</v>
      </c>
      <c r="G157" s="213" t="s">
        <v>130</v>
      </c>
      <c r="H157" s="214">
        <v>52.8</v>
      </c>
      <c r="I157" s="215"/>
      <c r="J157" s="216">
        <f>ROUND(I157*H157,2)</f>
        <v>0</v>
      </c>
      <c r="K157" s="212" t="s">
        <v>125</v>
      </c>
      <c r="L157" s="42"/>
      <c r="M157" s="217" t="s">
        <v>19</v>
      </c>
      <c r="N157" s="218" t="s">
        <v>45</v>
      </c>
      <c r="O157" s="82"/>
      <c r="P157" s="219">
        <f>O157*H157</f>
        <v>0</v>
      </c>
      <c r="Q157" s="219">
        <v>0</v>
      </c>
      <c r="R157" s="219">
        <f>Q157*H157</f>
        <v>0</v>
      </c>
      <c r="S157" s="219">
        <v>0</v>
      </c>
      <c r="T157" s="220">
        <f>S157*H157</f>
        <v>0</v>
      </c>
      <c r="AR157" s="221" t="s">
        <v>126</v>
      </c>
      <c r="AT157" s="221" t="s">
        <v>121</v>
      </c>
      <c r="AU157" s="221" t="s">
        <v>83</v>
      </c>
      <c r="AY157" s="16" t="s">
        <v>119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6" t="s">
        <v>79</v>
      </c>
      <c r="BK157" s="222">
        <f>ROUND(I157*H157,2)</f>
        <v>0</v>
      </c>
      <c r="BL157" s="16" t="s">
        <v>126</v>
      </c>
      <c r="BM157" s="221" t="s">
        <v>422</v>
      </c>
    </row>
    <row r="158" spans="2:51" s="12" customFormat="1" ht="12">
      <c r="B158" s="223"/>
      <c r="C158" s="224"/>
      <c r="D158" s="225" t="s">
        <v>136</v>
      </c>
      <c r="E158" s="224"/>
      <c r="F158" s="227" t="s">
        <v>403</v>
      </c>
      <c r="G158" s="224"/>
      <c r="H158" s="228">
        <v>52.8</v>
      </c>
      <c r="I158" s="229"/>
      <c r="J158" s="224"/>
      <c r="K158" s="224"/>
      <c r="L158" s="230"/>
      <c r="M158" s="231"/>
      <c r="N158" s="232"/>
      <c r="O158" s="232"/>
      <c r="P158" s="232"/>
      <c r="Q158" s="232"/>
      <c r="R158" s="232"/>
      <c r="S158" s="232"/>
      <c r="T158" s="233"/>
      <c r="AT158" s="234" t="s">
        <v>136</v>
      </c>
      <c r="AU158" s="234" t="s">
        <v>83</v>
      </c>
      <c r="AV158" s="12" t="s">
        <v>83</v>
      </c>
      <c r="AW158" s="12" t="s">
        <v>4</v>
      </c>
      <c r="AX158" s="12" t="s">
        <v>79</v>
      </c>
      <c r="AY158" s="234" t="s">
        <v>119</v>
      </c>
    </row>
    <row r="159" spans="2:65" s="1" customFormat="1" ht="16.5" customHeight="1">
      <c r="B159" s="37"/>
      <c r="C159" s="210" t="s">
        <v>423</v>
      </c>
      <c r="D159" s="210" t="s">
        <v>121</v>
      </c>
      <c r="E159" s="211" t="s">
        <v>424</v>
      </c>
      <c r="F159" s="212" t="s">
        <v>425</v>
      </c>
      <c r="G159" s="213" t="s">
        <v>134</v>
      </c>
      <c r="H159" s="214">
        <v>44</v>
      </c>
      <c r="I159" s="215"/>
      <c r="J159" s="216">
        <f>ROUND(I159*H159,2)</f>
        <v>0</v>
      </c>
      <c r="K159" s="212" t="s">
        <v>125</v>
      </c>
      <c r="L159" s="42"/>
      <c r="M159" s="217" t="s">
        <v>19</v>
      </c>
      <c r="N159" s="218" t="s">
        <v>45</v>
      </c>
      <c r="O159" s="82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AR159" s="221" t="s">
        <v>126</v>
      </c>
      <c r="AT159" s="221" t="s">
        <v>121</v>
      </c>
      <c r="AU159" s="221" t="s">
        <v>83</v>
      </c>
      <c r="AY159" s="16" t="s">
        <v>119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6" t="s">
        <v>79</v>
      </c>
      <c r="BK159" s="222">
        <f>ROUND(I159*H159,2)</f>
        <v>0</v>
      </c>
      <c r="BL159" s="16" t="s">
        <v>126</v>
      </c>
      <c r="BM159" s="221" t="s">
        <v>426</v>
      </c>
    </row>
    <row r="160" spans="2:65" s="1" customFormat="1" ht="16.5" customHeight="1">
      <c r="B160" s="37"/>
      <c r="C160" s="210" t="s">
        <v>427</v>
      </c>
      <c r="D160" s="210" t="s">
        <v>121</v>
      </c>
      <c r="E160" s="211" t="s">
        <v>428</v>
      </c>
      <c r="F160" s="212" t="s">
        <v>429</v>
      </c>
      <c r="G160" s="213" t="s">
        <v>134</v>
      </c>
      <c r="H160" s="214">
        <v>44</v>
      </c>
      <c r="I160" s="215"/>
      <c r="J160" s="216">
        <f>ROUND(I160*H160,2)</f>
        <v>0</v>
      </c>
      <c r="K160" s="212" t="s">
        <v>125</v>
      </c>
      <c r="L160" s="42"/>
      <c r="M160" s="217" t="s">
        <v>19</v>
      </c>
      <c r="N160" s="218" t="s">
        <v>45</v>
      </c>
      <c r="O160" s="82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AR160" s="221" t="s">
        <v>126</v>
      </c>
      <c r="AT160" s="221" t="s">
        <v>121</v>
      </c>
      <c r="AU160" s="221" t="s">
        <v>83</v>
      </c>
      <c r="AY160" s="16" t="s">
        <v>119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6" t="s">
        <v>79</v>
      </c>
      <c r="BK160" s="222">
        <f>ROUND(I160*H160,2)</f>
        <v>0</v>
      </c>
      <c r="BL160" s="16" t="s">
        <v>126</v>
      </c>
      <c r="BM160" s="221" t="s">
        <v>430</v>
      </c>
    </row>
    <row r="161" spans="2:65" s="1" customFormat="1" ht="16.5" customHeight="1">
      <c r="B161" s="37"/>
      <c r="C161" s="210" t="s">
        <v>431</v>
      </c>
      <c r="D161" s="210" t="s">
        <v>121</v>
      </c>
      <c r="E161" s="211" t="s">
        <v>432</v>
      </c>
      <c r="F161" s="212" t="s">
        <v>433</v>
      </c>
      <c r="G161" s="213" t="s">
        <v>134</v>
      </c>
      <c r="H161" s="214">
        <v>44</v>
      </c>
      <c r="I161" s="215"/>
      <c r="J161" s="216">
        <f>ROUND(I161*H161,2)</f>
        <v>0</v>
      </c>
      <c r="K161" s="212" t="s">
        <v>19</v>
      </c>
      <c r="L161" s="42"/>
      <c r="M161" s="217" t="s">
        <v>19</v>
      </c>
      <c r="N161" s="218" t="s">
        <v>45</v>
      </c>
      <c r="O161" s="82"/>
      <c r="P161" s="219">
        <f>O161*H161</f>
        <v>0</v>
      </c>
      <c r="Q161" s="219">
        <v>0.00025</v>
      </c>
      <c r="R161" s="219">
        <f>Q161*H161</f>
        <v>0.011</v>
      </c>
      <c r="S161" s="219">
        <v>0</v>
      </c>
      <c r="T161" s="220">
        <f>S161*H161</f>
        <v>0</v>
      </c>
      <c r="AR161" s="221" t="s">
        <v>126</v>
      </c>
      <c r="AT161" s="221" t="s">
        <v>121</v>
      </c>
      <c r="AU161" s="221" t="s">
        <v>83</v>
      </c>
      <c r="AY161" s="16" t="s">
        <v>119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6" t="s">
        <v>79</v>
      </c>
      <c r="BK161" s="222">
        <f>ROUND(I161*H161,2)</f>
        <v>0</v>
      </c>
      <c r="BL161" s="16" t="s">
        <v>126</v>
      </c>
      <c r="BM161" s="221" t="s">
        <v>434</v>
      </c>
    </row>
    <row r="162" spans="2:65" s="1" customFormat="1" ht="16.5" customHeight="1">
      <c r="B162" s="37"/>
      <c r="C162" s="210" t="s">
        <v>435</v>
      </c>
      <c r="D162" s="210" t="s">
        <v>121</v>
      </c>
      <c r="E162" s="211" t="s">
        <v>347</v>
      </c>
      <c r="F162" s="212" t="s">
        <v>348</v>
      </c>
      <c r="G162" s="213" t="s">
        <v>134</v>
      </c>
      <c r="H162" s="214">
        <v>44</v>
      </c>
      <c r="I162" s="215"/>
      <c r="J162" s="216">
        <f>ROUND(I162*H162,2)</f>
        <v>0</v>
      </c>
      <c r="K162" s="212" t="s">
        <v>125</v>
      </c>
      <c r="L162" s="42"/>
      <c r="M162" s="217" t="s">
        <v>19</v>
      </c>
      <c r="N162" s="218" t="s">
        <v>45</v>
      </c>
      <c r="O162" s="82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AR162" s="221" t="s">
        <v>126</v>
      </c>
      <c r="AT162" s="221" t="s">
        <v>121</v>
      </c>
      <c r="AU162" s="221" t="s">
        <v>83</v>
      </c>
      <c r="AY162" s="16" t="s">
        <v>119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6" t="s">
        <v>79</v>
      </c>
      <c r="BK162" s="222">
        <f>ROUND(I162*H162,2)</f>
        <v>0</v>
      </c>
      <c r="BL162" s="16" t="s">
        <v>126</v>
      </c>
      <c r="BM162" s="221" t="s">
        <v>436</v>
      </c>
    </row>
    <row r="163" spans="2:65" s="1" customFormat="1" ht="16.5" customHeight="1">
      <c r="B163" s="37"/>
      <c r="C163" s="210" t="s">
        <v>437</v>
      </c>
      <c r="D163" s="210" t="s">
        <v>121</v>
      </c>
      <c r="E163" s="211" t="s">
        <v>360</v>
      </c>
      <c r="F163" s="212" t="s">
        <v>361</v>
      </c>
      <c r="G163" s="213" t="s">
        <v>181</v>
      </c>
      <c r="H163" s="214">
        <v>0.011</v>
      </c>
      <c r="I163" s="215"/>
      <c r="J163" s="216">
        <f>ROUND(I163*H163,2)</f>
        <v>0</v>
      </c>
      <c r="K163" s="212" t="s">
        <v>125</v>
      </c>
      <c r="L163" s="42"/>
      <c r="M163" s="271" t="s">
        <v>19</v>
      </c>
      <c r="N163" s="272" t="s">
        <v>45</v>
      </c>
      <c r="O163" s="268"/>
      <c r="P163" s="269">
        <f>O163*H163</f>
        <v>0</v>
      </c>
      <c r="Q163" s="269">
        <v>0</v>
      </c>
      <c r="R163" s="269">
        <f>Q163*H163</f>
        <v>0</v>
      </c>
      <c r="S163" s="269">
        <v>0</v>
      </c>
      <c r="T163" s="270">
        <f>S163*H163</f>
        <v>0</v>
      </c>
      <c r="AR163" s="221" t="s">
        <v>126</v>
      </c>
      <c r="AT163" s="221" t="s">
        <v>121</v>
      </c>
      <c r="AU163" s="221" t="s">
        <v>83</v>
      </c>
      <c r="AY163" s="16" t="s">
        <v>119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6" t="s">
        <v>79</v>
      </c>
      <c r="BK163" s="222">
        <f>ROUND(I163*H163,2)</f>
        <v>0</v>
      </c>
      <c r="BL163" s="16" t="s">
        <v>126</v>
      </c>
      <c r="BM163" s="221" t="s">
        <v>438</v>
      </c>
    </row>
    <row r="164" spans="2:12" s="1" customFormat="1" ht="6.95" customHeight="1">
      <c r="B164" s="57"/>
      <c r="C164" s="58"/>
      <c r="D164" s="58"/>
      <c r="E164" s="58"/>
      <c r="F164" s="58"/>
      <c r="G164" s="58"/>
      <c r="H164" s="58"/>
      <c r="I164" s="160"/>
      <c r="J164" s="58"/>
      <c r="K164" s="58"/>
      <c r="L164" s="42"/>
    </row>
  </sheetData>
  <sheetProtection password="CC35" sheet="1" objects="1" scenarios="1" formatColumns="0" formatRows="0" autoFilter="0"/>
  <autoFilter ref="C83:K16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2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89</v>
      </c>
    </row>
    <row r="3" spans="2:46" ht="6.95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9"/>
      <c r="AT3" s="16" t="s">
        <v>83</v>
      </c>
    </row>
    <row r="4" spans="2:46" ht="24.95" customHeight="1">
      <c r="B4" s="19"/>
      <c r="D4" s="130" t="s">
        <v>90</v>
      </c>
      <c r="L4" s="19"/>
      <c r="M4" s="131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2" t="s">
        <v>16</v>
      </c>
      <c r="L6" s="19"/>
    </row>
    <row r="7" spans="2:12" ht="16.5" customHeight="1">
      <c r="B7" s="19"/>
      <c r="E7" s="133" t="str">
        <f>'Rekapitulace stavby'!K6</f>
        <v xml:space="preserve">Výstava  polní cesty VPC 5 R v k.ú. Šemnice</v>
      </c>
      <c r="F7" s="132"/>
      <c r="G7" s="132"/>
      <c r="H7" s="132"/>
      <c r="L7" s="19"/>
    </row>
    <row r="8" spans="2:12" s="1" customFormat="1" ht="12" customHeight="1">
      <c r="B8" s="42"/>
      <c r="D8" s="132" t="s">
        <v>91</v>
      </c>
      <c r="I8" s="134"/>
      <c r="L8" s="42"/>
    </row>
    <row r="9" spans="2:12" s="1" customFormat="1" ht="36.95" customHeight="1">
      <c r="B9" s="42"/>
      <c r="E9" s="135" t="s">
        <v>439</v>
      </c>
      <c r="F9" s="1"/>
      <c r="G9" s="1"/>
      <c r="H9" s="1"/>
      <c r="I9" s="134"/>
      <c r="L9" s="42"/>
    </row>
    <row r="10" spans="2:12" s="1" customFormat="1" ht="12">
      <c r="B10" s="42"/>
      <c r="I10" s="134"/>
      <c r="L10" s="42"/>
    </row>
    <row r="11" spans="2:12" s="1" customFormat="1" ht="12" customHeight="1">
      <c r="B11" s="42"/>
      <c r="D11" s="132" t="s">
        <v>18</v>
      </c>
      <c r="F11" s="136" t="s">
        <v>19</v>
      </c>
      <c r="I11" s="137" t="s">
        <v>20</v>
      </c>
      <c r="J11" s="136" t="s">
        <v>19</v>
      </c>
      <c r="L11" s="42"/>
    </row>
    <row r="12" spans="2:12" s="1" customFormat="1" ht="12" customHeight="1">
      <c r="B12" s="42"/>
      <c r="D12" s="132" t="s">
        <v>21</v>
      </c>
      <c r="F12" s="136" t="s">
        <v>22</v>
      </c>
      <c r="I12" s="137" t="s">
        <v>23</v>
      </c>
      <c r="J12" s="138" t="str">
        <f>'Rekapitulace stavby'!AN8</f>
        <v>23. 6. 2017</v>
      </c>
      <c r="L12" s="42"/>
    </row>
    <row r="13" spans="2:12" s="1" customFormat="1" ht="10.8" customHeight="1">
      <c r="B13" s="42"/>
      <c r="I13" s="134"/>
      <c r="L13" s="42"/>
    </row>
    <row r="14" spans="2:12" s="1" customFormat="1" ht="12" customHeight="1">
      <c r="B14" s="42"/>
      <c r="D14" s="132" t="s">
        <v>25</v>
      </c>
      <c r="I14" s="137" t="s">
        <v>26</v>
      </c>
      <c r="J14" s="136" t="s">
        <v>27</v>
      </c>
      <c r="L14" s="42"/>
    </row>
    <row r="15" spans="2:12" s="1" customFormat="1" ht="18" customHeight="1">
      <c r="B15" s="42"/>
      <c r="E15" s="136" t="s">
        <v>28</v>
      </c>
      <c r="I15" s="137" t="s">
        <v>29</v>
      </c>
      <c r="J15" s="136" t="s">
        <v>19</v>
      </c>
      <c r="L15" s="42"/>
    </row>
    <row r="16" spans="2:12" s="1" customFormat="1" ht="6.95" customHeight="1">
      <c r="B16" s="42"/>
      <c r="I16" s="134"/>
      <c r="L16" s="42"/>
    </row>
    <row r="17" spans="2:12" s="1" customFormat="1" ht="12" customHeight="1">
      <c r="B17" s="42"/>
      <c r="D17" s="132" t="s">
        <v>30</v>
      </c>
      <c r="I17" s="137" t="s">
        <v>26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6"/>
      <c r="G18" s="136"/>
      <c r="H18" s="136"/>
      <c r="I18" s="137" t="s">
        <v>29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4"/>
      <c r="L19" s="42"/>
    </row>
    <row r="20" spans="2:12" s="1" customFormat="1" ht="12" customHeight="1">
      <c r="B20" s="42"/>
      <c r="D20" s="132" t="s">
        <v>32</v>
      </c>
      <c r="I20" s="137" t="s">
        <v>26</v>
      </c>
      <c r="J20" s="136" t="s">
        <v>33</v>
      </c>
      <c r="L20" s="42"/>
    </row>
    <row r="21" spans="2:12" s="1" customFormat="1" ht="18" customHeight="1">
      <c r="B21" s="42"/>
      <c r="E21" s="136" t="s">
        <v>34</v>
      </c>
      <c r="I21" s="137" t="s">
        <v>29</v>
      </c>
      <c r="J21" s="136" t="s">
        <v>19</v>
      </c>
      <c r="L21" s="42"/>
    </row>
    <row r="22" spans="2:12" s="1" customFormat="1" ht="6.95" customHeight="1">
      <c r="B22" s="42"/>
      <c r="I22" s="134"/>
      <c r="L22" s="42"/>
    </row>
    <row r="23" spans="2:12" s="1" customFormat="1" ht="12" customHeight="1">
      <c r="B23" s="42"/>
      <c r="D23" s="132" t="s">
        <v>36</v>
      </c>
      <c r="I23" s="137" t="s">
        <v>26</v>
      </c>
      <c r="J23" s="136" t="s">
        <v>19</v>
      </c>
      <c r="L23" s="42"/>
    </row>
    <row r="24" spans="2:12" s="1" customFormat="1" ht="18" customHeight="1">
      <c r="B24" s="42"/>
      <c r="E24" s="136" t="s">
        <v>37</v>
      </c>
      <c r="I24" s="137" t="s">
        <v>29</v>
      </c>
      <c r="J24" s="136" t="s">
        <v>19</v>
      </c>
      <c r="L24" s="42"/>
    </row>
    <row r="25" spans="2:12" s="1" customFormat="1" ht="6.95" customHeight="1">
      <c r="B25" s="42"/>
      <c r="I25" s="134"/>
      <c r="L25" s="42"/>
    </row>
    <row r="26" spans="2:12" s="1" customFormat="1" ht="12" customHeight="1">
      <c r="B26" s="42"/>
      <c r="D26" s="132" t="s">
        <v>38</v>
      </c>
      <c r="I26" s="134"/>
      <c r="L26" s="42"/>
    </row>
    <row r="27" spans="2:12" s="7" customFormat="1" ht="16.5" customHeight="1">
      <c r="B27" s="139"/>
      <c r="E27" s="140" t="s">
        <v>19</v>
      </c>
      <c r="F27" s="140"/>
      <c r="G27" s="140"/>
      <c r="H27" s="140"/>
      <c r="I27" s="141"/>
      <c r="L27" s="139"/>
    </row>
    <row r="28" spans="2:12" s="1" customFormat="1" ht="6.95" customHeight="1">
      <c r="B28" s="42"/>
      <c r="I28" s="134"/>
      <c r="L28" s="42"/>
    </row>
    <row r="29" spans="2:12" s="1" customFormat="1" ht="6.95" customHeight="1">
      <c r="B29" s="42"/>
      <c r="D29" s="74"/>
      <c r="E29" s="74"/>
      <c r="F29" s="74"/>
      <c r="G29" s="74"/>
      <c r="H29" s="74"/>
      <c r="I29" s="142"/>
      <c r="J29" s="74"/>
      <c r="K29" s="74"/>
      <c r="L29" s="42"/>
    </row>
    <row r="30" spans="2:12" s="1" customFormat="1" ht="25.4" customHeight="1">
      <c r="B30" s="42"/>
      <c r="D30" s="143" t="s">
        <v>40</v>
      </c>
      <c r="I30" s="134"/>
      <c r="J30" s="144">
        <f>ROUND(J80,2)</f>
        <v>0</v>
      </c>
      <c r="L30" s="42"/>
    </row>
    <row r="31" spans="2:12" s="1" customFormat="1" ht="6.95" customHeight="1">
      <c r="B31" s="42"/>
      <c r="D31" s="74"/>
      <c r="E31" s="74"/>
      <c r="F31" s="74"/>
      <c r="G31" s="74"/>
      <c r="H31" s="74"/>
      <c r="I31" s="142"/>
      <c r="J31" s="74"/>
      <c r="K31" s="74"/>
      <c r="L31" s="42"/>
    </row>
    <row r="32" spans="2:12" s="1" customFormat="1" ht="14.4" customHeight="1">
      <c r="B32" s="42"/>
      <c r="F32" s="145" t="s">
        <v>42</v>
      </c>
      <c r="I32" s="146" t="s">
        <v>41</v>
      </c>
      <c r="J32" s="145" t="s">
        <v>43</v>
      </c>
      <c r="L32" s="42"/>
    </row>
    <row r="33" spans="2:12" s="1" customFormat="1" ht="14.4" customHeight="1">
      <c r="B33" s="42"/>
      <c r="D33" s="147" t="s">
        <v>44</v>
      </c>
      <c r="E33" s="132" t="s">
        <v>45</v>
      </c>
      <c r="F33" s="148">
        <f>ROUND((SUM(BE80:BE83)),2)</f>
        <v>0</v>
      </c>
      <c r="I33" s="149">
        <v>0.21</v>
      </c>
      <c r="J33" s="148">
        <f>ROUND(((SUM(BE80:BE83))*I33),2)</f>
        <v>0</v>
      </c>
      <c r="L33" s="42"/>
    </row>
    <row r="34" spans="2:12" s="1" customFormat="1" ht="14.4" customHeight="1">
      <c r="B34" s="42"/>
      <c r="E34" s="132" t="s">
        <v>46</v>
      </c>
      <c r="F34" s="148">
        <f>ROUND((SUM(BF80:BF83)),2)</f>
        <v>0</v>
      </c>
      <c r="I34" s="149">
        <v>0.15</v>
      </c>
      <c r="J34" s="148">
        <f>ROUND(((SUM(BF80:BF83))*I34),2)</f>
        <v>0</v>
      </c>
      <c r="L34" s="42"/>
    </row>
    <row r="35" spans="2:12" s="1" customFormat="1" ht="14.4" customHeight="1" hidden="1">
      <c r="B35" s="42"/>
      <c r="E35" s="132" t="s">
        <v>47</v>
      </c>
      <c r="F35" s="148">
        <f>ROUND((SUM(BG80:BG83)),2)</f>
        <v>0</v>
      </c>
      <c r="I35" s="149">
        <v>0.21</v>
      </c>
      <c r="J35" s="148">
        <f>0</f>
        <v>0</v>
      </c>
      <c r="L35" s="42"/>
    </row>
    <row r="36" spans="2:12" s="1" customFormat="1" ht="14.4" customHeight="1" hidden="1">
      <c r="B36" s="42"/>
      <c r="E36" s="132" t="s">
        <v>48</v>
      </c>
      <c r="F36" s="148">
        <f>ROUND((SUM(BH80:BH83)),2)</f>
        <v>0</v>
      </c>
      <c r="I36" s="149">
        <v>0.15</v>
      </c>
      <c r="J36" s="148">
        <f>0</f>
        <v>0</v>
      </c>
      <c r="L36" s="42"/>
    </row>
    <row r="37" spans="2:12" s="1" customFormat="1" ht="14.4" customHeight="1" hidden="1">
      <c r="B37" s="42"/>
      <c r="E37" s="132" t="s">
        <v>49</v>
      </c>
      <c r="F37" s="148">
        <f>ROUND((SUM(BI80:BI83)),2)</f>
        <v>0</v>
      </c>
      <c r="I37" s="149">
        <v>0</v>
      </c>
      <c r="J37" s="148">
        <f>0</f>
        <v>0</v>
      </c>
      <c r="L37" s="42"/>
    </row>
    <row r="38" spans="2:12" s="1" customFormat="1" ht="6.95" customHeight="1">
      <c r="B38" s="42"/>
      <c r="I38" s="134"/>
      <c r="L38" s="42"/>
    </row>
    <row r="39" spans="2:12" s="1" customFormat="1" ht="25.4" customHeight="1">
      <c r="B39" s="42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5"/>
      <c r="J39" s="156">
        <f>SUM(J30:J37)</f>
        <v>0</v>
      </c>
      <c r="K39" s="157"/>
      <c r="L39" s="42"/>
    </row>
    <row r="40" spans="2:12" s="1" customFormat="1" ht="14.4" customHeight="1">
      <c r="B40" s="158"/>
      <c r="C40" s="159"/>
      <c r="D40" s="159"/>
      <c r="E40" s="159"/>
      <c r="F40" s="159"/>
      <c r="G40" s="159"/>
      <c r="H40" s="159"/>
      <c r="I40" s="160"/>
      <c r="J40" s="159"/>
      <c r="K40" s="159"/>
      <c r="L40" s="42"/>
    </row>
    <row r="44" spans="2:12" s="1" customFormat="1" ht="6.95" customHeight="1" hidden="1">
      <c r="B44" s="161"/>
      <c r="C44" s="162"/>
      <c r="D44" s="162"/>
      <c r="E44" s="162"/>
      <c r="F44" s="162"/>
      <c r="G44" s="162"/>
      <c r="H44" s="162"/>
      <c r="I44" s="163"/>
      <c r="J44" s="162"/>
      <c r="K44" s="162"/>
      <c r="L44" s="42"/>
    </row>
    <row r="45" spans="2:12" s="1" customFormat="1" ht="24.95" customHeight="1" hidden="1">
      <c r="B45" s="37"/>
      <c r="C45" s="22" t="s">
        <v>93</v>
      </c>
      <c r="D45" s="38"/>
      <c r="E45" s="38"/>
      <c r="F45" s="38"/>
      <c r="G45" s="38"/>
      <c r="H45" s="38"/>
      <c r="I45" s="134"/>
      <c r="J45" s="38"/>
      <c r="K45" s="38"/>
      <c r="L45" s="42"/>
    </row>
    <row r="46" spans="2:12" s="1" customFormat="1" ht="6.95" customHeight="1" hidden="1">
      <c r="B46" s="37"/>
      <c r="C46" s="38"/>
      <c r="D46" s="38"/>
      <c r="E46" s="38"/>
      <c r="F46" s="38"/>
      <c r="G46" s="38"/>
      <c r="H46" s="38"/>
      <c r="I46" s="134"/>
      <c r="J46" s="38"/>
      <c r="K46" s="38"/>
      <c r="L46" s="42"/>
    </row>
    <row r="47" spans="2:12" s="1" customFormat="1" ht="12" customHeight="1" hidden="1">
      <c r="B47" s="37"/>
      <c r="C47" s="31" t="s">
        <v>16</v>
      </c>
      <c r="D47" s="38"/>
      <c r="E47" s="38"/>
      <c r="F47" s="38"/>
      <c r="G47" s="38"/>
      <c r="H47" s="38"/>
      <c r="I47" s="134"/>
      <c r="J47" s="38"/>
      <c r="K47" s="38"/>
      <c r="L47" s="42"/>
    </row>
    <row r="48" spans="2:12" s="1" customFormat="1" ht="16.5" customHeight="1" hidden="1">
      <c r="B48" s="37"/>
      <c r="C48" s="38"/>
      <c r="D48" s="38"/>
      <c r="E48" s="164" t="str">
        <f>E7</f>
        <v xml:space="preserve">Výstava  polní cesty VPC 5 R v k.ú. Šemnice</v>
      </c>
      <c r="F48" s="31"/>
      <c r="G48" s="31"/>
      <c r="H48" s="31"/>
      <c r="I48" s="134"/>
      <c r="J48" s="38"/>
      <c r="K48" s="38"/>
      <c r="L48" s="42"/>
    </row>
    <row r="49" spans="2:12" s="1" customFormat="1" ht="12" customHeight="1" hidden="1">
      <c r="B49" s="37"/>
      <c r="C49" s="31" t="s">
        <v>91</v>
      </c>
      <c r="D49" s="38"/>
      <c r="E49" s="38"/>
      <c r="F49" s="38"/>
      <c r="G49" s="38"/>
      <c r="H49" s="38"/>
      <c r="I49" s="134"/>
      <c r="J49" s="38"/>
      <c r="K49" s="38"/>
      <c r="L49" s="42"/>
    </row>
    <row r="50" spans="2:12" s="1" customFormat="1" ht="16.5" customHeight="1" hidden="1">
      <c r="B50" s="37"/>
      <c r="C50" s="38"/>
      <c r="D50" s="38"/>
      <c r="E50" s="67" t="str">
        <f>E9</f>
        <v>3 - Vedlejší a ostatní náklady</v>
      </c>
      <c r="F50" s="38"/>
      <c r="G50" s="38"/>
      <c r="H50" s="38"/>
      <c r="I50" s="134"/>
      <c r="J50" s="38"/>
      <c r="K50" s="38"/>
      <c r="L50" s="42"/>
    </row>
    <row r="51" spans="2:12" s="1" customFormat="1" ht="6.95" customHeight="1" hidden="1">
      <c r="B51" s="37"/>
      <c r="C51" s="38"/>
      <c r="D51" s="38"/>
      <c r="E51" s="38"/>
      <c r="F51" s="38"/>
      <c r="G51" s="38"/>
      <c r="H51" s="38"/>
      <c r="I51" s="134"/>
      <c r="J51" s="38"/>
      <c r="K51" s="38"/>
      <c r="L51" s="42"/>
    </row>
    <row r="52" spans="2:12" s="1" customFormat="1" ht="12" customHeight="1" hidden="1">
      <c r="B52" s="37"/>
      <c r="C52" s="31" t="s">
        <v>21</v>
      </c>
      <c r="D52" s="38"/>
      <c r="E52" s="38"/>
      <c r="F52" s="26" t="str">
        <f>F12</f>
        <v xml:space="preserve">k.ú. Šemnice p. č. 1401 </v>
      </c>
      <c r="G52" s="38"/>
      <c r="H52" s="38"/>
      <c r="I52" s="137" t="s">
        <v>23</v>
      </c>
      <c r="J52" s="70" t="str">
        <f>IF(J12="","",J12)</f>
        <v>23. 6. 2017</v>
      </c>
      <c r="K52" s="38"/>
      <c r="L52" s="42"/>
    </row>
    <row r="53" spans="2:12" s="1" customFormat="1" ht="6.95" customHeight="1" hidden="1">
      <c r="B53" s="37"/>
      <c r="C53" s="38"/>
      <c r="D53" s="38"/>
      <c r="E53" s="38"/>
      <c r="F53" s="38"/>
      <c r="G53" s="38"/>
      <c r="H53" s="38"/>
      <c r="I53" s="134"/>
      <c r="J53" s="38"/>
      <c r="K53" s="38"/>
      <c r="L53" s="42"/>
    </row>
    <row r="54" spans="2:12" s="1" customFormat="1" ht="27.9" customHeight="1" hidden="1">
      <c r="B54" s="37"/>
      <c r="C54" s="31" t="s">
        <v>25</v>
      </c>
      <c r="D54" s="38"/>
      <c r="E54" s="38"/>
      <c r="F54" s="26" t="str">
        <f>E15</f>
        <v>ČR–Státní pozemkový úřad, KPÚ pro Karlovarský kraj</v>
      </c>
      <c r="G54" s="38"/>
      <c r="H54" s="38"/>
      <c r="I54" s="137" t="s">
        <v>32</v>
      </c>
      <c r="J54" s="35" t="str">
        <f>E21</f>
        <v>B-PROJEKTY Teplice s.r.o.</v>
      </c>
      <c r="K54" s="38"/>
      <c r="L54" s="42"/>
    </row>
    <row r="55" spans="2:12" s="1" customFormat="1" ht="15.15" customHeight="1" hidden="1">
      <c r="B55" s="37"/>
      <c r="C55" s="31" t="s">
        <v>30</v>
      </c>
      <c r="D55" s="38"/>
      <c r="E55" s="38"/>
      <c r="F55" s="26" t="str">
        <f>IF(E18="","",E18)</f>
        <v>Vyplň údaj</v>
      </c>
      <c r="G55" s="38"/>
      <c r="H55" s="38"/>
      <c r="I55" s="137" t="s">
        <v>36</v>
      </c>
      <c r="J55" s="35" t="str">
        <f>E24</f>
        <v>Ladislav Marek</v>
      </c>
      <c r="K55" s="38"/>
      <c r="L55" s="42"/>
    </row>
    <row r="56" spans="2:12" s="1" customFormat="1" ht="10.3" customHeight="1" hidden="1">
      <c r="B56" s="37"/>
      <c r="C56" s="38"/>
      <c r="D56" s="38"/>
      <c r="E56" s="38"/>
      <c r="F56" s="38"/>
      <c r="G56" s="38"/>
      <c r="H56" s="38"/>
      <c r="I56" s="134"/>
      <c r="J56" s="38"/>
      <c r="K56" s="38"/>
      <c r="L56" s="42"/>
    </row>
    <row r="57" spans="2:12" s="1" customFormat="1" ht="29.25" customHeight="1" hidden="1">
      <c r="B57" s="37"/>
      <c r="C57" s="165" t="s">
        <v>94</v>
      </c>
      <c r="D57" s="166"/>
      <c r="E57" s="166"/>
      <c r="F57" s="166"/>
      <c r="G57" s="166"/>
      <c r="H57" s="166"/>
      <c r="I57" s="167"/>
      <c r="J57" s="168" t="s">
        <v>95</v>
      </c>
      <c r="K57" s="166"/>
      <c r="L57" s="42"/>
    </row>
    <row r="58" spans="2:12" s="1" customFormat="1" ht="10.3" customHeight="1" hidden="1">
      <c r="B58" s="37"/>
      <c r="C58" s="38"/>
      <c r="D58" s="38"/>
      <c r="E58" s="38"/>
      <c r="F58" s="38"/>
      <c r="G58" s="38"/>
      <c r="H58" s="38"/>
      <c r="I58" s="134"/>
      <c r="J58" s="38"/>
      <c r="K58" s="38"/>
      <c r="L58" s="42"/>
    </row>
    <row r="59" spans="2:47" s="1" customFormat="1" ht="22.8" customHeight="1" hidden="1">
      <c r="B59" s="37"/>
      <c r="C59" s="169" t="s">
        <v>72</v>
      </c>
      <c r="D59" s="38"/>
      <c r="E59" s="38"/>
      <c r="F59" s="38"/>
      <c r="G59" s="38"/>
      <c r="H59" s="38"/>
      <c r="I59" s="134"/>
      <c r="J59" s="100">
        <f>J80</f>
        <v>0</v>
      </c>
      <c r="K59" s="38"/>
      <c r="L59" s="42"/>
      <c r="AU59" s="16" t="s">
        <v>96</v>
      </c>
    </row>
    <row r="60" spans="2:12" s="8" customFormat="1" ht="24.95" customHeight="1" hidden="1">
      <c r="B60" s="170"/>
      <c r="C60" s="171"/>
      <c r="D60" s="172" t="s">
        <v>440</v>
      </c>
      <c r="E60" s="173"/>
      <c r="F60" s="173"/>
      <c r="G60" s="173"/>
      <c r="H60" s="173"/>
      <c r="I60" s="174"/>
      <c r="J60" s="175">
        <f>J81</f>
        <v>0</v>
      </c>
      <c r="K60" s="171"/>
      <c r="L60" s="176"/>
    </row>
    <row r="61" spans="2:12" s="1" customFormat="1" ht="21.8" customHeight="1" hidden="1">
      <c r="B61" s="37"/>
      <c r="C61" s="38"/>
      <c r="D61" s="38"/>
      <c r="E61" s="38"/>
      <c r="F61" s="38"/>
      <c r="G61" s="38"/>
      <c r="H61" s="38"/>
      <c r="I61" s="134"/>
      <c r="J61" s="38"/>
      <c r="K61" s="38"/>
      <c r="L61" s="42"/>
    </row>
    <row r="62" spans="2:12" s="1" customFormat="1" ht="6.95" customHeight="1" hidden="1">
      <c r="B62" s="57"/>
      <c r="C62" s="58"/>
      <c r="D62" s="58"/>
      <c r="E62" s="58"/>
      <c r="F62" s="58"/>
      <c r="G62" s="58"/>
      <c r="H62" s="58"/>
      <c r="I62" s="160"/>
      <c r="J62" s="58"/>
      <c r="K62" s="58"/>
      <c r="L62" s="42"/>
    </row>
    <row r="63" ht="12" hidden="1"/>
    <row r="64" ht="12" hidden="1"/>
    <row r="65" ht="12" hidden="1"/>
    <row r="66" spans="2:12" s="1" customFormat="1" ht="6.95" customHeight="1">
      <c r="B66" s="59"/>
      <c r="C66" s="60"/>
      <c r="D66" s="60"/>
      <c r="E66" s="60"/>
      <c r="F66" s="60"/>
      <c r="G66" s="60"/>
      <c r="H66" s="60"/>
      <c r="I66" s="163"/>
      <c r="J66" s="60"/>
      <c r="K66" s="60"/>
      <c r="L66" s="42"/>
    </row>
    <row r="67" spans="2:12" s="1" customFormat="1" ht="24.95" customHeight="1">
      <c r="B67" s="37"/>
      <c r="C67" s="22" t="s">
        <v>104</v>
      </c>
      <c r="D67" s="38"/>
      <c r="E67" s="38"/>
      <c r="F67" s="38"/>
      <c r="G67" s="38"/>
      <c r="H67" s="38"/>
      <c r="I67" s="134"/>
      <c r="J67" s="38"/>
      <c r="K67" s="38"/>
      <c r="L67" s="42"/>
    </row>
    <row r="68" spans="2:12" s="1" customFormat="1" ht="6.95" customHeight="1">
      <c r="B68" s="37"/>
      <c r="C68" s="38"/>
      <c r="D68" s="38"/>
      <c r="E68" s="38"/>
      <c r="F68" s="38"/>
      <c r="G68" s="38"/>
      <c r="H68" s="38"/>
      <c r="I68" s="134"/>
      <c r="J68" s="38"/>
      <c r="K68" s="38"/>
      <c r="L68" s="42"/>
    </row>
    <row r="69" spans="2:12" s="1" customFormat="1" ht="12" customHeight="1">
      <c r="B69" s="37"/>
      <c r="C69" s="31" t="s">
        <v>16</v>
      </c>
      <c r="D69" s="38"/>
      <c r="E69" s="38"/>
      <c r="F69" s="38"/>
      <c r="G69" s="38"/>
      <c r="H69" s="38"/>
      <c r="I69" s="134"/>
      <c r="J69" s="38"/>
      <c r="K69" s="38"/>
      <c r="L69" s="42"/>
    </row>
    <row r="70" spans="2:12" s="1" customFormat="1" ht="16.5" customHeight="1">
      <c r="B70" s="37"/>
      <c r="C70" s="38"/>
      <c r="D70" s="38"/>
      <c r="E70" s="164" t="str">
        <f>E7</f>
        <v xml:space="preserve">Výstava  polní cesty VPC 5 R v k.ú. Šemnice</v>
      </c>
      <c r="F70" s="31"/>
      <c r="G70" s="31"/>
      <c r="H70" s="31"/>
      <c r="I70" s="134"/>
      <c r="J70" s="38"/>
      <c r="K70" s="38"/>
      <c r="L70" s="42"/>
    </row>
    <row r="71" spans="2:12" s="1" customFormat="1" ht="12" customHeight="1">
      <c r="B71" s="37"/>
      <c r="C71" s="31" t="s">
        <v>91</v>
      </c>
      <c r="D71" s="38"/>
      <c r="E71" s="38"/>
      <c r="F71" s="38"/>
      <c r="G71" s="38"/>
      <c r="H71" s="38"/>
      <c r="I71" s="134"/>
      <c r="J71" s="38"/>
      <c r="K71" s="38"/>
      <c r="L71" s="42"/>
    </row>
    <row r="72" spans="2:12" s="1" customFormat="1" ht="16.5" customHeight="1">
      <c r="B72" s="37"/>
      <c r="C72" s="38"/>
      <c r="D72" s="38"/>
      <c r="E72" s="67" t="str">
        <f>E9</f>
        <v>3 - Vedlejší a ostatní náklady</v>
      </c>
      <c r="F72" s="38"/>
      <c r="G72" s="38"/>
      <c r="H72" s="38"/>
      <c r="I72" s="134"/>
      <c r="J72" s="38"/>
      <c r="K72" s="38"/>
      <c r="L72" s="42"/>
    </row>
    <row r="73" spans="2:12" s="1" customFormat="1" ht="6.95" customHeight="1">
      <c r="B73" s="37"/>
      <c r="C73" s="38"/>
      <c r="D73" s="38"/>
      <c r="E73" s="38"/>
      <c r="F73" s="38"/>
      <c r="G73" s="38"/>
      <c r="H73" s="38"/>
      <c r="I73" s="134"/>
      <c r="J73" s="38"/>
      <c r="K73" s="38"/>
      <c r="L73" s="42"/>
    </row>
    <row r="74" spans="2:12" s="1" customFormat="1" ht="12" customHeight="1">
      <c r="B74" s="37"/>
      <c r="C74" s="31" t="s">
        <v>21</v>
      </c>
      <c r="D74" s="38"/>
      <c r="E74" s="38"/>
      <c r="F74" s="26" t="str">
        <f>F12</f>
        <v xml:space="preserve">k.ú. Šemnice p. č. 1401 </v>
      </c>
      <c r="G74" s="38"/>
      <c r="H74" s="38"/>
      <c r="I74" s="137" t="s">
        <v>23</v>
      </c>
      <c r="J74" s="70" t="str">
        <f>IF(J12="","",J12)</f>
        <v>23. 6. 2017</v>
      </c>
      <c r="K74" s="38"/>
      <c r="L74" s="42"/>
    </row>
    <row r="75" spans="2:12" s="1" customFormat="1" ht="6.95" customHeight="1">
      <c r="B75" s="37"/>
      <c r="C75" s="38"/>
      <c r="D75" s="38"/>
      <c r="E75" s="38"/>
      <c r="F75" s="38"/>
      <c r="G75" s="38"/>
      <c r="H75" s="38"/>
      <c r="I75" s="134"/>
      <c r="J75" s="38"/>
      <c r="K75" s="38"/>
      <c r="L75" s="42"/>
    </row>
    <row r="76" spans="2:12" s="1" customFormat="1" ht="27.9" customHeight="1">
      <c r="B76" s="37"/>
      <c r="C76" s="31" t="s">
        <v>25</v>
      </c>
      <c r="D76" s="38"/>
      <c r="E76" s="38"/>
      <c r="F76" s="26" t="str">
        <f>E15</f>
        <v>ČR–Státní pozemkový úřad, KPÚ pro Karlovarský kraj</v>
      </c>
      <c r="G76" s="38"/>
      <c r="H76" s="38"/>
      <c r="I76" s="137" t="s">
        <v>32</v>
      </c>
      <c r="J76" s="35" t="str">
        <f>E21</f>
        <v>B-PROJEKTY Teplice s.r.o.</v>
      </c>
      <c r="K76" s="38"/>
      <c r="L76" s="42"/>
    </row>
    <row r="77" spans="2:12" s="1" customFormat="1" ht="15.15" customHeight="1">
      <c r="B77" s="37"/>
      <c r="C77" s="31" t="s">
        <v>30</v>
      </c>
      <c r="D77" s="38"/>
      <c r="E77" s="38"/>
      <c r="F77" s="26" t="str">
        <f>IF(E18="","",E18)</f>
        <v>Vyplň údaj</v>
      </c>
      <c r="G77" s="38"/>
      <c r="H77" s="38"/>
      <c r="I77" s="137" t="s">
        <v>36</v>
      </c>
      <c r="J77" s="35" t="str">
        <f>E24</f>
        <v>Ladislav Marek</v>
      </c>
      <c r="K77" s="38"/>
      <c r="L77" s="42"/>
    </row>
    <row r="78" spans="2:12" s="1" customFormat="1" ht="10.3" customHeight="1">
      <c r="B78" s="37"/>
      <c r="C78" s="38"/>
      <c r="D78" s="38"/>
      <c r="E78" s="38"/>
      <c r="F78" s="38"/>
      <c r="G78" s="38"/>
      <c r="H78" s="38"/>
      <c r="I78" s="134"/>
      <c r="J78" s="38"/>
      <c r="K78" s="38"/>
      <c r="L78" s="42"/>
    </row>
    <row r="79" spans="2:20" s="10" customFormat="1" ht="29.25" customHeight="1">
      <c r="B79" s="184"/>
      <c r="C79" s="185" t="s">
        <v>105</v>
      </c>
      <c r="D79" s="186" t="s">
        <v>59</v>
      </c>
      <c r="E79" s="186" t="s">
        <v>55</v>
      </c>
      <c r="F79" s="186" t="s">
        <v>56</v>
      </c>
      <c r="G79" s="186" t="s">
        <v>106</v>
      </c>
      <c r="H79" s="186" t="s">
        <v>107</v>
      </c>
      <c r="I79" s="187" t="s">
        <v>108</v>
      </c>
      <c r="J79" s="186" t="s">
        <v>95</v>
      </c>
      <c r="K79" s="188" t="s">
        <v>109</v>
      </c>
      <c r="L79" s="189"/>
      <c r="M79" s="90" t="s">
        <v>19</v>
      </c>
      <c r="N79" s="91" t="s">
        <v>44</v>
      </c>
      <c r="O79" s="91" t="s">
        <v>110</v>
      </c>
      <c r="P79" s="91" t="s">
        <v>111</v>
      </c>
      <c r="Q79" s="91" t="s">
        <v>112</v>
      </c>
      <c r="R79" s="91" t="s">
        <v>113</v>
      </c>
      <c r="S79" s="91" t="s">
        <v>114</v>
      </c>
      <c r="T79" s="92" t="s">
        <v>115</v>
      </c>
    </row>
    <row r="80" spans="2:63" s="1" customFormat="1" ht="22.8" customHeight="1">
      <c r="B80" s="37"/>
      <c r="C80" s="97" t="s">
        <v>116</v>
      </c>
      <c r="D80" s="38"/>
      <c r="E80" s="38"/>
      <c r="F80" s="38"/>
      <c r="G80" s="38"/>
      <c r="H80" s="38"/>
      <c r="I80" s="134"/>
      <c r="J80" s="190">
        <f>BK80</f>
        <v>0</v>
      </c>
      <c r="K80" s="38"/>
      <c r="L80" s="42"/>
      <c r="M80" s="93"/>
      <c r="N80" s="94"/>
      <c r="O80" s="94"/>
      <c r="P80" s="191">
        <f>P81</f>
        <v>0</v>
      </c>
      <c r="Q80" s="94"/>
      <c r="R80" s="191">
        <f>R81</f>
        <v>0</v>
      </c>
      <c r="S80" s="94"/>
      <c r="T80" s="192">
        <f>T81</f>
        <v>0</v>
      </c>
      <c r="AT80" s="16" t="s">
        <v>73</v>
      </c>
      <c r="AU80" s="16" t="s">
        <v>96</v>
      </c>
      <c r="BK80" s="193">
        <f>BK81</f>
        <v>0</v>
      </c>
    </row>
    <row r="81" spans="2:63" s="11" customFormat="1" ht="25.9" customHeight="1">
      <c r="B81" s="194"/>
      <c r="C81" s="195"/>
      <c r="D81" s="196" t="s">
        <v>73</v>
      </c>
      <c r="E81" s="197" t="s">
        <v>441</v>
      </c>
      <c r="F81" s="197" t="s">
        <v>442</v>
      </c>
      <c r="G81" s="195"/>
      <c r="H81" s="195"/>
      <c r="I81" s="198"/>
      <c r="J81" s="199">
        <f>BK81</f>
        <v>0</v>
      </c>
      <c r="K81" s="195"/>
      <c r="L81" s="200"/>
      <c r="M81" s="201"/>
      <c r="N81" s="202"/>
      <c r="O81" s="202"/>
      <c r="P81" s="203">
        <f>SUM(P82:P83)</f>
        <v>0</v>
      </c>
      <c r="Q81" s="202"/>
      <c r="R81" s="203">
        <f>SUM(R82:R83)</f>
        <v>0</v>
      </c>
      <c r="S81" s="202"/>
      <c r="T81" s="204">
        <f>SUM(T82:T83)</f>
        <v>0</v>
      </c>
      <c r="AR81" s="205" t="s">
        <v>141</v>
      </c>
      <c r="AT81" s="206" t="s">
        <v>73</v>
      </c>
      <c r="AU81" s="206" t="s">
        <v>74</v>
      </c>
      <c r="AY81" s="205" t="s">
        <v>119</v>
      </c>
      <c r="BK81" s="207">
        <f>SUM(BK82:BK83)</f>
        <v>0</v>
      </c>
    </row>
    <row r="82" spans="2:65" s="1" customFormat="1" ht="16.5" customHeight="1">
      <c r="B82" s="37"/>
      <c r="C82" s="210" t="s">
        <v>79</v>
      </c>
      <c r="D82" s="210" t="s">
        <v>121</v>
      </c>
      <c r="E82" s="211" t="s">
        <v>443</v>
      </c>
      <c r="F82" s="212" t="s">
        <v>444</v>
      </c>
      <c r="G82" s="213" t="s">
        <v>445</v>
      </c>
      <c r="H82" s="214">
        <v>1</v>
      </c>
      <c r="I82" s="215"/>
      <c r="J82" s="216">
        <f>ROUND(I82*H82,2)</f>
        <v>0</v>
      </c>
      <c r="K82" s="212" t="s">
        <v>19</v>
      </c>
      <c r="L82" s="42"/>
      <c r="M82" s="217" t="s">
        <v>19</v>
      </c>
      <c r="N82" s="218" t="s">
        <v>45</v>
      </c>
      <c r="O82" s="82"/>
      <c r="P82" s="219">
        <f>O82*H82</f>
        <v>0</v>
      </c>
      <c r="Q82" s="219">
        <v>0</v>
      </c>
      <c r="R82" s="219">
        <f>Q82*H82</f>
        <v>0</v>
      </c>
      <c r="S82" s="219">
        <v>0</v>
      </c>
      <c r="T82" s="220">
        <f>S82*H82</f>
        <v>0</v>
      </c>
      <c r="AR82" s="221" t="s">
        <v>446</v>
      </c>
      <c r="AT82" s="221" t="s">
        <v>121</v>
      </c>
      <c r="AU82" s="221" t="s">
        <v>79</v>
      </c>
      <c r="AY82" s="16" t="s">
        <v>119</v>
      </c>
      <c r="BE82" s="222">
        <f>IF(N82="základní",J82,0)</f>
        <v>0</v>
      </c>
      <c r="BF82" s="222">
        <f>IF(N82="snížená",J82,0)</f>
        <v>0</v>
      </c>
      <c r="BG82" s="222">
        <f>IF(N82="zákl. přenesená",J82,0)</f>
        <v>0</v>
      </c>
      <c r="BH82" s="222">
        <f>IF(N82="sníž. přenesená",J82,0)</f>
        <v>0</v>
      </c>
      <c r="BI82" s="222">
        <f>IF(N82="nulová",J82,0)</f>
        <v>0</v>
      </c>
      <c r="BJ82" s="16" t="s">
        <v>79</v>
      </c>
      <c r="BK82" s="222">
        <f>ROUND(I82*H82,2)</f>
        <v>0</v>
      </c>
      <c r="BL82" s="16" t="s">
        <v>446</v>
      </c>
      <c r="BM82" s="221" t="s">
        <v>447</v>
      </c>
    </row>
    <row r="83" spans="2:65" s="1" customFormat="1" ht="16.5" customHeight="1">
      <c r="B83" s="37"/>
      <c r="C83" s="210" t="s">
        <v>83</v>
      </c>
      <c r="D83" s="210" t="s">
        <v>121</v>
      </c>
      <c r="E83" s="211" t="s">
        <v>448</v>
      </c>
      <c r="F83" s="212" t="s">
        <v>449</v>
      </c>
      <c r="G83" s="213" t="s">
        <v>445</v>
      </c>
      <c r="H83" s="214">
        <v>1</v>
      </c>
      <c r="I83" s="215"/>
      <c r="J83" s="216">
        <f>ROUND(I83*H83,2)</f>
        <v>0</v>
      </c>
      <c r="K83" s="212" t="s">
        <v>19</v>
      </c>
      <c r="L83" s="42"/>
      <c r="M83" s="271" t="s">
        <v>19</v>
      </c>
      <c r="N83" s="272" t="s">
        <v>45</v>
      </c>
      <c r="O83" s="268"/>
      <c r="P83" s="269">
        <f>O83*H83</f>
        <v>0</v>
      </c>
      <c r="Q83" s="269">
        <v>0</v>
      </c>
      <c r="R83" s="269">
        <f>Q83*H83</f>
        <v>0</v>
      </c>
      <c r="S83" s="269">
        <v>0</v>
      </c>
      <c r="T83" s="270">
        <f>S83*H83</f>
        <v>0</v>
      </c>
      <c r="AR83" s="221" t="s">
        <v>446</v>
      </c>
      <c r="AT83" s="221" t="s">
        <v>121</v>
      </c>
      <c r="AU83" s="221" t="s">
        <v>79</v>
      </c>
      <c r="AY83" s="16" t="s">
        <v>119</v>
      </c>
      <c r="BE83" s="222">
        <f>IF(N83="základní",J83,0)</f>
        <v>0</v>
      </c>
      <c r="BF83" s="222">
        <f>IF(N83="snížená",J83,0)</f>
        <v>0</v>
      </c>
      <c r="BG83" s="222">
        <f>IF(N83="zákl. přenesená",J83,0)</f>
        <v>0</v>
      </c>
      <c r="BH83" s="222">
        <f>IF(N83="sníž. přenesená",J83,0)</f>
        <v>0</v>
      </c>
      <c r="BI83" s="222">
        <f>IF(N83="nulová",J83,0)</f>
        <v>0</v>
      </c>
      <c r="BJ83" s="16" t="s">
        <v>79</v>
      </c>
      <c r="BK83" s="222">
        <f>ROUND(I83*H83,2)</f>
        <v>0</v>
      </c>
      <c r="BL83" s="16" t="s">
        <v>446</v>
      </c>
      <c r="BM83" s="221" t="s">
        <v>450</v>
      </c>
    </row>
    <row r="84" spans="2:12" s="1" customFormat="1" ht="6.95" customHeight="1">
      <c r="B84" s="57"/>
      <c r="C84" s="58"/>
      <c r="D84" s="58"/>
      <c r="E84" s="58"/>
      <c r="F84" s="58"/>
      <c r="G84" s="58"/>
      <c r="H84" s="58"/>
      <c r="I84" s="160"/>
      <c r="J84" s="58"/>
      <c r="K84" s="58"/>
      <c r="L84" s="42"/>
    </row>
  </sheetData>
  <sheetProtection password="CC35" sheet="1" objects="1" scenarios="1" formatColumns="0" formatRows="0" autoFilter="0"/>
  <autoFilter ref="C79:K83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Marek Ladislav</cp:lastModifiedBy>
  <dcterms:created xsi:type="dcterms:W3CDTF">2019-05-24T08:44:33Z</dcterms:created>
  <dcterms:modified xsi:type="dcterms:W3CDTF">2019-05-24T08:44:35Z</dcterms:modified>
  <cp:category/>
  <cp:version/>
  <cp:contentType/>
  <cp:contentStatus/>
</cp:coreProperties>
</file>