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70" yWindow="540" windowWidth="18855" windowHeight="7365" activeTab="1"/>
  </bookViews>
  <sheets>
    <sheet name="Rekapitulace stavby" sheetId="1" r:id="rId1"/>
    <sheet name="01 - C18a - polní cesta" sheetId="2" r:id="rId2"/>
    <sheet name="02 - Vedlejší rozpočtové ..." sheetId="3" r:id="rId3"/>
  </sheets>
  <definedNames>
    <definedName name="_xlnm._FilterDatabase" localSheetId="1" hidden="1">'01 - C18a - polní cesta'!$C$89:$K$461</definedName>
    <definedName name="_xlnm._FilterDatabase" localSheetId="2" hidden="1">'02 - Vedlejší rozpočtové ...'!$C$82:$K$96</definedName>
    <definedName name="_xlnm.Print_Area" localSheetId="1">'01 - C18a - polní cesta'!$C$4:$J$39,'01 - C18a - polní cesta'!$C$45:$J$71,'01 - C18a - polní cesta'!$C$77:$K$461</definedName>
    <definedName name="_xlnm.Print_Area" localSheetId="2">'02 - Vedlejší rozpočtové ...'!$C$4:$J$39,'02 - Vedlejší rozpočtové ...'!$C$45:$J$64,'02 - Vedlejší rozpočtové ...'!$C$70:$K$96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C18a - polní cesta'!$89:$89</definedName>
    <definedName name="_xlnm.Print_Titles" localSheetId="2">'02 - Vedlejší rozpočtové ...'!$82:$82</definedName>
  </definedNames>
  <calcPr calcId="162913"/>
</workbook>
</file>

<file path=xl/sharedStrings.xml><?xml version="1.0" encoding="utf-8"?>
<sst xmlns="http://schemas.openxmlformats.org/spreadsheetml/2006/main" count="4429" uniqueCount="680">
  <si>
    <t>Export Komplet</t>
  </si>
  <si>
    <t/>
  </si>
  <si>
    <t>2.0</t>
  </si>
  <si>
    <t>ZAMOK</t>
  </si>
  <si>
    <t>False</t>
  </si>
  <si>
    <t>{ee786f85-ca4c-408f-b521-42b34035f18d}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</si>
  <si>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</si>
  <si>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</si>
  <si>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</si>
  <si>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</si>
  <si>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</si>
  <si>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</si>
  <si>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</si>
  <si>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</si>
  <si>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2019-009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</si>
  <si>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</si>
  <si>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</si>
  <si>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Hlavní polní cesta C 18a, k.ú. Růžová</t>
  </si>
  <si>
    <t>KSO:</t>
  </si>
  <si>
    <t>CC-CZ:</t>
  </si>
  <si>
    <t>Místo:</t>
  </si>
  <si>
    <t xml:space="preserve"> </t>
  </si>
  <si>
    <t>Datum:</t>
  </si>
  <si>
    <t>14. 2. 2019</t>
  </si>
  <si>
    <t>Zadavatel:</t>
  </si>
  <si>
    <t>IČ:</t>
  </si>
  <si>
    <t>01312774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</si>
  <si>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</si>
  <si>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</si>
  <si>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</si>
  <si>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</si>
  <si>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</si>
  <si>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</si>
  <si>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</si>
  <si>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11461527</t>
  </si>
  <si>
    <t>Josef Beran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</si>
  <si>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</si>
  <si>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</si>
  <si>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</si>
  <si>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</si>
  <si>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</si>
  <si>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</si>
  <si>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</si>
  <si>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</si>
  <si>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</si>
  <si>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</si>
  <si>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</si>
  <si>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</si>
  <si>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</si>
  <si>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</si>
  <si>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</si>
  <si>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</si>
  <si>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</si>
  <si>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</si>
  <si>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</si>
  <si>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</si>
  <si>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</si>
  <si>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</si>
  <si>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</si>
  <si>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</si>
  <si>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</si>
  <si>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</si>
  <si>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</si>
  <si>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</si>
  <si>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</si>
  <si>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</si>
  <si>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</si>
  <si>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</si>
  <si>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</si>
  <si>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</si>
  <si>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</si>
  <si>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</si>
  <si>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</si>
  <si>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</si>
  <si>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</si>
  <si>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</si>
  <si>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</si>
  <si>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C18a - polní cesta</t>
  </si>
  <si>
    <t>STA</t>
  </si>
  <si>
    <t>1</t>
  </si>
  <si>
    <t>{6fda0405-0591-4c32-a249-9b581edc03fc}</t>
  </si>
  <si>
    <t>2</t>
  </si>
  <si>
    <t>02</t>
  </si>
  <si>
    <t>Vedlejší rozpočtové náklady</t>
  </si>
  <si>
    <t>{a8347441-6e92-44d4-9041-ddc1a4659b8a}</t>
  </si>
  <si>
    <t>KRYCÍ LIST SOUPISU PRACÍ</t>
  </si>
  <si>
    <t>Objekt:</t>
  </si>
  <si>
    <t>01 - C18a - polní cesta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</si>
  <si>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</si>
  <si>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</si>
  <si>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</si>
  <si>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</si>
  <si>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</si>
  <si>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</si>
  <si>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</si>
  <si>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</si>
  <si>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</si>
  <si>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</si>
  <si>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</si>
  <si>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</si>
  <si>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</si>
  <si>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</si>
  <si>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</si>
  <si>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</si>
  <si>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</si>
  <si>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</si>
  <si>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</si>
  <si>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</si>
  <si>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</si>
  <si>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</si>
  <si>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</si>
  <si>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</si>
  <si>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</si>
  <si>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</si>
  <si>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</si>
  <si>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</si>
  <si>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</si>
  <si>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</si>
  <si>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</si>
  <si>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</si>
  <si>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</si>
  <si>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</si>
  <si>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</si>
  <si>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</si>
  <si>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</si>
  <si>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2019 01</t>
  </si>
  <si>
    <t>4</t>
  </si>
  <si>
    <t>-1976994830</t>
  </si>
  <si>
    <t>VV</t>
  </si>
  <si>
    <t>2250</t>
  </si>
  <si>
    <t>Součet</t>
  </si>
  <si>
    <t>112101101</t>
  </si>
  <si>
    <t>Odstranění stromů listnatých průměru kmene do 300 mm</t>
  </si>
  <si>
    <t>kus</t>
  </si>
  <si>
    <t>984188330</t>
  </si>
  <si>
    <t>3</t>
  </si>
  <si>
    <t>112201101</t>
  </si>
  <si>
    <t>Odstranění pařezů D do 300 mm</t>
  </si>
  <si>
    <t>-624180127</t>
  </si>
  <si>
    <t>113106241</t>
  </si>
  <si>
    <t>Rozebrání vozovek ze silničních dílců se spárami zalitými živicí strojně pl přes 200 m2</t>
  </si>
  <si>
    <t>957589186</t>
  </si>
  <si>
    <t>3*(110,40+15)</t>
  </si>
  <si>
    <t>5</t>
  </si>
  <si>
    <t>113107241</t>
  </si>
  <si>
    <t>Odstranění podkladu živičného tl 50 mm strojně pl přes 200 m2</t>
  </si>
  <si>
    <t>1198453927</t>
  </si>
  <si>
    <t>"recyklát ve stávající cestě"</t>
  </si>
  <si>
    <t>4,6*100</t>
  </si>
  <si>
    <t>6</t>
  </si>
  <si>
    <t>119001201</t>
  </si>
  <si>
    <t>Úprava zemin vápnem nebo směsnými hydraulickými pojivy, vrstva "cesta lomový kámen"500 mm</t>
  </si>
  <si>
    <t>m3</t>
  </si>
  <si>
    <t>-1722318426</t>
  </si>
  <si>
    <t>"cesta penetračním makadamem"</t>
  </si>
  <si>
    <t>3340*0,50</t>
  </si>
  <si>
    <t>"cesta lomový kámen"</t>
  </si>
  <si>
    <t>145*0,50</t>
  </si>
  <si>
    <t>"šterková vozovka"</t>
  </si>
  <si>
    <t>3848,50*0,50</t>
  </si>
  <si>
    <t>"sjezd penetrační makadam"</t>
  </si>
  <si>
    <t>246*0,50</t>
  </si>
  <si>
    <t>"sjezd štěrkodrť"</t>
  </si>
  <si>
    <t>250*0,50</t>
  </si>
  <si>
    <t>7</t>
  </si>
  <si>
    <t>M</t>
  </si>
  <si>
    <t>58521130</t>
  </si>
  <si>
    <t>cement portlandský CEM I 42,5MPa</t>
  </si>
  <si>
    <t>t</t>
  </si>
  <si>
    <t>8</t>
  </si>
  <si>
    <t>248791964</t>
  </si>
  <si>
    <t>7829,50*0,50*0,053*0,50</t>
  </si>
  <si>
    <t>58534624</t>
  </si>
  <si>
    <t>hydrát vápenný CL 90 velmi jemný</t>
  </si>
  <si>
    <t>284720089</t>
  </si>
  <si>
    <t>9</t>
  </si>
  <si>
    <t>122102203</t>
  </si>
  <si>
    <t>Odkopávky a prokopávky nezapažené pro silnice objemu do 5000 m3 v hornině tř. 1 a 2</t>
  </si>
  <si>
    <t>-2122155684</t>
  </si>
  <si>
    <t>1551,0</t>
  </si>
  <si>
    <t>10</t>
  </si>
  <si>
    <t>122202203</t>
  </si>
  <si>
    <t>Odkopávky a prokopávky nezapažené pro silnice objemu do 5000 m3 v hornině tř. 3</t>
  </si>
  <si>
    <t>1843726645</t>
  </si>
  <si>
    <t>"odkopávka"</t>
  </si>
  <si>
    <t>1551</t>
  </si>
  <si>
    <t>"rušení staré cesty"</t>
  </si>
  <si>
    <t>4,60*265*0,10+4,60*100*0,06</t>
  </si>
  <si>
    <t>11</t>
  </si>
  <si>
    <t>122202209</t>
  </si>
  <si>
    <t>Příplatek k odkopávkám a prokopávkám pro silnice v hornině tř. 3 za lepivost</t>
  </si>
  <si>
    <t>-42109695</t>
  </si>
  <si>
    <t>1700,50*0,25</t>
  </si>
  <si>
    <t>12</t>
  </si>
  <si>
    <t>132201102</t>
  </si>
  <si>
    <t>Hloubení rýh š do 600 mm v hornině tř. 3 objemu přes 100 m3</t>
  </si>
  <si>
    <t>-430455458</t>
  </si>
  <si>
    <t>"drenáž"</t>
  </si>
  <si>
    <t>24,30</t>
  </si>
  <si>
    <t>"vsak"</t>
  </si>
  <si>
    <t>220,60</t>
  </si>
  <si>
    <t>13</t>
  </si>
  <si>
    <t>132201109</t>
  </si>
  <si>
    <t>Příplatek za lepivost k hloubení rýh š do 600 mm v hornině tř. 3</t>
  </si>
  <si>
    <t>941468769</t>
  </si>
  <si>
    <t>244,90*0,25</t>
  </si>
  <si>
    <t>14</t>
  </si>
  <si>
    <t>132201201</t>
  </si>
  <si>
    <t>Hloubení rýh š do 2000 mm v hornině tř. 3 objemu do 100 m3</t>
  </si>
  <si>
    <t>-958079864</t>
  </si>
  <si>
    <t>"propustek a rezervní chránička"</t>
  </si>
  <si>
    <t>35-0,70*0,85*12</t>
  </si>
  <si>
    <t>132201209</t>
  </si>
  <si>
    <t>Příplatek za lepivost k hloubení rýh š do 2000 mm v hornině tř. 3</t>
  </si>
  <si>
    <t>-1159127009</t>
  </si>
  <si>
    <t>27,86*0,25</t>
  </si>
  <si>
    <t>16</t>
  </si>
  <si>
    <t>132202621</t>
  </si>
  <si>
    <t>Hloubení rýh š do 2000 mm vedle kolejí ručně do 2 m3 v hornině tř. 3</t>
  </si>
  <si>
    <t>696854239</t>
  </si>
  <si>
    <t>"sondy"</t>
  </si>
  <si>
    <t>0,80*1,50*2,50</t>
  </si>
  <si>
    <t>"půlené chráničky"</t>
  </si>
  <si>
    <t>0,70*0,85*12</t>
  </si>
  <si>
    <t>17</t>
  </si>
  <si>
    <t>132202629</t>
  </si>
  <si>
    <t>Příplatek za lepivost u hloubení rýh š do 2000 mm vedle kolejí ručně do 2 m3 v hornině tř. 3</t>
  </si>
  <si>
    <t>-1944263314</t>
  </si>
  <si>
    <t>10,14*0,25</t>
  </si>
  <si>
    <t>18</t>
  </si>
  <si>
    <t>162301102</t>
  </si>
  <si>
    <t>Vodorovné přemístění do 1000 m výkopku/sypaniny z horniny tř. 1 až 4</t>
  </si>
  <si>
    <t>-1280797963</t>
  </si>
  <si>
    <t>"výkopek na mezideponii a zpět pro násyp"</t>
  </si>
  <si>
    <t>205*2</t>
  </si>
  <si>
    <t>19</t>
  </si>
  <si>
    <t>162301401</t>
  </si>
  <si>
    <t>Vodorovné přemístění větví stromů listnatých do 5 km D kmene do 300 mm</t>
  </si>
  <si>
    <t>1328258336</t>
  </si>
  <si>
    <t>20</t>
  </si>
  <si>
    <t>162301411</t>
  </si>
  <si>
    <t>Vodorovné přemístění kmenů stromů listnatých do 5 km D kmene do 300 mm</t>
  </si>
  <si>
    <t>470082483</t>
  </si>
  <si>
    <t>162301421</t>
  </si>
  <si>
    <t>Vodorovné přemístění pařezů do 5 km D do 300 mm</t>
  </si>
  <si>
    <t>481768876</t>
  </si>
  <si>
    <t>22</t>
  </si>
  <si>
    <t>162301901</t>
  </si>
  <si>
    <t>Příplatek k vodorovnému přemístění větví stromů listnatých D kmene do 300 mm ZKD 5 km</t>
  </si>
  <si>
    <t>-1144580470</t>
  </si>
  <si>
    <t>23</t>
  </si>
  <si>
    <t>162301911</t>
  </si>
  <si>
    <t>Příplatek k vodorovnému přemístění kmenů stromů listnatých D kmene do 300 mm ZKD 5 km</t>
  </si>
  <si>
    <t>-1642206866</t>
  </si>
  <si>
    <t>24</t>
  </si>
  <si>
    <t>162301921</t>
  </si>
  <si>
    <t>Příplatek k vodorovnému přemístění pařezů D 300 mm ZKD 5 km</t>
  </si>
  <si>
    <t>-843752630</t>
  </si>
  <si>
    <t>25</t>
  </si>
  <si>
    <t>162701105</t>
  </si>
  <si>
    <t>Vodorovné přemístění do 10000 m výkopku/sypaniny z horniny tř. 1 až 4</t>
  </si>
  <si>
    <t>2009056255</t>
  </si>
  <si>
    <t>"výkopek na skládku"</t>
  </si>
  <si>
    <t>3311,40</t>
  </si>
  <si>
    <t>"vhodná zemina pro násyp z deponie"</t>
  </si>
  <si>
    <t>333</t>
  </si>
  <si>
    <t>26</t>
  </si>
  <si>
    <t>162702111</t>
  </si>
  <si>
    <t>Vodorovné přemístění drnu bez naložení se složením do 6000 m</t>
  </si>
  <si>
    <t>-1106671933</t>
  </si>
  <si>
    <t>27</t>
  </si>
  <si>
    <t>162702119</t>
  </si>
  <si>
    <t>Příplatek k vodorovnému přemístění drnu do 6000 m ZKD 1000 m</t>
  </si>
  <si>
    <t>-522998800</t>
  </si>
  <si>
    <t>2250*4</t>
  </si>
  <si>
    <t>28</t>
  </si>
  <si>
    <t>167101102</t>
  </si>
  <si>
    <t>Nakládání výkopku z hornin tř. 1 až 4 přes 100 m3</t>
  </si>
  <si>
    <t>1317172789</t>
  </si>
  <si>
    <t>"výkopek na mezidepinii"</t>
  </si>
  <si>
    <t>205</t>
  </si>
  <si>
    <t>"vhodná zemina pro násyp na deponii"</t>
  </si>
  <si>
    <t>29</t>
  </si>
  <si>
    <t>171101102</t>
  </si>
  <si>
    <t>Uložení sypaniny z hornin soudržných do násypů zhutněných na 96 % PS</t>
  </si>
  <si>
    <t>-1595497509</t>
  </si>
  <si>
    <t>"násyp za krajnicí"</t>
  </si>
  <si>
    <t>30</t>
  </si>
  <si>
    <t>171101103</t>
  </si>
  <si>
    <t>Uložení sypaniny z hornin soudržných do násypů zhutněných do 100 % PS</t>
  </si>
  <si>
    <t>-1953456130</t>
  </si>
  <si>
    <t>31</t>
  </si>
  <si>
    <t>171201201</t>
  </si>
  <si>
    <t>Uložení sypaniny na skládky</t>
  </si>
  <si>
    <t>-151157348</t>
  </si>
  <si>
    <t>1551+1700,50+244,90+38-18-205</t>
  </si>
  <si>
    <t>32</t>
  </si>
  <si>
    <t>171201211</t>
  </si>
  <si>
    <t>Poplatek za uložení stavebního odpadu - zeminy a kameniva na skládce</t>
  </si>
  <si>
    <t>-1477196749</t>
  </si>
  <si>
    <t>3311,40*1,80</t>
  </si>
  <si>
    <t>33</t>
  </si>
  <si>
    <t>174101101</t>
  </si>
  <si>
    <t>Zásyp jam, šachet rýh nebo kolem objektů sypaninou se zhutněním</t>
  </si>
  <si>
    <t>-1218210365</t>
  </si>
  <si>
    <t>"celkem vytěžená kubatura"</t>
  </si>
  <si>
    <t>27,86+10,14</t>
  </si>
  <si>
    <t>"odpočet vytlačené kubatury"</t>
  </si>
  <si>
    <t>1,50*0,45*10*-1+0,90*0,40*10*-1</t>
  </si>
  <si>
    <t>(0,80+0,45)*0,50*0,20*10*-1+0,70*0,50*12*2*-1</t>
  </si>
  <si>
    <t>34</t>
  </si>
  <si>
    <t>181111111</t>
  </si>
  <si>
    <t>Plošná úprava terénu do 500 m2 zemina tř 1 až 4 nerovnosti do 100 mm v rovinně a svahu do 1:5</t>
  </si>
  <si>
    <t>-504714699</t>
  </si>
  <si>
    <t>2770,70</t>
  </si>
  <si>
    <t>35</t>
  </si>
  <si>
    <t>181411131</t>
  </si>
  <si>
    <t>Založení parkového trávníku výsevem plochy do 1000 m2 v rovině a ve svahu do 1:5</t>
  </si>
  <si>
    <t>2038509961</t>
  </si>
  <si>
    <t>3497-245</t>
  </si>
  <si>
    <t>36</t>
  </si>
  <si>
    <t>00572410</t>
  </si>
  <si>
    <t>osivo směs travní parková</t>
  </si>
  <si>
    <t>kg</t>
  </si>
  <si>
    <t>1115577102</t>
  </si>
  <si>
    <t>32,52*3*1,05</t>
  </si>
  <si>
    <t>37</t>
  </si>
  <si>
    <t>181411132</t>
  </si>
  <si>
    <t>Založení parkového trávníku výsevem plochy do 1000 m2 ve svahu do 1:2</t>
  </si>
  <si>
    <t>499312639</t>
  </si>
  <si>
    <t>245</t>
  </si>
  <si>
    <t>38</t>
  </si>
  <si>
    <t>181951102</t>
  </si>
  <si>
    <t>Úprava pláně v hornině tř. 1 až 4 se zhutněním</t>
  </si>
  <si>
    <t>1157326262</t>
  </si>
  <si>
    <t>8084,50</t>
  </si>
  <si>
    <t>39</t>
  </si>
  <si>
    <t>182111111</t>
  </si>
  <si>
    <t>Zpevnění svahu jutovou, kokosovou nebo plastovou rohoží do 1:1</t>
  </si>
  <si>
    <t>-2046048621</t>
  </si>
  <si>
    <t>"protierozní kokosová rohož"</t>
  </si>
  <si>
    <t>50*1,10</t>
  </si>
  <si>
    <t>40</t>
  </si>
  <si>
    <t>61894012</t>
  </si>
  <si>
    <t>síť protierozní z kokosových vláken 400g/m2</t>
  </si>
  <si>
    <t>529053385</t>
  </si>
  <si>
    <t>41</t>
  </si>
  <si>
    <t>182201101</t>
  </si>
  <si>
    <t>Svahování násypů</t>
  </si>
  <si>
    <t>1536184922</t>
  </si>
  <si>
    <t>42</t>
  </si>
  <si>
    <t>185803111</t>
  </si>
  <si>
    <t>Ošetření trávníku shrabáním v rovině a svahu do 1:5</t>
  </si>
  <si>
    <t>1189914154</t>
  </si>
  <si>
    <t>"provede se 2x"</t>
  </si>
  <si>
    <t>3252,*2</t>
  </si>
  <si>
    <t>43</t>
  </si>
  <si>
    <t>185803112</t>
  </si>
  <si>
    <t>Ošetření trávníku shrabáním ve svahu do 1:2</t>
  </si>
  <si>
    <t>1586096554</t>
  </si>
  <si>
    <t>245*2</t>
  </si>
  <si>
    <t>44</t>
  </si>
  <si>
    <t>185804312</t>
  </si>
  <si>
    <t>Zalití rostlin vodou plocha přes 20 m2</t>
  </si>
  <si>
    <t>-105204754</t>
  </si>
  <si>
    <t>(3252+245)*0,03</t>
  </si>
  <si>
    <t>45</t>
  </si>
  <si>
    <t>185851121</t>
  </si>
  <si>
    <t>Dovoz vody pro zálivku rostlin za vzdálenost do 1000 m</t>
  </si>
  <si>
    <t>471933570</t>
  </si>
  <si>
    <t>104,91</t>
  </si>
  <si>
    <t>46</t>
  </si>
  <si>
    <t>185851129</t>
  </si>
  <si>
    <t>Příplatek k dovozu vody pro zálivku rostlin do 1000 m ZKD 1000 m</t>
  </si>
  <si>
    <t>905535892</t>
  </si>
  <si>
    <t>104,91*5</t>
  </si>
  <si>
    <t>Zakládání</t>
  </si>
  <si>
    <t>47</t>
  </si>
  <si>
    <t>211531111</t>
  </si>
  <si>
    <t>Výplň odvodňovacích žeber nebo trativodů kamenivem hrubým drceným frakce 16 až 63 mm</t>
  </si>
  <si>
    <t>-1096115805</t>
  </si>
  <si>
    <t>0,35*0,50*1260,35+0,50*0,25*97</t>
  </si>
  <si>
    <t>48</t>
  </si>
  <si>
    <t>211561111</t>
  </si>
  <si>
    <t>Výplň odvodňovacích žeber nebo trativodů kamenivem hrubým drceným frakce 4 až 16 mm</t>
  </si>
  <si>
    <t>1516981290</t>
  </si>
  <si>
    <t>0,50*0,20*97</t>
  </si>
  <si>
    <t>49</t>
  </si>
  <si>
    <t>211971122</t>
  </si>
  <si>
    <t>Zřízení opláštění žeber nebo trativodů geotextilií v rýze nebo zářezu přes 1:2 š přes 2,5 m</t>
  </si>
  <si>
    <t>-1935018314</t>
  </si>
  <si>
    <t>(0,35+0,50)*2*1260,35+0,50*4*97</t>
  </si>
  <si>
    <t>50</t>
  </si>
  <si>
    <t>69311286</t>
  </si>
  <si>
    <t>geotextilie drenážní 300g/m2</t>
  </si>
  <si>
    <t>1920026053</t>
  </si>
  <si>
    <t>2336,60/2*1,15</t>
  </si>
  <si>
    <t>51</t>
  </si>
  <si>
    <t>212572121</t>
  </si>
  <si>
    <t>Lože pro trativody z kameniva drobného těženého</t>
  </si>
  <si>
    <t>-69377655</t>
  </si>
  <si>
    <t>0,50*0,05*97</t>
  </si>
  <si>
    <t>52</t>
  </si>
  <si>
    <t>212755216</t>
  </si>
  <si>
    <t>Trativody z drenážních trubek plastových flexibilních D 160 mm bez lože</t>
  </si>
  <si>
    <t>m</t>
  </si>
  <si>
    <t>-1410677759</t>
  </si>
  <si>
    <t>97</t>
  </si>
  <si>
    <t>Vodorovné konstrukce</t>
  </si>
  <si>
    <t>53</t>
  </si>
  <si>
    <t>451311521</t>
  </si>
  <si>
    <t>Podklad pro dlažbu z betonu prostého mrazuvzdorného tř. C 25/30 vrstva tl nad 100 do 150 mm</t>
  </si>
  <si>
    <t>-1789108839</t>
  </si>
  <si>
    <t>"vtok a výtok propustku"</t>
  </si>
  <si>
    <t>"výtok drenáže"</t>
  </si>
  <si>
    <t>4,5</t>
  </si>
  <si>
    <t>54</t>
  </si>
  <si>
    <t>451541111</t>
  </si>
  <si>
    <t>Lože pod potrubí otevřený výkop ze štěrkodrtě</t>
  </si>
  <si>
    <t>688567384</t>
  </si>
  <si>
    <t>"propustek"</t>
  </si>
  <si>
    <t>1,50*0,25*10</t>
  </si>
  <si>
    <t>55</t>
  </si>
  <si>
    <t>451561112</t>
  </si>
  <si>
    <t>Lože pod dlažby z kameniva drceného drobného vrstva tl nad 100 do 150 mm</t>
  </si>
  <si>
    <t>-1103263560</t>
  </si>
  <si>
    <t>16,50</t>
  </si>
  <si>
    <t>56</t>
  </si>
  <si>
    <t>451573111</t>
  </si>
  <si>
    <t>Lože pod potrubí otevřený výkop ze štěrkopísku</t>
  </si>
  <si>
    <t>892494050</t>
  </si>
  <si>
    <t>"chráničky"</t>
  </si>
  <si>
    <t>0,70*0,10*12*2</t>
  </si>
  <si>
    <t>57</t>
  </si>
  <si>
    <t>452311171</t>
  </si>
  <si>
    <t>Podkladní desky z betonu prostého tř. C 30/37 otevřený výkop</t>
  </si>
  <si>
    <t>1686355845</t>
  </si>
  <si>
    <t>1,50*0,20*10</t>
  </si>
  <si>
    <t>58</t>
  </si>
  <si>
    <t>452368211</t>
  </si>
  <si>
    <t>Výztuž podkladních desek nebo bloků nebo pražců otevřený výkop ze svařovaných sítí Kari</t>
  </si>
  <si>
    <t>-1046593001</t>
  </si>
  <si>
    <t>1,50*10*0,00474*2</t>
  </si>
  <si>
    <t>"obetonování propustku"</t>
  </si>
  <si>
    <t>1,30*10*0,00474*2</t>
  </si>
  <si>
    <t>"povrch lomový kámen"</t>
  </si>
  <si>
    <t>145*0,00474*2</t>
  </si>
  <si>
    <t>59</t>
  </si>
  <si>
    <t>465513127</t>
  </si>
  <si>
    <t>Dlažba z lomového kamene na cementovou maltu s vyspárováním tl 200 mm</t>
  </si>
  <si>
    <t>-1021895346</t>
  </si>
  <si>
    <t>60</t>
  </si>
  <si>
    <t>465513227</t>
  </si>
  <si>
    <t>Dlažba z lomového kamene na cementovou maltu s vyspárováním tl 250 mm pro hydromeliorace</t>
  </si>
  <si>
    <t>-619079675</t>
  </si>
  <si>
    <t>145</t>
  </si>
  <si>
    <t>Komunikace pozemní</t>
  </si>
  <si>
    <t>61</t>
  </si>
  <si>
    <t>564231111</t>
  </si>
  <si>
    <t>Podklad nebo podsyp ze štěrkopísku ŠP tl 100 mm</t>
  </si>
  <si>
    <t>1586396334</t>
  </si>
  <si>
    <t>"pod silniční panely"</t>
  </si>
  <si>
    <t>3,15*15</t>
  </si>
  <si>
    <t>62</t>
  </si>
  <si>
    <t>564761111</t>
  </si>
  <si>
    <t>Podklad z kameniva hrubého drceného vel. 32-63 mm tl 200 mm</t>
  </si>
  <si>
    <t>-1958995951</t>
  </si>
  <si>
    <t>2893</t>
  </si>
  <si>
    <t>250</t>
  </si>
  <si>
    <t>63</t>
  </si>
  <si>
    <t>564851111</t>
  </si>
  <si>
    <t>Podklad ze štěrkodrtě ŠD tl 150 mm</t>
  </si>
  <si>
    <t>-617282260</t>
  </si>
  <si>
    <t>2380+3095</t>
  </si>
  <si>
    <t>193+246</t>
  </si>
  <si>
    <t>64</t>
  </si>
  <si>
    <t>564861111</t>
  </si>
  <si>
    <t>Podklad ze štěrkodrtě ŠD tl 200 mm</t>
  </si>
  <si>
    <t>1619303863</t>
  </si>
  <si>
    <t>"štěrková vozovka"</t>
  </si>
  <si>
    <t>3848,50</t>
  </si>
  <si>
    <t>65</t>
  </si>
  <si>
    <t>567114111</t>
  </si>
  <si>
    <t>Podklad ze směsi stmelené cementem SC C 20/25 (PB I) tl 100 mm</t>
  </si>
  <si>
    <t>1967693494</t>
  </si>
  <si>
    <t>66</t>
  </si>
  <si>
    <t>567124111</t>
  </si>
  <si>
    <t>Podklad ze směsi stmelené cementem SC C 20/25 (PB I) tl 150 mm</t>
  </si>
  <si>
    <t>-1599605336</t>
  </si>
  <si>
    <t>67</t>
  </si>
  <si>
    <t>569831111</t>
  </si>
  <si>
    <t>Zpevnění krajnic štěrkodrtí tl 100 mm</t>
  </si>
  <si>
    <t>-862152487</t>
  </si>
  <si>
    <t>1367</t>
  </si>
  <si>
    <t>68</t>
  </si>
  <si>
    <t>569851111</t>
  </si>
  <si>
    <t>Zpevnění krajnic štěrkodrtí tl 150 mm</t>
  </si>
  <si>
    <t>-419919114</t>
  </si>
  <si>
    <t>69</t>
  </si>
  <si>
    <t>571907111</t>
  </si>
  <si>
    <t>Posyp krytu kamenivem drceným nebo těženým do 35 kg/m2</t>
  </si>
  <si>
    <t>1878330381</t>
  </si>
  <si>
    <t>70</t>
  </si>
  <si>
    <t>573111112</t>
  </si>
  <si>
    <t>Postřik živičný infiltrační s posypem z asfaltu množství 1 kg/m2</t>
  </si>
  <si>
    <t>-1581464268</t>
  </si>
  <si>
    <t>"provede se 2x celkem 2x3,5 kg/m2"</t>
  </si>
  <si>
    <t>2893*2</t>
  </si>
  <si>
    <t>250*2</t>
  </si>
  <si>
    <t>71</t>
  </si>
  <si>
    <t>573111115</t>
  </si>
  <si>
    <t>Postřik živičný infiltrační s posypem z asfaltu množství 2,5 kg/m2</t>
  </si>
  <si>
    <t>-1805264660</t>
  </si>
  <si>
    <t>6286</t>
  </si>
  <si>
    <t>72</t>
  </si>
  <si>
    <t>573411106</t>
  </si>
  <si>
    <t>Jednoduchý nátěr z asfaltu v množství 1,90 kg/m2 s posypem</t>
  </si>
  <si>
    <t>-455895770</t>
  </si>
  <si>
    <t>"dvojnásobný nátěr - 2 vrstvy"</t>
  </si>
  <si>
    <t>2267*2</t>
  </si>
  <si>
    <t>184*2</t>
  </si>
  <si>
    <t>73</t>
  </si>
  <si>
    <t>574381112</t>
  </si>
  <si>
    <t>Penetrační makadam hrubý PMH tl 100 mm</t>
  </si>
  <si>
    <t>75954064</t>
  </si>
  <si>
    <t>2312</t>
  </si>
  <si>
    <t>188</t>
  </si>
  <si>
    <t>74</t>
  </si>
  <si>
    <t>584121111</t>
  </si>
  <si>
    <t>Osazení silničních dílců z ŽB do lože z kameniva těženého tl 40 mm plochy do 200 m2</t>
  </si>
  <si>
    <t>1570105662</t>
  </si>
  <si>
    <t>"znovupoložení"</t>
  </si>
  <si>
    <t>3*15</t>
  </si>
  <si>
    <t>75</t>
  </si>
  <si>
    <t>599141111</t>
  </si>
  <si>
    <t>Vyplnění spár mezi silničními dílci živičnou zálivkou</t>
  </si>
  <si>
    <t>-1611005119</t>
  </si>
  <si>
    <t>14,50</t>
  </si>
  <si>
    <t>Trubní vedení</t>
  </si>
  <si>
    <t>76</t>
  </si>
  <si>
    <t>812392121</t>
  </si>
  <si>
    <t>Montáž potrubí z trub TBP těsněných pryžovými kroužky otevřený výkop sklon do 20 % DN 400</t>
  </si>
  <si>
    <t>49435033</t>
  </si>
  <si>
    <t>77</t>
  </si>
  <si>
    <t>PFB.1010103</t>
  </si>
  <si>
    <t>Trouba hrdlová betonová DN 400 TBH-Q 40/250 PR</t>
  </si>
  <si>
    <t>-855872304</t>
  </si>
  <si>
    <t>10/2,50*1,01</t>
  </si>
  <si>
    <t>78</t>
  </si>
  <si>
    <t>871353121</t>
  </si>
  <si>
    <t>Montáž kanalizačního potrubí z PVC těsněné gumovým kroužkem otevřený výkop sklon do 20 % DN 200</t>
  </si>
  <si>
    <t>1716214013</t>
  </si>
  <si>
    <t>79</t>
  </si>
  <si>
    <t>28611139</t>
  </si>
  <si>
    <t>trubka kanalizační PVC DN 200x5000 mm SN4</t>
  </si>
  <si>
    <t>-877673461</t>
  </si>
  <si>
    <t>12/5*1,015</t>
  </si>
  <si>
    <t>80</t>
  </si>
  <si>
    <t>871353129R</t>
  </si>
  <si>
    <t>Montáž a dodávka trubky PVC DN 200, půlení</t>
  </si>
  <si>
    <t>-887775175</t>
  </si>
  <si>
    <t>12*2</t>
  </si>
  <si>
    <t>81</t>
  </si>
  <si>
    <t>899623181</t>
  </si>
  <si>
    <t>Obetonování potrubí nebo zdiva stok betonem prostým tř. C 30/37 v otevřeném výkopu</t>
  </si>
  <si>
    <t>-145450078</t>
  </si>
  <si>
    <t>0,90*0,40*10+(0,90+0,40)*0,50*0,20*10-0,2042*10</t>
  </si>
  <si>
    <t>0,70*0,30*12*2-0,11*0,11*3,14*(12+12*2)</t>
  </si>
  <si>
    <t>82</t>
  </si>
  <si>
    <t>899643111</t>
  </si>
  <si>
    <t>Bednění pro obetonování potrubí otevřený výkop</t>
  </si>
  <si>
    <t>350633885</t>
  </si>
  <si>
    <t>0,40*10*2</t>
  </si>
  <si>
    <t>Ostatní konstrukce a práce, bourání</t>
  </si>
  <si>
    <t>83</t>
  </si>
  <si>
    <t>912211111</t>
  </si>
  <si>
    <t>Montáž směrového sloupku silničního plastového prosté uložení bez betonového základu</t>
  </si>
  <si>
    <t>-1819826681</t>
  </si>
  <si>
    <t>84</t>
  </si>
  <si>
    <t>40445158</t>
  </si>
  <si>
    <t>sloupek směrový silniční plastový 1,2m</t>
  </si>
  <si>
    <t>1645888550</t>
  </si>
  <si>
    <t>85</t>
  </si>
  <si>
    <t>919735112</t>
  </si>
  <si>
    <t>Řezání stávajícího živičného krytu hl do 100 mm</t>
  </si>
  <si>
    <t>-1030197944</t>
  </si>
  <si>
    <t>86</t>
  </si>
  <si>
    <t>979094441</t>
  </si>
  <si>
    <t>Očištění vybouraných silničních dílců s původním spárováním z kameniva těženého</t>
  </si>
  <si>
    <t>-416694606</t>
  </si>
  <si>
    <t>997</t>
  </si>
  <si>
    <t>Přesun sutě</t>
  </si>
  <si>
    <t>87</t>
  </si>
  <si>
    <t>997221551</t>
  </si>
  <si>
    <t>Vodorovná doprava suti ze sypkých materiálů do 1 km</t>
  </si>
  <si>
    <t>-67966128</t>
  </si>
  <si>
    <t>"do recyklačního centra"</t>
  </si>
  <si>
    <t>0,098*460</t>
  </si>
  <si>
    <t>88</t>
  </si>
  <si>
    <t>997221559</t>
  </si>
  <si>
    <t>Příplatek ZKD 1 km u vodorovné dopravy suti ze sypkých materiálů</t>
  </si>
  <si>
    <t>806593171</t>
  </si>
  <si>
    <t>45,08*19</t>
  </si>
  <si>
    <t>89</t>
  </si>
  <si>
    <t>997221561</t>
  </si>
  <si>
    <t>Vodorovná doprava suti z kusových materiálů do 1 km</t>
  </si>
  <si>
    <t>779235548</t>
  </si>
  <si>
    <t>0,408*3*110,4</t>
  </si>
  <si>
    <t>90</t>
  </si>
  <si>
    <t>997221569</t>
  </si>
  <si>
    <t>Příplatek ZKD 1 km u vodorovné dopravy suti z kusových materiálů</t>
  </si>
  <si>
    <t>367394160</t>
  </si>
  <si>
    <t>135,13*9</t>
  </si>
  <si>
    <t>91</t>
  </si>
  <si>
    <t>997221815</t>
  </si>
  <si>
    <t>Poplatek za uložení na skládce (skládkovné) stavebního odpadu betonového kód odpadu 170 101</t>
  </si>
  <si>
    <t>-66772491</t>
  </si>
  <si>
    <t>135,13</t>
  </si>
  <si>
    <t>92</t>
  </si>
  <si>
    <t>997221845</t>
  </si>
  <si>
    <t>Poplatek za uložení na skládce (skládkovné) odpadu asfaltového bez dehtu kód odpadu 170 302</t>
  </si>
  <si>
    <t>852933390</t>
  </si>
  <si>
    <t>45,08</t>
  </si>
  <si>
    <t>998</t>
  </si>
  <si>
    <t>Přesun hmot</t>
  </si>
  <si>
    <t>93</t>
  </si>
  <si>
    <t>998225111</t>
  </si>
  <si>
    <t>Přesun hmot pro pozemní komunikace s krytem z kamene, monolitickým betonovým nebo živičným</t>
  </si>
  <si>
    <t>-407364775</t>
  </si>
  <si>
    <t>6688,35</t>
  </si>
  <si>
    <t>PSV</t>
  </si>
  <si>
    <t>Práce a dodávky PSV</t>
  </si>
  <si>
    <t>762</t>
  </si>
  <si>
    <t>Konstrukce tesařské</t>
  </si>
  <si>
    <t>94</t>
  </si>
  <si>
    <t>762900000</t>
  </si>
  <si>
    <t xml:space="preserve">Dodávka a  montáž dřevěného zábradlí v 1 m vč. inpregnace proti hnilobě </t>
  </si>
  <si>
    <t>-1641143373</t>
  </si>
  <si>
    <t>02 -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</si>
  <si>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</si>
  <si>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</si>
  <si>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</si>
  <si>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</si>
  <si>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</si>
  <si>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VRN1</t>
  </si>
  <si>
    <t>Průzkumné, geodetické a projektové práce</t>
  </si>
  <si>
    <t>011324000</t>
  </si>
  <si>
    <t>Archeologický průzkum-předběžný</t>
  </si>
  <si>
    <t>Kč</t>
  </si>
  <si>
    <t>1024</t>
  </si>
  <si>
    <t>-1211087815</t>
  </si>
  <si>
    <t>012103000</t>
  </si>
  <si>
    <t>Geodetické práce před výstavbou-vytýčení stavby</t>
  </si>
  <si>
    <t>187310307</t>
  </si>
  <si>
    <t>012303000</t>
  </si>
  <si>
    <t>Geodetické práce po výstavbě-vytyčení IS</t>
  </si>
  <si>
    <t>1338901863</t>
  </si>
  <si>
    <t>013203000</t>
  </si>
  <si>
    <t>Dokumentace stavby bez rozlišení - geometrický plán skutečného provedení stavby</t>
  </si>
  <si>
    <t>1171377038</t>
  </si>
  <si>
    <t>013254000</t>
  </si>
  <si>
    <t>Dokumentace skutečného provedení stavbya geodetické plány</t>
  </si>
  <si>
    <t>kpl</t>
  </si>
  <si>
    <t>-1496967342</t>
  </si>
  <si>
    <t>013254001</t>
  </si>
  <si>
    <t>Dokumentace skutečného provedení stavby</t>
  </si>
  <si>
    <t>425790007</t>
  </si>
  <si>
    <t>VRN3</t>
  </si>
  <si>
    <t>Zařízení staveniště</t>
  </si>
  <si>
    <t>031002000</t>
  </si>
  <si>
    <t>Související práce pro zařízení staveniště-vytýčení staveniště</t>
  </si>
  <si>
    <t>-1584264830</t>
  </si>
  <si>
    <t>032002000</t>
  </si>
  <si>
    <t>Vybavení staveniště</t>
  </si>
  <si>
    <t>-1823821520</t>
  </si>
  <si>
    <t>VRN9</t>
  </si>
  <si>
    <t>Ostatní náklady</t>
  </si>
  <si>
    <t>090001000</t>
  </si>
  <si>
    <t>Ostatní náklady- DIO</t>
  </si>
  <si>
    <t>1285765856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</si>
</sst>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4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4" t="s">
        <v>14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0"/>
      <c r="AQ5" s="20"/>
      <c r="AR5" s="18"/>
      <c r="BE5" s="272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6" t="s">
        <v>17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0"/>
      <c r="AQ6" s="20"/>
      <c r="AR6" s="18"/>
      <c r="BE6" s="273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73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73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3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73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73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3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30</v>
      </c>
      <c r="AO13" s="20"/>
      <c r="AP13" s="20"/>
      <c r="AQ13" s="20"/>
      <c r="AR13" s="18"/>
      <c r="BE13" s="273"/>
      <c r="BS13" s="15" t="s">
        <v>6</v>
      </c>
    </row>
    <row r="14" spans="2:71" ht="12">
      <c r="B14" s="19"/>
      <c r="C14" s="20"/>
      <c r="D14" s="20"/>
      <c r="E14" s="267" t="s">
        <v>30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73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3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73"/>
      <c r="BS16" s="15" t="s">
        <v>4</v>
      </c>
    </row>
    <row r="17" spans="2:71" ht="18.4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73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3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34</v>
      </c>
      <c r="AO19" s="20"/>
      <c r="AP19" s="20"/>
      <c r="AQ19" s="20"/>
      <c r="AR19" s="18"/>
      <c r="BE19" s="273"/>
      <c r="BS19" s="15" t="s">
        <v>6</v>
      </c>
    </row>
    <row r="20" spans="2:71" ht="18.4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73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3"/>
    </row>
    <row r="22" spans="2:57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3"/>
    </row>
    <row r="23" spans="2:57" ht="16.5" customHeight="1">
      <c r="B23" s="19"/>
      <c r="C23" s="20"/>
      <c r="D23" s="20"/>
      <c r="E23" s="269" t="s">
        <v>1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0"/>
      <c r="AP23" s="20"/>
      <c r="AQ23" s="20"/>
      <c r="AR23" s="18"/>
      <c r="BE23" s="273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3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3"/>
    </row>
    <row r="26" spans="2:57" s="1" customFormat="1" ht="25.9" customHeight="1"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4">
        <f>ROUND(AG54,2)</f>
        <v>0</v>
      </c>
      <c r="AL26" s="275"/>
      <c r="AM26" s="275"/>
      <c r="AN26" s="275"/>
      <c r="AO26" s="275"/>
      <c r="AP26" s="33"/>
      <c r="AQ26" s="33"/>
      <c r="AR26" s="36"/>
      <c r="BE26" s="273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73"/>
    </row>
    <row r="28" spans="2:57" s="1" customFormat="1" ht="1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0" t="s">
        <v>38</v>
      </c>
      <c r="M28" s="270"/>
      <c r="N28" s="270"/>
      <c r="O28" s="270"/>
      <c r="P28" s="270"/>
      <c r="Q28" s="33"/>
      <c r="R28" s="33"/>
      <c r="S28" s="33"/>
      <c r="T28" s="33"/>
      <c r="U28" s="33"/>
      <c r="V28" s="33"/>
      <c r="W28" s="270" t="s">
        <v>39</v>
      </c>
      <c r="X28" s="270"/>
      <c r="Y28" s="270"/>
      <c r="Z28" s="270"/>
      <c r="AA28" s="270"/>
      <c r="AB28" s="270"/>
      <c r="AC28" s="270"/>
      <c r="AD28" s="270"/>
      <c r="AE28" s="270"/>
      <c r="AF28" s="33"/>
      <c r="AG28" s="33"/>
      <c r="AH28" s="33"/>
      <c r="AI28" s="33"/>
      <c r="AJ28" s="33"/>
      <c r="AK28" s="270" t="s">
        <v>40</v>
      </c>
      <c r="AL28" s="270"/>
      <c r="AM28" s="270"/>
      <c r="AN28" s="270"/>
      <c r="AO28" s="270"/>
      <c r="AP28" s="33"/>
      <c r="AQ28" s="33"/>
      <c r="AR28" s="36"/>
      <c r="BE28" s="273"/>
    </row>
    <row r="29" spans="2:57" s="2" customFormat="1" ht="14.45" customHeight="1">
      <c r="B29" s="37"/>
      <c r="C29" s="38"/>
      <c r="D29" s="27" t="s">
        <v>41</v>
      </c>
      <c r="E29" s="38"/>
      <c r="F29" s="27" t="s">
        <v>42</v>
      </c>
      <c r="G29" s="38"/>
      <c r="H29" s="38"/>
      <c r="I29" s="38"/>
      <c r="J29" s="38"/>
      <c r="K29" s="38"/>
      <c r="L29" s="245">
        <v>0.21</v>
      </c>
      <c r="M29" s="246"/>
      <c r="N29" s="246"/>
      <c r="O29" s="246"/>
      <c r="P29" s="246"/>
      <c r="Q29" s="38"/>
      <c r="R29" s="38"/>
      <c r="S29" s="38"/>
      <c r="T29" s="38"/>
      <c r="U29" s="38"/>
      <c r="V29" s="38"/>
      <c r="W29" s="271">
        <f>ROUND(AZ54,2)</f>
        <v>0</v>
      </c>
      <c r="X29" s="246"/>
      <c r="Y29" s="246"/>
      <c r="Z29" s="246"/>
      <c r="AA29" s="246"/>
      <c r="AB29" s="246"/>
      <c r="AC29" s="246"/>
      <c r="AD29" s="246"/>
      <c r="AE29" s="246"/>
      <c r="AF29" s="38"/>
      <c r="AG29" s="38"/>
      <c r="AH29" s="38"/>
      <c r="AI29" s="38"/>
      <c r="AJ29" s="38"/>
      <c r="AK29" s="271">
        <f>ROUND(AV54,2)</f>
        <v>0</v>
      </c>
      <c r="AL29" s="246"/>
      <c r="AM29" s="246"/>
      <c r="AN29" s="246"/>
      <c r="AO29" s="246"/>
      <c r="AP29" s="38"/>
      <c r="AQ29" s="38"/>
      <c r="AR29" s="39"/>
      <c r="BE29" s="273"/>
    </row>
    <row r="30" spans="2:57" s="2" customFormat="1" ht="14.45" customHeight="1">
      <c r="B30" s="37"/>
      <c r="C30" s="38"/>
      <c r="D30" s="38"/>
      <c r="E30" s="38"/>
      <c r="F30" s="27" t="s">
        <v>43</v>
      </c>
      <c r="G30" s="38"/>
      <c r="H30" s="38"/>
      <c r="I30" s="38"/>
      <c r="J30" s="38"/>
      <c r="K30" s="38"/>
      <c r="L30" s="245">
        <v>0.15</v>
      </c>
      <c r="M30" s="246"/>
      <c r="N30" s="246"/>
      <c r="O30" s="246"/>
      <c r="P30" s="246"/>
      <c r="Q30" s="38"/>
      <c r="R30" s="38"/>
      <c r="S30" s="38"/>
      <c r="T30" s="38"/>
      <c r="U30" s="38"/>
      <c r="V30" s="38"/>
      <c r="W30" s="271">
        <f>ROUND(BA54,2)</f>
        <v>0</v>
      </c>
      <c r="X30" s="246"/>
      <c r="Y30" s="246"/>
      <c r="Z30" s="246"/>
      <c r="AA30" s="246"/>
      <c r="AB30" s="246"/>
      <c r="AC30" s="246"/>
      <c r="AD30" s="246"/>
      <c r="AE30" s="246"/>
      <c r="AF30" s="38"/>
      <c r="AG30" s="38"/>
      <c r="AH30" s="38"/>
      <c r="AI30" s="38"/>
      <c r="AJ30" s="38"/>
      <c r="AK30" s="271">
        <f>ROUND(AW54,2)</f>
        <v>0</v>
      </c>
      <c r="AL30" s="246"/>
      <c r="AM30" s="246"/>
      <c r="AN30" s="246"/>
      <c r="AO30" s="246"/>
      <c r="AP30" s="38"/>
      <c r="AQ30" s="38"/>
      <c r="AR30" s="39"/>
      <c r="BE30" s="273"/>
    </row>
    <row r="31" spans="2:57" s="2" customFormat="1" ht="14.45" customHeight="1" hidden="1">
      <c r="B31" s="37"/>
      <c r="C31" s="38"/>
      <c r="D31" s="38"/>
      <c r="E31" s="38"/>
      <c r="F31" s="27" t="s">
        <v>44</v>
      </c>
      <c r="G31" s="38"/>
      <c r="H31" s="38"/>
      <c r="I31" s="38"/>
      <c r="J31" s="38"/>
      <c r="K31" s="38"/>
      <c r="L31" s="245">
        <v>0.21</v>
      </c>
      <c r="M31" s="246"/>
      <c r="N31" s="246"/>
      <c r="O31" s="246"/>
      <c r="P31" s="246"/>
      <c r="Q31" s="38"/>
      <c r="R31" s="38"/>
      <c r="S31" s="38"/>
      <c r="T31" s="38"/>
      <c r="U31" s="38"/>
      <c r="V31" s="38"/>
      <c r="W31" s="271">
        <f>ROUND(BB54,2)</f>
        <v>0</v>
      </c>
      <c r="X31" s="246"/>
      <c r="Y31" s="246"/>
      <c r="Z31" s="246"/>
      <c r="AA31" s="246"/>
      <c r="AB31" s="246"/>
      <c r="AC31" s="246"/>
      <c r="AD31" s="246"/>
      <c r="AE31" s="246"/>
      <c r="AF31" s="38"/>
      <c r="AG31" s="38"/>
      <c r="AH31" s="38"/>
      <c r="AI31" s="38"/>
      <c r="AJ31" s="38"/>
      <c r="AK31" s="271">
        <v>0</v>
      </c>
      <c r="AL31" s="246"/>
      <c r="AM31" s="246"/>
      <c r="AN31" s="246"/>
      <c r="AO31" s="246"/>
      <c r="AP31" s="38"/>
      <c r="AQ31" s="38"/>
      <c r="AR31" s="39"/>
      <c r="BE31" s="273"/>
    </row>
    <row r="32" spans="2:57" s="2" customFormat="1" ht="14.45" customHeight="1" hidden="1">
      <c r="B32" s="37"/>
      <c r="C32" s="38"/>
      <c r="D32" s="38"/>
      <c r="E32" s="38"/>
      <c r="F32" s="27" t="s">
        <v>45</v>
      </c>
      <c r="G32" s="38"/>
      <c r="H32" s="38"/>
      <c r="I32" s="38"/>
      <c r="J32" s="38"/>
      <c r="K32" s="38"/>
      <c r="L32" s="245">
        <v>0.15</v>
      </c>
      <c r="M32" s="246"/>
      <c r="N32" s="246"/>
      <c r="O32" s="246"/>
      <c r="P32" s="246"/>
      <c r="Q32" s="38"/>
      <c r="R32" s="38"/>
      <c r="S32" s="38"/>
      <c r="T32" s="38"/>
      <c r="U32" s="38"/>
      <c r="V32" s="38"/>
      <c r="W32" s="271">
        <f>ROUND(BC54,2)</f>
        <v>0</v>
      </c>
      <c r="X32" s="246"/>
      <c r="Y32" s="246"/>
      <c r="Z32" s="246"/>
      <c r="AA32" s="246"/>
      <c r="AB32" s="246"/>
      <c r="AC32" s="246"/>
      <c r="AD32" s="246"/>
      <c r="AE32" s="246"/>
      <c r="AF32" s="38"/>
      <c r="AG32" s="38"/>
      <c r="AH32" s="38"/>
      <c r="AI32" s="38"/>
      <c r="AJ32" s="38"/>
      <c r="AK32" s="271">
        <v>0</v>
      </c>
      <c r="AL32" s="246"/>
      <c r="AM32" s="246"/>
      <c r="AN32" s="246"/>
      <c r="AO32" s="246"/>
      <c r="AP32" s="38"/>
      <c r="AQ32" s="38"/>
      <c r="AR32" s="39"/>
      <c r="BE32" s="273"/>
    </row>
    <row r="33" spans="2:57" s="2" customFormat="1" ht="14.45" customHeight="1" hidden="1">
      <c r="B33" s="37"/>
      <c r="C33" s="38"/>
      <c r="D33" s="38"/>
      <c r="E33" s="38"/>
      <c r="F33" s="27" t="s">
        <v>46</v>
      </c>
      <c r="G33" s="38"/>
      <c r="H33" s="38"/>
      <c r="I33" s="38"/>
      <c r="J33" s="38"/>
      <c r="K33" s="38"/>
      <c r="L33" s="245">
        <v>0</v>
      </c>
      <c r="M33" s="246"/>
      <c r="N33" s="246"/>
      <c r="O33" s="246"/>
      <c r="P33" s="246"/>
      <c r="Q33" s="38"/>
      <c r="R33" s="38"/>
      <c r="S33" s="38"/>
      <c r="T33" s="38"/>
      <c r="U33" s="38"/>
      <c r="V33" s="38"/>
      <c r="W33" s="271">
        <f>ROUND(BD54,2)</f>
        <v>0</v>
      </c>
      <c r="X33" s="246"/>
      <c r="Y33" s="246"/>
      <c r="Z33" s="246"/>
      <c r="AA33" s="246"/>
      <c r="AB33" s="246"/>
      <c r="AC33" s="246"/>
      <c r="AD33" s="246"/>
      <c r="AE33" s="246"/>
      <c r="AF33" s="38"/>
      <c r="AG33" s="38"/>
      <c r="AH33" s="38"/>
      <c r="AI33" s="38"/>
      <c r="AJ33" s="38"/>
      <c r="AK33" s="271">
        <v>0</v>
      </c>
      <c r="AL33" s="246"/>
      <c r="AM33" s="246"/>
      <c r="AN33" s="246"/>
      <c r="AO33" s="246"/>
      <c r="AP33" s="38"/>
      <c r="AQ33" s="38"/>
      <c r="AR33" s="39"/>
      <c r="BE33" s="273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73"/>
    </row>
    <row r="35" spans="2:44" s="1" customFormat="1" ht="25.9" customHeight="1"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48" t="s">
        <v>49</v>
      </c>
      <c r="Y35" s="249"/>
      <c r="Z35" s="249"/>
      <c r="AA35" s="249"/>
      <c r="AB35" s="249"/>
      <c r="AC35" s="42"/>
      <c r="AD35" s="42"/>
      <c r="AE35" s="42"/>
      <c r="AF35" s="42"/>
      <c r="AG35" s="42"/>
      <c r="AH35" s="42"/>
      <c r="AI35" s="42"/>
      <c r="AJ35" s="42"/>
      <c r="AK35" s="250">
        <f>SUM(AK26:AK33)</f>
        <v>0</v>
      </c>
      <c r="AL35" s="249"/>
      <c r="AM35" s="249"/>
      <c r="AN35" s="249"/>
      <c r="AO35" s="251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2019-009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61" t="str">
        <f>K6</f>
        <v>Hlavní polní cesta C 18a, k.ú. Růžová</v>
      </c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63" t="str">
        <f>IF(AN8="","",AN8)</f>
        <v>14. 2. 2019</v>
      </c>
      <c r="AN47" s="263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Státní pozemkový úřad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31</v>
      </c>
      <c r="AJ49" s="33"/>
      <c r="AK49" s="33"/>
      <c r="AL49" s="33"/>
      <c r="AM49" s="259" t="str">
        <f>IF(E17="","",E17)</f>
        <v xml:space="preserve"> </v>
      </c>
      <c r="AN49" s="260"/>
      <c r="AO49" s="260"/>
      <c r="AP49" s="260"/>
      <c r="AQ49" s="33"/>
      <c r="AR49" s="36"/>
      <c r="AS49" s="253" t="s">
        <v>51</v>
      </c>
      <c r="AT49" s="254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29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33</v>
      </c>
      <c r="AJ50" s="33"/>
      <c r="AK50" s="33"/>
      <c r="AL50" s="33"/>
      <c r="AM50" s="259" t="str">
        <f>IF(E20="","",E20)</f>
        <v>Josef Beran</v>
      </c>
      <c r="AN50" s="260"/>
      <c r="AO50" s="260"/>
      <c r="AP50" s="260"/>
      <c r="AQ50" s="33"/>
      <c r="AR50" s="36"/>
      <c r="AS50" s="255"/>
      <c r="AT50" s="256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7"/>
      <c r="AT51" s="258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47" t="s">
        <v>52</v>
      </c>
      <c r="D52" s="242"/>
      <c r="E52" s="242"/>
      <c r="F52" s="242"/>
      <c r="G52" s="242"/>
      <c r="H52" s="60"/>
      <c r="I52" s="243" t="s">
        <v>53</v>
      </c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1" t="s">
        <v>54</v>
      </c>
      <c r="AH52" s="242"/>
      <c r="AI52" s="242"/>
      <c r="AJ52" s="242"/>
      <c r="AK52" s="242"/>
      <c r="AL52" s="242"/>
      <c r="AM52" s="242"/>
      <c r="AN52" s="243" t="s">
        <v>55</v>
      </c>
      <c r="AO52" s="242"/>
      <c r="AP52" s="244"/>
      <c r="AQ52" s="61" t="s">
        <v>56</v>
      </c>
      <c r="AR52" s="36"/>
      <c r="AS52" s="62" t="s">
        <v>57</v>
      </c>
      <c r="AT52" s="63" t="s">
        <v>58</v>
      </c>
      <c r="AU52" s="63" t="s">
        <v>59</v>
      </c>
      <c r="AV52" s="63" t="s">
        <v>60</v>
      </c>
      <c r="AW52" s="63" t="s">
        <v>61</v>
      </c>
      <c r="AX52" s="63" t="s">
        <v>62</v>
      </c>
      <c r="AY52" s="63" t="s">
        <v>63</v>
      </c>
      <c r="AZ52" s="63" t="s">
        <v>64</v>
      </c>
      <c r="BA52" s="63" t="s">
        <v>65</v>
      </c>
      <c r="BB52" s="63" t="s">
        <v>66</v>
      </c>
      <c r="BC52" s="63" t="s">
        <v>67</v>
      </c>
      <c r="BD52" s="64" t="s">
        <v>68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69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39">
        <f>ROUND(SUM(AG55:AG56),2)</f>
        <v>0</v>
      </c>
      <c r="AH54" s="239"/>
      <c r="AI54" s="239"/>
      <c r="AJ54" s="239"/>
      <c r="AK54" s="239"/>
      <c r="AL54" s="239"/>
      <c r="AM54" s="239"/>
      <c r="AN54" s="240">
        <f>SUM(AG54,AT54)</f>
        <v>0</v>
      </c>
      <c r="AO54" s="240"/>
      <c r="AP54" s="240"/>
      <c r="AQ54" s="72" t="s">
        <v>1</v>
      </c>
      <c r="AR54" s="73"/>
      <c r="AS54" s="74">
        <f>ROUND(SUM(AS55:AS56),2)</f>
        <v>0</v>
      </c>
      <c r="AT54" s="75">
        <f>ROUND(SUM(AV54:AW54),2)</f>
        <v>0</v>
      </c>
      <c r="AU54" s="76">
        <f>ROUND(SUM(AU55:AU56),5)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ROUND(SUM(AZ55:AZ56),2)</f>
        <v>0</v>
      </c>
      <c r="BA54" s="75">
        <f>ROUND(SUM(BA55:BA56),2)</f>
        <v>0</v>
      </c>
      <c r="BB54" s="75">
        <f>ROUND(SUM(BB55:BB56),2)</f>
        <v>0</v>
      </c>
      <c r="BC54" s="75">
        <f>ROUND(SUM(BC55:BC56),2)</f>
        <v>0</v>
      </c>
      <c r="BD54" s="77">
        <f>ROUND(SUM(BD55:BD56),2)</f>
        <v>0</v>
      </c>
      <c r="BS54" s="78" t="s">
        <v>70</v>
      </c>
      <c r="BT54" s="78" t="s">
        <v>71</v>
      </c>
      <c r="BU54" s="79" t="s">
        <v>72</v>
      </c>
      <c r="BV54" s="78" t="s">
        <v>73</v>
      </c>
      <c r="BW54" s="78" t="s">
        <v>5</v>
      </c>
      <c r="BX54" s="78" t="s">
        <v>74</v>
      </c>
      <c r="CL54" s="78" t="s">
        <v>1</v>
      </c>
    </row>
    <row r="55" spans="1:91" s="5" customFormat="1" ht="16.5" customHeight="1">
      <c r="A55" s="80" t="s">
        <v>75</v>
      </c>
      <c r="B55" s="81"/>
      <c r="C55" s="82"/>
      <c r="D55" s="238" t="s">
        <v>76</v>
      </c>
      <c r="E55" s="238"/>
      <c r="F55" s="238"/>
      <c r="G55" s="238"/>
      <c r="H55" s="238"/>
      <c r="I55" s="83"/>
      <c r="J55" s="238" t="s">
        <v>77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6">
        <f>'01 - C18a - polní cesta'!J30</f>
        <v>0</v>
      </c>
      <c r="AH55" s="237"/>
      <c r="AI55" s="237"/>
      <c r="AJ55" s="237"/>
      <c r="AK55" s="237"/>
      <c r="AL55" s="237"/>
      <c r="AM55" s="237"/>
      <c r="AN55" s="236">
        <f>SUM(AG55,AT55)</f>
        <v>0</v>
      </c>
      <c r="AO55" s="237"/>
      <c r="AP55" s="237"/>
      <c r="AQ55" s="84" t="s">
        <v>78</v>
      </c>
      <c r="AR55" s="85"/>
      <c r="AS55" s="86">
        <v>0</v>
      </c>
      <c r="AT55" s="87">
        <f>ROUND(SUM(AV55:AW55),2)</f>
        <v>0</v>
      </c>
      <c r="AU55" s="88">
        <f>'01 - C18a - polní cesta'!P90</f>
        <v>0</v>
      </c>
      <c r="AV55" s="87">
        <f>'01 - C18a - polní cesta'!J33</f>
        <v>0</v>
      </c>
      <c r="AW55" s="87">
        <f>'01 - C18a - polní cesta'!J34</f>
        <v>0</v>
      </c>
      <c r="AX55" s="87">
        <f>'01 - C18a - polní cesta'!J35</f>
        <v>0</v>
      </c>
      <c r="AY55" s="87">
        <f>'01 - C18a - polní cesta'!J36</f>
        <v>0</v>
      </c>
      <c r="AZ55" s="87">
        <f>'01 - C18a - polní cesta'!F33</f>
        <v>0</v>
      </c>
      <c r="BA55" s="87">
        <f>'01 - C18a - polní cesta'!F34</f>
        <v>0</v>
      </c>
      <c r="BB55" s="87">
        <f>'01 - C18a - polní cesta'!F35</f>
        <v>0</v>
      </c>
      <c r="BC55" s="87">
        <f>'01 - C18a - polní cesta'!F36</f>
        <v>0</v>
      </c>
      <c r="BD55" s="89">
        <f>'01 - C18a - polní cesta'!F37</f>
        <v>0</v>
      </c>
      <c r="BT55" s="90" t="s">
        <v>79</v>
      </c>
      <c r="BV55" s="90" t="s">
        <v>73</v>
      </c>
      <c r="BW55" s="90" t="s">
        <v>80</v>
      </c>
      <c r="BX55" s="90" t="s">
        <v>5</v>
      </c>
      <c r="CL55" s="90" t="s">
        <v>1</v>
      </c>
      <c r="CM55" s="90" t="s">
        <v>81</v>
      </c>
    </row>
    <row r="56" spans="1:91" s="5" customFormat="1" ht="16.5" customHeight="1">
      <c r="A56" s="80" t="s">
        <v>75</v>
      </c>
      <c r="B56" s="81"/>
      <c r="C56" s="82"/>
      <c r="D56" s="238" t="s">
        <v>82</v>
      </c>
      <c r="E56" s="238"/>
      <c r="F56" s="238"/>
      <c r="G56" s="238"/>
      <c r="H56" s="238"/>
      <c r="I56" s="83"/>
      <c r="J56" s="238" t="s">
        <v>83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6">
        <f>'02 - Vedlejší rozpočtové ...'!J30</f>
        <v>0</v>
      </c>
      <c r="AH56" s="237"/>
      <c r="AI56" s="237"/>
      <c r="AJ56" s="237"/>
      <c r="AK56" s="237"/>
      <c r="AL56" s="237"/>
      <c r="AM56" s="237"/>
      <c r="AN56" s="236">
        <f>SUM(AG56,AT56)</f>
        <v>0</v>
      </c>
      <c r="AO56" s="237"/>
      <c r="AP56" s="237"/>
      <c r="AQ56" s="84" t="s">
        <v>78</v>
      </c>
      <c r="AR56" s="85"/>
      <c r="AS56" s="91">
        <v>0</v>
      </c>
      <c r="AT56" s="92">
        <f>ROUND(SUM(AV56:AW56),2)</f>
        <v>0</v>
      </c>
      <c r="AU56" s="93">
        <f>'02 - Vedlejší rozpočtové ...'!P83</f>
        <v>0</v>
      </c>
      <c r="AV56" s="92">
        <f>'02 - Vedlejší rozpočtové ...'!J33</f>
        <v>0</v>
      </c>
      <c r="AW56" s="92">
        <f>'02 - Vedlejší rozpočtové ...'!J34</f>
        <v>0</v>
      </c>
      <c r="AX56" s="92">
        <f>'02 - Vedlejší rozpočtové ...'!J35</f>
        <v>0</v>
      </c>
      <c r="AY56" s="92">
        <f>'02 - Vedlejší rozpočtové ...'!J36</f>
        <v>0</v>
      </c>
      <c r="AZ56" s="92">
        <f>'02 - Vedlejší rozpočtové ...'!F33</f>
        <v>0</v>
      </c>
      <c r="BA56" s="92">
        <f>'02 - Vedlejší rozpočtové ...'!F34</f>
        <v>0</v>
      </c>
      <c r="BB56" s="92">
        <f>'02 - Vedlejší rozpočtové ...'!F35</f>
        <v>0</v>
      </c>
      <c r="BC56" s="92">
        <f>'02 - Vedlejší rozpočtové ...'!F36</f>
        <v>0</v>
      </c>
      <c r="BD56" s="94">
        <f>'02 - Vedlejší rozpočtové ...'!F37</f>
        <v>0</v>
      </c>
      <c r="BT56" s="90" t="s">
        <v>79</v>
      </c>
      <c r="BV56" s="90" t="s">
        <v>73</v>
      </c>
      <c r="BW56" s="90" t="s">
        <v>84</v>
      </c>
      <c r="BX56" s="90" t="s">
        <v>5</v>
      </c>
      <c r="CL56" s="90" t="s">
        <v>1</v>
      </c>
      <c r="CM56" s="90" t="s">
        <v>81</v>
      </c>
    </row>
    <row r="57" spans="2:44" s="1" customFormat="1" ht="30" customHeight="1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6"/>
    </row>
    <row r="58" spans="2:44" s="1" customFormat="1" ht="6.9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6"/>
    </row>
  </sheetData>
  <sheetProtection algorithmName="SHA-512" hashValue="m23/bFWFX0zx+MJ7KhMgrfX3FEkMjRF54SXS8oBBAcJvByIMY3ESnQZepMjvrF9APe3i3AIDgRDVOj8b9BSLLA==" saltValue="ErsbsUmTS7ucvXGpKwi/2mrF5VnTEiyXwpDg882bFzEuiw+sDBJm52isPy1DW6mV0Q2H569uS/FY/zllR8i5+A==" spinCount="100000" sheet="1" objects="1" scenarios="1" formatColumns="0" formatRows="0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 - C18a - polní cesta'!C2" display="/"/>
    <hyperlink ref="A56" location="'02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5" t="s">
        <v>80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81</v>
      </c>
    </row>
    <row r="4" spans="2:46" ht="24.95" customHeight="1">
      <c r="B4" s="18"/>
      <c r="D4" s="99" t="s">
        <v>85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8" t="str">
        <f>'Rekapitulace stavby'!K6</f>
        <v>Hlavní polní cesta C 18a, k.ú. Růžová</v>
      </c>
      <c r="F7" s="279"/>
      <c r="G7" s="279"/>
      <c r="H7" s="279"/>
      <c r="L7" s="18"/>
    </row>
    <row r="8" spans="2:12" s="1" customFormat="1" ht="12" customHeight="1">
      <c r="B8" s="36"/>
      <c r="D8" s="100" t="s">
        <v>86</v>
      </c>
      <c r="I8" s="101"/>
      <c r="L8" s="36"/>
    </row>
    <row r="9" spans="2:12" s="1" customFormat="1" ht="36.95" customHeight="1">
      <c r="B9" s="36"/>
      <c r="E9" s="280" t="s">
        <v>87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14. 2. 2019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tr">
        <f>IF('Rekapitulace stavby'!AN10="","",'Rekapitulace stavby'!AN10)</f>
        <v>01312774</v>
      </c>
      <c r="L14" s="36"/>
    </row>
    <row r="15" spans="2:12" s="1" customFormat="1" ht="18" customHeight="1">
      <c r="B15" s="36"/>
      <c r="E15" s="15" t="str">
        <f>IF('Rekapitulace stavby'!E11="","",'Rekapitulace stavby'!E11)</f>
        <v>Státní pozemkový úřad</v>
      </c>
      <c r="I15" s="102" t="s">
        <v>28</v>
      </c>
      <c r="J15" s="15" t="str">
        <f>IF('Rekapitulace stavby'!AN11="","",'Rekapitulace stavby'!AN11)</f>
        <v/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29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31</v>
      </c>
      <c r="I20" s="102" t="s">
        <v>25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28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33</v>
      </c>
      <c r="I23" s="102" t="s">
        <v>25</v>
      </c>
      <c r="J23" s="15" t="s">
        <v>34</v>
      </c>
      <c r="L23" s="36"/>
    </row>
    <row r="24" spans="2:12" s="1" customFormat="1" ht="18" customHeight="1">
      <c r="B24" s="36"/>
      <c r="E24" s="15" t="s">
        <v>35</v>
      </c>
      <c r="I24" s="102" t="s">
        <v>28</v>
      </c>
      <c r="J24" s="15" t="s">
        <v>1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36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37</v>
      </c>
      <c r="I30" s="101"/>
      <c r="J30" s="108">
        <f>ROUND(J90,2)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39</v>
      </c>
      <c r="I32" s="110" t="s">
        <v>38</v>
      </c>
      <c r="J32" s="109" t="s">
        <v>40</v>
      </c>
      <c r="L32" s="36"/>
    </row>
    <row r="33" spans="2:12" s="1" customFormat="1" ht="14.45" customHeight="1">
      <c r="B33" s="36"/>
      <c r="D33" s="100" t="s">
        <v>41</v>
      </c>
      <c r="E33" s="100" t="s">
        <v>42</v>
      </c>
      <c r="F33" s="111">
        <f>ROUND((SUM(BE90:BE461)),2)</f>
        <v>0</v>
      </c>
      <c r="I33" s="112">
        <v>0.21</v>
      </c>
      <c r="J33" s="111">
        <f>ROUND(((SUM(BE90:BE461))*I33),2)</f>
        <v>0</v>
      </c>
      <c r="L33" s="36"/>
    </row>
    <row r="34" spans="2:12" s="1" customFormat="1" ht="14.45" customHeight="1">
      <c r="B34" s="36"/>
      <c r="E34" s="100" t="s">
        <v>43</v>
      </c>
      <c r="F34" s="111">
        <f>ROUND((SUM(BF90:BF461)),2)</f>
        <v>0</v>
      </c>
      <c r="I34" s="112">
        <v>0.15</v>
      </c>
      <c r="J34" s="111">
        <f>ROUND(((SUM(BF90:BF461))*I34),2)</f>
        <v>0</v>
      </c>
      <c r="L34" s="36"/>
    </row>
    <row r="35" spans="2:12" s="1" customFormat="1" ht="14.45" customHeight="1" hidden="1">
      <c r="B35" s="36"/>
      <c r="E35" s="100" t="s">
        <v>44</v>
      </c>
      <c r="F35" s="111">
        <f>ROUND((SUM(BG90:BG461)),2)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45</v>
      </c>
      <c r="F36" s="111">
        <f>ROUND((SUM(BH90:BH461)),2)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46</v>
      </c>
      <c r="F37" s="111">
        <f>ROUND((SUM(BI90:BI461)),2)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47</v>
      </c>
      <c r="E39" s="115"/>
      <c r="F39" s="115"/>
      <c r="G39" s="116" t="s">
        <v>48</v>
      </c>
      <c r="H39" s="117" t="s">
        <v>49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88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Hlavní polní cesta C 18a, k.ú. Růžová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86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1" t="str">
        <f>E9</f>
        <v>01 - C18a - polní cesta</v>
      </c>
      <c r="F50" s="260"/>
      <c r="G50" s="260"/>
      <c r="H50" s="260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 xml:space="preserve"> </v>
      </c>
      <c r="G52" s="33"/>
      <c r="H52" s="33"/>
      <c r="I52" s="102" t="s">
        <v>22</v>
      </c>
      <c r="J52" s="53" t="str">
        <f>IF(J12="","",J12)</f>
        <v>14. 2. 2019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Státní pozemkový úřad</v>
      </c>
      <c r="G54" s="33"/>
      <c r="H54" s="33"/>
      <c r="I54" s="102" t="s">
        <v>31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29</v>
      </c>
      <c r="D55" s="33"/>
      <c r="E55" s="33"/>
      <c r="F55" s="25" t="str">
        <f>IF(E18="","",E18)</f>
        <v>Vyplň údaj</v>
      </c>
      <c r="G55" s="33"/>
      <c r="H55" s="33"/>
      <c r="I55" s="102" t="s">
        <v>33</v>
      </c>
      <c r="J55" s="30" t="str">
        <f>E24</f>
        <v>Josef Beran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89</v>
      </c>
      <c r="D57" s="128"/>
      <c r="E57" s="128"/>
      <c r="F57" s="128"/>
      <c r="G57" s="128"/>
      <c r="H57" s="128"/>
      <c r="I57" s="129"/>
      <c r="J57" s="130" t="s">
        <v>90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91</v>
      </c>
      <c r="D59" s="33"/>
      <c r="E59" s="33"/>
      <c r="F59" s="33"/>
      <c r="G59" s="33"/>
      <c r="H59" s="33"/>
      <c r="I59" s="101"/>
      <c r="J59" s="71">
        <f>J90</f>
        <v>0</v>
      </c>
      <c r="K59" s="33"/>
      <c r="L59" s="36"/>
      <c r="AU59" s="15" t="s">
        <v>92</v>
      </c>
    </row>
    <row r="60" spans="2:12" s="7" customFormat="1" ht="24.95" customHeight="1">
      <c r="B60" s="132"/>
      <c r="C60" s="133"/>
      <c r="D60" s="134" t="s">
        <v>93</v>
      </c>
      <c r="E60" s="135"/>
      <c r="F60" s="135"/>
      <c r="G60" s="135"/>
      <c r="H60" s="135"/>
      <c r="I60" s="136"/>
      <c r="J60" s="137">
        <f>J91</f>
        <v>0</v>
      </c>
      <c r="K60" s="133"/>
      <c r="L60" s="138"/>
    </row>
    <row r="61" spans="2:12" s="8" customFormat="1" ht="19.9" customHeight="1">
      <c r="B61" s="139"/>
      <c r="C61" s="140"/>
      <c r="D61" s="141" t="s">
        <v>94</v>
      </c>
      <c r="E61" s="142"/>
      <c r="F61" s="142"/>
      <c r="G61" s="142"/>
      <c r="H61" s="142"/>
      <c r="I61" s="143"/>
      <c r="J61" s="144">
        <f>J92</f>
        <v>0</v>
      </c>
      <c r="K61" s="140"/>
      <c r="L61" s="145"/>
    </row>
    <row r="62" spans="2:12" s="8" customFormat="1" ht="19.9" customHeight="1">
      <c r="B62" s="139"/>
      <c r="C62" s="140"/>
      <c r="D62" s="141" t="s">
        <v>95</v>
      </c>
      <c r="E62" s="142"/>
      <c r="F62" s="142"/>
      <c r="G62" s="142"/>
      <c r="H62" s="142"/>
      <c r="I62" s="143"/>
      <c r="J62" s="144">
        <f>J264</f>
        <v>0</v>
      </c>
      <c r="K62" s="140"/>
      <c r="L62" s="145"/>
    </row>
    <row r="63" spans="2:12" s="8" customFormat="1" ht="19.9" customHeight="1">
      <c r="B63" s="139"/>
      <c r="C63" s="140"/>
      <c r="D63" s="141" t="s">
        <v>96</v>
      </c>
      <c r="E63" s="142"/>
      <c r="F63" s="142"/>
      <c r="G63" s="142"/>
      <c r="H63" s="142"/>
      <c r="I63" s="143"/>
      <c r="J63" s="144">
        <f>J283</f>
        <v>0</v>
      </c>
      <c r="K63" s="140"/>
      <c r="L63" s="145"/>
    </row>
    <row r="64" spans="2:12" s="8" customFormat="1" ht="19.9" customHeight="1">
      <c r="B64" s="139"/>
      <c r="C64" s="140"/>
      <c r="D64" s="141" t="s">
        <v>97</v>
      </c>
      <c r="E64" s="142"/>
      <c r="F64" s="142"/>
      <c r="G64" s="142"/>
      <c r="H64" s="142"/>
      <c r="I64" s="143"/>
      <c r="J64" s="144">
        <f>J321</f>
        <v>0</v>
      </c>
      <c r="K64" s="140"/>
      <c r="L64" s="145"/>
    </row>
    <row r="65" spans="2:12" s="8" customFormat="1" ht="19.9" customHeight="1">
      <c r="B65" s="139"/>
      <c r="C65" s="140"/>
      <c r="D65" s="141" t="s">
        <v>98</v>
      </c>
      <c r="E65" s="142"/>
      <c r="F65" s="142"/>
      <c r="G65" s="142"/>
      <c r="H65" s="142"/>
      <c r="I65" s="143"/>
      <c r="J65" s="144">
        <f>J396</f>
        <v>0</v>
      </c>
      <c r="K65" s="140"/>
      <c r="L65" s="145"/>
    </row>
    <row r="66" spans="2:12" s="8" customFormat="1" ht="19.9" customHeight="1">
      <c r="B66" s="139"/>
      <c r="C66" s="140"/>
      <c r="D66" s="141" t="s">
        <v>99</v>
      </c>
      <c r="E66" s="142"/>
      <c r="F66" s="142"/>
      <c r="G66" s="142"/>
      <c r="H66" s="142"/>
      <c r="I66" s="143"/>
      <c r="J66" s="144">
        <f>J421</f>
        <v>0</v>
      </c>
      <c r="K66" s="140"/>
      <c r="L66" s="145"/>
    </row>
    <row r="67" spans="2:12" s="8" customFormat="1" ht="19.9" customHeight="1">
      <c r="B67" s="139"/>
      <c r="C67" s="140"/>
      <c r="D67" s="141" t="s">
        <v>100</v>
      </c>
      <c r="E67" s="142"/>
      <c r="F67" s="142"/>
      <c r="G67" s="142"/>
      <c r="H67" s="142"/>
      <c r="I67" s="143"/>
      <c r="J67" s="144">
        <f>J434</f>
        <v>0</v>
      </c>
      <c r="K67" s="140"/>
      <c r="L67" s="145"/>
    </row>
    <row r="68" spans="2:12" s="8" customFormat="1" ht="19.9" customHeight="1">
      <c r="B68" s="139"/>
      <c r="C68" s="140"/>
      <c r="D68" s="141" t="s">
        <v>101</v>
      </c>
      <c r="E68" s="142"/>
      <c r="F68" s="142"/>
      <c r="G68" s="142"/>
      <c r="H68" s="142"/>
      <c r="I68" s="143"/>
      <c r="J68" s="144">
        <f>J453</f>
        <v>0</v>
      </c>
      <c r="K68" s="140"/>
      <c r="L68" s="145"/>
    </row>
    <row r="69" spans="2:12" s="7" customFormat="1" ht="24.95" customHeight="1">
      <c r="B69" s="132"/>
      <c r="C69" s="133"/>
      <c r="D69" s="134" t="s">
        <v>102</v>
      </c>
      <c r="E69" s="135"/>
      <c r="F69" s="135"/>
      <c r="G69" s="135"/>
      <c r="H69" s="135"/>
      <c r="I69" s="136"/>
      <c r="J69" s="137">
        <f>J457</f>
        <v>0</v>
      </c>
      <c r="K69" s="133"/>
      <c r="L69" s="138"/>
    </row>
    <row r="70" spans="2:12" s="8" customFormat="1" ht="19.9" customHeight="1">
      <c r="B70" s="139"/>
      <c r="C70" s="140"/>
      <c r="D70" s="141" t="s">
        <v>103</v>
      </c>
      <c r="E70" s="142"/>
      <c r="F70" s="142"/>
      <c r="G70" s="142"/>
      <c r="H70" s="142"/>
      <c r="I70" s="143"/>
      <c r="J70" s="144">
        <f>J458</f>
        <v>0</v>
      </c>
      <c r="K70" s="140"/>
      <c r="L70" s="145"/>
    </row>
    <row r="71" spans="2:12" s="1" customFormat="1" ht="21.75" customHeight="1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123"/>
      <c r="J72" s="45"/>
      <c r="K72" s="45"/>
      <c r="L72" s="36"/>
    </row>
    <row r="76" spans="2:12" s="1" customFormat="1" ht="6.95" customHeight="1">
      <c r="B76" s="46"/>
      <c r="C76" s="47"/>
      <c r="D76" s="47"/>
      <c r="E76" s="47"/>
      <c r="F76" s="47"/>
      <c r="G76" s="47"/>
      <c r="H76" s="47"/>
      <c r="I76" s="126"/>
      <c r="J76" s="47"/>
      <c r="K76" s="47"/>
      <c r="L76" s="36"/>
    </row>
    <row r="77" spans="2:12" s="1" customFormat="1" ht="24.95" customHeight="1">
      <c r="B77" s="32"/>
      <c r="C77" s="21" t="s">
        <v>104</v>
      </c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2" customHeight="1">
      <c r="B79" s="32"/>
      <c r="C79" s="27" t="s">
        <v>16</v>
      </c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6.5" customHeight="1">
      <c r="B80" s="32"/>
      <c r="C80" s="33"/>
      <c r="D80" s="33"/>
      <c r="E80" s="276" t="str">
        <f>E7</f>
        <v>Hlavní polní cesta C 18a, k.ú. Růžová</v>
      </c>
      <c r="F80" s="277"/>
      <c r="G80" s="277"/>
      <c r="H80" s="277"/>
      <c r="I80" s="101"/>
      <c r="J80" s="33"/>
      <c r="K80" s="33"/>
      <c r="L80" s="36"/>
    </row>
    <row r="81" spans="2:12" s="1" customFormat="1" ht="12" customHeight="1">
      <c r="B81" s="32"/>
      <c r="C81" s="27" t="s">
        <v>86</v>
      </c>
      <c r="D81" s="33"/>
      <c r="E81" s="33"/>
      <c r="F81" s="33"/>
      <c r="G81" s="33"/>
      <c r="H81" s="33"/>
      <c r="I81" s="101"/>
      <c r="J81" s="33"/>
      <c r="K81" s="33"/>
      <c r="L81" s="36"/>
    </row>
    <row r="82" spans="2:12" s="1" customFormat="1" ht="16.5" customHeight="1">
      <c r="B82" s="32"/>
      <c r="C82" s="33"/>
      <c r="D82" s="33"/>
      <c r="E82" s="261" t="str">
        <f>E9</f>
        <v>01 - C18a - polní cesta</v>
      </c>
      <c r="F82" s="260"/>
      <c r="G82" s="260"/>
      <c r="H82" s="260"/>
      <c r="I82" s="101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1"/>
      <c r="J83" s="33"/>
      <c r="K83" s="33"/>
      <c r="L83" s="36"/>
    </row>
    <row r="84" spans="2:12" s="1" customFormat="1" ht="12" customHeight="1">
      <c r="B84" s="32"/>
      <c r="C84" s="27" t="s">
        <v>20</v>
      </c>
      <c r="D84" s="33"/>
      <c r="E84" s="33"/>
      <c r="F84" s="25" t="str">
        <f>F12</f>
        <v xml:space="preserve"> </v>
      </c>
      <c r="G84" s="33"/>
      <c r="H84" s="33"/>
      <c r="I84" s="102" t="s">
        <v>22</v>
      </c>
      <c r="J84" s="53" t="str">
        <f>IF(J12="","",J12)</f>
        <v>14. 2. 2019</v>
      </c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101"/>
      <c r="J85" s="33"/>
      <c r="K85" s="33"/>
      <c r="L85" s="36"/>
    </row>
    <row r="86" spans="2:12" s="1" customFormat="1" ht="13.7" customHeight="1">
      <c r="B86" s="32"/>
      <c r="C86" s="27" t="s">
        <v>24</v>
      </c>
      <c r="D86" s="33"/>
      <c r="E86" s="33"/>
      <c r="F86" s="25" t="str">
        <f>E15</f>
        <v>Státní pozemkový úřad</v>
      </c>
      <c r="G86" s="33"/>
      <c r="H86" s="33"/>
      <c r="I86" s="102" t="s">
        <v>31</v>
      </c>
      <c r="J86" s="30" t="str">
        <f>E21</f>
        <v xml:space="preserve"> </v>
      </c>
      <c r="K86" s="33"/>
      <c r="L86" s="36"/>
    </row>
    <row r="87" spans="2:12" s="1" customFormat="1" ht="13.7" customHeight="1">
      <c r="B87" s="32"/>
      <c r="C87" s="27" t="s">
        <v>29</v>
      </c>
      <c r="D87" s="33"/>
      <c r="E87" s="33"/>
      <c r="F87" s="25" t="str">
        <f>IF(E18="","",E18)</f>
        <v>Vyplň údaj</v>
      </c>
      <c r="G87" s="33"/>
      <c r="H87" s="33"/>
      <c r="I87" s="102" t="s">
        <v>33</v>
      </c>
      <c r="J87" s="30" t="str">
        <f>E24</f>
        <v>Josef Beran</v>
      </c>
      <c r="K87" s="33"/>
      <c r="L87" s="36"/>
    </row>
    <row r="88" spans="2:12" s="1" customFormat="1" ht="10.35" customHeight="1">
      <c r="B88" s="32"/>
      <c r="C88" s="33"/>
      <c r="D88" s="33"/>
      <c r="E88" s="33"/>
      <c r="F88" s="33"/>
      <c r="G88" s="33"/>
      <c r="H88" s="33"/>
      <c r="I88" s="101"/>
      <c r="J88" s="33"/>
      <c r="K88" s="33"/>
      <c r="L88" s="36"/>
    </row>
    <row r="89" spans="2:20" s="9" customFormat="1" ht="29.25" customHeight="1">
      <c r="B89" s="146"/>
      <c r="C89" s="147" t="s">
        <v>105</v>
      </c>
      <c r="D89" s="148" t="s">
        <v>56</v>
      </c>
      <c r="E89" s="148" t="s">
        <v>52</v>
      </c>
      <c r="F89" s="148" t="s">
        <v>53</v>
      </c>
      <c r="G89" s="148" t="s">
        <v>106</v>
      </c>
      <c r="H89" s="148" t="s">
        <v>107</v>
      </c>
      <c r="I89" s="149" t="s">
        <v>108</v>
      </c>
      <c r="J89" s="150" t="s">
        <v>90</v>
      </c>
      <c r="K89" s="151" t="s">
        <v>109</v>
      </c>
      <c r="L89" s="152"/>
      <c r="M89" s="62" t="s">
        <v>1</v>
      </c>
      <c r="N89" s="63" t="s">
        <v>41</v>
      </c>
      <c r="O89" s="63" t="s">
        <v>110</v>
      </c>
      <c r="P89" s="63" t="s">
        <v>111</v>
      </c>
      <c r="Q89" s="63" t="s">
        <v>112</v>
      </c>
      <c r="R89" s="63" t="s">
        <v>113</v>
      </c>
      <c r="S89" s="63" t="s">
        <v>114</v>
      </c>
      <c r="T89" s="64" t="s">
        <v>115</v>
      </c>
    </row>
    <row r="90" spans="2:63" s="1" customFormat="1" ht="22.9" customHeight="1">
      <c r="B90" s="32"/>
      <c r="C90" s="69" t="s">
        <v>116</v>
      </c>
      <c r="D90" s="33"/>
      <c r="E90" s="33"/>
      <c r="F90" s="33"/>
      <c r="G90" s="33"/>
      <c r="H90" s="33"/>
      <c r="I90" s="101"/>
      <c r="J90" s="153">
        <f>BK90</f>
        <v>0</v>
      </c>
      <c r="K90" s="33"/>
      <c r="L90" s="36"/>
      <c r="M90" s="65"/>
      <c r="N90" s="66"/>
      <c r="O90" s="66"/>
      <c r="P90" s="154">
        <f>P91+P457</f>
        <v>0</v>
      </c>
      <c r="Q90" s="66"/>
      <c r="R90" s="154">
        <f>R91+R457</f>
        <v>991.3933243700003</v>
      </c>
      <c r="S90" s="66"/>
      <c r="T90" s="155">
        <f>T91+T457</f>
        <v>198.56959999999998</v>
      </c>
      <c r="AT90" s="15" t="s">
        <v>70</v>
      </c>
      <c r="AU90" s="15" t="s">
        <v>92</v>
      </c>
      <c r="BK90" s="156">
        <f>BK91+BK457</f>
        <v>0</v>
      </c>
    </row>
    <row r="91" spans="2:63" s="10" customFormat="1" ht="25.9" customHeight="1">
      <c r="B91" s="157"/>
      <c r="C91" s="158"/>
      <c r="D91" s="159" t="s">
        <v>70</v>
      </c>
      <c r="E91" s="160" t="s">
        <v>117</v>
      </c>
      <c r="F91" s="160" t="s">
        <v>118</v>
      </c>
      <c r="G91" s="158"/>
      <c r="H91" s="158"/>
      <c r="I91" s="161"/>
      <c r="J91" s="162">
        <f>BK91</f>
        <v>0</v>
      </c>
      <c r="K91" s="158"/>
      <c r="L91" s="163"/>
      <c r="M91" s="164"/>
      <c r="N91" s="165"/>
      <c r="O91" s="165"/>
      <c r="P91" s="166">
        <f>P92+P264+P283+P321+P396+P421+P434+P453</f>
        <v>0</v>
      </c>
      <c r="Q91" s="165"/>
      <c r="R91" s="166">
        <f>R92+R264+R283+R321+R396+R421+R434+R453</f>
        <v>991.3903243700003</v>
      </c>
      <c r="S91" s="165"/>
      <c r="T91" s="167">
        <f>T92+T264+T283+T321+T396+T421+T434+T453</f>
        <v>198.56959999999998</v>
      </c>
      <c r="AR91" s="168" t="s">
        <v>79</v>
      </c>
      <c r="AT91" s="169" t="s">
        <v>70</v>
      </c>
      <c r="AU91" s="169" t="s">
        <v>71</v>
      </c>
      <c r="AY91" s="168" t="s">
        <v>119</v>
      </c>
      <c r="BK91" s="170">
        <f>BK92+BK264+BK283+BK321+BK396+BK421+BK434+BK453</f>
        <v>0</v>
      </c>
    </row>
    <row r="92" spans="2:63" s="10" customFormat="1" ht="22.9" customHeight="1">
      <c r="B92" s="157"/>
      <c r="C92" s="158"/>
      <c r="D92" s="159" t="s">
        <v>70</v>
      </c>
      <c r="E92" s="171" t="s">
        <v>79</v>
      </c>
      <c r="F92" s="171" t="s">
        <v>120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SUM(P93:P263)</f>
        <v>0</v>
      </c>
      <c r="Q92" s="165"/>
      <c r="R92" s="166">
        <f>SUM(R93:R263)</f>
        <v>207.606638</v>
      </c>
      <c r="S92" s="165"/>
      <c r="T92" s="167">
        <f>SUM(T93:T263)</f>
        <v>198.56959999999998</v>
      </c>
      <c r="AR92" s="168" t="s">
        <v>79</v>
      </c>
      <c r="AT92" s="169" t="s">
        <v>70</v>
      </c>
      <c r="AU92" s="169" t="s">
        <v>79</v>
      </c>
      <c r="AY92" s="168" t="s">
        <v>119</v>
      </c>
      <c r="BK92" s="170">
        <f>SUM(BK93:BK263)</f>
        <v>0</v>
      </c>
    </row>
    <row r="93" spans="2:65" s="1" customFormat="1" ht="16.5" customHeight="1">
      <c r="B93" s="32"/>
      <c r="C93" s="173" t="s">
        <v>79</v>
      </c>
      <c r="D93" s="173" t="s">
        <v>121</v>
      </c>
      <c r="E93" s="174" t="s">
        <v>122</v>
      </c>
      <c r="F93" s="175" t="s">
        <v>123</v>
      </c>
      <c r="G93" s="176" t="s">
        <v>124</v>
      </c>
      <c r="H93" s="177">
        <v>2250</v>
      </c>
      <c r="I93" s="178"/>
      <c r="J93" s="179">
        <f>ROUND(I93*H93,2)</f>
        <v>0</v>
      </c>
      <c r="K93" s="175" t="s">
        <v>125</v>
      </c>
      <c r="L93" s="36"/>
      <c r="M93" s="180" t="s">
        <v>1</v>
      </c>
      <c r="N93" s="181" t="s">
        <v>42</v>
      </c>
      <c r="O93" s="58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15" t="s">
        <v>126</v>
      </c>
      <c r="AT93" s="15" t="s">
        <v>121</v>
      </c>
      <c r="AU93" s="15" t="s">
        <v>81</v>
      </c>
      <c r="AY93" s="15" t="s">
        <v>119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5" t="s">
        <v>79</v>
      </c>
      <c r="BK93" s="184">
        <f>ROUND(I93*H93,2)</f>
        <v>0</v>
      </c>
      <c r="BL93" s="15" t="s">
        <v>126</v>
      </c>
      <c r="BM93" s="15" t="s">
        <v>127</v>
      </c>
    </row>
    <row r="94" spans="2:51" s="11" customFormat="1" ht="12">
      <c r="B94" s="185"/>
      <c r="C94" s="186"/>
      <c r="D94" s="187" t="s">
        <v>128</v>
      </c>
      <c r="E94" s="188" t="s">
        <v>1</v>
      </c>
      <c r="F94" s="189" t="s">
        <v>129</v>
      </c>
      <c r="G94" s="186"/>
      <c r="H94" s="190">
        <v>2250</v>
      </c>
      <c r="I94" s="191"/>
      <c r="J94" s="186"/>
      <c r="K94" s="186"/>
      <c r="L94" s="192"/>
      <c r="M94" s="193"/>
      <c r="N94" s="194"/>
      <c r="O94" s="194"/>
      <c r="P94" s="194"/>
      <c r="Q94" s="194"/>
      <c r="R94" s="194"/>
      <c r="S94" s="194"/>
      <c r="T94" s="195"/>
      <c r="AT94" s="196" t="s">
        <v>128</v>
      </c>
      <c r="AU94" s="196" t="s">
        <v>81</v>
      </c>
      <c r="AV94" s="11" t="s">
        <v>81</v>
      </c>
      <c r="AW94" s="11" t="s">
        <v>32</v>
      </c>
      <c r="AX94" s="11" t="s">
        <v>71</v>
      </c>
      <c r="AY94" s="196" t="s">
        <v>119</v>
      </c>
    </row>
    <row r="95" spans="2:51" s="12" customFormat="1" ht="12">
      <c r="B95" s="197"/>
      <c r="C95" s="198"/>
      <c r="D95" s="187" t="s">
        <v>128</v>
      </c>
      <c r="E95" s="199" t="s">
        <v>1</v>
      </c>
      <c r="F95" s="200" t="s">
        <v>130</v>
      </c>
      <c r="G95" s="198"/>
      <c r="H95" s="201">
        <v>2250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128</v>
      </c>
      <c r="AU95" s="207" t="s">
        <v>81</v>
      </c>
      <c r="AV95" s="12" t="s">
        <v>126</v>
      </c>
      <c r="AW95" s="12" t="s">
        <v>32</v>
      </c>
      <c r="AX95" s="12" t="s">
        <v>79</v>
      </c>
      <c r="AY95" s="207" t="s">
        <v>119</v>
      </c>
    </row>
    <row r="96" spans="2:65" s="1" customFormat="1" ht="16.5" customHeight="1">
      <c r="B96" s="32"/>
      <c r="C96" s="173" t="s">
        <v>81</v>
      </c>
      <c r="D96" s="173" t="s">
        <v>121</v>
      </c>
      <c r="E96" s="174" t="s">
        <v>131</v>
      </c>
      <c r="F96" s="175" t="s">
        <v>132</v>
      </c>
      <c r="G96" s="176" t="s">
        <v>133</v>
      </c>
      <c r="H96" s="177">
        <v>4</v>
      </c>
      <c r="I96" s="178"/>
      <c r="J96" s="179">
        <f>ROUND(I96*H96,2)</f>
        <v>0</v>
      </c>
      <c r="K96" s="175" t="s">
        <v>125</v>
      </c>
      <c r="L96" s="36"/>
      <c r="M96" s="180" t="s">
        <v>1</v>
      </c>
      <c r="N96" s="181" t="s">
        <v>42</v>
      </c>
      <c r="O96" s="58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15" t="s">
        <v>126</v>
      </c>
      <c r="AT96" s="15" t="s">
        <v>121</v>
      </c>
      <c r="AU96" s="15" t="s">
        <v>81</v>
      </c>
      <c r="AY96" s="15" t="s">
        <v>119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5" t="s">
        <v>79</v>
      </c>
      <c r="BK96" s="184">
        <f>ROUND(I96*H96,2)</f>
        <v>0</v>
      </c>
      <c r="BL96" s="15" t="s">
        <v>126</v>
      </c>
      <c r="BM96" s="15" t="s">
        <v>134</v>
      </c>
    </row>
    <row r="97" spans="2:51" s="11" customFormat="1" ht="12">
      <c r="B97" s="185"/>
      <c r="C97" s="186"/>
      <c r="D97" s="187" t="s">
        <v>128</v>
      </c>
      <c r="E97" s="188" t="s">
        <v>1</v>
      </c>
      <c r="F97" s="189" t="s">
        <v>126</v>
      </c>
      <c r="G97" s="186"/>
      <c r="H97" s="190">
        <v>4</v>
      </c>
      <c r="I97" s="191"/>
      <c r="J97" s="186"/>
      <c r="K97" s="186"/>
      <c r="L97" s="192"/>
      <c r="M97" s="193"/>
      <c r="N97" s="194"/>
      <c r="O97" s="194"/>
      <c r="P97" s="194"/>
      <c r="Q97" s="194"/>
      <c r="R97" s="194"/>
      <c r="S97" s="194"/>
      <c r="T97" s="195"/>
      <c r="AT97" s="196" t="s">
        <v>128</v>
      </c>
      <c r="AU97" s="196" t="s">
        <v>81</v>
      </c>
      <c r="AV97" s="11" t="s">
        <v>81</v>
      </c>
      <c r="AW97" s="11" t="s">
        <v>32</v>
      </c>
      <c r="AX97" s="11" t="s">
        <v>71</v>
      </c>
      <c r="AY97" s="196" t="s">
        <v>119</v>
      </c>
    </row>
    <row r="98" spans="2:51" s="12" customFormat="1" ht="12">
      <c r="B98" s="197"/>
      <c r="C98" s="198"/>
      <c r="D98" s="187" t="s">
        <v>128</v>
      </c>
      <c r="E98" s="199" t="s">
        <v>1</v>
      </c>
      <c r="F98" s="200" t="s">
        <v>130</v>
      </c>
      <c r="G98" s="198"/>
      <c r="H98" s="201">
        <v>4</v>
      </c>
      <c r="I98" s="202"/>
      <c r="J98" s="198"/>
      <c r="K98" s="198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128</v>
      </c>
      <c r="AU98" s="207" t="s">
        <v>81</v>
      </c>
      <c r="AV98" s="12" t="s">
        <v>126</v>
      </c>
      <c r="AW98" s="12" t="s">
        <v>32</v>
      </c>
      <c r="AX98" s="12" t="s">
        <v>79</v>
      </c>
      <c r="AY98" s="207" t="s">
        <v>119</v>
      </c>
    </row>
    <row r="99" spans="2:65" s="1" customFormat="1" ht="16.5" customHeight="1">
      <c r="B99" s="32"/>
      <c r="C99" s="173" t="s">
        <v>135</v>
      </c>
      <c r="D99" s="173" t="s">
        <v>121</v>
      </c>
      <c r="E99" s="174" t="s">
        <v>136</v>
      </c>
      <c r="F99" s="175" t="s">
        <v>137</v>
      </c>
      <c r="G99" s="176" t="s">
        <v>133</v>
      </c>
      <c r="H99" s="177">
        <v>4</v>
      </c>
      <c r="I99" s="178"/>
      <c r="J99" s="179">
        <f>ROUND(I99*H99,2)</f>
        <v>0</v>
      </c>
      <c r="K99" s="175" t="s">
        <v>125</v>
      </c>
      <c r="L99" s="36"/>
      <c r="M99" s="180" t="s">
        <v>1</v>
      </c>
      <c r="N99" s="181" t="s">
        <v>42</v>
      </c>
      <c r="O99" s="58"/>
      <c r="P99" s="182">
        <f>O99*H99</f>
        <v>0</v>
      </c>
      <c r="Q99" s="182">
        <v>5E-05</v>
      </c>
      <c r="R99" s="182">
        <f>Q99*H99</f>
        <v>0.0002</v>
      </c>
      <c r="S99" s="182">
        <v>0</v>
      </c>
      <c r="T99" s="183">
        <f>S99*H99</f>
        <v>0</v>
      </c>
      <c r="AR99" s="15" t="s">
        <v>126</v>
      </c>
      <c r="AT99" s="15" t="s">
        <v>121</v>
      </c>
      <c r="AU99" s="15" t="s">
        <v>81</v>
      </c>
      <c r="AY99" s="15" t="s">
        <v>119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5" t="s">
        <v>79</v>
      </c>
      <c r="BK99" s="184">
        <f>ROUND(I99*H99,2)</f>
        <v>0</v>
      </c>
      <c r="BL99" s="15" t="s">
        <v>126</v>
      </c>
      <c r="BM99" s="15" t="s">
        <v>138</v>
      </c>
    </row>
    <row r="100" spans="2:51" s="11" customFormat="1" ht="12">
      <c r="B100" s="185"/>
      <c r="C100" s="186"/>
      <c r="D100" s="187" t="s">
        <v>128</v>
      </c>
      <c r="E100" s="188" t="s">
        <v>1</v>
      </c>
      <c r="F100" s="189" t="s">
        <v>126</v>
      </c>
      <c r="G100" s="186"/>
      <c r="H100" s="190">
        <v>4</v>
      </c>
      <c r="I100" s="191"/>
      <c r="J100" s="186"/>
      <c r="K100" s="186"/>
      <c r="L100" s="192"/>
      <c r="M100" s="193"/>
      <c r="N100" s="194"/>
      <c r="O100" s="194"/>
      <c r="P100" s="194"/>
      <c r="Q100" s="194"/>
      <c r="R100" s="194"/>
      <c r="S100" s="194"/>
      <c r="T100" s="195"/>
      <c r="AT100" s="196" t="s">
        <v>128</v>
      </c>
      <c r="AU100" s="196" t="s">
        <v>81</v>
      </c>
      <c r="AV100" s="11" t="s">
        <v>81</v>
      </c>
      <c r="AW100" s="11" t="s">
        <v>32</v>
      </c>
      <c r="AX100" s="11" t="s">
        <v>71</v>
      </c>
      <c r="AY100" s="196" t="s">
        <v>119</v>
      </c>
    </row>
    <row r="101" spans="2:51" s="12" customFormat="1" ht="12">
      <c r="B101" s="197"/>
      <c r="C101" s="198"/>
      <c r="D101" s="187" t="s">
        <v>128</v>
      </c>
      <c r="E101" s="199" t="s">
        <v>1</v>
      </c>
      <c r="F101" s="200" t="s">
        <v>130</v>
      </c>
      <c r="G101" s="198"/>
      <c r="H101" s="201">
        <v>4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128</v>
      </c>
      <c r="AU101" s="207" t="s">
        <v>81</v>
      </c>
      <c r="AV101" s="12" t="s">
        <v>126</v>
      </c>
      <c r="AW101" s="12" t="s">
        <v>32</v>
      </c>
      <c r="AX101" s="12" t="s">
        <v>79</v>
      </c>
      <c r="AY101" s="207" t="s">
        <v>119</v>
      </c>
    </row>
    <row r="102" spans="2:65" s="1" customFormat="1" ht="16.5" customHeight="1">
      <c r="B102" s="32"/>
      <c r="C102" s="173" t="s">
        <v>126</v>
      </c>
      <c r="D102" s="173" t="s">
        <v>121</v>
      </c>
      <c r="E102" s="174" t="s">
        <v>139</v>
      </c>
      <c r="F102" s="175" t="s">
        <v>140</v>
      </c>
      <c r="G102" s="176" t="s">
        <v>124</v>
      </c>
      <c r="H102" s="177">
        <v>376.2</v>
      </c>
      <c r="I102" s="178"/>
      <c r="J102" s="179">
        <f>ROUND(I102*H102,2)</f>
        <v>0</v>
      </c>
      <c r="K102" s="175" t="s">
        <v>125</v>
      </c>
      <c r="L102" s="36"/>
      <c r="M102" s="180" t="s">
        <v>1</v>
      </c>
      <c r="N102" s="181" t="s">
        <v>42</v>
      </c>
      <c r="O102" s="58"/>
      <c r="P102" s="182">
        <f>O102*H102</f>
        <v>0</v>
      </c>
      <c r="Q102" s="182">
        <v>0</v>
      </c>
      <c r="R102" s="182">
        <f>Q102*H102</f>
        <v>0</v>
      </c>
      <c r="S102" s="182">
        <v>0.408</v>
      </c>
      <c r="T102" s="183">
        <f>S102*H102</f>
        <v>153.4896</v>
      </c>
      <c r="AR102" s="15" t="s">
        <v>126</v>
      </c>
      <c r="AT102" s="15" t="s">
        <v>121</v>
      </c>
      <c r="AU102" s="15" t="s">
        <v>81</v>
      </c>
      <c r="AY102" s="15" t="s">
        <v>119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5" t="s">
        <v>79</v>
      </c>
      <c r="BK102" s="184">
        <f>ROUND(I102*H102,2)</f>
        <v>0</v>
      </c>
      <c r="BL102" s="15" t="s">
        <v>126</v>
      </c>
      <c r="BM102" s="15" t="s">
        <v>141</v>
      </c>
    </row>
    <row r="103" spans="2:51" s="11" customFormat="1" ht="12">
      <c r="B103" s="185"/>
      <c r="C103" s="186"/>
      <c r="D103" s="187" t="s">
        <v>128</v>
      </c>
      <c r="E103" s="188" t="s">
        <v>1</v>
      </c>
      <c r="F103" s="189" t="s">
        <v>142</v>
      </c>
      <c r="G103" s="186"/>
      <c r="H103" s="190">
        <v>376.2</v>
      </c>
      <c r="I103" s="191"/>
      <c r="J103" s="186"/>
      <c r="K103" s="186"/>
      <c r="L103" s="192"/>
      <c r="M103" s="193"/>
      <c r="N103" s="194"/>
      <c r="O103" s="194"/>
      <c r="P103" s="194"/>
      <c r="Q103" s="194"/>
      <c r="R103" s="194"/>
      <c r="S103" s="194"/>
      <c r="T103" s="195"/>
      <c r="AT103" s="196" t="s">
        <v>128</v>
      </c>
      <c r="AU103" s="196" t="s">
        <v>81</v>
      </c>
      <c r="AV103" s="11" t="s">
        <v>81</v>
      </c>
      <c r="AW103" s="11" t="s">
        <v>32</v>
      </c>
      <c r="AX103" s="11" t="s">
        <v>71</v>
      </c>
      <c r="AY103" s="196" t="s">
        <v>119</v>
      </c>
    </row>
    <row r="104" spans="2:51" s="12" customFormat="1" ht="12">
      <c r="B104" s="197"/>
      <c r="C104" s="198"/>
      <c r="D104" s="187" t="s">
        <v>128</v>
      </c>
      <c r="E104" s="199" t="s">
        <v>1</v>
      </c>
      <c r="F104" s="200" t="s">
        <v>130</v>
      </c>
      <c r="G104" s="198"/>
      <c r="H104" s="201">
        <v>376.2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128</v>
      </c>
      <c r="AU104" s="207" t="s">
        <v>81</v>
      </c>
      <c r="AV104" s="12" t="s">
        <v>126</v>
      </c>
      <c r="AW104" s="12" t="s">
        <v>32</v>
      </c>
      <c r="AX104" s="12" t="s">
        <v>79</v>
      </c>
      <c r="AY104" s="207" t="s">
        <v>119</v>
      </c>
    </row>
    <row r="105" spans="2:65" s="1" customFormat="1" ht="16.5" customHeight="1">
      <c r="B105" s="32"/>
      <c r="C105" s="173" t="s">
        <v>143</v>
      </c>
      <c r="D105" s="173" t="s">
        <v>121</v>
      </c>
      <c r="E105" s="174" t="s">
        <v>144</v>
      </c>
      <c r="F105" s="175" t="s">
        <v>145</v>
      </c>
      <c r="G105" s="176" t="s">
        <v>124</v>
      </c>
      <c r="H105" s="177">
        <v>460</v>
      </c>
      <c r="I105" s="178"/>
      <c r="J105" s="179">
        <f>ROUND(I105*H105,2)</f>
        <v>0</v>
      </c>
      <c r="K105" s="175" t="s">
        <v>125</v>
      </c>
      <c r="L105" s="36"/>
      <c r="M105" s="180" t="s">
        <v>1</v>
      </c>
      <c r="N105" s="181" t="s">
        <v>42</v>
      </c>
      <c r="O105" s="58"/>
      <c r="P105" s="182">
        <f>O105*H105</f>
        <v>0</v>
      </c>
      <c r="Q105" s="182">
        <v>0</v>
      </c>
      <c r="R105" s="182">
        <f>Q105*H105</f>
        <v>0</v>
      </c>
      <c r="S105" s="182">
        <v>0.098</v>
      </c>
      <c r="T105" s="183">
        <f>S105*H105</f>
        <v>45.08</v>
      </c>
      <c r="AR105" s="15" t="s">
        <v>126</v>
      </c>
      <c r="AT105" s="15" t="s">
        <v>121</v>
      </c>
      <c r="AU105" s="15" t="s">
        <v>81</v>
      </c>
      <c r="AY105" s="15" t="s">
        <v>119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5" t="s">
        <v>79</v>
      </c>
      <c r="BK105" s="184">
        <f>ROUND(I105*H105,2)</f>
        <v>0</v>
      </c>
      <c r="BL105" s="15" t="s">
        <v>126</v>
      </c>
      <c r="BM105" s="15" t="s">
        <v>146</v>
      </c>
    </row>
    <row r="106" spans="2:51" s="13" customFormat="1" ht="12">
      <c r="B106" s="208"/>
      <c r="C106" s="209"/>
      <c r="D106" s="187" t="s">
        <v>128</v>
      </c>
      <c r="E106" s="210" t="s">
        <v>1</v>
      </c>
      <c r="F106" s="211" t="s">
        <v>147</v>
      </c>
      <c r="G106" s="209"/>
      <c r="H106" s="210" t="s">
        <v>1</v>
      </c>
      <c r="I106" s="212"/>
      <c r="J106" s="209"/>
      <c r="K106" s="209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128</v>
      </c>
      <c r="AU106" s="217" t="s">
        <v>81</v>
      </c>
      <c r="AV106" s="13" t="s">
        <v>79</v>
      </c>
      <c r="AW106" s="13" t="s">
        <v>32</v>
      </c>
      <c r="AX106" s="13" t="s">
        <v>71</v>
      </c>
      <c r="AY106" s="217" t="s">
        <v>119</v>
      </c>
    </row>
    <row r="107" spans="2:51" s="11" customFormat="1" ht="12">
      <c r="B107" s="185"/>
      <c r="C107" s="186"/>
      <c r="D107" s="187" t="s">
        <v>128</v>
      </c>
      <c r="E107" s="188" t="s">
        <v>1</v>
      </c>
      <c r="F107" s="189" t="s">
        <v>148</v>
      </c>
      <c r="G107" s="186"/>
      <c r="H107" s="190">
        <v>460</v>
      </c>
      <c r="I107" s="191"/>
      <c r="J107" s="186"/>
      <c r="K107" s="186"/>
      <c r="L107" s="192"/>
      <c r="M107" s="193"/>
      <c r="N107" s="194"/>
      <c r="O107" s="194"/>
      <c r="P107" s="194"/>
      <c r="Q107" s="194"/>
      <c r="R107" s="194"/>
      <c r="S107" s="194"/>
      <c r="T107" s="195"/>
      <c r="AT107" s="196" t="s">
        <v>128</v>
      </c>
      <c r="AU107" s="196" t="s">
        <v>81</v>
      </c>
      <c r="AV107" s="11" t="s">
        <v>81</v>
      </c>
      <c r="AW107" s="11" t="s">
        <v>32</v>
      </c>
      <c r="AX107" s="11" t="s">
        <v>71</v>
      </c>
      <c r="AY107" s="196" t="s">
        <v>119</v>
      </c>
    </row>
    <row r="108" spans="2:51" s="12" customFormat="1" ht="12">
      <c r="B108" s="197"/>
      <c r="C108" s="198"/>
      <c r="D108" s="187" t="s">
        <v>128</v>
      </c>
      <c r="E108" s="199" t="s">
        <v>1</v>
      </c>
      <c r="F108" s="200" t="s">
        <v>130</v>
      </c>
      <c r="G108" s="198"/>
      <c r="H108" s="201">
        <v>460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128</v>
      </c>
      <c r="AU108" s="207" t="s">
        <v>81</v>
      </c>
      <c r="AV108" s="12" t="s">
        <v>126</v>
      </c>
      <c r="AW108" s="12" t="s">
        <v>32</v>
      </c>
      <c r="AX108" s="12" t="s">
        <v>79</v>
      </c>
      <c r="AY108" s="207" t="s">
        <v>119</v>
      </c>
    </row>
    <row r="109" spans="2:65" s="1" customFormat="1" ht="16.5" customHeight="1">
      <c r="B109" s="32"/>
      <c r="C109" s="173" t="s">
        <v>149</v>
      </c>
      <c r="D109" s="173" t="s">
        <v>121</v>
      </c>
      <c r="E109" s="174" t="s">
        <v>150</v>
      </c>
      <c r="F109" s="175" t="s">
        <v>151</v>
      </c>
      <c r="G109" s="176" t="s">
        <v>152</v>
      </c>
      <c r="H109" s="177">
        <v>3914.75</v>
      </c>
      <c r="I109" s="178"/>
      <c r="J109" s="179">
        <f>ROUND(I109*H109,2)</f>
        <v>0</v>
      </c>
      <c r="K109" s="175" t="s">
        <v>125</v>
      </c>
      <c r="L109" s="36"/>
      <c r="M109" s="180" t="s">
        <v>1</v>
      </c>
      <c r="N109" s="181" t="s">
        <v>42</v>
      </c>
      <c r="O109" s="58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15" t="s">
        <v>126</v>
      </c>
      <c r="AT109" s="15" t="s">
        <v>121</v>
      </c>
      <c r="AU109" s="15" t="s">
        <v>81</v>
      </c>
      <c r="AY109" s="15" t="s">
        <v>119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5" t="s">
        <v>79</v>
      </c>
      <c r="BK109" s="184">
        <f>ROUND(I109*H109,2)</f>
        <v>0</v>
      </c>
      <c r="BL109" s="15" t="s">
        <v>126</v>
      </c>
      <c r="BM109" s="15" t="s">
        <v>153</v>
      </c>
    </row>
    <row r="110" spans="2:51" s="13" customFormat="1" ht="12">
      <c r="B110" s="208"/>
      <c r="C110" s="209"/>
      <c r="D110" s="187" t="s">
        <v>128</v>
      </c>
      <c r="E110" s="210" t="s">
        <v>1</v>
      </c>
      <c r="F110" s="211" t="s">
        <v>154</v>
      </c>
      <c r="G110" s="209"/>
      <c r="H110" s="210" t="s">
        <v>1</v>
      </c>
      <c r="I110" s="212"/>
      <c r="J110" s="209"/>
      <c r="K110" s="209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128</v>
      </c>
      <c r="AU110" s="217" t="s">
        <v>81</v>
      </c>
      <c r="AV110" s="13" t="s">
        <v>79</v>
      </c>
      <c r="AW110" s="13" t="s">
        <v>32</v>
      </c>
      <c r="AX110" s="13" t="s">
        <v>71</v>
      </c>
      <c r="AY110" s="217" t="s">
        <v>119</v>
      </c>
    </row>
    <row r="111" spans="2:51" s="11" customFormat="1" ht="12">
      <c r="B111" s="185"/>
      <c r="C111" s="186"/>
      <c r="D111" s="187" t="s">
        <v>128</v>
      </c>
      <c r="E111" s="188" t="s">
        <v>1</v>
      </c>
      <c r="F111" s="189" t="s">
        <v>155</v>
      </c>
      <c r="G111" s="186"/>
      <c r="H111" s="190">
        <v>1670</v>
      </c>
      <c r="I111" s="191"/>
      <c r="J111" s="186"/>
      <c r="K111" s="186"/>
      <c r="L111" s="192"/>
      <c r="M111" s="193"/>
      <c r="N111" s="194"/>
      <c r="O111" s="194"/>
      <c r="P111" s="194"/>
      <c r="Q111" s="194"/>
      <c r="R111" s="194"/>
      <c r="S111" s="194"/>
      <c r="T111" s="195"/>
      <c r="AT111" s="196" t="s">
        <v>128</v>
      </c>
      <c r="AU111" s="196" t="s">
        <v>81</v>
      </c>
      <c r="AV111" s="11" t="s">
        <v>81</v>
      </c>
      <c r="AW111" s="11" t="s">
        <v>32</v>
      </c>
      <c r="AX111" s="11" t="s">
        <v>71</v>
      </c>
      <c r="AY111" s="196" t="s">
        <v>119</v>
      </c>
    </row>
    <row r="112" spans="2:51" s="13" customFormat="1" ht="12">
      <c r="B112" s="208"/>
      <c r="C112" s="209"/>
      <c r="D112" s="187" t="s">
        <v>128</v>
      </c>
      <c r="E112" s="210" t="s">
        <v>1</v>
      </c>
      <c r="F112" s="211" t="s">
        <v>156</v>
      </c>
      <c r="G112" s="209"/>
      <c r="H112" s="210" t="s">
        <v>1</v>
      </c>
      <c r="I112" s="212"/>
      <c r="J112" s="209"/>
      <c r="K112" s="209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128</v>
      </c>
      <c r="AU112" s="217" t="s">
        <v>81</v>
      </c>
      <c r="AV112" s="13" t="s">
        <v>79</v>
      </c>
      <c r="AW112" s="13" t="s">
        <v>32</v>
      </c>
      <c r="AX112" s="13" t="s">
        <v>71</v>
      </c>
      <c r="AY112" s="217" t="s">
        <v>119</v>
      </c>
    </row>
    <row r="113" spans="2:51" s="11" customFormat="1" ht="12">
      <c r="B113" s="185"/>
      <c r="C113" s="186"/>
      <c r="D113" s="187" t="s">
        <v>128</v>
      </c>
      <c r="E113" s="188" t="s">
        <v>1</v>
      </c>
      <c r="F113" s="189" t="s">
        <v>157</v>
      </c>
      <c r="G113" s="186"/>
      <c r="H113" s="190">
        <v>72.5</v>
      </c>
      <c r="I113" s="191"/>
      <c r="J113" s="186"/>
      <c r="K113" s="186"/>
      <c r="L113" s="192"/>
      <c r="M113" s="193"/>
      <c r="N113" s="194"/>
      <c r="O113" s="194"/>
      <c r="P113" s="194"/>
      <c r="Q113" s="194"/>
      <c r="R113" s="194"/>
      <c r="S113" s="194"/>
      <c r="T113" s="195"/>
      <c r="AT113" s="196" t="s">
        <v>128</v>
      </c>
      <c r="AU113" s="196" t="s">
        <v>81</v>
      </c>
      <c r="AV113" s="11" t="s">
        <v>81</v>
      </c>
      <c r="AW113" s="11" t="s">
        <v>32</v>
      </c>
      <c r="AX113" s="11" t="s">
        <v>71</v>
      </c>
      <c r="AY113" s="196" t="s">
        <v>119</v>
      </c>
    </row>
    <row r="114" spans="2:51" s="13" customFormat="1" ht="12">
      <c r="B114" s="208"/>
      <c r="C114" s="209"/>
      <c r="D114" s="187" t="s">
        <v>128</v>
      </c>
      <c r="E114" s="210" t="s">
        <v>1</v>
      </c>
      <c r="F114" s="211" t="s">
        <v>158</v>
      </c>
      <c r="G114" s="209"/>
      <c r="H114" s="210" t="s">
        <v>1</v>
      </c>
      <c r="I114" s="212"/>
      <c r="J114" s="209"/>
      <c r="K114" s="209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128</v>
      </c>
      <c r="AU114" s="217" t="s">
        <v>81</v>
      </c>
      <c r="AV114" s="13" t="s">
        <v>79</v>
      </c>
      <c r="AW114" s="13" t="s">
        <v>32</v>
      </c>
      <c r="AX114" s="13" t="s">
        <v>71</v>
      </c>
      <c r="AY114" s="217" t="s">
        <v>119</v>
      </c>
    </row>
    <row r="115" spans="2:51" s="11" customFormat="1" ht="12">
      <c r="B115" s="185"/>
      <c r="C115" s="186"/>
      <c r="D115" s="187" t="s">
        <v>128</v>
      </c>
      <c r="E115" s="188" t="s">
        <v>1</v>
      </c>
      <c r="F115" s="189" t="s">
        <v>159</v>
      </c>
      <c r="G115" s="186"/>
      <c r="H115" s="190">
        <v>1924.25</v>
      </c>
      <c r="I115" s="191"/>
      <c r="J115" s="186"/>
      <c r="K115" s="186"/>
      <c r="L115" s="192"/>
      <c r="M115" s="193"/>
      <c r="N115" s="194"/>
      <c r="O115" s="194"/>
      <c r="P115" s="194"/>
      <c r="Q115" s="194"/>
      <c r="R115" s="194"/>
      <c r="S115" s="194"/>
      <c r="T115" s="195"/>
      <c r="AT115" s="196" t="s">
        <v>128</v>
      </c>
      <c r="AU115" s="196" t="s">
        <v>81</v>
      </c>
      <c r="AV115" s="11" t="s">
        <v>81</v>
      </c>
      <c r="AW115" s="11" t="s">
        <v>32</v>
      </c>
      <c r="AX115" s="11" t="s">
        <v>71</v>
      </c>
      <c r="AY115" s="196" t="s">
        <v>119</v>
      </c>
    </row>
    <row r="116" spans="2:51" s="13" customFormat="1" ht="12">
      <c r="B116" s="208"/>
      <c r="C116" s="209"/>
      <c r="D116" s="187" t="s">
        <v>128</v>
      </c>
      <c r="E116" s="210" t="s">
        <v>1</v>
      </c>
      <c r="F116" s="211" t="s">
        <v>160</v>
      </c>
      <c r="G116" s="209"/>
      <c r="H116" s="210" t="s">
        <v>1</v>
      </c>
      <c r="I116" s="212"/>
      <c r="J116" s="209"/>
      <c r="K116" s="209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128</v>
      </c>
      <c r="AU116" s="217" t="s">
        <v>81</v>
      </c>
      <c r="AV116" s="13" t="s">
        <v>79</v>
      </c>
      <c r="AW116" s="13" t="s">
        <v>32</v>
      </c>
      <c r="AX116" s="13" t="s">
        <v>71</v>
      </c>
      <c r="AY116" s="217" t="s">
        <v>119</v>
      </c>
    </row>
    <row r="117" spans="2:51" s="11" customFormat="1" ht="12">
      <c r="B117" s="185"/>
      <c r="C117" s="186"/>
      <c r="D117" s="187" t="s">
        <v>128</v>
      </c>
      <c r="E117" s="188" t="s">
        <v>1</v>
      </c>
      <c r="F117" s="189" t="s">
        <v>161</v>
      </c>
      <c r="G117" s="186"/>
      <c r="H117" s="190">
        <v>123</v>
      </c>
      <c r="I117" s="191"/>
      <c r="J117" s="186"/>
      <c r="K117" s="186"/>
      <c r="L117" s="192"/>
      <c r="M117" s="193"/>
      <c r="N117" s="194"/>
      <c r="O117" s="194"/>
      <c r="P117" s="194"/>
      <c r="Q117" s="194"/>
      <c r="R117" s="194"/>
      <c r="S117" s="194"/>
      <c r="T117" s="195"/>
      <c r="AT117" s="196" t="s">
        <v>128</v>
      </c>
      <c r="AU117" s="196" t="s">
        <v>81</v>
      </c>
      <c r="AV117" s="11" t="s">
        <v>81</v>
      </c>
      <c r="AW117" s="11" t="s">
        <v>32</v>
      </c>
      <c r="AX117" s="11" t="s">
        <v>71</v>
      </c>
      <c r="AY117" s="196" t="s">
        <v>119</v>
      </c>
    </row>
    <row r="118" spans="2:51" s="13" customFormat="1" ht="12">
      <c r="B118" s="208"/>
      <c r="C118" s="209"/>
      <c r="D118" s="187" t="s">
        <v>128</v>
      </c>
      <c r="E118" s="210" t="s">
        <v>1</v>
      </c>
      <c r="F118" s="211" t="s">
        <v>162</v>
      </c>
      <c r="G118" s="209"/>
      <c r="H118" s="210" t="s">
        <v>1</v>
      </c>
      <c r="I118" s="212"/>
      <c r="J118" s="209"/>
      <c r="K118" s="209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128</v>
      </c>
      <c r="AU118" s="217" t="s">
        <v>81</v>
      </c>
      <c r="AV118" s="13" t="s">
        <v>79</v>
      </c>
      <c r="AW118" s="13" t="s">
        <v>32</v>
      </c>
      <c r="AX118" s="13" t="s">
        <v>71</v>
      </c>
      <c r="AY118" s="217" t="s">
        <v>119</v>
      </c>
    </row>
    <row r="119" spans="2:51" s="11" customFormat="1" ht="12">
      <c r="B119" s="185"/>
      <c r="C119" s="186"/>
      <c r="D119" s="187" t="s">
        <v>128</v>
      </c>
      <c r="E119" s="188" t="s">
        <v>1</v>
      </c>
      <c r="F119" s="189" t="s">
        <v>163</v>
      </c>
      <c r="G119" s="186"/>
      <c r="H119" s="190">
        <v>125</v>
      </c>
      <c r="I119" s="191"/>
      <c r="J119" s="186"/>
      <c r="K119" s="186"/>
      <c r="L119" s="192"/>
      <c r="M119" s="193"/>
      <c r="N119" s="194"/>
      <c r="O119" s="194"/>
      <c r="P119" s="194"/>
      <c r="Q119" s="194"/>
      <c r="R119" s="194"/>
      <c r="S119" s="194"/>
      <c r="T119" s="195"/>
      <c r="AT119" s="196" t="s">
        <v>128</v>
      </c>
      <c r="AU119" s="196" t="s">
        <v>81</v>
      </c>
      <c r="AV119" s="11" t="s">
        <v>81</v>
      </c>
      <c r="AW119" s="11" t="s">
        <v>32</v>
      </c>
      <c r="AX119" s="11" t="s">
        <v>71</v>
      </c>
      <c r="AY119" s="196" t="s">
        <v>119</v>
      </c>
    </row>
    <row r="120" spans="2:51" s="12" customFormat="1" ht="12">
      <c r="B120" s="197"/>
      <c r="C120" s="198"/>
      <c r="D120" s="187" t="s">
        <v>128</v>
      </c>
      <c r="E120" s="199" t="s">
        <v>1</v>
      </c>
      <c r="F120" s="200" t="s">
        <v>130</v>
      </c>
      <c r="G120" s="198"/>
      <c r="H120" s="201">
        <v>3914.75</v>
      </c>
      <c r="I120" s="202"/>
      <c r="J120" s="198"/>
      <c r="K120" s="198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128</v>
      </c>
      <c r="AU120" s="207" t="s">
        <v>81</v>
      </c>
      <c r="AV120" s="12" t="s">
        <v>126</v>
      </c>
      <c r="AW120" s="12" t="s">
        <v>32</v>
      </c>
      <c r="AX120" s="12" t="s">
        <v>79</v>
      </c>
      <c r="AY120" s="207" t="s">
        <v>119</v>
      </c>
    </row>
    <row r="121" spans="2:65" s="1" customFormat="1" ht="16.5" customHeight="1">
      <c r="B121" s="32"/>
      <c r="C121" s="218" t="s">
        <v>164</v>
      </c>
      <c r="D121" s="218" t="s">
        <v>165</v>
      </c>
      <c r="E121" s="219" t="s">
        <v>166</v>
      </c>
      <c r="F121" s="220" t="s">
        <v>167</v>
      </c>
      <c r="G121" s="221" t="s">
        <v>168</v>
      </c>
      <c r="H121" s="222">
        <v>103.741</v>
      </c>
      <c r="I121" s="223"/>
      <c r="J121" s="224">
        <f>ROUND(I121*H121,2)</f>
        <v>0</v>
      </c>
      <c r="K121" s="220" t="s">
        <v>125</v>
      </c>
      <c r="L121" s="225"/>
      <c r="M121" s="226" t="s">
        <v>1</v>
      </c>
      <c r="N121" s="227" t="s">
        <v>42</v>
      </c>
      <c r="O121" s="58"/>
      <c r="P121" s="182">
        <f>O121*H121</f>
        <v>0</v>
      </c>
      <c r="Q121" s="182">
        <v>1</v>
      </c>
      <c r="R121" s="182">
        <f>Q121*H121</f>
        <v>103.741</v>
      </c>
      <c r="S121" s="182">
        <v>0</v>
      </c>
      <c r="T121" s="183">
        <f>S121*H121</f>
        <v>0</v>
      </c>
      <c r="AR121" s="15" t="s">
        <v>169</v>
      </c>
      <c r="AT121" s="15" t="s">
        <v>165</v>
      </c>
      <c r="AU121" s="15" t="s">
        <v>81</v>
      </c>
      <c r="AY121" s="15" t="s">
        <v>119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5" t="s">
        <v>79</v>
      </c>
      <c r="BK121" s="184">
        <f>ROUND(I121*H121,2)</f>
        <v>0</v>
      </c>
      <c r="BL121" s="15" t="s">
        <v>126</v>
      </c>
      <c r="BM121" s="15" t="s">
        <v>170</v>
      </c>
    </row>
    <row r="122" spans="2:51" s="11" customFormat="1" ht="12">
      <c r="B122" s="185"/>
      <c r="C122" s="186"/>
      <c r="D122" s="187" t="s">
        <v>128</v>
      </c>
      <c r="E122" s="188" t="s">
        <v>1</v>
      </c>
      <c r="F122" s="189" t="s">
        <v>171</v>
      </c>
      <c r="G122" s="186"/>
      <c r="H122" s="190">
        <v>103.741</v>
      </c>
      <c r="I122" s="191"/>
      <c r="J122" s="186"/>
      <c r="K122" s="186"/>
      <c r="L122" s="192"/>
      <c r="M122" s="193"/>
      <c r="N122" s="194"/>
      <c r="O122" s="194"/>
      <c r="P122" s="194"/>
      <c r="Q122" s="194"/>
      <c r="R122" s="194"/>
      <c r="S122" s="194"/>
      <c r="T122" s="195"/>
      <c r="AT122" s="196" t="s">
        <v>128</v>
      </c>
      <c r="AU122" s="196" t="s">
        <v>81</v>
      </c>
      <c r="AV122" s="11" t="s">
        <v>81</v>
      </c>
      <c r="AW122" s="11" t="s">
        <v>32</v>
      </c>
      <c r="AX122" s="11" t="s">
        <v>71</v>
      </c>
      <c r="AY122" s="196" t="s">
        <v>119</v>
      </c>
    </row>
    <row r="123" spans="2:51" s="12" customFormat="1" ht="12">
      <c r="B123" s="197"/>
      <c r="C123" s="198"/>
      <c r="D123" s="187" t="s">
        <v>128</v>
      </c>
      <c r="E123" s="199" t="s">
        <v>1</v>
      </c>
      <c r="F123" s="200" t="s">
        <v>130</v>
      </c>
      <c r="G123" s="198"/>
      <c r="H123" s="201">
        <v>103.741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128</v>
      </c>
      <c r="AU123" s="207" t="s">
        <v>81</v>
      </c>
      <c r="AV123" s="12" t="s">
        <v>126</v>
      </c>
      <c r="AW123" s="12" t="s">
        <v>32</v>
      </c>
      <c r="AX123" s="12" t="s">
        <v>79</v>
      </c>
      <c r="AY123" s="207" t="s">
        <v>119</v>
      </c>
    </row>
    <row r="124" spans="2:65" s="1" customFormat="1" ht="16.5" customHeight="1">
      <c r="B124" s="32"/>
      <c r="C124" s="218" t="s">
        <v>169</v>
      </c>
      <c r="D124" s="218" t="s">
        <v>165</v>
      </c>
      <c r="E124" s="219" t="s">
        <v>172</v>
      </c>
      <c r="F124" s="220" t="s">
        <v>173</v>
      </c>
      <c r="G124" s="221" t="s">
        <v>168</v>
      </c>
      <c r="H124" s="222">
        <v>103.741</v>
      </c>
      <c r="I124" s="223"/>
      <c r="J124" s="224">
        <f>ROUND(I124*H124,2)</f>
        <v>0</v>
      </c>
      <c r="K124" s="220" t="s">
        <v>125</v>
      </c>
      <c r="L124" s="225"/>
      <c r="M124" s="226" t="s">
        <v>1</v>
      </c>
      <c r="N124" s="227" t="s">
        <v>42</v>
      </c>
      <c r="O124" s="58"/>
      <c r="P124" s="182">
        <f>O124*H124</f>
        <v>0</v>
      </c>
      <c r="Q124" s="182">
        <v>1</v>
      </c>
      <c r="R124" s="182">
        <f>Q124*H124</f>
        <v>103.741</v>
      </c>
      <c r="S124" s="182">
        <v>0</v>
      </c>
      <c r="T124" s="183">
        <f>S124*H124</f>
        <v>0</v>
      </c>
      <c r="AR124" s="15" t="s">
        <v>169</v>
      </c>
      <c r="AT124" s="15" t="s">
        <v>165</v>
      </c>
      <c r="AU124" s="15" t="s">
        <v>81</v>
      </c>
      <c r="AY124" s="15" t="s">
        <v>119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5" t="s">
        <v>79</v>
      </c>
      <c r="BK124" s="184">
        <f>ROUND(I124*H124,2)</f>
        <v>0</v>
      </c>
      <c r="BL124" s="15" t="s">
        <v>126</v>
      </c>
      <c r="BM124" s="15" t="s">
        <v>174</v>
      </c>
    </row>
    <row r="125" spans="2:51" s="11" customFormat="1" ht="12">
      <c r="B125" s="185"/>
      <c r="C125" s="186"/>
      <c r="D125" s="187" t="s">
        <v>128</v>
      </c>
      <c r="E125" s="188" t="s">
        <v>1</v>
      </c>
      <c r="F125" s="189" t="s">
        <v>171</v>
      </c>
      <c r="G125" s="186"/>
      <c r="H125" s="190">
        <v>103.741</v>
      </c>
      <c r="I125" s="191"/>
      <c r="J125" s="186"/>
      <c r="K125" s="186"/>
      <c r="L125" s="192"/>
      <c r="M125" s="193"/>
      <c r="N125" s="194"/>
      <c r="O125" s="194"/>
      <c r="P125" s="194"/>
      <c r="Q125" s="194"/>
      <c r="R125" s="194"/>
      <c r="S125" s="194"/>
      <c r="T125" s="195"/>
      <c r="AT125" s="196" t="s">
        <v>128</v>
      </c>
      <c r="AU125" s="196" t="s">
        <v>81</v>
      </c>
      <c r="AV125" s="11" t="s">
        <v>81</v>
      </c>
      <c r="AW125" s="11" t="s">
        <v>32</v>
      </c>
      <c r="AX125" s="11" t="s">
        <v>71</v>
      </c>
      <c r="AY125" s="196" t="s">
        <v>119</v>
      </c>
    </row>
    <row r="126" spans="2:51" s="12" customFormat="1" ht="12">
      <c r="B126" s="197"/>
      <c r="C126" s="198"/>
      <c r="D126" s="187" t="s">
        <v>128</v>
      </c>
      <c r="E126" s="199" t="s">
        <v>1</v>
      </c>
      <c r="F126" s="200" t="s">
        <v>130</v>
      </c>
      <c r="G126" s="198"/>
      <c r="H126" s="201">
        <v>103.741</v>
      </c>
      <c r="I126" s="202"/>
      <c r="J126" s="198"/>
      <c r="K126" s="198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128</v>
      </c>
      <c r="AU126" s="207" t="s">
        <v>81</v>
      </c>
      <c r="AV126" s="12" t="s">
        <v>126</v>
      </c>
      <c r="AW126" s="12" t="s">
        <v>32</v>
      </c>
      <c r="AX126" s="12" t="s">
        <v>79</v>
      </c>
      <c r="AY126" s="207" t="s">
        <v>119</v>
      </c>
    </row>
    <row r="127" spans="2:65" s="1" customFormat="1" ht="16.5" customHeight="1">
      <c r="B127" s="32"/>
      <c r="C127" s="173" t="s">
        <v>175</v>
      </c>
      <c r="D127" s="173" t="s">
        <v>121</v>
      </c>
      <c r="E127" s="174" t="s">
        <v>176</v>
      </c>
      <c r="F127" s="175" t="s">
        <v>177</v>
      </c>
      <c r="G127" s="176" t="s">
        <v>152</v>
      </c>
      <c r="H127" s="177">
        <v>1551</v>
      </c>
      <c r="I127" s="178"/>
      <c r="J127" s="179">
        <f>ROUND(I127*H127,2)</f>
        <v>0</v>
      </c>
      <c r="K127" s="175" t="s">
        <v>125</v>
      </c>
      <c r="L127" s="36"/>
      <c r="M127" s="180" t="s">
        <v>1</v>
      </c>
      <c r="N127" s="181" t="s">
        <v>42</v>
      </c>
      <c r="O127" s="58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15" t="s">
        <v>126</v>
      </c>
      <c r="AT127" s="15" t="s">
        <v>121</v>
      </c>
      <c r="AU127" s="15" t="s">
        <v>81</v>
      </c>
      <c r="AY127" s="15" t="s">
        <v>119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5" t="s">
        <v>79</v>
      </c>
      <c r="BK127" s="184">
        <f>ROUND(I127*H127,2)</f>
        <v>0</v>
      </c>
      <c r="BL127" s="15" t="s">
        <v>126</v>
      </c>
      <c r="BM127" s="15" t="s">
        <v>178</v>
      </c>
    </row>
    <row r="128" spans="2:51" s="11" customFormat="1" ht="12">
      <c r="B128" s="185"/>
      <c r="C128" s="186"/>
      <c r="D128" s="187" t="s">
        <v>128</v>
      </c>
      <c r="E128" s="188" t="s">
        <v>1</v>
      </c>
      <c r="F128" s="189" t="s">
        <v>179</v>
      </c>
      <c r="G128" s="186"/>
      <c r="H128" s="190">
        <v>1551</v>
      </c>
      <c r="I128" s="191"/>
      <c r="J128" s="186"/>
      <c r="K128" s="186"/>
      <c r="L128" s="192"/>
      <c r="M128" s="193"/>
      <c r="N128" s="194"/>
      <c r="O128" s="194"/>
      <c r="P128" s="194"/>
      <c r="Q128" s="194"/>
      <c r="R128" s="194"/>
      <c r="S128" s="194"/>
      <c r="T128" s="195"/>
      <c r="AT128" s="196" t="s">
        <v>128</v>
      </c>
      <c r="AU128" s="196" t="s">
        <v>81</v>
      </c>
      <c r="AV128" s="11" t="s">
        <v>81</v>
      </c>
      <c r="AW128" s="11" t="s">
        <v>32</v>
      </c>
      <c r="AX128" s="11" t="s">
        <v>71</v>
      </c>
      <c r="AY128" s="196" t="s">
        <v>119</v>
      </c>
    </row>
    <row r="129" spans="2:51" s="12" customFormat="1" ht="12">
      <c r="B129" s="197"/>
      <c r="C129" s="198"/>
      <c r="D129" s="187" t="s">
        <v>128</v>
      </c>
      <c r="E129" s="199" t="s">
        <v>1</v>
      </c>
      <c r="F129" s="200" t="s">
        <v>130</v>
      </c>
      <c r="G129" s="198"/>
      <c r="H129" s="201">
        <v>1551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128</v>
      </c>
      <c r="AU129" s="207" t="s">
        <v>81</v>
      </c>
      <c r="AV129" s="12" t="s">
        <v>126</v>
      </c>
      <c r="AW129" s="12" t="s">
        <v>32</v>
      </c>
      <c r="AX129" s="12" t="s">
        <v>79</v>
      </c>
      <c r="AY129" s="207" t="s">
        <v>119</v>
      </c>
    </row>
    <row r="130" spans="2:65" s="1" customFormat="1" ht="16.5" customHeight="1">
      <c r="B130" s="32"/>
      <c r="C130" s="173" t="s">
        <v>180</v>
      </c>
      <c r="D130" s="173" t="s">
        <v>121</v>
      </c>
      <c r="E130" s="174" t="s">
        <v>181</v>
      </c>
      <c r="F130" s="175" t="s">
        <v>182</v>
      </c>
      <c r="G130" s="176" t="s">
        <v>152</v>
      </c>
      <c r="H130" s="177">
        <v>1700.5</v>
      </c>
      <c r="I130" s="178"/>
      <c r="J130" s="179">
        <f>ROUND(I130*H130,2)</f>
        <v>0</v>
      </c>
      <c r="K130" s="175" t="s">
        <v>125</v>
      </c>
      <c r="L130" s="36"/>
      <c r="M130" s="180" t="s">
        <v>1</v>
      </c>
      <c r="N130" s="181" t="s">
        <v>42</v>
      </c>
      <c r="O130" s="5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5" t="s">
        <v>126</v>
      </c>
      <c r="AT130" s="15" t="s">
        <v>121</v>
      </c>
      <c r="AU130" s="15" t="s">
        <v>81</v>
      </c>
      <c r="AY130" s="15" t="s">
        <v>119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5" t="s">
        <v>79</v>
      </c>
      <c r="BK130" s="184">
        <f>ROUND(I130*H130,2)</f>
        <v>0</v>
      </c>
      <c r="BL130" s="15" t="s">
        <v>126</v>
      </c>
      <c r="BM130" s="15" t="s">
        <v>183</v>
      </c>
    </row>
    <row r="131" spans="2:51" s="13" customFormat="1" ht="12">
      <c r="B131" s="208"/>
      <c r="C131" s="209"/>
      <c r="D131" s="187" t="s">
        <v>128</v>
      </c>
      <c r="E131" s="210" t="s">
        <v>1</v>
      </c>
      <c r="F131" s="211" t="s">
        <v>184</v>
      </c>
      <c r="G131" s="209"/>
      <c r="H131" s="210" t="s">
        <v>1</v>
      </c>
      <c r="I131" s="212"/>
      <c r="J131" s="209"/>
      <c r="K131" s="209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128</v>
      </c>
      <c r="AU131" s="217" t="s">
        <v>81</v>
      </c>
      <c r="AV131" s="13" t="s">
        <v>79</v>
      </c>
      <c r="AW131" s="13" t="s">
        <v>32</v>
      </c>
      <c r="AX131" s="13" t="s">
        <v>71</v>
      </c>
      <c r="AY131" s="217" t="s">
        <v>119</v>
      </c>
    </row>
    <row r="132" spans="2:51" s="11" customFormat="1" ht="12">
      <c r="B132" s="185"/>
      <c r="C132" s="186"/>
      <c r="D132" s="187" t="s">
        <v>128</v>
      </c>
      <c r="E132" s="188" t="s">
        <v>1</v>
      </c>
      <c r="F132" s="189" t="s">
        <v>185</v>
      </c>
      <c r="G132" s="186"/>
      <c r="H132" s="190">
        <v>1551</v>
      </c>
      <c r="I132" s="191"/>
      <c r="J132" s="186"/>
      <c r="K132" s="186"/>
      <c r="L132" s="192"/>
      <c r="M132" s="193"/>
      <c r="N132" s="194"/>
      <c r="O132" s="194"/>
      <c r="P132" s="194"/>
      <c r="Q132" s="194"/>
      <c r="R132" s="194"/>
      <c r="S132" s="194"/>
      <c r="T132" s="195"/>
      <c r="AT132" s="196" t="s">
        <v>128</v>
      </c>
      <c r="AU132" s="196" t="s">
        <v>81</v>
      </c>
      <c r="AV132" s="11" t="s">
        <v>81</v>
      </c>
      <c r="AW132" s="11" t="s">
        <v>32</v>
      </c>
      <c r="AX132" s="11" t="s">
        <v>71</v>
      </c>
      <c r="AY132" s="196" t="s">
        <v>119</v>
      </c>
    </row>
    <row r="133" spans="2:51" s="13" customFormat="1" ht="12">
      <c r="B133" s="208"/>
      <c r="C133" s="209"/>
      <c r="D133" s="187" t="s">
        <v>128</v>
      </c>
      <c r="E133" s="210" t="s">
        <v>1</v>
      </c>
      <c r="F133" s="211" t="s">
        <v>186</v>
      </c>
      <c r="G133" s="209"/>
      <c r="H133" s="210" t="s">
        <v>1</v>
      </c>
      <c r="I133" s="212"/>
      <c r="J133" s="209"/>
      <c r="K133" s="209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128</v>
      </c>
      <c r="AU133" s="217" t="s">
        <v>81</v>
      </c>
      <c r="AV133" s="13" t="s">
        <v>79</v>
      </c>
      <c r="AW133" s="13" t="s">
        <v>32</v>
      </c>
      <c r="AX133" s="13" t="s">
        <v>71</v>
      </c>
      <c r="AY133" s="217" t="s">
        <v>119</v>
      </c>
    </row>
    <row r="134" spans="2:51" s="11" customFormat="1" ht="12">
      <c r="B134" s="185"/>
      <c r="C134" s="186"/>
      <c r="D134" s="187" t="s">
        <v>128</v>
      </c>
      <c r="E134" s="188" t="s">
        <v>1</v>
      </c>
      <c r="F134" s="189" t="s">
        <v>187</v>
      </c>
      <c r="G134" s="186"/>
      <c r="H134" s="190">
        <v>149.5</v>
      </c>
      <c r="I134" s="191"/>
      <c r="J134" s="186"/>
      <c r="K134" s="186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128</v>
      </c>
      <c r="AU134" s="196" t="s">
        <v>81</v>
      </c>
      <c r="AV134" s="11" t="s">
        <v>81</v>
      </c>
      <c r="AW134" s="11" t="s">
        <v>32</v>
      </c>
      <c r="AX134" s="11" t="s">
        <v>71</v>
      </c>
      <c r="AY134" s="196" t="s">
        <v>119</v>
      </c>
    </row>
    <row r="135" spans="2:51" s="12" customFormat="1" ht="12">
      <c r="B135" s="197"/>
      <c r="C135" s="198"/>
      <c r="D135" s="187" t="s">
        <v>128</v>
      </c>
      <c r="E135" s="199" t="s">
        <v>1</v>
      </c>
      <c r="F135" s="200" t="s">
        <v>130</v>
      </c>
      <c r="G135" s="198"/>
      <c r="H135" s="201">
        <v>1700.5</v>
      </c>
      <c r="I135" s="202"/>
      <c r="J135" s="198"/>
      <c r="K135" s="198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128</v>
      </c>
      <c r="AU135" s="207" t="s">
        <v>81</v>
      </c>
      <c r="AV135" s="12" t="s">
        <v>126</v>
      </c>
      <c r="AW135" s="12" t="s">
        <v>32</v>
      </c>
      <c r="AX135" s="12" t="s">
        <v>79</v>
      </c>
      <c r="AY135" s="207" t="s">
        <v>119</v>
      </c>
    </row>
    <row r="136" spans="2:65" s="1" customFormat="1" ht="16.5" customHeight="1">
      <c r="B136" s="32"/>
      <c r="C136" s="173" t="s">
        <v>188</v>
      </c>
      <c r="D136" s="173" t="s">
        <v>121</v>
      </c>
      <c r="E136" s="174" t="s">
        <v>189</v>
      </c>
      <c r="F136" s="175" t="s">
        <v>190</v>
      </c>
      <c r="G136" s="176" t="s">
        <v>152</v>
      </c>
      <c r="H136" s="177">
        <v>425.125</v>
      </c>
      <c r="I136" s="178"/>
      <c r="J136" s="179">
        <f>ROUND(I136*H136,2)</f>
        <v>0</v>
      </c>
      <c r="K136" s="175" t="s">
        <v>125</v>
      </c>
      <c r="L136" s="36"/>
      <c r="M136" s="180" t="s">
        <v>1</v>
      </c>
      <c r="N136" s="181" t="s">
        <v>42</v>
      </c>
      <c r="O136" s="58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15" t="s">
        <v>126</v>
      </c>
      <c r="AT136" s="15" t="s">
        <v>121</v>
      </c>
      <c r="AU136" s="15" t="s">
        <v>81</v>
      </c>
      <c r="AY136" s="15" t="s">
        <v>119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5" t="s">
        <v>79</v>
      </c>
      <c r="BK136" s="184">
        <f>ROUND(I136*H136,2)</f>
        <v>0</v>
      </c>
      <c r="BL136" s="15" t="s">
        <v>126</v>
      </c>
      <c r="BM136" s="15" t="s">
        <v>191</v>
      </c>
    </row>
    <row r="137" spans="2:51" s="11" customFormat="1" ht="12">
      <c r="B137" s="185"/>
      <c r="C137" s="186"/>
      <c r="D137" s="187" t="s">
        <v>128</v>
      </c>
      <c r="E137" s="188" t="s">
        <v>1</v>
      </c>
      <c r="F137" s="189" t="s">
        <v>192</v>
      </c>
      <c r="G137" s="186"/>
      <c r="H137" s="190">
        <v>425.125</v>
      </c>
      <c r="I137" s="191"/>
      <c r="J137" s="186"/>
      <c r="K137" s="186"/>
      <c r="L137" s="192"/>
      <c r="M137" s="193"/>
      <c r="N137" s="194"/>
      <c r="O137" s="194"/>
      <c r="P137" s="194"/>
      <c r="Q137" s="194"/>
      <c r="R137" s="194"/>
      <c r="S137" s="194"/>
      <c r="T137" s="195"/>
      <c r="AT137" s="196" t="s">
        <v>128</v>
      </c>
      <c r="AU137" s="196" t="s">
        <v>81</v>
      </c>
      <c r="AV137" s="11" t="s">
        <v>81</v>
      </c>
      <c r="AW137" s="11" t="s">
        <v>32</v>
      </c>
      <c r="AX137" s="11" t="s">
        <v>71</v>
      </c>
      <c r="AY137" s="196" t="s">
        <v>119</v>
      </c>
    </row>
    <row r="138" spans="2:51" s="12" customFormat="1" ht="12">
      <c r="B138" s="197"/>
      <c r="C138" s="198"/>
      <c r="D138" s="187" t="s">
        <v>128</v>
      </c>
      <c r="E138" s="199" t="s">
        <v>1</v>
      </c>
      <c r="F138" s="200" t="s">
        <v>130</v>
      </c>
      <c r="G138" s="198"/>
      <c r="H138" s="201">
        <v>425.125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128</v>
      </c>
      <c r="AU138" s="207" t="s">
        <v>81</v>
      </c>
      <c r="AV138" s="12" t="s">
        <v>126</v>
      </c>
      <c r="AW138" s="12" t="s">
        <v>32</v>
      </c>
      <c r="AX138" s="12" t="s">
        <v>79</v>
      </c>
      <c r="AY138" s="207" t="s">
        <v>119</v>
      </c>
    </row>
    <row r="139" spans="2:65" s="1" customFormat="1" ht="16.5" customHeight="1">
      <c r="B139" s="32"/>
      <c r="C139" s="173" t="s">
        <v>193</v>
      </c>
      <c r="D139" s="173" t="s">
        <v>121</v>
      </c>
      <c r="E139" s="174" t="s">
        <v>194</v>
      </c>
      <c r="F139" s="175" t="s">
        <v>195</v>
      </c>
      <c r="G139" s="176" t="s">
        <v>152</v>
      </c>
      <c r="H139" s="177">
        <v>244.9</v>
      </c>
      <c r="I139" s="178"/>
      <c r="J139" s="179">
        <f>ROUND(I139*H139,2)</f>
        <v>0</v>
      </c>
      <c r="K139" s="175" t="s">
        <v>125</v>
      </c>
      <c r="L139" s="36"/>
      <c r="M139" s="180" t="s">
        <v>1</v>
      </c>
      <c r="N139" s="181" t="s">
        <v>42</v>
      </c>
      <c r="O139" s="58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15" t="s">
        <v>126</v>
      </c>
      <c r="AT139" s="15" t="s">
        <v>121</v>
      </c>
      <c r="AU139" s="15" t="s">
        <v>81</v>
      </c>
      <c r="AY139" s="15" t="s">
        <v>119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5" t="s">
        <v>79</v>
      </c>
      <c r="BK139" s="184">
        <f>ROUND(I139*H139,2)</f>
        <v>0</v>
      </c>
      <c r="BL139" s="15" t="s">
        <v>126</v>
      </c>
      <c r="BM139" s="15" t="s">
        <v>196</v>
      </c>
    </row>
    <row r="140" spans="2:51" s="13" customFormat="1" ht="12">
      <c r="B140" s="208"/>
      <c r="C140" s="209"/>
      <c r="D140" s="187" t="s">
        <v>128</v>
      </c>
      <c r="E140" s="210" t="s">
        <v>1</v>
      </c>
      <c r="F140" s="211" t="s">
        <v>197</v>
      </c>
      <c r="G140" s="209"/>
      <c r="H140" s="210" t="s">
        <v>1</v>
      </c>
      <c r="I140" s="212"/>
      <c r="J140" s="209"/>
      <c r="K140" s="209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128</v>
      </c>
      <c r="AU140" s="217" t="s">
        <v>81</v>
      </c>
      <c r="AV140" s="13" t="s">
        <v>79</v>
      </c>
      <c r="AW140" s="13" t="s">
        <v>32</v>
      </c>
      <c r="AX140" s="13" t="s">
        <v>71</v>
      </c>
      <c r="AY140" s="217" t="s">
        <v>119</v>
      </c>
    </row>
    <row r="141" spans="2:51" s="11" customFormat="1" ht="12">
      <c r="B141" s="185"/>
      <c r="C141" s="186"/>
      <c r="D141" s="187" t="s">
        <v>128</v>
      </c>
      <c r="E141" s="188" t="s">
        <v>1</v>
      </c>
      <c r="F141" s="189" t="s">
        <v>198</v>
      </c>
      <c r="G141" s="186"/>
      <c r="H141" s="190">
        <v>24.3</v>
      </c>
      <c r="I141" s="191"/>
      <c r="J141" s="186"/>
      <c r="K141" s="186"/>
      <c r="L141" s="192"/>
      <c r="M141" s="193"/>
      <c r="N141" s="194"/>
      <c r="O141" s="194"/>
      <c r="P141" s="194"/>
      <c r="Q141" s="194"/>
      <c r="R141" s="194"/>
      <c r="S141" s="194"/>
      <c r="T141" s="195"/>
      <c r="AT141" s="196" t="s">
        <v>128</v>
      </c>
      <c r="AU141" s="196" t="s">
        <v>81</v>
      </c>
      <c r="AV141" s="11" t="s">
        <v>81</v>
      </c>
      <c r="AW141" s="11" t="s">
        <v>32</v>
      </c>
      <c r="AX141" s="11" t="s">
        <v>71</v>
      </c>
      <c r="AY141" s="196" t="s">
        <v>119</v>
      </c>
    </row>
    <row r="142" spans="2:51" s="13" customFormat="1" ht="12">
      <c r="B142" s="208"/>
      <c r="C142" s="209"/>
      <c r="D142" s="187" t="s">
        <v>128</v>
      </c>
      <c r="E142" s="210" t="s">
        <v>1</v>
      </c>
      <c r="F142" s="211" t="s">
        <v>199</v>
      </c>
      <c r="G142" s="209"/>
      <c r="H142" s="210" t="s">
        <v>1</v>
      </c>
      <c r="I142" s="212"/>
      <c r="J142" s="209"/>
      <c r="K142" s="209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128</v>
      </c>
      <c r="AU142" s="217" t="s">
        <v>81</v>
      </c>
      <c r="AV142" s="13" t="s">
        <v>79</v>
      </c>
      <c r="AW142" s="13" t="s">
        <v>32</v>
      </c>
      <c r="AX142" s="13" t="s">
        <v>71</v>
      </c>
      <c r="AY142" s="217" t="s">
        <v>119</v>
      </c>
    </row>
    <row r="143" spans="2:51" s="11" customFormat="1" ht="12">
      <c r="B143" s="185"/>
      <c r="C143" s="186"/>
      <c r="D143" s="187" t="s">
        <v>128</v>
      </c>
      <c r="E143" s="188" t="s">
        <v>1</v>
      </c>
      <c r="F143" s="189" t="s">
        <v>200</v>
      </c>
      <c r="G143" s="186"/>
      <c r="H143" s="190">
        <v>220.6</v>
      </c>
      <c r="I143" s="191"/>
      <c r="J143" s="186"/>
      <c r="K143" s="186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128</v>
      </c>
      <c r="AU143" s="196" t="s">
        <v>81</v>
      </c>
      <c r="AV143" s="11" t="s">
        <v>81</v>
      </c>
      <c r="AW143" s="11" t="s">
        <v>32</v>
      </c>
      <c r="AX143" s="11" t="s">
        <v>71</v>
      </c>
      <c r="AY143" s="196" t="s">
        <v>119</v>
      </c>
    </row>
    <row r="144" spans="2:51" s="12" customFormat="1" ht="12">
      <c r="B144" s="197"/>
      <c r="C144" s="198"/>
      <c r="D144" s="187" t="s">
        <v>128</v>
      </c>
      <c r="E144" s="199" t="s">
        <v>1</v>
      </c>
      <c r="F144" s="200" t="s">
        <v>130</v>
      </c>
      <c r="G144" s="198"/>
      <c r="H144" s="201">
        <v>244.9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128</v>
      </c>
      <c r="AU144" s="207" t="s">
        <v>81</v>
      </c>
      <c r="AV144" s="12" t="s">
        <v>126</v>
      </c>
      <c r="AW144" s="12" t="s">
        <v>32</v>
      </c>
      <c r="AX144" s="12" t="s">
        <v>79</v>
      </c>
      <c r="AY144" s="207" t="s">
        <v>119</v>
      </c>
    </row>
    <row r="145" spans="2:65" s="1" customFormat="1" ht="16.5" customHeight="1">
      <c r="B145" s="32"/>
      <c r="C145" s="173" t="s">
        <v>201</v>
      </c>
      <c r="D145" s="173" t="s">
        <v>121</v>
      </c>
      <c r="E145" s="174" t="s">
        <v>202</v>
      </c>
      <c r="F145" s="175" t="s">
        <v>203</v>
      </c>
      <c r="G145" s="176" t="s">
        <v>152</v>
      </c>
      <c r="H145" s="177">
        <v>61.225</v>
      </c>
      <c r="I145" s="178"/>
      <c r="J145" s="179">
        <f>ROUND(I145*H145,2)</f>
        <v>0</v>
      </c>
      <c r="K145" s="175" t="s">
        <v>125</v>
      </c>
      <c r="L145" s="36"/>
      <c r="M145" s="180" t="s">
        <v>1</v>
      </c>
      <c r="N145" s="181" t="s">
        <v>42</v>
      </c>
      <c r="O145" s="58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15" t="s">
        <v>126</v>
      </c>
      <c r="AT145" s="15" t="s">
        <v>121</v>
      </c>
      <c r="AU145" s="15" t="s">
        <v>81</v>
      </c>
      <c r="AY145" s="15" t="s">
        <v>119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5" t="s">
        <v>79</v>
      </c>
      <c r="BK145" s="184">
        <f>ROUND(I145*H145,2)</f>
        <v>0</v>
      </c>
      <c r="BL145" s="15" t="s">
        <v>126</v>
      </c>
      <c r="BM145" s="15" t="s">
        <v>204</v>
      </c>
    </row>
    <row r="146" spans="2:51" s="11" customFormat="1" ht="12">
      <c r="B146" s="185"/>
      <c r="C146" s="186"/>
      <c r="D146" s="187" t="s">
        <v>128</v>
      </c>
      <c r="E146" s="188" t="s">
        <v>1</v>
      </c>
      <c r="F146" s="189" t="s">
        <v>205</v>
      </c>
      <c r="G146" s="186"/>
      <c r="H146" s="190">
        <v>61.225</v>
      </c>
      <c r="I146" s="191"/>
      <c r="J146" s="186"/>
      <c r="K146" s="186"/>
      <c r="L146" s="192"/>
      <c r="M146" s="193"/>
      <c r="N146" s="194"/>
      <c r="O146" s="194"/>
      <c r="P146" s="194"/>
      <c r="Q146" s="194"/>
      <c r="R146" s="194"/>
      <c r="S146" s="194"/>
      <c r="T146" s="195"/>
      <c r="AT146" s="196" t="s">
        <v>128</v>
      </c>
      <c r="AU146" s="196" t="s">
        <v>81</v>
      </c>
      <c r="AV146" s="11" t="s">
        <v>81</v>
      </c>
      <c r="AW146" s="11" t="s">
        <v>32</v>
      </c>
      <c r="AX146" s="11" t="s">
        <v>79</v>
      </c>
      <c r="AY146" s="196" t="s">
        <v>119</v>
      </c>
    </row>
    <row r="147" spans="2:65" s="1" customFormat="1" ht="16.5" customHeight="1">
      <c r="B147" s="32"/>
      <c r="C147" s="173" t="s">
        <v>206</v>
      </c>
      <c r="D147" s="173" t="s">
        <v>121</v>
      </c>
      <c r="E147" s="174" t="s">
        <v>207</v>
      </c>
      <c r="F147" s="175" t="s">
        <v>208</v>
      </c>
      <c r="G147" s="176" t="s">
        <v>152</v>
      </c>
      <c r="H147" s="177">
        <v>27.86</v>
      </c>
      <c r="I147" s="178"/>
      <c r="J147" s="179">
        <f>ROUND(I147*H147,2)</f>
        <v>0</v>
      </c>
      <c r="K147" s="175" t="s">
        <v>125</v>
      </c>
      <c r="L147" s="36"/>
      <c r="M147" s="180" t="s">
        <v>1</v>
      </c>
      <c r="N147" s="181" t="s">
        <v>42</v>
      </c>
      <c r="O147" s="58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15" t="s">
        <v>126</v>
      </c>
      <c r="AT147" s="15" t="s">
        <v>121</v>
      </c>
      <c r="AU147" s="15" t="s">
        <v>81</v>
      </c>
      <c r="AY147" s="15" t="s">
        <v>119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5" t="s">
        <v>79</v>
      </c>
      <c r="BK147" s="184">
        <f>ROUND(I147*H147,2)</f>
        <v>0</v>
      </c>
      <c r="BL147" s="15" t="s">
        <v>126</v>
      </c>
      <c r="BM147" s="15" t="s">
        <v>209</v>
      </c>
    </row>
    <row r="148" spans="2:51" s="13" customFormat="1" ht="12">
      <c r="B148" s="208"/>
      <c r="C148" s="209"/>
      <c r="D148" s="187" t="s">
        <v>128</v>
      </c>
      <c r="E148" s="210" t="s">
        <v>1</v>
      </c>
      <c r="F148" s="211" t="s">
        <v>210</v>
      </c>
      <c r="G148" s="209"/>
      <c r="H148" s="210" t="s">
        <v>1</v>
      </c>
      <c r="I148" s="212"/>
      <c r="J148" s="209"/>
      <c r="K148" s="209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128</v>
      </c>
      <c r="AU148" s="217" t="s">
        <v>81</v>
      </c>
      <c r="AV148" s="13" t="s">
        <v>79</v>
      </c>
      <c r="AW148" s="13" t="s">
        <v>32</v>
      </c>
      <c r="AX148" s="13" t="s">
        <v>71</v>
      </c>
      <c r="AY148" s="217" t="s">
        <v>119</v>
      </c>
    </row>
    <row r="149" spans="2:51" s="11" customFormat="1" ht="12">
      <c r="B149" s="185"/>
      <c r="C149" s="186"/>
      <c r="D149" s="187" t="s">
        <v>128</v>
      </c>
      <c r="E149" s="188" t="s">
        <v>1</v>
      </c>
      <c r="F149" s="189" t="s">
        <v>211</v>
      </c>
      <c r="G149" s="186"/>
      <c r="H149" s="190">
        <v>27.86</v>
      </c>
      <c r="I149" s="191"/>
      <c r="J149" s="186"/>
      <c r="K149" s="186"/>
      <c r="L149" s="192"/>
      <c r="M149" s="193"/>
      <c r="N149" s="194"/>
      <c r="O149" s="194"/>
      <c r="P149" s="194"/>
      <c r="Q149" s="194"/>
      <c r="R149" s="194"/>
      <c r="S149" s="194"/>
      <c r="T149" s="195"/>
      <c r="AT149" s="196" t="s">
        <v>128</v>
      </c>
      <c r="AU149" s="196" t="s">
        <v>81</v>
      </c>
      <c r="AV149" s="11" t="s">
        <v>81</v>
      </c>
      <c r="AW149" s="11" t="s">
        <v>32</v>
      </c>
      <c r="AX149" s="11" t="s">
        <v>71</v>
      </c>
      <c r="AY149" s="196" t="s">
        <v>119</v>
      </c>
    </row>
    <row r="150" spans="2:51" s="12" customFormat="1" ht="12">
      <c r="B150" s="197"/>
      <c r="C150" s="198"/>
      <c r="D150" s="187" t="s">
        <v>128</v>
      </c>
      <c r="E150" s="199" t="s">
        <v>1</v>
      </c>
      <c r="F150" s="200" t="s">
        <v>130</v>
      </c>
      <c r="G150" s="198"/>
      <c r="H150" s="201">
        <v>27.86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128</v>
      </c>
      <c r="AU150" s="207" t="s">
        <v>81</v>
      </c>
      <c r="AV150" s="12" t="s">
        <v>126</v>
      </c>
      <c r="AW150" s="12" t="s">
        <v>32</v>
      </c>
      <c r="AX150" s="12" t="s">
        <v>79</v>
      </c>
      <c r="AY150" s="207" t="s">
        <v>119</v>
      </c>
    </row>
    <row r="151" spans="2:65" s="1" customFormat="1" ht="16.5" customHeight="1">
      <c r="B151" s="32"/>
      <c r="C151" s="173" t="s">
        <v>8</v>
      </c>
      <c r="D151" s="173" t="s">
        <v>121</v>
      </c>
      <c r="E151" s="174" t="s">
        <v>212</v>
      </c>
      <c r="F151" s="175" t="s">
        <v>213</v>
      </c>
      <c r="G151" s="176" t="s">
        <v>152</v>
      </c>
      <c r="H151" s="177">
        <v>6.965</v>
      </c>
      <c r="I151" s="178"/>
      <c r="J151" s="179">
        <f>ROUND(I151*H151,2)</f>
        <v>0</v>
      </c>
      <c r="K151" s="175" t="s">
        <v>125</v>
      </c>
      <c r="L151" s="36"/>
      <c r="M151" s="180" t="s">
        <v>1</v>
      </c>
      <c r="N151" s="181" t="s">
        <v>42</v>
      </c>
      <c r="O151" s="5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15" t="s">
        <v>126</v>
      </c>
      <c r="AT151" s="15" t="s">
        <v>121</v>
      </c>
      <c r="AU151" s="15" t="s">
        <v>81</v>
      </c>
      <c r="AY151" s="15" t="s">
        <v>119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5" t="s">
        <v>79</v>
      </c>
      <c r="BK151" s="184">
        <f>ROUND(I151*H151,2)</f>
        <v>0</v>
      </c>
      <c r="BL151" s="15" t="s">
        <v>126</v>
      </c>
      <c r="BM151" s="15" t="s">
        <v>214</v>
      </c>
    </row>
    <row r="152" spans="2:51" s="11" customFormat="1" ht="12">
      <c r="B152" s="185"/>
      <c r="C152" s="186"/>
      <c r="D152" s="187" t="s">
        <v>128</v>
      </c>
      <c r="E152" s="188" t="s">
        <v>1</v>
      </c>
      <c r="F152" s="189" t="s">
        <v>215</v>
      </c>
      <c r="G152" s="186"/>
      <c r="H152" s="190">
        <v>6.965</v>
      </c>
      <c r="I152" s="191"/>
      <c r="J152" s="186"/>
      <c r="K152" s="186"/>
      <c r="L152" s="192"/>
      <c r="M152" s="193"/>
      <c r="N152" s="194"/>
      <c r="O152" s="194"/>
      <c r="P152" s="194"/>
      <c r="Q152" s="194"/>
      <c r="R152" s="194"/>
      <c r="S152" s="194"/>
      <c r="T152" s="195"/>
      <c r="AT152" s="196" t="s">
        <v>128</v>
      </c>
      <c r="AU152" s="196" t="s">
        <v>81</v>
      </c>
      <c r="AV152" s="11" t="s">
        <v>81</v>
      </c>
      <c r="AW152" s="11" t="s">
        <v>32</v>
      </c>
      <c r="AX152" s="11" t="s">
        <v>71</v>
      </c>
      <c r="AY152" s="196" t="s">
        <v>119</v>
      </c>
    </row>
    <row r="153" spans="2:51" s="12" customFormat="1" ht="12">
      <c r="B153" s="197"/>
      <c r="C153" s="198"/>
      <c r="D153" s="187" t="s">
        <v>128</v>
      </c>
      <c r="E153" s="199" t="s">
        <v>1</v>
      </c>
      <c r="F153" s="200" t="s">
        <v>130</v>
      </c>
      <c r="G153" s="198"/>
      <c r="H153" s="201">
        <v>6.965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128</v>
      </c>
      <c r="AU153" s="207" t="s">
        <v>81</v>
      </c>
      <c r="AV153" s="12" t="s">
        <v>126</v>
      </c>
      <c r="AW153" s="12" t="s">
        <v>32</v>
      </c>
      <c r="AX153" s="12" t="s">
        <v>79</v>
      </c>
      <c r="AY153" s="207" t="s">
        <v>119</v>
      </c>
    </row>
    <row r="154" spans="2:65" s="1" customFormat="1" ht="16.5" customHeight="1">
      <c r="B154" s="32"/>
      <c r="C154" s="173" t="s">
        <v>216</v>
      </c>
      <c r="D154" s="173" t="s">
        <v>121</v>
      </c>
      <c r="E154" s="174" t="s">
        <v>217</v>
      </c>
      <c r="F154" s="175" t="s">
        <v>218</v>
      </c>
      <c r="G154" s="176" t="s">
        <v>152</v>
      </c>
      <c r="H154" s="177">
        <v>10.14</v>
      </c>
      <c r="I154" s="178"/>
      <c r="J154" s="179">
        <f>ROUND(I154*H154,2)</f>
        <v>0</v>
      </c>
      <c r="K154" s="175" t="s">
        <v>125</v>
      </c>
      <c r="L154" s="36"/>
      <c r="M154" s="180" t="s">
        <v>1</v>
      </c>
      <c r="N154" s="181" t="s">
        <v>42</v>
      </c>
      <c r="O154" s="58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15" t="s">
        <v>126</v>
      </c>
      <c r="AT154" s="15" t="s">
        <v>121</v>
      </c>
      <c r="AU154" s="15" t="s">
        <v>81</v>
      </c>
      <c r="AY154" s="15" t="s">
        <v>119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5" t="s">
        <v>79</v>
      </c>
      <c r="BK154" s="184">
        <f>ROUND(I154*H154,2)</f>
        <v>0</v>
      </c>
      <c r="BL154" s="15" t="s">
        <v>126</v>
      </c>
      <c r="BM154" s="15" t="s">
        <v>219</v>
      </c>
    </row>
    <row r="155" spans="2:51" s="13" customFormat="1" ht="12">
      <c r="B155" s="208"/>
      <c r="C155" s="209"/>
      <c r="D155" s="187" t="s">
        <v>128</v>
      </c>
      <c r="E155" s="210" t="s">
        <v>1</v>
      </c>
      <c r="F155" s="211" t="s">
        <v>220</v>
      </c>
      <c r="G155" s="209"/>
      <c r="H155" s="210" t="s">
        <v>1</v>
      </c>
      <c r="I155" s="212"/>
      <c r="J155" s="209"/>
      <c r="K155" s="209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128</v>
      </c>
      <c r="AU155" s="217" t="s">
        <v>81</v>
      </c>
      <c r="AV155" s="13" t="s">
        <v>79</v>
      </c>
      <c r="AW155" s="13" t="s">
        <v>32</v>
      </c>
      <c r="AX155" s="13" t="s">
        <v>71</v>
      </c>
      <c r="AY155" s="217" t="s">
        <v>119</v>
      </c>
    </row>
    <row r="156" spans="2:51" s="11" customFormat="1" ht="12">
      <c r="B156" s="185"/>
      <c r="C156" s="186"/>
      <c r="D156" s="187" t="s">
        <v>128</v>
      </c>
      <c r="E156" s="188" t="s">
        <v>1</v>
      </c>
      <c r="F156" s="189" t="s">
        <v>221</v>
      </c>
      <c r="G156" s="186"/>
      <c r="H156" s="190">
        <v>3</v>
      </c>
      <c r="I156" s="191"/>
      <c r="J156" s="186"/>
      <c r="K156" s="186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128</v>
      </c>
      <c r="AU156" s="196" t="s">
        <v>81</v>
      </c>
      <c r="AV156" s="11" t="s">
        <v>81</v>
      </c>
      <c r="AW156" s="11" t="s">
        <v>32</v>
      </c>
      <c r="AX156" s="11" t="s">
        <v>71</v>
      </c>
      <c r="AY156" s="196" t="s">
        <v>119</v>
      </c>
    </row>
    <row r="157" spans="2:51" s="13" customFormat="1" ht="12">
      <c r="B157" s="208"/>
      <c r="C157" s="209"/>
      <c r="D157" s="187" t="s">
        <v>128</v>
      </c>
      <c r="E157" s="210" t="s">
        <v>1</v>
      </c>
      <c r="F157" s="211" t="s">
        <v>222</v>
      </c>
      <c r="G157" s="209"/>
      <c r="H157" s="210" t="s">
        <v>1</v>
      </c>
      <c r="I157" s="212"/>
      <c r="J157" s="209"/>
      <c r="K157" s="209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128</v>
      </c>
      <c r="AU157" s="217" t="s">
        <v>81</v>
      </c>
      <c r="AV157" s="13" t="s">
        <v>79</v>
      </c>
      <c r="AW157" s="13" t="s">
        <v>32</v>
      </c>
      <c r="AX157" s="13" t="s">
        <v>71</v>
      </c>
      <c r="AY157" s="217" t="s">
        <v>119</v>
      </c>
    </row>
    <row r="158" spans="2:51" s="11" customFormat="1" ht="12">
      <c r="B158" s="185"/>
      <c r="C158" s="186"/>
      <c r="D158" s="187" t="s">
        <v>128</v>
      </c>
      <c r="E158" s="188" t="s">
        <v>1</v>
      </c>
      <c r="F158" s="189" t="s">
        <v>223</v>
      </c>
      <c r="G158" s="186"/>
      <c r="H158" s="190">
        <v>7.14</v>
      </c>
      <c r="I158" s="191"/>
      <c r="J158" s="186"/>
      <c r="K158" s="186"/>
      <c r="L158" s="192"/>
      <c r="M158" s="193"/>
      <c r="N158" s="194"/>
      <c r="O158" s="194"/>
      <c r="P158" s="194"/>
      <c r="Q158" s="194"/>
      <c r="R158" s="194"/>
      <c r="S158" s="194"/>
      <c r="T158" s="195"/>
      <c r="AT158" s="196" t="s">
        <v>128</v>
      </c>
      <c r="AU158" s="196" t="s">
        <v>81</v>
      </c>
      <c r="AV158" s="11" t="s">
        <v>81</v>
      </c>
      <c r="AW158" s="11" t="s">
        <v>32</v>
      </c>
      <c r="AX158" s="11" t="s">
        <v>71</v>
      </c>
      <c r="AY158" s="196" t="s">
        <v>119</v>
      </c>
    </row>
    <row r="159" spans="2:51" s="12" customFormat="1" ht="12">
      <c r="B159" s="197"/>
      <c r="C159" s="198"/>
      <c r="D159" s="187" t="s">
        <v>128</v>
      </c>
      <c r="E159" s="199" t="s">
        <v>1</v>
      </c>
      <c r="F159" s="200" t="s">
        <v>130</v>
      </c>
      <c r="G159" s="198"/>
      <c r="H159" s="201">
        <v>10.14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128</v>
      </c>
      <c r="AU159" s="207" t="s">
        <v>81</v>
      </c>
      <c r="AV159" s="12" t="s">
        <v>126</v>
      </c>
      <c r="AW159" s="12" t="s">
        <v>32</v>
      </c>
      <c r="AX159" s="12" t="s">
        <v>79</v>
      </c>
      <c r="AY159" s="207" t="s">
        <v>119</v>
      </c>
    </row>
    <row r="160" spans="2:65" s="1" customFormat="1" ht="16.5" customHeight="1">
      <c r="B160" s="32"/>
      <c r="C160" s="173" t="s">
        <v>224</v>
      </c>
      <c r="D160" s="173" t="s">
        <v>121</v>
      </c>
      <c r="E160" s="174" t="s">
        <v>225</v>
      </c>
      <c r="F160" s="175" t="s">
        <v>226</v>
      </c>
      <c r="G160" s="176" t="s">
        <v>152</v>
      </c>
      <c r="H160" s="177">
        <v>2.535</v>
      </c>
      <c r="I160" s="178"/>
      <c r="J160" s="179">
        <f>ROUND(I160*H160,2)</f>
        <v>0</v>
      </c>
      <c r="K160" s="175" t="s">
        <v>125</v>
      </c>
      <c r="L160" s="36"/>
      <c r="M160" s="180" t="s">
        <v>1</v>
      </c>
      <c r="N160" s="181" t="s">
        <v>42</v>
      </c>
      <c r="O160" s="58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15" t="s">
        <v>126</v>
      </c>
      <c r="AT160" s="15" t="s">
        <v>121</v>
      </c>
      <c r="AU160" s="15" t="s">
        <v>81</v>
      </c>
      <c r="AY160" s="15" t="s">
        <v>119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5" t="s">
        <v>79</v>
      </c>
      <c r="BK160" s="184">
        <f>ROUND(I160*H160,2)</f>
        <v>0</v>
      </c>
      <c r="BL160" s="15" t="s">
        <v>126</v>
      </c>
      <c r="BM160" s="15" t="s">
        <v>227</v>
      </c>
    </row>
    <row r="161" spans="2:51" s="11" customFormat="1" ht="12">
      <c r="B161" s="185"/>
      <c r="C161" s="186"/>
      <c r="D161" s="187" t="s">
        <v>128</v>
      </c>
      <c r="E161" s="188" t="s">
        <v>1</v>
      </c>
      <c r="F161" s="189" t="s">
        <v>228</v>
      </c>
      <c r="G161" s="186"/>
      <c r="H161" s="190">
        <v>2.535</v>
      </c>
      <c r="I161" s="191"/>
      <c r="J161" s="186"/>
      <c r="K161" s="186"/>
      <c r="L161" s="192"/>
      <c r="M161" s="193"/>
      <c r="N161" s="194"/>
      <c r="O161" s="194"/>
      <c r="P161" s="194"/>
      <c r="Q161" s="194"/>
      <c r="R161" s="194"/>
      <c r="S161" s="194"/>
      <c r="T161" s="195"/>
      <c r="AT161" s="196" t="s">
        <v>128</v>
      </c>
      <c r="AU161" s="196" t="s">
        <v>81</v>
      </c>
      <c r="AV161" s="11" t="s">
        <v>81</v>
      </c>
      <c r="AW161" s="11" t="s">
        <v>32</v>
      </c>
      <c r="AX161" s="11" t="s">
        <v>71</v>
      </c>
      <c r="AY161" s="196" t="s">
        <v>119</v>
      </c>
    </row>
    <row r="162" spans="2:51" s="12" customFormat="1" ht="12">
      <c r="B162" s="197"/>
      <c r="C162" s="198"/>
      <c r="D162" s="187" t="s">
        <v>128</v>
      </c>
      <c r="E162" s="199" t="s">
        <v>1</v>
      </c>
      <c r="F162" s="200" t="s">
        <v>130</v>
      </c>
      <c r="G162" s="198"/>
      <c r="H162" s="201">
        <v>2.535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128</v>
      </c>
      <c r="AU162" s="207" t="s">
        <v>81</v>
      </c>
      <c r="AV162" s="12" t="s">
        <v>126</v>
      </c>
      <c r="AW162" s="12" t="s">
        <v>32</v>
      </c>
      <c r="AX162" s="12" t="s">
        <v>79</v>
      </c>
      <c r="AY162" s="207" t="s">
        <v>119</v>
      </c>
    </row>
    <row r="163" spans="2:65" s="1" customFormat="1" ht="16.5" customHeight="1">
      <c r="B163" s="32"/>
      <c r="C163" s="173" t="s">
        <v>229</v>
      </c>
      <c r="D163" s="173" t="s">
        <v>121</v>
      </c>
      <c r="E163" s="174" t="s">
        <v>230</v>
      </c>
      <c r="F163" s="175" t="s">
        <v>231</v>
      </c>
      <c r="G163" s="176" t="s">
        <v>152</v>
      </c>
      <c r="H163" s="177">
        <v>410</v>
      </c>
      <c r="I163" s="178"/>
      <c r="J163" s="179">
        <f>ROUND(I163*H163,2)</f>
        <v>0</v>
      </c>
      <c r="K163" s="175" t="s">
        <v>125</v>
      </c>
      <c r="L163" s="36"/>
      <c r="M163" s="180" t="s">
        <v>1</v>
      </c>
      <c r="N163" s="181" t="s">
        <v>42</v>
      </c>
      <c r="O163" s="58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15" t="s">
        <v>126</v>
      </c>
      <c r="AT163" s="15" t="s">
        <v>121</v>
      </c>
      <c r="AU163" s="15" t="s">
        <v>81</v>
      </c>
      <c r="AY163" s="15" t="s">
        <v>119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5" t="s">
        <v>79</v>
      </c>
      <c r="BK163" s="184">
        <f>ROUND(I163*H163,2)</f>
        <v>0</v>
      </c>
      <c r="BL163" s="15" t="s">
        <v>126</v>
      </c>
      <c r="BM163" s="15" t="s">
        <v>232</v>
      </c>
    </row>
    <row r="164" spans="2:51" s="13" customFormat="1" ht="12">
      <c r="B164" s="208"/>
      <c r="C164" s="209"/>
      <c r="D164" s="187" t="s">
        <v>128</v>
      </c>
      <c r="E164" s="210" t="s">
        <v>1</v>
      </c>
      <c r="F164" s="211" t="s">
        <v>233</v>
      </c>
      <c r="G164" s="209"/>
      <c r="H164" s="210" t="s">
        <v>1</v>
      </c>
      <c r="I164" s="212"/>
      <c r="J164" s="209"/>
      <c r="K164" s="209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128</v>
      </c>
      <c r="AU164" s="217" t="s">
        <v>81</v>
      </c>
      <c r="AV164" s="13" t="s">
        <v>79</v>
      </c>
      <c r="AW164" s="13" t="s">
        <v>32</v>
      </c>
      <c r="AX164" s="13" t="s">
        <v>71</v>
      </c>
      <c r="AY164" s="217" t="s">
        <v>119</v>
      </c>
    </row>
    <row r="165" spans="2:51" s="11" customFormat="1" ht="12">
      <c r="B165" s="185"/>
      <c r="C165" s="186"/>
      <c r="D165" s="187" t="s">
        <v>128</v>
      </c>
      <c r="E165" s="188" t="s">
        <v>1</v>
      </c>
      <c r="F165" s="189" t="s">
        <v>234</v>
      </c>
      <c r="G165" s="186"/>
      <c r="H165" s="190">
        <v>410</v>
      </c>
      <c r="I165" s="191"/>
      <c r="J165" s="186"/>
      <c r="K165" s="186"/>
      <c r="L165" s="192"/>
      <c r="M165" s="193"/>
      <c r="N165" s="194"/>
      <c r="O165" s="194"/>
      <c r="P165" s="194"/>
      <c r="Q165" s="194"/>
      <c r="R165" s="194"/>
      <c r="S165" s="194"/>
      <c r="T165" s="195"/>
      <c r="AT165" s="196" t="s">
        <v>128</v>
      </c>
      <c r="AU165" s="196" t="s">
        <v>81</v>
      </c>
      <c r="AV165" s="11" t="s">
        <v>81</v>
      </c>
      <c r="AW165" s="11" t="s">
        <v>32</v>
      </c>
      <c r="AX165" s="11" t="s">
        <v>71</v>
      </c>
      <c r="AY165" s="196" t="s">
        <v>119</v>
      </c>
    </row>
    <row r="166" spans="2:51" s="12" customFormat="1" ht="12">
      <c r="B166" s="197"/>
      <c r="C166" s="198"/>
      <c r="D166" s="187" t="s">
        <v>128</v>
      </c>
      <c r="E166" s="199" t="s">
        <v>1</v>
      </c>
      <c r="F166" s="200" t="s">
        <v>130</v>
      </c>
      <c r="G166" s="198"/>
      <c r="H166" s="201">
        <v>410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128</v>
      </c>
      <c r="AU166" s="207" t="s">
        <v>81</v>
      </c>
      <c r="AV166" s="12" t="s">
        <v>126</v>
      </c>
      <c r="AW166" s="12" t="s">
        <v>32</v>
      </c>
      <c r="AX166" s="12" t="s">
        <v>79</v>
      </c>
      <c r="AY166" s="207" t="s">
        <v>119</v>
      </c>
    </row>
    <row r="167" spans="2:65" s="1" customFormat="1" ht="16.5" customHeight="1">
      <c r="B167" s="32"/>
      <c r="C167" s="173" t="s">
        <v>235</v>
      </c>
      <c r="D167" s="173" t="s">
        <v>121</v>
      </c>
      <c r="E167" s="174" t="s">
        <v>236</v>
      </c>
      <c r="F167" s="175" t="s">
        <v>237</v>
      </c>
      <c r="G167" s="176" t="s">
        <v>133</v>
      </c>
      <c r="H167" s="177">
        <v>4</v>
      </c>
      <c r="I167" s="178"/>
      <c r="J167" s="179">
        <f>ROUND(I167*H167,2)</f>
        <v>0</v>
      </c>
      <c r="K167" s="175" t="s">
        <v>125</v>
      </c>
      <c r="L167" s="36"/>
      <c r="M167" s="180" t="s">
        <v>1</v>
      </c>
      <c r="N167" s="181" t="s">
        <v>42</v>
      </c>
      <c r="O167" s="58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15" t="s">
        <v>126</v>
      </c>
      <c r="AT167" s="15" t="s">
        <v>121</v>
      </c>
      <c r="AU167" s="15" t="s">
        <v>81</v>
      </c>
      <c r="AY167" s="15" t="s">
        <v>119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5" t="s">
        <v>79</v>
      </c>
      <c r="BK167" s="184">
        <f>ROUND(I167*H167,2)</f>
        <v>0</v>
      </c>
      <c r="BL167" s="15" t="s">
        <v>126</v>
      </c>
      <c r="BM167" s="15" t="s">
        <v>238</v>
      </c>
    </row>
    <row r="168" spans="2:51" s="11" customFormat="1" ht="12">
      <c r="B168" s="185"/>
      <c r="C168" s="186"/>
      <c r="D168" s="187" t="s">
        <v>128</v>
      </c>
      <c r="E168" s="188" t="s">
        <v>1</v>
      </c>
      <c r="F168" s="189" t="s">
        <v>126</v>
      </c>
      <c r="G168" s="186"/>
      <c r="H168" s="190">
        <v>4</v>
      </c>
      <c r="I168" s="191"/>
      <c r="J168" s="186"/>
      <c r="K168" s="186"/>
      <c r="L168" s="192"/>
      <c r="M168" s="193"/>
      <c r="N168" s="194"/>
      <c r="O168" s="194"/>
      <c r="P168" s="194"/>
      <c r="Q168" s="194"/>
      <c r="R168" s="194"/>
      <c r="S168" s="194"/>
      <c r="T168" s="195"/>
      <c r="AT168" s="196" t="s">
        <v>128</v>
      </c>
      <c r="AU168" s="196" t="s">
        <v>81</v>
      </c>
      <c r="AV168" s="11" t="s">
        <v>81</v>
      </c>
      <c r="AW168" s="11" t="s">
        <v>32</v>
      </c>
      <c r="AX168" s="11" t="s">
        <v>71</v>
      </c>
      <c r="AY168" s="196" t="s">
        <v>119</v>
      </c>
    </row>
    <row r="169" spans="2:51" s="12" customFormat="1" ht="12">
      <c r="B169" s="197"/>
      <c r="C169" s="198"/>
      <c r="D169" s="187" t="s">
        <v>128</v>
      </c>
      <c r="E169" s="199" t="s">
        <v>1</v>
      </c>
      <c r="F169" s="200" t="s">
        <v>130</v>
      </c>
      <c r="G169" s="198"/>
      <c r="H169" s="201">
        <v>4</v>
      </c>
      <c r="I169" s="202"/>
      <c r="J169" s="198"/>
      <c r="K169" s="198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128</v>
      </c>
      <c r="AU169" s="207" t="s">
        <v>81</v>
      </c>
      <c r="AV169" s="12" t="s">
        <v>126</v>
      </c>
      <c r="AW169" s="12" t="s">
        <v>32</v>
      </c>
      <c r="AX169" s="12" t="s">
        <v>79</v>
      </c>
      <c r="AY169" s="207" t="s">
        <v>119</v>
      </c>
    </row>
    <row r="170" spans="2:65" s="1" customFormat="1" ht="16.5" customHeight="1">
      <c r="B170" s="32"/>
      <c r="C170" s="173" t="s">
        <v>239</v>
      </c>
      <c r="D170" s="173" t="s">
        <v>121</v>
      </c>
      <c r="E170" s="174" t="s">
        <v>240</v>
      </c>
      <c r="F170" s="175" t="s">
        <v>241</v>
      </c>
      <c r="G170" s="176" t="s">
        <v>133</v>
      </c>
      <c r="H170" s="177">
        <v>4</v>
      </c>
      <c r="I170" s="178"/>
      <c r="J170" s="179">
        <f>ROUND(I170*H170,2)</f>
        <v>0</v>
      </c>
      <c r="K170" s="175" t="s">
        <v>125</v>
      </c>
      <c r="L170" s="36"/>
      <c r="M170" s="180" t="s">
        <v>1</v>
      </c>
      <c r="N170" s="181" t="s">
        <v>42</v>
      </c>
      <c r="O170" s="58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15" t="s">
        <v>126</v>
      </c>
      <c r="AT170" s="15" t="s">
        <v>121</v>
      </c>
      <c r="AU170" s="15" t="s">
        <v>81</v>
      </c>
      <c r="AY170" s="15" t="s">
        <v>119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5" t="s">
        <v>79</v>
      </c>
      <c r="BK170" s="184">
        <f>ROUND(I170*H170,2)</f>
        <v>0</v>
      </c>
      <c r="BL170" s="15" t="s">
        <v>126</v>
      </c>
      <c r="BM170" s="15" t="s">
        <v>242</v>
      </c>
    </row>
    <row r="171" spans="2:51" s="11" customFormat="1" ht="12">
      <c r="B171" s="185"/>
      <c r="C171" s="186"/>
      <c r="D171" s="187" t="s">
        <v>128</v>
      </c>
      <c r="E171" s="188" t="s">
        <v>1</v>
      </c>
      <c r="F171" s="189" t="s">
        <v>126</v>
      </c>
      <c r="G171" s="186"/>
      <c r="H171" s="190">
        <v>4</v>
      </c>
      <c r="I171" s="191"/>
      <c r="J171" s="186"/>
      <c r="K171" s="186"/>
      <c r="L171" s="192"/>
      <c r="M171" s="193"/>
      <c r="N171" s="194"/>
      <c r="O171" s="194"/>
      <c r="P171" s="194"/>
      <c r="Q171" s="194"/>
      <c r="R171" s="194"/>
      <c r="S171" s="194"/>
      <c r="T171" s="195"/>
      <c r="AT171" s="196" t="s">
        <v>128</v>
      </c>
      <c r="AU171" s="196" t="s">
        <v>81</v>
      </c>
      <c r="AV171" s="11" t="s">
        <v>81</v>
      </c>
      <c r="AW171" s="11" t="s">
        <v>32</v>
      </c>
      <c r="AX171" s="11" t="s">
        <v>71</v>
      </c>
      <c r="AY171" s="196" t="s">
        <v>119</v>
      </c>
    </row>
    <row r="172" spans="2:51" s="12" customFormat="1" ht="12">
      <c r="B172" s="197"/>
      <c r="C172" s="198"/>
      <c r="D172" s="187" t="s">
        <v>128</v>
      </c>
      <c r="E172" s="199" t="s">
        <v>1</v>
      </c>
      <c r="F172" s="200" t="s">
        <v>130</v>
      </c>
      <c r="G172" s="198"/>
      <c r="H172" s="201">
        <v>4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128</v>
      </c>
      <c r="AU172" s="207" t="s">
        <v>81</v>
      </c>
      <c r="AV172" s="12" t="s">
        <v>126</v>
      </c>
      <c r="AW172" s="12" t="s">
        <v>32</v>
      </c>
      <c r="AX172" s="12" t="s">
        <v>79</v>
      </c>
      <c r="AY172" s="207" t="s">
        <v>119</v>
      </c>
    </row>
    <row r="173" spans="2:65" s="1" customFormat="1" ht="16.5" customHeight="1">
      <c r="B173" s="32"/>
      <c r="C173" s="173" t="s">
        <v>7</v>
      </c>
      <c r="D173" s="173" t="s">
        <v>121</v>
      </c>
      <c r="E173" s="174" t="s">
        <v>243</v>
      </c>
      <c r="F173" s="175" t="s">
        <v>244</v>
      </c>
      <c r="G173" s="176" t="s">
        <v>133</v>
      </c>
      <c r="H173" s="177">
        <v>4</v>
      </c>
      <c r="I173" s="178"/>
      <c r="J173" s="179">
        <f>ROUND(I173*H173,2)</f>
        <v>0</v>
      </c>
      <c r="K173" s="175" t="s">
        <v>125</v>
      </c>
      <c r="L173" s="36"/>
      <c r="M173" s="180" t="s">
        <v>1</v>
      </c>
      <c r="N173" s="181" t="s">
        <v>42</v>
      </c>
      <c r="O173" s="58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15" t="s">
        <v>126</v>
      </c>
      <c r="AT173" s="15" t="s">
        <v>121</v>
      </c>
      <c r="AU173" s="15" t="s">
        <v>81</v>
      </c>
      <c r="AY173" s="15" t="s">
        <v>119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5" t="s">
        <v>79</v>
      </c>
      <c r="BK173" s="184">
        <f>ROUND(I173*H173,2)</f>
        <v>0</v>
      </c>
      <c r="BL173" s="15" t="s">
        <v>126</v>
      </c>
      <c r="BM173" s="15" t="s">
        <v>245</v>
      </c>
    </row>
    <row r="174" spans="2:51" s="11" customFormat="1" ht="12">
      <c r="B174" s="185"/>
      <c r="C174" s="186"/>
      <c r="D174" s="187" t="s">
        <v>128</v>
      </c>
      <c r="E174" s="188" t="s">
        <v>1</v>
      </c>
      <c r="F174" s="189" t="s">
        <v>126</v>
      </c>
      <c r="G174" s="186"/>
      <c r="H174" s="190">
        <v>4</v>
      </c>
      <c r="I174" s="191"/>
      <c r="J174" s="186"/>
      <c r="K174" s="186"/>
      <c r="L174" s="192"/>
      <c r="M174" s="193"/>
      <c r="N174" s="194"/>
      <c r="O174" s="194"/>
      <c r="P174" s="194"/>
      <c r="Q174" s="194"/>
      <c r="R174" s="194"/>
      <c r="S174" s="194"/>
      <c r="T174" s="195"/>
      <c r="AT174" s="196" t="s">
        <v>128</v>
      </c>
      <c r="AU174" s="196" t="s">
        <v>81</v>
      </c>
      <c r="AV174" s="11" t="s">
        <v>81</v>
      </c>
      <c r="AW174" s="11" t="s">
        <v>32</v>
      </c>
      <c r="AX174" s="11" t="s">
        <v>71</v>
      </c>
      <c r="AY174" s="196" t="s">
        <v>119</v>
      </c>
    </row>
    <row r="175" spans="2:51" s="12" customFormat="1" ht="12">
      <c r="B175" s="197"/>
      <c r="C175" s="198"/>
      <c r="D175" s="187" t="s">
        <v>128</v>
      </c>
      <c r="E175" s="199" t="s">
        <v>1</v>
      </c>
      <c r="F175" s="200" t="s">
        <v>130</v>
      </c>
      <c r="G175" s="198"/>
      <c r="H175" s="201">
        <v>4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128</v>
      </c>
      <c r="AU175" s="207" t="s">
        <v>81</v>
      </c>
      <c r="AV175" s="12" t="s">
        <v>126</v>
      </c>
      <c r="AW175" s="12" t="s">
        <v>32</v>
      </c>
      <c r="AX175" s="12" t="s">
        <v>79</v>
      </c>
      <c r="AY175" s="207" t="s">
        <v>119</v>
      </c>
    </row>
    <row r="176" spans="2:65" s="1" customFormat="1" ht="16.5" customHeight="1">
      <c r="B176" s="32"/>
      <c r="C176" s="173" t="s">
        <v>246</v>
      </c>
      <c r="D176" s="173" t="s">
        <v>121</v>
      </c>
      <c r="E176" s="174" t="s">
        <v>247</v>
      </c>
      <c r="F176" s="175" t="s">
        <v>248</v>
      </c>
      <c r="G176" s="176" t="s">
        <v>133</v>
      </c>
      <c r="H176" s="177">
        <v>4</v>
      </c>
      <c r="I176" s="178"/>
      <c r="J176" s="179">
        <f>ROUND(I176*H176,2)</f>
        <v>0</v>
      </c>
      <c r="K176" s="175" t="s">
        <v>125</v>
      </c>
      <c r="L176" s="36"/>
      <c r="M176" s="180" t="s">
        <v>1</v>
      </c>
      <c r="N176" s="181" t="s">
        <v>42</v>
      </c>
      <c r="O176" s="58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15" t="s">
        <v>126</v>
      </c>
      <c r="AT176" s="15" t="s">
        <v>121</v>
      </c>
      <c r="AU176" s="15" t="s">
        <v>81</v>
      </c>
      <c r="AY176" s="15" t="s">
        <v>119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5" t="s">
        <v>79</v>
      </c>
      <c r="BK176" s="184">
        <f>ROUND(I176*H176,2)</f>
        <v>0</v>
      </c>
      <c r="BL176" s="15" t="s">
        <v>126</v>
      </c>
      <c r="BM176" s="15" t="s">
        <v>249</v>
      </c>
    </row>
    <row r="177" spans="2:51" s="11" customFormat="1" ht="12">
      <c r="B177" s="185"/>
      <c r="C177" s="186"/>
      <c r="D177" s="187" t="s">
        <v>128</v>
      </c>
      <c r="E177" s="188" t="s">
        <v>1</v>
      </c>
      <c r="F177" s="189" t="s">
        <v>126</v>
      </c>
      <c r="G177" s="186"/>
      <c r="H177" s="190">
        <v>4</v>
      </c>
      <c r="I177" s="191"/>
      <c r="J177" s="186"/>
      <c r="K177" s="186"/>
      <c r="L177" s="192"/>
      <c r="M177" s="193"/>
      <c r="N177" s="194"/>
      <c r="O177" s="194"/>
      <c r="P177" s="194"/>
      <c r="Q177" s="194"/>
      <c r="R177" s="194"/>
      <c r="S177" s="194"/>
      <c r="T177" s="195"/>
      <c r="AT177" s="196" t="s">
        <v>128</v>
      </c>
      <c r="AU177" s="196" t="s">
        <v>81</v>
      </c>
      <c r="AV177" s="11" t="s">
        <v>81</v>
      </c>
      <c r="AW177" s="11" t="s">
        <v>32</v>
      </c>
      <c r="AX177" s="11" t="s">
        <v>71</v>
      </c>
      <c r="AY177" s="196" t="s">
        <v>119</v>
      </c>
    </row>
    <row r="178" spans="2:51" s="12" customFormat="1" ht="12">
      <c r="B178" s="197"/>
      <c r="C178" s="198"/>
      <c r="D178" s="187" t="s">
        <v>128</v>
      </c>
      <c r="E178" s="199" t="s">
        <v>1</v>
      </c>
      <c r="F178" s="200" t="s">
        <v>130</v>
      </c>
      <c r="G178" s="198"/>
      <c r="H178" s="201">
        <v>4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128</v>
      </c>
      <c r="AU178" s="207" t="s">
        <v>81</v>
      </c>
      <c r="AV178" s="12" t="s">
        <v>126</v>
      </c>
      <c r="AW178" s="12" t="s">
        <v>32</v>
      </c>
      <c r="AX178" s="12" t="s">
        <v>79</v>
      </c>
      <c r="AY178" s="207" t="s">
        <v>119</v>
      </c>
    </row>
    <row r="179" spans="2:65" s="1" customFormat="1" ht="16.5" customHeight="1">
      <c r="B179" s="32"/>
      <c r="C179" s="173" t="s">
        <v>250</v>
      </c>
      <c r="D179" s="173" t="s">
        <v>121</v>
      </c>
      <c r="E179" s="174" t="s">
        <v>251</v>
      </c>
      <c r="F179" s="175" t="s">
        <v>252</v>
      </c>
      <c r="G179" s="176" t="s">
        <v>133</v>
      </c>
      <c r="H179" s="177">
        <v>4</v>
      </c>
      <c r="I179" s="178"/>
      <c r="J179" s="179">
        <f>ROUND(I179*H179,2)</f>
        <v>0</v>
      </c>
      <c r="K179" s="175" t="s">
        <v>125</v>
      </c>
      <c r="L179" s="36"/>
      <c r="M179" s="180" t="s">
        <v>1</v>
      </c>
      <c r="N179" s="181" t="s">
        <v>42</v>
      </c>
      <c r="O179" s="58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15" t="s">
        <v>126</v>
      </c>
      <c r="AT179" s="15" t="s">
        <v>121</v>
      </c>
      <c r="AU179" s="15" t="s">
        <v>81</v>
      </c>
      <c r="AY179" s="15" t="s">
        <v>119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5" t="s">
        <v>79</v>
      </c>
      <c r="BK179" s="184">
        <f>ROUND(I179*H179,2)</f>
        <v>0</v>
      </c>
      <c r="BL179" s="15" t="s">
        <v>126</v>
      </c>
      <c r="BM179" s="15" t="s">
        <v>253</v>
      </c>
    </row>
    <row r="180" spans="2:51" s="11" customFormat="1" ht="12">
      <c r="B180" s="185"/>
      <c r="C180" s="186"/>
      <c r="D180" s="187" t="s">
        <v>128</v>
      </c>
      <c r="E180" s="188" t="s">
        <v>1</v>
      </c>
      <c r="F180" s="189" t="s">
        <v>126</v>
      </c>
      <c r="G180" s="186"/>
      <c r="H180" s="190">
        <v>4</v>
      </c>
      <c r="I180" s="191"/>
      <c r="J180" s="186"/>
      <c r="K180" s="186"/>
      <c r="L180" s="192"/>
      <c r="M180" s="193"/>
      <c r="N180" s="194"/>
      <c r="O180" s="194"/>
      <c r="P180" s="194"/>
      <c r="Q180" s="194"/>
      <c r="R180" s="194"/>
      <c r="S180" s="194"/>
      <c r="T180" s="195"/>
      <c r="AT180" s="196" t="s">
        <v>128</v>
      </c>
      <c r="AU180" s="196" t="s">
        <v>81</v>
      </c>
      <c r="AV180" s="11" t="s">
        <v>81</v>
      </c>
      <c r="AW180" s="11" t="s">
        <v>32</v>
      </c>
      <c r="AX180" s="11" t="s">
        <v>71</v>
      </c>
      <c r="AY180" s="196" t="s">
        <v>119</v>
      </c>
    </row>
    <row r="181" spans="2:51" s="12" customFormat="1" ht="12">
      <c r="B181" s="197"/>
      <c r="C181" s="198"/>
      <c r="D181" s="187" t="s">
        <v>128</v>
      </c>
      <c r="E181" s="199" t="s">
        <v>1</v>
      </c>
      <c r="F181" s="200" t="s">
        <v>130</v>
      </c>
      <c r="G181" s="198"/>
      <c r="H181" s="201">
        <v>4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128</v>
      </c>
      <c r="AU181" s="207" t="s">
        <v>81</v>
      </c>
      <c r="AV181" s="12" t="s">
        <v>126</v>
      </c>
      <c r="AW181" s="12" t="s">
        <v>32</v>
      </c>
      <c r="AX181" s="12" t="s">
        <v>79</v>
      </c>
      <c r="AY181" s="207" t="s">
        <v>119</v>
      </c>
    </row>
    <row r="182" spans="2:65" s="1" customFormat="1" ht="16.5" customHeight="1">
      <c r="B182" s="32"/>
      <c r="C182" s="173" t="s">
        <v>254</v>
      </c>
      <c r="D182" s="173" t="s">
        <v>121</v>
      </c>
      <c r="E182" s="174" t="s">
        <v>255</v>
      </c>
      <c r="F182" s="175" t="s">
        <v>256</v>
      </c>
      <c r="G182" s="176" t="s">
        <v>133</v>
      </c>
      <c r="H182" s="177">
        <v>4</v>
      </c>
      <c r="I182" s="178"/>
      <c r="J182" s="179">
        <f>ROUND(I182*H182,2)</f>
        <v>0</v>
      </c>
      <c r="K182" s="175" t="s">
        <v>125</v>
      </c>
      <c r="L182" s="36"/>
      <c r="M182" s="180" t="s">
        <v>1</v>
      </c>
      <c r="N182" s="181" t="s">
        <v>42</v>
      </c>
      <c r="O182" s="58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15" t="s">
        <v>126</v>
      </c>
      <c r="AT182" s="15" t="s">
        <v>121</v>
      </c>
      <c r="AU182" s="15" t="s">
        <v>81</v>
      </c>
      <c r="AY182" s="15" t="s">
        <v>119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5" t="s">
        <v>79</v>
      </c>
      <c r="BK182" s="184">
        <f>ROUND(I182*H182,2)</f>
        <v>0</v>
      </c>
      <c r="BL182" s="15" t="s">
        <v>126</v>
      </c>
      <c r="BM182" s="15" t="s">
        <v>257</v>
      </c>
    </row>
    <row r="183" spans="2:51" s="11" customFormat="1" ht="12">
      <c r="B183" s="185"/>
      <c r="C183" s="186"/>
      <c r="D183" s="187" t="s">
        <v>128</v>
      </c>
      <c r="E183" s="188" t="s">
        <v>1</v>
      </c>
      <c r="F183" s="189" t="s">
        <v>126</v>
      </c>
      <c r="G183" s="186"/>
      <c r="H183" s="190">
        <v>4</v>
      </c>
      <c r="I183" s="191"/>
      <c r="J183" s="186"/>
      <c r="K183" s="186"/>
      <c r="L183" s="192"/>
      <c r="M183" s="193"/>
      <c r="N183" s="194"/>
      <c r="O183" s="194"/>
      <c r="P183" s="194"/>
      <c r="Q183" s="194"/>
      <c r="R183" s="194"/>
      <c r="S183" s="194"/>
      <c r="T183" s="195"/>
      <c r="AT183" s="196" t="s">
        <v>128</v>
      </c>
      <c r="AU183" s="196" t="s">
        <v>81</v>
      </c>
      <c r="AV183" s="11" t="s">
        <v>81</v>
      </c>
      <c r="AW183" s="11" t="s">
        <v>32</v>
      </c>
      <c r="AX183" s="11" t="s">
        <v>71</v>
      </c>
      <c r="AY183" s="196" t="s">
        <v>119</v>
      </c>
    </row>
    <row r="184" spans="2:51" s="12" customFormat="1" ht="12">
      <c r="B184" s="197"/>
      <c r="C184" s="198"/>
      <c r="D184" s="187" t="s">
        <v>128</v>
      </c>
      <c r="E184" s="199" t="s">
        <v>1</v>
      </c>
      <c r="F184" s="200" t="s">
        <v>130</v>
      </c>
      <c r="G184" s="198"/>
      <c r="H184" s="201">
        <v>4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128</v>
      </c>
      <c r="AU184" s="207" t="s">
        <v>81</v>
      </c>
      <c r="AV184" s="12" t="s">
        <v>126</v>
      </c>
      <c r="AW184" s="12" t="s">
        <v>32</v>
      </c>
      <c r="AX184" s="12" t="s">
        <v>79</v>
      </c>
      <c r="AY184" s="207" t="s">
        <v>119</v>
      </c>
    </row>
    <row r="185" spans="2:65" s="1" customFormat="1" ht="16.5" customHeight="1">
      <c r="B185" s="32"/>
      <c r="C185" s="173" t="s">
        <v>258</v>
      </c>
      <c r="D185" s="173" t="s">
        <v>121</v>
      </c>
      <c r="E185" s="174" t="s">
        <v>259</v>
      </c>
      <c r="F185" s="175" t="s">
        <v>260</v>
      </c>
      <c r="G185" s="176" t="s">
        <v>152</v>
      </c>
      <c r="H185" s="177">
        <v>3644.4</v>
      </c>
      <c r="I185" s="178"/>
      <c r="J185" s="179">
        <f>ROUND(I185*H185,2)</f>
        <v>0</v>
      </c>
      <c r="K185" s="175" t="s">
        <v>125</v>
      </c>
      <c r="L185" s="36"/>
      <c r="M185" s="180" t="s">
        <v>1</v>
      </c>
      <c r="N185" s="181" t="s">
        <v>42</v>
      </c>
      <c r="O185" s="58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15" t="s">
        <v>126</v>
      </c>
      <c r="AT185" s="15" t="s">
        <v>121</v>
      </c>
      <c r="AU185" s="15" t="s">
        <v>81</v>
      </c>
      <c r="AY185" s="15" t="s">
        <v>119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5" t="s">
        <v>79</v>
      </c>
      <c r="BK185" s="184">
        <f>ROUND(I185*H185,2)</f>
        <v>0</v>
      </c>
      <c r="BL185" s="15" t="s">
        <v>126</v>
      </c>
      <c r="BM185" s="15" t="s">
        <v>261</v>
      </c>
    </row>
    <row r="186" spans="2:51" s="13" customFormat="1" ht="12">
      <c r="B186" s="208"/>
      <c r="C186" s="209"/>
      <c r="D186" s="187" t="s">
        <v>128</v>
      </c>
      <c r="E186" s="210" t="s">
        <v>1</v>
      </c>
      <c r="F186" s="211" t="s">
        <v>262</v>
      </c>
      <c r="G186" s="209"/>
      <c r="H186" s="210" t="s">
        <v>1</v>
      </c>
      <c r="I186" s="212"/>
      <c r="J186" s="209"/>
      <c r="K186" s="209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128</v>
      </c>
      <c r="AU186" s="217" t="s">
        <v>81</v>
      </c>
      <c r="AV186" s="13" t="s">
        <v>79</v>
      </c>
      <c r="AW186" s="13" t="s">
        <v>32</v>
      </c>
      <c r="AX186" s="13" t="s">
        <v>71</v>
      </c>
      <c r="AY186" s="217" t="s">
        <v>119</v>
      </c>
    </row>
    <row r="187" spans="2:51" s="11" customFormat="1" ht="12">
      <c r="B187" s="185"/>
      <c r="C187" s="186"/>
      <c r="D187" s="187" t="s">
        <v>128</v>
      </c>
      <c r="E187" s="188" t="s">
        <v>1</v>
      </c>
      <c r="F187" s="189" t="s">
        <v>263</v>
      </c>
      <c r="G187" s="186"/>
      <c r="H187" s="190">
        <v>3311.4</v>
      </c>
      <c r="I187" s="191"/>
      <c r="J187" s="186"/>
      <c r="K187" s="186"/>
      <c r="L187" s="192"/>
      <c r="M187" s="193"/>
      <c r="N187" s="194"/>
      <c r="O187" s="194"/>
      <c r="P187" s="194"/>
      <c r="Q187" s="194"/>
      <c r="R187" s="194"/>
      <c r="S187" s="194"/>
      <c r="T187" s="195"/>
      <c r="AT187" s="196" t="s">
        <v>128</v>
      </c>
      <c r="AU187" s="196" t="s">
        <v>81</v>
      </c>
      <c r="AV187" s="11" t="s">
        <v>81</v>
      </c>
      <c r="AW187" s="11" t="s">
        <v>32</v>
      </c>
      <c r="AX187" s="11" t="s">
        <v>71</v>
      </c>
      <c r="AY187" s="196" t="s">
        <v>119</v>
      </c>
    </row>
    <row r="188" spans="2:51" s="13" customFormat="1" ht="12">
      <c r="B188" s="208"/>
      <c r="C188" s="209"/>
      <c r="D188" s="187" t="s">
        <v>128</v>
      </c>
      <c r="E188" s="210" t="s">
        <v>1</v>
      </c>
      <c r="F188" s="211" t="s">
        <v>264</v>
      </c>
      <c r="G188" s="209"/>
      <c r="H188" s="210" t="s">
        <v>1</v>
      </c>
      <c r="I188" s="212"/>
      <c r="J188" s="209"/>
      <c r="K188" s="209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128</v>
      </c>
      <c r="AU188" s="217" t="s">
        <v>81</v>
      </c>
      <c r="AV188" s="13" t="s">
        <v>79</v>
      </c>
      <c r="AW188" s="13" t="s">
        <v>32</v>
      </c>
      <c r="AX188" s="13" t="s">
        <v>71</v>
      </c>
      <c r="AY188" s="217" t="s">
        <v>119</v>
      </c>
    </row>
    <row r="189" spans="2:51" s="11" customFormat="1" ht="12">
      <c r="B189" s="185"/>
      <c r="C189" s="186"/>
      <c r="D189" s="187" t="s">
        <v>128</v>
      </c>
      <c r="E189" s="188" t="s">
        <v>1</v>
      </c>
      <c r="F189" s="189" t="s">
        <v>265</v>
      </c>
      <c r="G189" s="186"/>
      <c r="H189" s="190">
        <v>333</v>
      </c>
      <c r="I189" s="191"/>
      <c r="J189" s="186"/>
      <c r="K189" s="186"/>
      <c r="L189" s="192"/>
      <c r="M189" s="193"/>
      <c r="N189" s="194"/>
      <c r="O189" s="194"/>
      <c r="P189" s="194"/>
      <c r="Q189" s="194"/>
      <c r="R189" s="194"/>
      <c r="S189" s="194"/>
      <c r="T189" s="195"/>
      <c r="AT189" s="196" t="s">
        <v>128</v>
      </c>
      <c r="AU189" s="196" t="s">
        <v>81</v>
      </c>
      <c r="AV189" s="11" t="s">
        <v>81</v>
      </c>
      <c r="AW189" s="11" t="s">
        <v>32</v>
      </c>
      <c r="AX189" s="11" t="s">
        <v>71</v>
      </c>
      <c r="AY189" s="196" t="s">
        <v>119</v>
      </c>
    </row>
    <row r="190" spans="2:51" s="12" customFormat="1" ht="12">
      <c r="B190" s="197"/>
      <c r="C190" s="198"/>
      <c r="D190" s="187" t="s">
        <v>128</v>
      </c>
      <c r="E190" s="199" t="s">
        <v>1</v>
      </c>
      <c r="F190" s="200" t="s">
        <v>130</v>
      </c>
      <c r="G190" s="198"/>
      <c r="H190" s="201">
        <v>3644.4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128</v>
      </c>
      <c r="AU190" s="207" t="s">
        <v>81</v>
      </c>
      <c r="AV190" s="12" t="s">
        <v>126</v>
      </c>
      <c r="AW190" s="12" t="s">
        <v>32</v>
      </c>
      <c r="AX190" s="12" t="s">
        <v>79</v>
      </c>
      <c r="AY190" s="207" t="s">
        <v>119</v>
      </c>
    </row>
    <row r="191" spans="2:65" s="1" customFormat="1" ht="16.5" customHeight="1">
      <c r="B191" s="32"/>
      <c r="C191" s="173" t="s">
        <v>266</v>
      </c>
      <c r="D191" s="173" t="s">
        <v>121</v>
      </c>
      <c r="E191" s="174" t="s">
        <v>267</v>
      </c>
      <c r="F191" s="175" t="s">
        <v>268</v>
      </c>
      <c r="G191" s="176" t="s">
        <v>124</v>
      </c>
      <c r="H191" s="177">
        <v>2250</v>
      </c>
      <c r="I191" s="178"/>
      <c r="J191" s="179">
        <f>ROUND(I191*H191,2)</f>
        <v>0</v>
      </c>
      <c r="K191" s="175" t="s">
        <v>125</v>
      </c>
      <c r="L191" s="36"/>
      <c r="M191" s="180" t="s">
        <v>1</v>
      </c>
      <c r="N191" s="181" t="s">
        <v>42</v>
      </c>
      <c r="O191" s="58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15" t="s">
        <v>126</v>
      </c>
      <c r="AT191" s="15" t="s">
        <v>121</v>
      </c>
      <c r="AU191" s="15" t="s">
        <v>81</v>
      </c>
      <c r="AY191" s="15" t="s">
        <v>119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5" t="s">
        <v>79</v>
      </c>
      <c r="BK191" s="184">
        <f>ROUND(I191*H191,2)</f>
        <v>0</v>
      </c>
      <c r="BL191" s="15" t="s">
        <v>126</v>
      </c>
      <c r="BM191" s="15" t="s">
        <v>269</v>
      </c>
    </row>
    <row r="192" spans="2:51" s="11" customFormat="1" ht="12">
      <c r="B192" s="185"/>
      <c r="C192" s="186"/>
      <c r="D192" s="187" t="s">
        <v>128</v>
      </c>
      <c r="E192" s="188" t="s">
        <v>1</v>
      </c>
      <c r="F192" s="189" t="s">
        <v>129</v>
      </c>
      <c r="G192" s="186"/>
      <c r="H192" s="190">
        <v>2250</v>
      </c>
      <c r="I192" s="191"/>
      <c r="J192" s="186"/>
      <c r="K192" s="186"/>
      <c r="L192" s="192"/>
      <c r="M192" s="193"/>
      <c r="N192" s="194"/>
      <c r="O192" s="194"/>
      <c r="P192" s="194"/>
      <c r="Q192" s="194"/>
      <c r="R192" s="194"/>
      <c r="S192" s="194"/>
      <c r="T192" s="195"/>
      <c r="AT192" s="196" t="s">
        <v>128</v>
      </c>
      <c r="AU192" s="196" t="s">
        <v>81</v>
      </c>
      <c r="AV192" s="11" t="s">
        <v>81</v>
      </c>
      <c r="AW192" s="11" t="s">
        <v>32</v>
      </c>
      <c r="AX192" s="11" t="s">
        <v>71</v>
      </c>
      <c r="AY192" s="196" t="s">
        <v>119</v>
      </c>
    </row>
    <row r="193" spans="2:51" s="12" customFormat="1" ht="12">
      <c r="B193" s="197"/>
      <c r="C193" s="198"/>
      <c r="D193" s="187" t="s">
        <v>128</v>
      </c>
      <c r="E193" s="199" t="s">
        <v>1</v>
      </c>
      <c r="F193" s="200" t="s">
        <v>130</v>
      </c>
      <c r="G193" s="198"/>
      <c r="H193" s="201">
        <v>2250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128</v>
      </c>
      <c r="AU193" s="207" t="s">
        <v>81</v>
      </c>
      <c r="AV193" s="12" t="s">
        <v>126</v>
      </c>
      <c r="AW193" s="12" t="s">
        <v>32</v>
      </c>
      <c r="AX193" s="12" t="s">
        <v>79</v>
      </c>
      <c r="AY193" s="207" t="s">
        <v>119</v>
      </c>
    </row>
    <row r="194" spans="2:65" s="1" customFormat="1" ht="16.5" customHeight="1">
      <c r="B194" s="32"/>
      <c r="C194" s="173" t="s">
        <v>270</v>
      </c>
      <c r="D194" s="173" t="s">
        <v>121</v>
      </c>
      <c r="E194" s="174" t="s">
        <v>271</v>
      </c>
      <c r="F194" s="175" t="s">
        <v>272</v>
      </c>
      <c r="G194" s="176" t="s">
        <v>124</v>
      </c>
      <c r="H194" s="177">
        <v>9000</v>
      </c>
      <c r="I194" s="178"/>
      <c r="J194" s="179">
        <f>ROUND(I194*H194,2)</f>
        <v>0</v>
      </c>
      <c r="K194" s="175" t="s">
        <v>125</v>
      </c>
      <c r="L194" s="36"/>
      <c r="M194" s="180" t="s">
        <v>1</v>
      </c>
      <c r="N194" s="181" t="s">
        <v>42</v>
      </c>
      <c r="O194" s="58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15" t="s">
        <v>126</v>
      </c>
      <c r="AT194" s="15" t="s">
        <v>121</v>
      </c>
      <c r="AU194" s="15" t="s">
        <v>81</v>
      </c>
      <c r="AY194" s="15" t="s">
        <v>119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5" t="s">
        <v>79</v>
      </c>
      <c r="BK194" s="184">
        <f>ROUND(I194*H194,2)</f>
        <v>0</v>
      </c>
      <c r="BL194" s="15" t="s">
        <v>126</v>
      </c>
      <c r="BM194" s="15" t="s">
        <v>273</v>
      </c>
    </row>
    <row r="195" spans="2:51" s="11" customFormat="1" ht="12">
      <c r="B195" s="185"/>
      <c r="C195" s="186"/>
      <c r="D195" s="187" t="s">
        <v>128</v>
      </c>
      <c r="E195" s="188" t="s">
        <v>1</v>
      </c>
      <c r="F195" s="189" t="s">
        <v>274</v>
      </c>
      <c r="G195" s="186"/>
      <c r="H195" s="190">
        <v>9000</v>
      </c>
      <c r="I195" s="191"/>
      <c r="J195" s="186"/>
      <c r="K195" s="186"/>
      <c r="L195" s="192"/>
      <c r="M195" s="193"/>
      <c r="N195" s="194"/>
      <c r="O195" s="194"/>
      <c r="P195" s="194"/>
      <c r="Q195" s="194"/>
      <c r="R195" s="194"/>
      <c r="S195" s="194"/>
      <c r="T195" s="195"/>
      <c r="AT195" s="196" t="s">
        <v>128</v>
      </c>
      <c r="AU195" s="196" t="s">
        <v>81</v>
      </c>
      <c r="AV195" s="11" t="s">
        <v>81</v>
      </c>
      <c r="AW195" s="11" t="s">
        <v>32</v>
      </c>
      <c r="AX195" s="11" t="s">
        <v>71</v>
      </c>
      <c r="AY195" s="196" t="s">
        <v>119</v>
      </c>
    </row>
    <row r="196" spans="2:51" s="12" customFormat="1" ht="12">
      <c r="B196" s="197"/>
      <c r="C196" s="198"/>
      <c r="D196" s="187" t="s">
        <v>128</v>
      </c>
      <c r="E196" s="199" t="s">
        <v>1</v>
      </c>
      <c r="F196" s="200" t="s">
        <v>130</v>
      </c>
      <c r="G196" s="198"/>
      <c r="H196" s="201">
        <v>9000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128</v>
      </c>
      <c r="AU196" s="207" t="s">
        <v>81</v>
      </c>
      <c r="AV196" s="12" t="s">
        <v>126</v>
      </c>
      <c r="AW196" s="12" t="s">
        <v>32</v>
      </c>
      <c r="AX196" s="12" t="s">
        <v>79</v>
      </c>
      <c r="AY196" s="207" t="s">
        <v>119</v>
      </c>
    </row>
    <row r="197" spans="2:65" s="1" customFormat="1" ht="16.5" customHeight="1">
      <c r="B197" s="32"/>
      <c r="C197" s="173" t="s">
        <v>275</v>
      </c>
      <c r="D197" s="173" t="s">
        <v>121</v>
      </c>
      <c r="E197" s="174" t="s">
        <v>276</v>
      </c>
      <c r="F197" s="175" t="s">
        <v>277</v>
      </c>
      <c r="G197" s="176" t="s">
        <v>152</v>
      </c>
      <c r="H197" s="177">
        <v>538</v>
      </c>
      <c r="I197" s="178"/>
      <c r="J197" s="179">
        <f>ROUND(I197*H197,2)</f>
        <v>0</v>
      </c>
      <c r="K197" s="175" t="s">
        <v>125</v>
      </c>
      <c r="L197" s="36"/>
      <c r="M197" s="180" t="s">
        <v>1</v>
      </c>
      <c r="N197" s="181" t="s">
        <v>42</v>
      </c>
      <c r="O197" s="58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15" t="s">
        <v>126</v>
      </c>
      <c r="AT197" s="15" t="s">
        <v>121</v>
      </c>
      <c r="AU197" s="15" t="s">
        <v>81</v>
      </c>
      <c r="AY197" s="15" t="s">
        <v>119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5" t="s">
        <v>79</v>
      </c>
      <c r="BK197" s="184">
        <f>ROUND(I197*H197,2)</f>
        <v>0</v>
      </c>
      <c r="BL197" s="15" t="s">
        <v>126</v>
      </c>
      <c r="BM197" s="15" t="s">
        <v>278</v>
      </c>
    </row>
    <row r="198" spans="2:51" s="13" customFormat="1" ht="12">
      <c r="B198" s="208"/>
      <c r="C198" s="209"/>
      <c r="D198" s="187" t="s">
        <v>128</v>
      </c>
      <c r="E198" s="210" t="s">
        <v>1</v>
      </c>
      <c r="F198" s="211" t="s">
        <v>279</v>
      </c>
      <c r="G198" s="209"/>
      <c r="H198" s="210" t="s">
        <v>1</v>
      </c>
      <c r="I198" s="212"/>
      <c r="J198" s="209"/>
      <c r="K198" s="209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128</v>
      </c>
      <c r="AU198" s="217" t="s">
        <v>81</v>
      </c>
      <c r="AV198" s="13" t="s">
        <v>79</v>
      </c>
      <c r="AW198" s="13" t="s">
        <v>32</v>
      </c>
      <c r="AX198" s="13" t="s">
        <v>71</v>
      </c>
      <c r="AY198" s="217" t="s">
        <v>119</v>
      </c>
    </row>
    <row r="199" spans="2:51" s="11" customFormat="1" ht="12">
      <c r="B199" s="185"/>
      <c r="C199" s="186"/>
      <c r="D199" s="187" t="s">
        <v>128</v>
      </c>
      <c r="E199" s="188" t="s">
        <v>1</v>
      </c>
      <c r="F199" s="189" t="s">
        <v>280</v>
      </c>
      <c r="G199" s="186"/>
      <c r="H199" s="190">
        <v>205</v>
      </c>
      <c r="I199" s="191"/>
      <c r="J199" s="186"/>
      <c r="K199" s="186"/>
      <c r="L199" s="192"/>
      <c r="M199" s="193"/>
      <c r="N199" s="194"/>
      <c r="O199" s="194"/>
      <c r="P199" s="194"/>
      <c r="Q199" s="194"/>
      <c r="R199" s="194"/>
      <c r="S199" s="194"/>
      <c r="T199" s="195"/>
      <c r="AT199" s="196" t="s">
        <v>128</v>
      </c>
      <c r="AU199" s="196" t="s">
        <v>81</v>
      </c>
      <c r="AV199" s="11" t="s">
        <v>81</v>
      </c>
      <c r="AW199" s="11" t="s">
        <v>32</v>
      </c>
      <c r="AX199" s="11" t="s">
        <v>71</v>
      </c>
      <c r="AY199" s="196" t="s">
        <v>119</v>
      </c>
    </row>
    <row r="200" spans="2:51" s="13" customFormat="1" ht="12">
      <c r="B200" s="208"/>
      <c r="C200" s="209"/>
      <c r="D200" s="187" t="s">
        <v>128</v>
      </c>
      <c r="E200" s="210" t="s">
        <v>1</v>
      </c>
      <c r="F200" s="211" t="s">
        <v>281</v>
      </c>
      <c r="G200" s="209"/>
      <c r="H200" s="210" t="s">
        <v>1</v>
      </c>
      <c r="I200" s="212"/>
      <c r="J200" s="209"/>
      <c r="K200" s="209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128</v>
      </c>
      <c r="AU200" s="217" t="s">
        <v>81</v>
      </c>
      <c r="AV200" s="13" t="s">
        <v>79</v>
      </c>
      <c r="AW200" s="13" t="s">
        <v>32</v>
      </c>
      <c r="AX200" s="13" t="s">
        <v>71</v>
      </c>
      <c r="AY200" s="217" t="s">
        <v>119</v>
      </c>
    </row>
    <row r="201" spans="2:51" s="11" customFormat="1" ht="12">
      <c r="B201" s="185"/>
      <c r="C201" s="186"/>
      <c r="D201" s="187" t="s">
        <v>128</v>
      </c>
      <c r="E201" s="188" t="s">
        <v>1</v>
      </c>
      <c r="F201" s="189" t="s">
        <v>265</v>
      </c>
      <c r="G201" s="186"/>
      <c r="H201" s="190">
        <v>333</v>
      </c>
      <c r="I201" s="191"/>
      <c r="J201" s="186"/>
      <c r="K201" s="186"/>
      <c r="L201" s="192"/>
      <c r="M201" s="193"/>
      <c r="N201" s="194"/>
      <c r="O201" s="194"/>
      <c r="P201" s="194"/>
      <c r="Q201" s="194"/>
      <c r="R201" s="194"/>
      <c r="S201" s="194"/>
      <c r="T201" s="195"/>
      <c r="AT201" s="196" t="s">
        <v>128</v>
      </c>
      <c r="AU201" s="196" t="s">
        <v>81</v>
      </c>
      <c r="AV201" s="11" t="s">
        <v>81</v>
      </c>
      <c r="AW201" s="11" t="s">
        <v>32</v>
      </c>
      <c r="AX201" s="11" t="s">
        <v>71</v>
      </c>
      <c r="AY201" s="196" t="s">
        <v>119</v>
      </c>
    </row>
    <row r="202" spans="2:51" s="12" customFormat="1" ht="12">
      <c r="B202" s="197"/>
      <c r="C202" s="198"/>
      <c r="D202" s="187" t="s">
        <v>128</v>
      </c>
      <c r="E202" s="199" t="s">
        <v>1</v>
      </c>
      <c r="F202" s="200" t="s">
        <v>130</v>
      </c>
      <c r="G202" s="198"/>
      <c r="H202" s="201">
        <v>538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128</v>
      </c>
      <c r="AU202" s="207" t="s">
        <v>81</v>
      </c>
      <c r="AV202" s="12" t="s">
        <v>126</v>
      </c>
      <c r="AW202" s="12" t="s">
        <v>32</v>
      </c>
      <c r="AX202" s="12" t="s">
        <v>79</v>
      </c>
      <c r="AY202" s="207" t="s">
        <v>119</v>
      </c>
    </row>
    <row r="203" spans="2:65" s="1" customFormat="1" ht="16.5" customHeight="1">
      <c r="B203" s="32"/>
      <c r="C203" s="173" t="s">
        <v>282</v>
      </c>
      <c r="D203" s="173" t="s">
        <v>121</v>
      </c>
      <c r="E203" s="174" t="s">
        <v>283</v>
      </c>
      <c r="F203" s="175" t="s">
        <v>284</v>
      </c>
      <c r="G203" s="176" t="s">
        <v>152</v>
      </c>
      <c r="H203" s="177">
        <v>205</v>
      </c>
      <c r="I203" s="178"/>
      <c r="J203" s="179">
        <f>ROUND(I203*H203,2)</f>
        <v>0</v>
      </c>
      <c r="K203" s="175" t="s">
        <v>125</v>
      </c>
      <c r="L203" s="36"/>
      <c r="M203" s="180" t="s">
        <v>1</v>
      </c>
      <c r="N203" s="181" t="s">
        <v>42</v>
      </c>
      <c r="O203" s="58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AR203" s="15" t="s">
        <v>126</v>
      </c>
      <c r="AT203" s="15" t="s">
        <v>121</v>
      </c>
      <c r="AU203" s="15" t="s">
        <v>81</v>
      </c>
      <c r="AY203" s="15" t="s">
        <v>119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5" t="s">
        <v>79</v>
      </c>
      <c r="BK203" s="184">
        <f>ROUND(I203*H203,2)</f>
        <v>0</v>
      </c>
      <c r="BL203" s="15" t="s">
        <v>126</v>
      </c>
      <c r="BM203" s="15" t="s">
        <v>285</v>
      </c>
    </row>
    <row r="204" spans="2:51" s="13" customFormat="1" ht="12">
      <c r="B204" s="208"/>
      <c r="C204" s="209"/>
      <c r="D204" s="187" t="s">
        <v>128</v>
      </c>
      <c r="E204" s="210" t="s">
        <v>1</v>
      </c>
      <c r="F204" s="211" t="s">
        <v>286</v>
      </c>
      <c r="G204" s="209"/>
      <c r="H204" s="210" t="s">
        <v>1</v>
      </c>
      <c r="I204" s="212"/>
      <c r="J204" s="209"/>
      <c r="K204" s="209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128</v>
      </c>
      <c r="AU204" s="217" t="s">
        <v>81</v>
      </c>
      <c r="AV204" s="13" t="s">
        <v>79</v>
      </c>
      <c r="AW204" s="13" t="s">
        <v>32</v>
      </c>
      <c r="AX204" s="13" t="s">
        <v>71</v>
      </c>
      <c r="AY204" s="217" t="s">
        <v>119</v>
      </c>
    </row>
    <row r="205" spans="2:51" s="11" customFormat="1" ht="12">
      <c r="B205" s="185"/>
      <c r="C205" s="186"/>
      <c r="D205" s="187" t="s">
        <v>128</v>
      </c>
      <c r="E205" s="188" t="s">
        <v>1</v>
      </c>
      <c r="F205" s="189" t="s">
        <v>280</v>
      </c>
      <c r="G205" s="186"/>
      <c r="H205" s="190">
        <v>205</v>
      </c>
      <c r="I205" s="191"/>
      <c r="J205" s="186"/>
      <c r="K205" s="186"/>
      <c r="L205" s="192"/>
      <c r="M205" s="193"/>
      <c r="N205" s="194"/>
      <c r="O205" s="194"/>
      <c r="P205" s="194"/>
      <c r="Q205" s="194"/>
      <c r="R205" s="194"/>
      <c r="S205" s="194"/>
      <c r="T205" s="195"/>
      <c r="AT205" s="196" t="s">
        <v>128</v>
      </c>
      <c r="AU205" s="196" t="s">
        <v>81</v>
      </c>
      <c r="AV205" s="11" t="s">
        <v>81</v>
      </c>
      <c r="AW205" s="11" t="s">
        <v>32</v>
      </c>
      <c r="AX205" s="11" t="s">
        <v>71</v>
      </c>
      <c r="AY205" s="196" t="s">
        <v>119</v>
      </c>
    </row>
    <row r="206" spans="2:51" s="12" customFormat="1" ht="12">
      <c r="B206" s="197"/>
      <c r="C206" s="198"/>
      <c r="D206" s="187" t="s">
        <v>128</v>
      </c>
      <c r="E206" s="199" t="s">
        <v>1</v>
      </c>
      <c r="F206" s="200" t="s">
        <v>130</v>
      </c>
      <c r="G206" s="198"/>
      <c r="H206" s="201">
        <v>205</v>
      </c>
      <c r="I206" s="202"/>
      <c r="J206" s="198"/>
      <c r="K206" s="198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128</v>
      </c>
      <c r="AU206" s="207" t="s">
        <v>81</v>
      </c>
      <c r="AV206" s="12" t="s">
        <v>126</v>
      </c>
      <c r="AW206" s="12" t="s">
        <v>32</v>
      </c>
      <c r="AX206" s="12" t="s">
        <v>79</v>
      </c>
      <c r="AY206" s="207" t="s">
        <v>119</v>
      </c>
    </row>
    <row r="207" spans="2:65" s="1" customFormat="1" ht="16.5" customHeight="1">
      <c r="B207" s="32"/>
      <c r="C207" s="173" t="s">
        <v>287</v>
      </c>
      <c r="D207" s="173" t="s">
        <v>121</v>
      </c>
      <c r="E207" s="174" t="s">
        <v>288</v>
      </c>
      <c r="F207" s="175" t="s">
        <v>289</v>
      </c>
      <c r="G207" s="176" t="s">
        <v>152</v>
      </c>
      <c r="H207" s="177">
        <v>333</v>
      </c>
      <c r="I207" s="178"/>
      <c r="J207" s="179">
        <f>ROUND(I207*H207,2)</f>
        <v>0</v>
      </c>
      <c r="K207" s="175" t="s">
        <v>125</v>
      </c>
      <c r="L207" s="36"/>
      <c r="M207" s="180" t="s">
        <v>1</v>
      </c>
      <c r="N207" s="181" t="s">
        <v>42</v>
      </c>
      <c r="O207" s="58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15" t="s">
        <v>126</v>
      </c>
      <c r="AT207" s="15" t="s">
        <v>121</v>
      </c>
      <c r="AU207" s="15" t="s">
        <v>81</v>
      </c>
      <c r="AY207" s="15" t="s">
        <v>119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5" t="s">
        <v>79</v>
      </c>
      <c r="BK207" s="184">
        <f>ROUND(I207*H207,2)</f>
        <v>0</v>
      </c>
      <c r="BL207" s="15" t="s">
        <v>126</v>
      </c>
      <c r="BM207" s="15" t="s">
        <v>290</v>
      </c>
    </row>
    <row r="208" spans="2:51" s="11" customFormat="1" ht="12">
      <c r="B208" s="185"/>
      <c r="C208" s="186"/>
      <c r="D208" s="187" t="s">
        <v>128</v>
      </c>
      <c r="E208" s="188" t="s">
        <v>1</v>
      </c>
      <c r="F208" s="189" t="s">
        <v>265</v>
      </c>
      <c r="G208" s="186"/>
      <c r="H208" s="190">
        <v>333</v>
      </c>
      <c r="I208" s="191"/>
      <c r="J208" s="186"/>
      <c r="K208" s="186"/>
      <c r="L208" s="192"/>
      <c r="M208" s="193"/>
      <c r="N208" s="194"/>
      <c r="O208" s="194"/>
      <c r="P208" s="194"/>
      <c r="Q208" s="194"/>
      <c r="R208" s="194"/>
      <c r="S208" s="194"/>
      <c r="T208" s="195"/>
      <c r="AT208" s="196" t="s">
        <v>128</v>
      </c>
      <c r="AU208" s="196" t="s">
        <v>81</v>
      </c>
      <c r="AV208" s="11" t="s">
        <v>81</v>
      </c>
      <c r="AW208" s="11" t="s">
        <v>32</v>
      </c>
      <c r="AX208" s="11" t="s">
        <v>71</v>
      </c>
      <c r="AY208" s="196" t="s">
        <v>119</v>
      </c>
    </row>
    <row r="209" spans="2:51" s="12" customFormat="1" ht="12">
      <c r="B209" s="197"/>
      <c r="C209" s="198"/>
      <c r="D209" s="187" t="s">
        <v>128</v>
      </c>
      <c r="E209" s="199" t="s">
        <v>1</v>
      </c>
      <c r="F209" s="200" t="s">
        <v>130</v>
      </c>
      <c r="G209" s="198"/>
      <c r="H209" s="201">
        <v>333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128</v>
      </c>
      <c r="AU209" s="207" t="s">
        <v>81</v>
      </c>
      <c r="AV209" s="12" t="s">
        <v>126</v>
      </c>
      <c r="AW209" s="12" t="s">
        <v>32</v>
      </c>
      <c r="AX209" s="12" t="s">
        <v>79</v>
      </c>
      <c r="AY209" s="207" t="s">
        <v>119</v>
      </c>
    </row>
    <row r="210" spans="2:65" s="1" customFormat="1" ht="16.5" customHeight="1">
      <c r="B210" s="32"/>
      <c r="C210" s="173" t="s">
        <v>291</v>
      </c>
      <c r="D210" s="173" t="s">
        <v>121</v>
      </c>
      <c r="E210" s="174" t="s">
        <v>292</v>
      </c>
      <c r="F210" s="175" t="s">
        <v>293</v>
      </c>
      <c r="G210" s="176" t="s">
        <v>152</v>
      </c>
      <c r="H210" s="177">
        <v>3311.4</v>
      </c>
      <c r="I210" s="178"/>
      <c r="J210" s="179">
        <f>ROUND(I210*H210,2)</f>
        <v>0</v>
      </c>
      <c r="K210" s="175" t="s">
        <v>125</v>
      </c>
      <c r="L210" s="36"/>
      <c r="M210" s="180" t="s">
        <v>1</v>
      </c>
      <c r="N210" s="181" t="s">
        <v>42</v>
      </c>
      <c r="O210" s="58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15" t="s">
        <v>126</v>
      </c>
      <c r="AT210" s="15" t="s">
        <v>121</v>
      </c>
      <c r="AU210" s="15" t="s">
        <v>81</v>
      </c>
      <c r="AY210" s="15" t="s">
        <v>119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5" t="s">
        <v>79</v>
      </c>
      <c r="BK210" s="184">
        <f>ROUND(I210*H210,2)</f>
        <v>0</v>
      </c>
      <c r="BL210" s="15" t="s">
        <v>126</v>
      </c>
      <c r="BM210" s="15" t="s">
        <v>294</v>
      </c>
    </row>
    <row r="211" spans="2:51" s="11" customFormat="1" ht="12">
      <c r="B211" s="185"/>
      <c r="C211" s="186"/>
      <c r="D211" s="187" t="s">
        <v>128</v>
      </c>
      <c r="E211" s="188" t="s">
        <v>1</v>
      </c>
      <c r="F211" s="189" t="s">
        <v>295</v>
      </c>
      <c r="G211" s="186"/>
      <c r="H211" s="190">
        <v>3311.4</v>
      </c>
      <c r="I211" s="191"/>
      <c r="J211" s="186"/>
      <c r="K211" s="186"/>
      <c r="L211" s="192"/>
      <c r="M211" s="193"/>
      <c r="N211" s="194"/>
      <c r="O211" s="194"/>
      <c r="P211" s="194"/>
      <c r="Q211" s="194"/>
      <c r="R211" s="194"/>
      <c r="S211" s="194"/>
      <c r="T211" s="195"/>
      <c r="AT211" s="196" t="s">
        <v>128</v>
      </c>
      <c r="AU211" s="196" t="s">
        <v>81</v>
      </c>
      <c r="AV211" s="11" t="s">
        <v>81</v>
      </c>
      <c r="AW211" s="11" t="s">
        <v>32</v>
      </c>
      <c r="AX211" s="11" t="s">
        <v>71</v>
      </c>
      <c r="AY211" s="196" t="s">
        <v>119</v>
      </c>
    </row>
    <row r="212" spans="2:51" s="12" customFormat="1" ht="12">
      <c r="B212" s="197"/>
      <c r="C212" s="198"/>
      <c r="D212" s="187" t="s">
        <v>128</v>
      </c>
      <c r="E212" s="199" t="s">
        <v>1</v>
      </c>
      <c r="F212" s="200" t="s">
        <v>130</v>
      </c>
      <c r="G212" s="198"/>
      <c r="H212" s="201">
        <v>3311.4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128</v>
      </c>
      <c r="AU212" s="207" t="s">
        <v>81</v>
      </c>
      <c r="AV212" s="12" t="s">
        <v>126</v>
      </c>
      <c r="AW212" s="12" t="s">
        <v>32</v>
      </c>
      <c r="AX212" s="12" t="s">
        <v>79</v>
      </c>
      <c r="AY212" s="207" t="s">
        <v>119</v>
      </c>
    </row>
    <row r="213" spans="2:65" s="1" customFormat="1" ht="16.5" customHeight="1">
      <c r="B213" s="32"/>
      <c r="C213" s="173" t="s">
        <v>296</v>
      </c>
      <c r="D213" s="173" t="s">
        <v>121</v>
      </c>
      <c r="E213" s="174" t="s">
        <v>297</v>
      </c>
      <c r="F213" s="175" t="s">
        <v>298</v>
      </c>
      <c r="G213" s="176" t="s">
        <v>168</v>
      </c>
      <c r="H213" s="177">
        <v>5960.52</v>
      </c>
      <c r="I213" s="178"/>
      <c r="J213" s="179">
        <f>ROUND(I213*H213,2)</f>
        <v>0</v>
      </c>
      <c r="K213" s="175" t="s">
        <v>125</v>
      </c>
      <c r="L213" s="36"/>
      <c r="M213" s="180" t="s">
        <v>1</v>
      </c>
      <c r="N213" s="181" t="s">
        <v>42</v>
      </c>
      <c r="O213" s="58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AR213" s="15" t="s">
        <v>126</v>
      </c>
      <c r="AT213" s="15" t="s">
        <v>121</v>
      </c>
      <c r="AU213" s="15" t="s">
        <v>81</v>
      </c>
      <c r="AY213" s="15" t="s">
        <v>119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5" t="s">
        <v>79</v>
      </c>
      <c r="BK213" s="184">
        <f>ROUND(I213*H213,2)</f>
        <v>0</v>
      </c>
      <c r="BL213" s="15" t="s">
        <v>126</v>
      </c>
      <c r="BM213" s="15" t="s">
        <v>299</v>
      </c>
    </row>
    <row r="214" spans="2:51" s="11" customFormat="1" ht="12">
      <c r="B214" s="185"/>
      <c r="C214" s="186"/>
      <c r="D214" s="187" t="s">
        <v>128</v>
      </c>
      <c r="E214" s="188" t="s">
        <v>1</v>
      </c>
      <c r="F214" s="189" t="s">
        <v>300</v>
      </c>
      <c r="G214" s="186"/>
      <c r="H214" s="190">
        <v>5960.52</v>
      </c>
      <c r="I214" s="191"/>
      <c r="J214" s="186"/>
      <c r="K214" s="186"/>
      <c r="L214" s="192"/>
      <c r="M214" s="193"/>
      <c r="N214" s="194"/>
      <c r="O214" s="194"/>
      <c r="P214" s="194"/>
      <c r="Q214" s="194"/>
      <c r="R214" s="194"/>
      <c r="S214" s="194"/>
      <c r="T214" s="195"/>
      <c r="AT214" s="196" t="s">
        <v>128</v>
      </c>
      <c r="AU214" s="196" t="s">
        <v>81</v>
      </c>
      <c r="AV214" s="11" t="s">
        <v>81</v>
      </c>
      <c r="AW214" s="11" t="s">
        <v>32</v>
      </c>
      <c r="AX214" s="11" t="s">
        <v>71</v>
      </c>
      <c r="AY214" s="196" t="s">
        <v>119</v>
      </c>
    </row>
    <row r="215" spans="2:51" s="12" customFormat="1" ht="12">
      <c r="B215" s="197"/>
      <c r="C215" s="198"/>
      <c r="D215" s="187" t="s">
        <v>128</v>
      </c>
      <c r="E215" s="199" t="s">
        <v>1</v>
      </c>
      <c r="F215" s="200" t="s">
        <v>130</v>
      </c>
      <c r="G215" s="198"/>
      <c r="H215" s="201">
        <v>5960.52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128</v>
      </c>
      <c r="AU215" s="207" t="s">
        <v>81</v>
      </c>
      <c r="AV215" s="12" t="s">
        <v>126</v>
      </c>
      <c r="AW215" s="12" t="s">
        <v>32</v>
      </c>
      <c r="AX215" s="12" t="s">
        <v>79</v>
      </c>
      <c r="AY215" s="207" t="s">
        <v>119</v>
      </c>
    </row>
    <row r="216" spans="2:65" s="1" customFormat="1" ht="16.5" customHeight="1">
      <c r="B216" s="32"/>
      <c r="C216" s="173" t="s">
        <v>301</v>
      </c>
      <c r="D216" s="173" t="s">
        <v>121</v>
      </c>
      <c r="E216" s="174" t="s">
        <v>302</v>
      </c>
      <c r="F216" s="175" t="s">
        <v>303</v>
      </c>
      <c r="G216" s="176" t="s">
        <v>152</v>
      </c>
      <c r="H216" s="177">
        <v>18</v>
      </c>
      <c r="I216" s="178"/>
      <c r="J216" s="179">
        <f>ROUND(I216*H216,2)</f>
        <v>0</v>
      </c>
      <c r="K216" s="175" t="s">
        <v>125</v>
      </c>
      <c r="L216" s="36"/>
      <c r="M216" s="180" t="s">
        <v>1</v>
      </c>
      <c r="N216" s="181" t="s">
        <v>42</v>
      </c>
      <c r="O216" s="58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15" t="s">
        <v>126</v>
      </c>
      <c r="AT216" s="15" t="s">
        <v>121</v>
      </c>
      <c r="AU216" s="15" t="s">
        <v>81</v>
      </c>
      <c r="AY216" s="15" t="s">
        <v>119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5" t="s">
        <v>79</v>
      </c>
      <c r="BK216" s="184">
        <f>ROUND(I216*H216,2)</f>
        <v>0</v>
      </c>
      <c r="BL216" s="15" t="s">
        <v>126</v>
      </c>
      <c r="BM216" s="15" t="s">
        <v>304</v>
      </c>
    </row>
    <row r="217" spans="2:51" s="13" customFormat="1" ht="12">
      <c r="B217" s="208"/>
      <c r="C217" s="209"/>
      <c r="D217" s="187" t="s">
        <v>128</v>
      </c>
      <c r="E217" s="210" t="s">
        <v>1</v>
      </c>
      <c r="F217" s="211" t="s">
        <v>305</v>
      </c>
      <c r="G217" s="209"/>
      <c r="H217" s="210" t="s">
        <v>1</v>
      </c>
      <c r="I217" s="212"/>
      <c r="J217" s="209"/>
      <c r="K217" s="209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128</v>
      </c>
      <c r="AU217" s="217" t="s">
        <v>81</v>
      </c>
      <c r="AV217" s="13" t="s">
        <v>79</v>
      </c>
      <c r="AW217" s="13" t="s">
        <v>32</v>
      </c>
      <c r="AX217" s="13" t="s">
        <v>71</v>
      </c>
      <c r="AY217" s="217" t="s">
        <v>119</v>
      </c>
    </row>
    <row r="218" spans="2:51" s="11" customFormat="1" ht="12">
      <c r="B218" s="185"/>
      <c r="C218" s="186"/>
      <c r="D218" s="187" t="s">
        <v>128</v>
      </c>
      <c r="E218" s="188" t="s">
        <v>1</v>
      </c>
      <c r="F218" s="189" t="s">
        <v>306</v>
      </c>
      <c r="G218" s="186"/>
      <c r="H218" s="190">
        <v>38</v>
      </c>
      <c r="I218" s="191"/>
      <c r="J218" s="186"/>
      <c r="K218" s="186"/>
      <c r="L218" s="192"/>
      <c r="M218" s="193"/>
      <c r="N218" s="194"/>
      <c r="O218" s="194"/>
      <c r="P218" s="194"/>
      <c r="Q218" s="194"/>
      <c r="R218" s="194"/>
      <c r="S218" s="194"/>
      <c r="T218" s="195"/>
      <c r="AT218" s="196" t="s">
        <v>128</v>
      </c>
      <c r="AU218" s="196" t="s">
        <v>81</v>
      </c>
      <c r="AV218" s="11" t="s">
        <v>81</v>
      </c>
      <c r="AW218" s="11" t="s">
        <v>32</v>
      </c>
      <c r="AX218" s="11" t="s">
        <v>71</v>
      </c>
      <c r="AY218" s="196" t="s">
        <v>119</v>
      </c>
    </row>
    <row r="219" spans="2:51" s="13" customFormat="1" ht="12">
      <c r="B219" s="208"/>
      <c r="C219" s="209"/>
      <c r="D219" s="187" t="s">
        <v>128</v>
      </c>
      <c r="E219" s="210" t="s">
        <v>1</v>
      </c>
      <c r="F219" s="211" t="s">
        <v>307</v>
      </c>
      <c r="G219" s="209"/>
      <c r="H219" s="210" t="s">
        <v>1</v>
      </c>
      <c r="I219" s="212"/>
      <c r="J219" s="209"/>
      <c r="K219" s="209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128</v>
      </c>
      <c r="AU219" s="217" t="s">
        <v>81</v>
      </c>
      <c r="AV219" s="13" t="s">
        <v>79</v>
      </c>
      <c r="AW219" s="13" t="s">
        <v>32</v>
      </c>
      <c r="AX219" s="13" t="s">
        <v>71</v>
      </c>
      <c r="AY219" s="217" t="s">
        <v>119</v>
      </c>
    </row>
    <row r="220" spans="2:51" s="11" customFormat="1" ht="12">
      <c r="B220" s="185"/>
      <c r="C220" s="186"/>
      <c r="D220" s="187" t="s">
        <v>128</v>
      </c>
      <c r="E220" s="188" t="s">
        <v>1</v>
      </c>
      <c r="F220" s="189" t="s">
        <v>308</v>
      </c>
      <c r="G220" s="186"/>
      <c r="H220" s="190">
        <v>-10.35</v>
      </c>
      <c r="I220" s="191"/>
      <c r="J220" s="186"/>
      <c r="K220" s="186"/>
      <c r="L220" s="192"/>
      <c r="M220" s="193"/>
      <c r="N220" s="194"/>
      <c r="O220" s="194"/>
      <c r="P220" s="194"/>
      <c r="Q220" s="194"/>
      <c r="R220" s="194"/>
      <c r="S220" s="194"/>
      <c r="T220" s="195"/>
      <c r="AT220" s="196" t="s">
        <v>128</v>
      </c>
      <c r="AU220" s="196" t="s">
        <v>81</v>
      </c>
      <c r="AV220" s="11" t="s">
        <v>81</v>
      </c>
      <c r="AW220" s="11" t="s">
        <v>32</v>
      </c>
      <c r="AX220" s="11" t="s">
        <v>71</v>
      </c>
      <c r="AY220" s="196" t="s">
        <v>119</v>
      </c>
    </row>
    <row r="221" spans="2:51" s="11" customFormat="1" ht="12">
      <c r="B221" s="185"/>
      <c r="C221" s="186"/>
      <c r="D221" s="187" t="s">
        <v>128</v>
      </c>
      <c r="E221" s="188" t="s">
        <v>1</v>
      </c>
      <c r="F221" s="189" t="s">
        <v>309</v>
      </c>
      <c r="G221" s="186"/>
      <c r="H221" s="190">
        <v>-9.65</v>
      </c>
      <c r="I221" s="191"/>
      <c r="J221" s="186"/>
      <c r="K221" s="186"/>
      <c r="L221" s="192"/>
      <c r="M221" s="193"/>
      <c r="N221" s="194"/>
      <c r="O221" s="194"/>
      <c r="P221" s="194"/>
      <c r="Q221" s="194"/>
      <c r="R221" s="194"/>
      <c r="S221" s="194"/>
      <c r="T221" s="195"/>
      <c r="AT221" s="196" t="s">
        <v>128</v>
      </c>
      <c r="AU221" s="196" t="s">
        <v>81</v>
      </c>
      <c r="AV221" s="11" t="s">
        <v>81</v>
      </c>
      <c r="AW221" s="11" t="s">
        <v>32</v>
      </c>
      <c r="AX221" s="11" t="s">
        <v>71</v>
      </c>
      <c r="AY221" s="196" t="s">
        <v>119</v>
      </c>
    </row>
    <row r="222" spans="2:51" s="12" customFormat="1" ht="12">
      <c r="B222" s="197"/>
      <c r="C222" s="198"/>
      <c r="D222" s="187" t="s">
        <v>128</v>
      </c>
      <c r="E222" s="199" t="s">
        <v>1</v>
      </c>
      <c r="F222" s="200" t="s">
        <v>130</v>
      </c>
      <c r="G222" s="198"/>
      <c r="H222" s="201">
        <v>18</v>
      </c>
      <c r="I222" s="202"/>
      <c r="J222" s="198"/>
      <c r="K222" s="198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128</v>
      </c>
      <c r="AU222" s="207" t="s">
        <v>81</v>
      </c>
      <c r="AV222" s="12" t="s">
        <v>126</v>
      </c>
      <c r="AW222" s="12" t="s">
        <v>32</v>
      </c>
      <c r="AX222" s="12" t="s">
        <v>79</v>
      </c>
      <c r="AY222" s="207" t="s">
        <v>119</v>
      </c>
    </row>
    <row r="223" spans="2:65" s="1" customFormat="1" ht="16.5" customHeight="1">
      <c r="B223" s="32"/>
      <c r="C223" s="173" t="s">
        <v>310</v>
      </c>
      <c r="D223" s="173" t="s">
        <v>121</v>
      </c>
      <c r="E223" s="174" t="s">
        <v>311</v>
      </c>
      <c r="F223" s="175" t="s">
        <v>312</v>
      </c>
      <c r="G223" s="176" t="s">
        <v>124</v>
      </c>
      <c r="H223" s="177">
        <v>2770.7</v>
      </c>
      <c r="I223" s="178"/>
      <c r="J223" s="179">
        <f>ROUND(I223*H223,2)</f>
        <v>0</v>
      </c>
      <c r="K223" s="175" t="s">
        <v>125</v>
      </c>
      <c r="L223" s="36"/>
      <c r="M223" s="180" t="s">
        <v>1</v>
      </c>
      <c r="N223" s="181" t="s">
        <v>42</v>
      </c>
      <c r="O223" s="58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15" t="s">
        <v>126</v>
      </c>
      <c r="AT223" s="15" t="s">
        <v>121</v>
      </c>
      <c r="AU223" s="15" t="s">
        <v>81</v>
      </c>
      <c r="AY223" s="15" t="s">
        <v>119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5" t="s">
        <v>79</v>
      </c>
      <c r="BK223" s="184">
        <f>ROUND(I223*H223,2)</f>
        <v>0</v>
      </c>
      <c r="BL223" s="15" t="s">
        <v>126</v>
      </c>
      <c r="BM223" s="15" t="s">
        <v>313</v>
      </c>
    </row>
    <row r="224" spans="2:51" s="11" customFormat="1" ht="12">
      <c r="B224" s="185"/>
      <c r="C224" s="186"/>
      <c r="D224" s="187" t="s">
        <v>128</v>
      </c>
      <c r="E224" s="188" t="s">
        <v>1</v>
      </c>
      <c r="F224" s="189" t="s">
        <v>314</v>
      </c>
      <c r="G224" s="186"/>
      <c r="H224" s="190">
        <v>2770.7</v>
      </c>
      <c r="I224" s="191"/>
      <c r="J224" s="186"/>
      <c r="K224" s="186"/>
      <c r="L224" s="192"/>
      <c r="M224" s="193"/>
      <c r="N224" s="194"/>
      <c r="O224" s="194"/>
      <c r="P224" s="194"/>
      <c r="Q224" s="194"/>
      <c r="R224" s="194"/>
      <c r="S224" s="194"/>
      <c r="T224" s="195"/>
      <c r="AT224" s="196" t="s">
        <v>128</v>
      </c>
      <c r="AU224" s="196" t="s">
        <v>81</v>
      </c>
      <c r="AV224" s="11" t="s">
        <v>81</v>
      </c>
      <c r="AW224" s="11" t="s">
        <v>32</v>
      </c>
      <c r="AX224" s="11" t="s">
        <v>79</v>
      </c>
      <c r="AY224" s="196" t="s">
        <v>119</v>
      </c>
    </row>
    <row r="225" spans="2:65" s="1" customFormat="1" ht="16.5" customHeight="1">
      <c r="B225" s="32"/>
      <c r="C225" s="173" t="s">
        <v>315</v>
      </c>
      <c r="D225" s="173" t="s">
        <v>121</v>
      </c>
      <c r="E225" s="174" t="s">
        <v>316</v>
      </c>
      <c r="F225" s="175" t="s">
        <v>317</v>
      </c>
      <c r="G225" s="176" t="s">
        <v>124</v>
      </c>
      <c r="H225" s="177">
        <v>3252</v>
      </c>
      <c r="I225" s="178"/>
      <c r="J225" s="179">
        <f>ROUND(I225*H225,2)</f>
        <v>0</v>
      </c>
      <c r="K225" s="175" t="s">
        <v>125</v>
      </c>
      <c r="L225" s="36"/>
      <c r="M225" s="180" t="s">
        <v>1</v>
      </c>
      <c r="N225" s="181" t="s">
        <v>42</v>
      </c>
      <c r="O225" s="58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AR225" s="15" t="s">
        <v>126</v>
      </c>
      <c r="AT225" s="15" t="s">
        <v>121</v>
      </c>
      <c r="AU225" s="15" t="s">
        <v>81</v>
      </c>
      <c r="AY225" s="15" t="s">
        <v>119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5" t="s">
        <v>79</v>
      </c>
      <c r="BK225" s="184">
        <f>ROUND(I225*H225,2)</f>
        <v>0</v>
      </c>
      <c r="BL225" s="15" t="s">
        <v>126</v>
      </c>
      <c r="BM225" s="15" t="s">
        <v>318</v>
      </c>
    </row>
    <row r="226" spans="2:51" s="11" customFormat="1" ht="12">
      <c r="B226" s="185"/>
      <c r="C226" s="186"/>
      <c r="D226" s="187" t="s">
        <v>128</v>
      </c>
      <c r="E226" s="188" t="s">
        <v>1</v>
      </c>
      <c r="F226" s="189" t="s">
        <v>319</v>
      </c>
      <c r="G226" s="186"/>
      <c r="H226" s="190">
        <v>3252</v>
      </c>
      <c r="I226" s="191"/>
      <c r="J226" s="186"/>
      <c r="K226" s="186"/>
      <c r="L226" s="192"/>
      <c r="M226" s="193"/>
      <c r="N226" s="194"/>
      <c r="O226" s="194"/>
      <c r="P226" s="194"/>
      <c r="Q226" s="194"/>
      <c r="R226" s="194"/>
      <c r="S226" s="194"/>
      <c r="T226" s="195"/>
      <c r="AT226" s="196" t="s">
        <v>128</v>
      </c>
      <c r="AU226" s="196" t="s">
        <v>81</v>
      </c>
      <c r="AV226" s="11" t="s">
        <v>81</v>
      </c>
      <c r="AW226" s="11" t="s">
        <v>32</v>
      </c>
      <c r="AX226" s="11" t="s">
        <v>71</v>
      </c>
      <c r="AY226" s="196" t="s">
        <v>119</v>
      </c>
    </row>
    <row r="227" spans="2:51" s="12" customFormat="1" ht="12">
      <c r="B227" s="197"/>
      <c r="C227" s="198"/>
      <c r="D227" s="187" t="s">
        <v>128</v>
      </c>
      <c r="E227" s="199" t="s">
        <v>1</v>
      </c>
      <c r="F227" s="200" t="s">
        <v>130</v>
      </c>
      <c r="G227" s="198"/>
      <c r="H227" s="201">
        <v>3252</v>
      </c>
      <c r="I227" s="202"/>
      <c r="J227" s="198"/>
      <c r="K227" s="198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128</v>
      </c>
      <c r="AU227" s="207" t="s">
        <v>81</v>
      </c>
      <c r="AV227" s="12" t="s">
        <v>126</v>
      </c>
      <c r="AW227" s="12" t="s">
        <v>32</v>
      </c>
      <c r="AX227" s="12" t="s">
        <v>79</v>
      </c>
      <c r="AY227" s="207" t="s">
        <v>119</v>
      </c>
    </row>
    <row r="228" spans="2:65" s="1" customFormat="1" ht="16.5" customHeight="1">
      <c r="B228" s="32"/>
      <c r="C228" s="218" t="s">
        <v>320</v>
      </c>
      <c r="D228" s="218" t="s">
        <v>165</v>
      </c>
      <c r="E228" s="219" t="s">
        <v>321</v>
      </c>
      <c r="F228" s="220" t="s">
        <v>322</v>
      </c>
      <c r="G228" s="221" t="s">
        <v>323</v>
      </c>
      <c r="H228" s="222">
        <v>102.438</v>
      </c>
      <c r="I228" s="223"/>
      <c r="J228" s="224">
        <f>ROUND(I228*H228,2)</f>
        <v>0</v>
      </c>
      <c r="K228" s="220" t="s">
        <v>125</v>
      </c>
      <c r="L228" s="225"/>
      <c r="M228" s="226" t="s">
        <v>1</v>
      </c>
      <c r="N228" s="227" t="s">
        <v>42</v>
      </c>
      <c r="O228" s="58"/>
      <c r="P228" s="182">
        <f>O228*H228</f>
        <v>0</v>
      </c>
      <c r="Q228" s="182">
        <v>0.001</v>
      </c>
      <c r="R228" s="182">
        <f>Q228*H228</f>
        <v>0.102438</v>
      </c>
      <c r="S228" s="182">
        <v>0</v>
      </c>
      <c r="T228" s="183">
        <f>S228*H228</f>
        <v>0</v>
      </c>
      <c r="AR228" s="15" t="s">
        <v>169</v>
      </c>
      <c r="AT228" s="15" t="s">
        <v>165</v>
      </c>
      <c r="AU228" s="15" t="s">
        <v>81</v>
      </c>
      <c r="AY228" s="15" t="s">
        <v>119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5" t="s">
        <v>79</v>
      </c>
      <c r="BK228" s="184">
        <f>ROUND(I228*H228,2)</f>
        <v>0</v>
      </c>
      <c r="BL228" s="15" t="s">
        <v>126</v>
      </c>
      <c r="BM228" s="15" t="s">
        <v>324</v>
      </c>
    </row>
    <row r="229" spans="2:51" s="11" customFormat="1" ht="12">
      <c r="B229" s="185"/>
      <c r="C229" s="186"/>
      <c r="D229" s="187" t="s">
        <v>128</v>
      </c>
      <c r="E229" s="188" t="s">
        <v>1</v>
      </c>
      <c r="F229" s="189" t="s">
        <v>325</v>
      </c>
      <c r="G229" s="186"/>
      <c r="H229" s="190">
        <v>102.438</v>
      </c>
      <c r="I229" s="191"/>
      <c r="J229" s="186"/>
      <c r="K229" s="186"/>
      <c r="L229" s="192"/>
      <c r="M229" s="193"/>
      <c r="N229" s="194"/>
      <c r="O229" s="194"/>
      <c r="P229" s="194"/>
      <c r="Q229" s="194"/>
      <c r="R229" s="194"/>
      <c r="S229" s="194"/>
      <c r="T229" s="195"/>
      <c r="AT229" s="196" t="s">
        <v>128</v>
      </c>
      <c r="AU229" s="196" t="s">
        <v>81</v>
      </c>
      <c r="AV229" s="11" t="s">
        <v>81</v>
      </c>
      <c r="AW229" s="11" t="s">
        <v>32</v>
      </c>
      <c r="AX229" s="11" t="s">
        <v>71</v>
      </c>
      <c r="AY229" s="196" t="s">
        <v>119</v>
      </c>
    </row>
    <row r="230" spans="2:51" s="12" customFormat="1" ht="12">
      <c r="B230" s="197"/>
      <c r="C230" s="198"/>
      <c r="D230" s="187" t="s">
        <v>128</v>
      </c>
      <c r="E230" s="199" t="s">
        <v>1</v>
      </c>
      <c r="F230" s="200" t="s">
        <v>130</v>
      </c>
      <c r="G230" s="198"/>
      <c r="H230" s="201">
        <v>102.438</v>
      </c>
      <c r="I230" s="202"/>
      <c r="J230" s="198"/>
      <c r="K230" s="198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128</v>
      </c>
      <c r="AU230" s="207" t="s">
        <v>81</v>
      </c>
      <c r="AV230" s="12" t="s">
        <v>126</v>
      </c>
      <c r="AW230" s="12" t="s">
        <v>32</v>
      </c>
      <c r="AX230" s="12" t="s">
        <v>79</v>
      </c>
      <c r="AY230" s="207" t="s">
        <v>119</v>
      </c>
    </row>
    <row r="231" spans="2:65" s="1" customFormat="1" ht="16.5" customHeight="1">
      <c r="B231" s="32"/>
      <c r="C231" s="173" t="s">
        <v>326</v>
      </c>
      <c r="D231" s="173" t="s">
        <v>121</v>
      </c>
      <c r="E231" s="174" t="s">
        <v>327</v>
      </c>
      <c r="F231" s="175" t="s">
        <v>328</v>
      </c>
      <c r="G231" s="176" t="s">
        <v>124</v>
      </c>
      <c r="H231" s="177">
        <v>245</v>
      </c>
      <c r="I231" s="178"/>
      <c r="J231" s="179">
        <f>ROUND(I231*H231,2)</f>
        <v>0</v>
      </c>
      <c r="K231" s="175" t="s">
        <v>125</v>
      </c>
      <c r="L231" s="36"/>
      <c r="M231" s="180" t="s">
        <v>1</v>
      </c>
      <c r="N231" s="181" t="s">
        <v>42</v>
      </c>
      <c r="O231" s="58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15" t="s">
        <v>126</v>
      </c>
      <c r="AT231" s="15" t="s">
        <v>121</v>
      </c>
      <c r="AU231" s="15" t="s">
        <v>81</v>
      </c>
      <c r="AY231" s="15" t="s">
        <v>119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5" t="s">
        <v>79</v>
      </c>
      <c r="BK231" s="184">
        <f>ROUND(I231*H231,2)</f>
        <v>0</v>
      </c>
      <c r="BL231" s="15" t="s">
        <v>126</v>
      </c>
      <c r="BM231" s="15" t="s">
        <v>329</v>
      </c>
    </row>
    <row r="232" spans="2:51" s="11" customFormat="1" ht="12">
      <c r="B232" s="185"/>
      <c r="C232" s="186"/>
      <c r="D232" s="187" t="s">
        <v>128</v>
      </c>
      <c r="E232" s="188" t="s">
        <v>1</v>
      </c>
      <c r="F232" s="189" t="s">
        <v>330</v>
      </c>
      <c r="G232" s="186"/>
      <c r="H232" s="190">
        <v>245</v>
      </c>
      <c r="I232" s="191"/>
      <c r="J232" s="186"/>
      <c r="K232" s="186"/>
      <c r="L232" s="192"/>
      <c r="M232" s="193"/>
      <c r="N232" s="194"/>
      <c r="O232" s="194"/>
      <c r="P232" s="194"/>
      <c r="Q232" s="194"/>
      <c r="R232" s="194"/>
      <c r="S232" s="194"/>
      <c r="T232" s="195"/>
      <c r="AT232" s="196" t="s">
        <v>128</v>
      </c>
      <c r="AU232" s="196" t="s">
        <v>81</v>
      </c>
      <c r="AV232" s="11" t="s">
        <v>81</v>
      </c>
      <c r="AW232" s="11" t="s">
        <v>32</v>
      </c>
      <c r="AX232" s="11" t="s">
        <v>71</v>
      </c>
      <c r="AY232" s="196" t="s">
        <v>119</v>
      </c>
    </row>
    <row r="233" spans="2:51" s="12" customFormat="1" ht="12">
      <c r="B233" s="197"/>
      <c r="C233" s="198"/>
      <c r="D233" s="187" t="s">
        <v>128</v>
      </c>
      <c r="E233" s="199" t="s">
        <v>1</v>
      </c>
      <c r="F233" s="200" t="s">
        <v>130</v>
      </c>
      <c r="G233" s="198"/>
      <c r="H233" s="201">
        <v>245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128</v>
      </c>
      <c r="AU233" s="207" t="s">
        <v>81</v>
      </c>
      <c r="AV233" s="12" t="s">
        <v>126</v>
      </c>
      <c r="AW233" s="12" t="s">
        <v>32</v>
      </c>
      <c r="AX233" s="12" t="s">
        <v>79</v>
      </c>
      <c r="AY233" s="207" t="s">
        <v>119</v>
      </c>
    </row>
    <row r="234" spans="2:65" s="1" customFormat="1" ht="16.5" customHeight="1">
      <c r="B234" s="32"/>
      <c r="C234" s="173" t="s">
        <v>331</v>
      </c>
      <c r="D234" s="173" t="s">
        <v>121</v>
      </c>
      <c r="E234" s="174" t="s">
        <v>332</v>
      </c>
      <c r="F234" s="175" t="s">
        <v>333</v>
      </c>
      <c r="G234" s="176" t="s">
        <v>124</v>
      </c>
      <c r="H234" s="177">
        <v>8084.5</v>
      </c>
      <c r="I234" s="178"/>
      <c r="J234" s="179">
        <f>ROUND(I234*H234,2)</f>
        <v>0</v>
      </c>
      <c r="K234" s="175" t="s">
        <v>125</v>
      </c>
      <c r="L234" s="36"/>
      <c r="M234" s="180" t="s">
        <v>1</v>
      </c>
      <c r="N234" s="181" t="s">
        <v>42</v>
      </c>
      <c r="O234" s="58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AR234" s="15" t="s">
        <v>126</v>
      </c>
      <c r="AT234" s="15" t="s">
        <v>121</v>
      </c>
      <c r="AU234" s="15" t="s">
        <v>81</v>
      </c>
      <c r="AY234" s="15" t="s">
        <v>119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5" t="s">
        <v>79</v>
      </c>
      <c r="BK234" s="184">
        <f>ROUND(I234*H234,2)</f>
        <v>0</v>
      </c>
      <c r="BL234" s="15" t="s">
        <v>126</v>
      </c>
      <c r="BM234" s="15" t="s">
        <v>334</v>
      </c>
    </row>
    <row r="235" spans="2:51" s="11" customFormat="1" ht="12">
      <c r="B235" s="185"/>
      <c r="C235" s="186"/>
      <c r="D235" s="187" t="s">
        <v>128</v>
      </c>
      <c r="E235" s="188" t="s">
        <v>1</v>
      </c>
      <c r="F235" s="189" t="s">
        <v>335</v>
      </c>
      <c r="G235" s="186"/>
      <c r="H235" s="190">
        <v>8084.5</v>
      </c>
      <c r="I235" s="191"/>
      <c r="J235" s="186"/>
      <c r="K235" s="186"/>
      <c r="L235" s="192"/>
      <c r="M235" s="193"/>
      <c r="N235" s="194"/>
      <c r="O235" s="194"/>
      <c r="P235" s="194"/>
      <c r="Q235" s="194"/>
      <c r="R235" s="194"/>
      <c r="S235" s="194"/>
      <c r="T235" s="195"/>
      <c r="AT235" s="196" t="s">
        <v>128</v>
      </c>
      <c r="AU235" s="196" t="s">
        <v>81</v>
      </c>
      <c r="AV235" s="11" t="s">
        <v>81</v>
      </c>
      <c r="AW235" s="11" t="s">
        <v>32</v>
      </c>
      <c r="AX235" s="11" t="s">
        <v>71</v>
      </c>
      <c r="AY235" s="196" t="s">
        <v>119</v>
      </c>
    </row>
    <row r="236" spans="2:51" s="12" customFormat="1" ht="12">
      <c r="B236" s="197"/>
      <c r="C236" s="198"/>
      <c r="D236" s="187" t="s">
        <v>128</v>
      </c>
      <c r="E236" s="199" t="s">
        <v>1</v>
      </c>
      <c r="F236" s="200" t="s">
        <v>130</v>
      </c>
      <c r="G236" s="198"/>
      <c r="H236" s="201">
        <v>8084.5</v>
      </c>
      <c r="I236" s="202"/>
      <c r="J236" s="198"/>
      <c r="K236" s="198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128</v>
      </c>
      <c r="AU236" s="207" t="s">
        <v>81</v>
      </c>
      <c r="AV236" s="12" t="s">
        <v>126</v>
      </c>
      <c r="AW236" s="12" t="s">
        <v>32</v>
      </c>
      <c r="AX236" s="12" t="s">
        <v>79</v>
      </c>
      <c r="AY236" s="207" t="s">
        <v>119</v>
      </c>
    </row>
    <row r="237" spans="2:65" s="1" customFormat="1" ht="16.5" customHeight="1">
      <c r="B237" s="32"/>
      <c r="C237" s="173" t="s">
        <v>336</v>
      </c>
      <c r="D237" s="173" t="s">
        <v>121</v>
      </c>
      <c r="E237" s="174" t="s">
        <v>337</v>
      </c>
      <c r="F237" s="175" t="s">
        <v>338</v>
      </c>
      <c r="G237" s="176" t="s">
        <v>124</v>
      </c>
      <c r="H237" s="177">
        <v>55</v>
      </c>
      <c r="I237" s="178"/>
      <c r="J237" s="179">
        <f>ROUND(I237*H237,2)</f>
        <v>0</v>
      </c>
      <c r="K237" s="175" t="s">
        <v>125</v>
      </c>
      <c r="L237" s="36"/>
      <c r="M237" s="180" t="s">
        <v>1</v>
      </c>
      <c r="N237" s="181" t="s">
        <v>42</v>
      </c>
      <c r="O237" s="58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AR237" s="15" t="s">
        <v>126</v>
      </c>
      <c r="AT237" s="15" t="s">
        <v>121</v>
      </c>
      <c r="AU237" s="15" t="s">
        <v>81</v>
      </c>
      <c r="AY237" s="15" t="s">
        <v>119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5" t="s">
        <v>79</v>
      </c>
      <c r="BK237" s="184">
        <f>ROUND(I237*H237,2)</f>
        <v>0</v>
      </c>
      <c r="BL237" s="15" t="s">
        <v>126</v>
      </c>
      <c r="BM237" s="15" t="s">
        <v>339</v>
      </c>
    </row>
    <row r="238" spans="2:51" s="13" customFormat="1" ht="12">
      <c r="B238" s="208"/>
      <c r="C238" s="209"/>
      <c r="D238" s="187" t="s">
        <v>128</v>
      </c>
      <c r="E238" s="210" t="s">
        <v>1</v>
      </c>
      <c r="F238" s="211" t="s">
        <v>340</v>
      </c>
      <c r="G238" s="209"/>
      <c r="H238" s="210" t="s">
        <v>1</v>
      </c>
      <c r="I238" s="212"/>
      <c r="J238" s="209"/>
      <c r="K238" s="209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128</v>
      </c>
      <c r="AU238" s="217" t="s">
        <v>81</v>
      </c>
      <c r="AV238" s="13" t="s">
        <v>79</v>
      </c>
      <c r="AW238" s="13" t="s">
        <v>32</v>
      </c>
      <c r="AX238" s="13" t="s">
        <v>71</v>
      </c>
      <c r="AY238" s="217" t="s">
        <v>119</v>
      </c>
    </row>
    <row r="239" spans="2:51" s="11" customFormat="1" ht="12">
      <c r="B239" s="185"/>
      <c r="C239" s="186"/>
      <c r="D239" s="187" t="s">
        <v>128</v>
      </c>
      <c r="E239" s="188" t="s">
        <v>1</v>
      </c>
      <c r="F239" s="189" t="s">
        <v>341</v>
      </c>
      <c r="G239" s="186"/>
      <c r="H239" s="190">
        <v>55</v>
      </c>
      <c r="I239" s="191"/>
      <c r="J239" s="186"/>
      <c r="K239" s="186"/>
      <c r="L239" s="192"/>
      <c r="M239" s="193"/>
      <c r="N239" s="194"/>
      <c r="O239" s="194"/>
      <c r="P239" s="194"/>
      <c r="Q239" s="194"/>
      <c r="R239" s="194"/>
      <c r="S239" s="194"/>
      <c r="T239" s="195"/>
      <c r="AT239" s="196" t="s">
        <v>128</v>
      </c>
      <c r="AU239" s="196" t="s">
        <v>81</v>
      </c>
      <c r="AV239" s="11" t="s">
        <v>81</v>
      </c>
      <c r="AW239" s="11" t="s">
        <v>32</v>
      </c>
      <c r="AX239" s="11" t="s">
        <v>71</v>
      </c>
      <c r="AY239" s="196" t="s">
        <v>119</v>
      </c>
    </row>
    <row r="240" spans="2:51" s="12" customFormat="1" ht="12">
      <c r="B240" s="197"/>
      <c r="C240" s="198"/>
      <c r="D240" s="187" t="s">
        <v>128</v>
      </c>
      <c r="E240" s="199" t="s">
        <v>1</v>
      </c>
      <c r="F240" s="200" t="s">
        <v>130</v>
      </c>
      <c r="G240" s="198"/>
      <c r="H240" s="201">
        <v>55</v>
      </c>
      <c r="I240" s="202"/>
      <c r="J240" s="198"/>
      <c r="K240" s="198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128</v>
      </c>
      <c r="AU240" s="207" t="s">
        <v>81</v>
      </c>
      <c r="AV240" s="12" t="s">
        <v>126</v>
      </c>
      <c r="AW240" s="12" t="s">
        <v>32</v>
      </c>
      <c r="AX240" s="12" t="s">
        <v>79</v>
      </c>
      <c r="AY240" s="207" t="s">
        <v>119</v>
      </c>
    </row>
    <row r="241" spans="2:65" s="1" customFormat="1" ht="16.5" customHeight="1">
      <c r="B241" s="32"/>
      <c r="C241" s="218" t="s">
        <v>342</v>
      </c>
      <c r="D241" s="218" t="s">
        <v>165</v>
      </c>
      <c r="E241" s="219" t="s">
        <v>343</v>
      </c>
      <c r="F241" s="220" t="s">
        <v>344</v>
      </c>
      <c r="G241" s="221" t="s">
        <v>124</v>
      </c>
      <c r="H241" s="222">
        <v>55</v>
      </c>
      <c r="I241" s="223"/>
      <c r="J241" s="224">
        <f>ROUND(I241*H241,2)</f>
        <v>0</v>
      </c>
      <c r="K241" s="220" t="s">
        <v>125</v>
      </c>
      <c r="L241" s="225"/>
      <c r="M241" s="226" t="s">
        <v>1</v>
      </c>
      <c r="N241" s="227" t="s">
        <v>42</v>
      </c>
      <c r="O241" s="58"/>
      <c r="P241" s="182">
        <f>O241*H241</f>
        <v>0</v>
      </c>
      <c r="Q241" s="182">
        <v>0.0004</v>
      </c>
      <c r="R241" s="182">
        <f>Q241*H241</f>
        <v>0.022000000000000002</v>
      </c>
      <c r="S241" s="182">
        <v>0</v>
      </c>
      <c r="T241" s="183">
        <f>S241*H241</f>
        <v>0</v>
      </c>
      <c r="AR241" s="15" t="s">
        <v>169</v>
      </c>
      <c r="AT241" s="15" t="s">
        <v>165</v>
      </c>
      <c r="AU241" s="15" t="s">
        <v>81</v>
      </c>
      <c r="AY241" s="15" t="s">
        <v>119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5" t="s">
        <v>79</v>
      </c>
      <c r="BK241" s="184">
        <f>ROUND(I241*H241,2)</f>
        <v>0</v>
      </c>
      <c r="BL241" s="15" t="s">
        <v>126</v>
      </c>
      <c r="BM241" s="15" t="s">
        <v>345</v>
      </c>
    </row>
    <row r="242" spans="2:51" s="11" customFormat="1" ht="12">
      <c r="B242" s="185"/>
      <c r="C242" s="186"/>
      <c r="D242" s="187" t="s">
        <v>128</v>
      </c>
      <c r="E242" s="188" t="s">
        <v>1</v>
      </c>
      <c r="F242" s="189" t="s">
        <v>341</v>
      </c>
      <c r="G242" s="186"/>
      <c r="H242" s="190">
        <v>55</v>
      </c>
      <c r="I242" s="191"/>
      <c r="J242" s="186"/>
      <c r="K242" s="186"/>
      <c r="L242" s="192"/>
      <c r="M242" s="193"/>
      <c r="N242" s="194"/>
      <c r="O242" s="194"/>
      <c r="P242" s="194"/>
      <c r="Q242" s="194"/>
      <c r="R242" s="194"/>
      <c r="S242" s="194"/>
      <c r="T242" s="195"/>
      <c r="AT242" s="196" t="s">
        <v>128</v>
      </c>
      <c r="AU242" s="196" t="s">
        <v>81</v>
      </c>
      <c r="AV242" s="11" t="s">
        <v>81</v>
      </c>
      <c r="AW242" s="11" t="s">
        <v>32</v>
      </c>
      <c r="AX242" s="11" t="s">
        <v>71</v>
      </c>
      <c r="AY242" s="196" t="s">
        <v>119</v>
      </c>
    </row>
    <row r="243" spans="2:51" s="12" customFormat="1" ht="12">
      <c r="B243" s="197"/>
      <c r="C243" s="198"/>
      <c r="D243" s="187" t="s">
        <v>128</v>
      </c>
      <c r="E243" s="199" t="s">
        <v>1</v>
      </c>
      <c r="F243" s="200" t="s">
        <v>130</v>
      </c>
      <c r="G243" s="198"/>
      <c r="H243" s="201">
        <v>55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128</v>
      </c>
      <c r="AU243" s="207" t="s">
        <v>81</v>
      </c>
      <c r="AV243" s="12" t="s">
        <v>126</v>
      </c>
      <c r="AW243" s="12" t="s">
        <v>32</v>
      </c>
      <c r="AX243" s="12" t="s">
        <v>79</v>
      </c>
      <c r="AY243" s="207" t="s">
        <v>119</v>
      </c>
    </row>
    <row r="244" spans="2:65" s="1" customFormat="1" ht="16.5" customHeight="1">
      <c r="B244" s="32"/>
      <c r="C244" s="173" t="s">
        <v>346</v>
      </c>
      <c r="D244" s="173" t="s">
        <v>121</v>
      </c>
      <c r="E244" s="174" t="s">
        <v>347</v>
      </c>
      <c r="F244" s="175" t="s">
        <v>348</v>
      </c>
      <c r="G244" s="176" t="s">
        <v>124</v>
      </c>
      <c r="H244" s="177">
        <v>245</v>
      </c>
      <c r="I244" s="178"/>
      <c r="J244" s="179">
        <f>ROUND(I244*H244,2)</f>
        <v>0</v>
      </c>
      <c r="K244" s="175" t="s">
        <v>125</v>
      </c>
      <c r="L244" s="36"/>
      <c r="M244" s="180" t="s">
        <v>1</v>
      </c>
      <c r="N244" s="181" t="s">
        <v>42</v>
      </c>
      <c r="O244" s="58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AR244" s="15" t="s">
        <v>126</v>
      </c>
      <c r="AT244" s="15" t="s">
        <v>121</v>
      </c>
      <c r="AU244" s="15" t="s">
        <v>81</v>
      </c>
      <c r="AY244" s="15" t="s">
        <v>119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5" t="s">
        <v>79</v>
      </c>
      <c r="BK244" s="184">
        <f>ROUND(I244*H244,2)</f>
        <v>0</v>
      </c>
      <c r="BL244" s="15" t="s">
        <v>126</v>
      </c>
      <c r="BM244" s="15" t="s">
        <v>349</v>
      </c>
    </row>
    <row r="245" spans="2:51" s="11" customFormat="1" ht="12">
      <c r="B245" s="185"/>
      <c r="C245" s="186"/>
      <c r="D245" s="187" t="s">
        <v>128</v>
      </c>
      <c r="E245" s="188" t="s">
        <v>1</v>
      </c>
      <c r="F245" s="189" t="s">
        <v>330</v>
      </c>
      <c r="G245" s="186"/>
      <c r="H245" s="190">
        <v>245</v>
      </c>
      <c r="I245" s="191"/>
      <c r="J245" s="186"/>
      <c r="K245" s="186"/>
      <c r="L245" s="192"/>
      <c r="M245" s="193"/>
      <c r="N245" s="194"/>
      <c r="O245" s="194"/>
      <c r="P245" s="194"/>
      <c r="Q245" s="194"/>
      <c r="R245" s="194"/>
      <c r="S245" s="194"/>
      <c r="T245" s="195"/>
      <c r="AT245" s="196" t="s">
        <v>128</v>
      </c>
      <c r="AU245" s="196" t="s">
        <v>81</v>
      </c>
      <c r="AV245" s="11" t="s">
        <v>81</v>
      </c>
      <c r="AW245" s="11" t="s">
        <v>32</v>
      </c>
      <c r="AX245" s="11" t="s">
        <v>71</v>
      </c>
      <c r="AY245" s="196" t="s">
        <v>119</v>
      </c>
    </row>
    <row r="246" spans="2:51" s="12" customFormat="1" ht="12">
      <c r="B246" s="197"/>
      <c r="C246" s="198"/>
      <c r="D246" s="187" t="s">
        <v>128</v>
      </c>
      <c r="E246" s="199" t="s">
        <v>1</v>
      </c>
      <c r="F246" s="200" t="s">
        <v>130</v>
      </c>
      <c r="G246" s="198"/>
      <c r="H246" s="201">
        <v>245</v>
      </c>
      <c r="I246" s="202"/>
      <c r="J246" s="198"/>
      <c r="K246" s="198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128</v>
      </c>
      <c r="AU246" s="207" t="s">
        <v>81</v>
      </c>
      <c r="AV246" s="12" t="s">
        <v>126</v>
      </c>
      <c r="AW246" s="12" t="s">
        <v>32</v>
      </c>
      <c r="AX246" s="12" t="s">
        <v>79</v>
      </c>
      <c r="AY246" s="207" t="s">
        <v>119</v>
      </c>
    </row>
    <row r="247" spans="2:65" s="1" customFormat="1" ht="16.5" customHeight="1">
      <c r="B247" s="32"/>
      <c r="C247" s="173" t="s">
        <v>350</v>
      </c>
      <c r="D247" s="173" t="s">
        <v>121</v>
      </c>
      <c r="E247" s="174" t="s">
        <v>351</v>
      </c>
      <c r="F247" s="175" t="s">
        <v>352</v>
      </c>
      <c r="G247" s="176" t="s">
        <v>124</v>
      </c>
      <c r="H247" s="177">
        <v>6504</v>
      </c>
      <c r="I247" s="178"/>
      <c r="J247" s="179">
        <f>ROUND(I247*H247,2)</f>
        <v>0</v>
      </c>
      <c r="K247" s="175" t="s">
        <v>125</v>
      </c>
      <c r="L247" s="36"/>
      <c r="M247" s="180" t="s">
        <v>1</v>
      </c>
      <c r="N247" s="181" t="s">
        <v>42</v>
      </c>
      <c r="O247" s="58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AR247" s="15" t="s">
        <v>126</v>
      </c>
      <c r="AT247" s="15" t="s">
        <v>121</v>
      </c>
      <c r="AU247" s="15" t="s">
        <v>81</v>
      </c>
      <c r="AY247" s="15" t="s">
        <v>119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5" t="s">
        <v>79</v>
      </c>
      <c r="BK247" s="184">
        <f>ROUND(I247*H247,2)</f>
        <v>0</v>
      </c>
      <c r="BL247" s="15" t="s">
        <v>126</v>
      </c>
      <c r="BM247" s="15" t="s">
        <v>353</v>
      </c>
    </row>
    <row r="248" spans="2:51" s="13" customFormat="1" ht="12">
      <c r="B248" s="208"/>
      <c r="C248" s="209"/>
      <c r="D248" s="187" t="s">
        <v>128</v>
      </c>
      <c r="E248" s="210" t="s">
        <v>1</v>
      </c>
      <c r="F248" s="211" t="s">
        <v>354</v>
      </c>
      <c r="G248" s="209"/>
      <c r="H248" s="210" t="s">
        <v>1</v>
      </c>
      <c r="I248" s="212"/>
      <c r="J248" s="209"/>
      <c r="K248" s="209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128</v>
      </c>
      <c r="AU248" s="217" t="s">
        <v>81</v>
      </c>
      <c r="AV248" s="13" t="s">
        <v>79</v>
      </c>
      <c r="AW248" s="13" t="s">
        <v>32</v>
      </c>
      <c r="AX248" s="13" t="s">
        <v>71</v>
      </c>
      <c r="AY248" s="217" t="s">
        <v>119</v>
      </c>
    </row>
    <row r="249" spans="2:51" s="11" customFormat="1" ht="12">
      <c r="B249" s="185"/>
      <c r="C249" s="186"/>
      <c r="D249" s="187" t="s">
        <v>128</v>
      </c>
      <c r="E249" s="188" t="s">
        <v>1</v>
      </c>
      <c r="F249" s="189" t="s">
        <v>355</v>
      </c>
      <c r="G249" s="186"/>
      <c r="H249" s="190">
        <v>6504</v>
      </c>
      <c r="I249" s="191"/>
      <c r="J249" s="186"/>
      <c r="K249" s="186"/>
      <c r="L249" s="192"/>
      <c r="M249" s="193"/>
      <c r="N249" s="194"/>
      <c r="O249" s="194"/>
      <c r="P249" s="194"/>
      <c r="Q249" s="194"/>
      <c r="R249" s="194"/>
      <c r="S249" s="194"/>
      <c r="T249" s="195"/>
      <c r="AT249" s="196" t="s">
        <v>128</v>
      </c>
      <c r="AU249" s="196" t="s">
        <v>81</v>
      </c>
      <c r="AV249" s="11" t="s">
        <v>81</v>
      </c>
      <c r="AW249" s="11" t="s">
        <v>32</v>
      </c>
      <c r="AX249" s="11" t="s">
        <v>71</v>
      </c>
      <c r="AY249" s="196" t="s">
        <v>119</v>
      </c>
    </row>
    <row r="250" spans="2:51" s="12" customFormat="1" ht="12">
      <c r="B250" s="197"/>
      <c r="C250" s="198"/>
      <c r="D250" s="187" t="s">
        <v>128</v>
      </c>
      <c r="E250" s="199" t="s">
        <v>1</v>
      </c>
      <c r="F250" s="200" t="s">
        <v>130</v>
      </c>
      <c r="G250" s="198"/>
      <c r="H250" s="201">
        <v>6504</v>
      </c>
      <c r="I250" s="202"/>
      <c r="J250" s="198"/>
      <c r="K250" s="198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128</v>
      </c>
      <c r="AU250" s="207" t="s">
        <v>81</v>
      </c>
      <c r="AV250" s="12" t="s">
        <v>126</v>
      </c>
      <c r="AW250" s="12" t="s">
        <v>32</v>
      </c>
      <c r="AX250" s="12" t="s">
        <v>79</v>
      </c>
      <c r="AY250" s="207" t="s">
        <v>119</v>
      </c>
    </row>
    <row r="251" spans="2:65" s="1" customFormat="1" ht="16.5" customHeight="1">
      <c r="B251" s="32"/>
      <c r="C251" s="173" t="s">
        <v>356</v>
      </c>
      <c r="D251" s="173" t="s">
        <v>121</v>
      </c>
      <c r="E251" s="174" t="s">
        <v>357</v>
      </c>
      <c r="F251" s="175" t="s">
        <v>358</v>
      </c>
      <c r="G251" s="176" t="s">
        <v>124</v>
      </c>
      <c r="H251" s="177">
        <v>490</v>
      </c>
      <c r="I251" s="178"/>
      <c r="J251" s="179">
        <f>ROUND(I251*H251,2)</f>
        <v>0</v>
      </c>
      <c r="K251" s="175" t="s">
        <v>125</v>
      </c>
      <c r="L251" s="36"/>
      <c r="M251" s="180" t="s">
        <v>1</v>
      </c>
      <c r="N251" s="181" t="s">
        <v>42</v>
      </c>
      <c r="O251" s="58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15" t="s">
        <v>126</v>
      </c>
      <c r="AT251" s="15" t="s">
        <v>121</v>
      </c>
      <c r="AU251" s="15" t="s">
        <v>81</v>
      </c>
      <c r="AY251" s="15" t="s">
        <v>119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5" t="s">
        <v>79</v>
      </c>
      <c r="BK251" s="184">
        <f>ROUND(I251*H251,2)</f>
        <v>0</v>
      </c>
      <c r="BL251" s="15" t="s">
        <v>126</v>
      </c>
      <c r="BM251" s="15" t="s">
        <v>359</v>
      </c>
    </row>
    <row r="252" spans="2:51" s="13" customFormat="1" ht="12">
      <c r="B252" s="208"/>
      <c r="C252" s="209"/>
      <c r="D252" s="187" t="s">
        <v>128</v>
      </c>
      <c r="E252" s="210" t="s">
        <v>1</v>
      </c>
      <c r="F252" s="211" t="s">
        <v>354</v>
      </c>
      <c r="G252" s="209"/>
      <c r="H252" s="210" t="s">
        <v>1</v>
      </c>
      <c r="I252" s="212"/>
      <c r="J252" s="209"/>
      <c r="K252" s="209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128</v>
      </c>
      <c r="AU252" s="217" t="s">
        <v>81</v>
      </c>
      <c r="AV252" s="13" t="s">
        <v>79</v>
      </c>
      <c r="AW252" s="13" t="s">
        <v>32</v>
      </c>
      <c r="AX252" s="13" t="s">
        <v>71</v>
      </c>
      <c r="AY252" s="217" t="s">
        <v>119</v>
      </c>
    </row>
    <row r="253" spans="2:51" s="11" customFormat="1" ht="12">
      <c r="B253" s="185"/>
      <c r="C253" s="186"/>
      <c r="D253" s="187" t="s">
        <v>128</v>
      </c>
      <c r="E253" s="188" t="s">
        <v>1</v>
      </c>
      <c r="F253" s="189" t="s">
        <v>360</v>
      </c>
      <c r="G253" s="186"/>
      <c r="H253" s="190">
        <v>490</v>
      </c>
      <c r="I253" s="191"/>
      <c r="J253" s="186"/>
      <c r="K253" s="186"/>
      <c r="L253" s="192"/>
      <c r="M253" s="193"/>
      <c r="N253" s="194"/>
      <c r="O253" s="194"/>
      <c r="P253" s="194"/>
      <c r="Q253" s="194"/>
      <c r="R253" s="194"/>
      <c r="S253" s="194"/>
      <c r="T253" s="195"/>
      <c r="AT253" s="196" t="s">
        <v>128</v>
      </c>
      <c r="AU253" s="196" t="s">
        <v>81</v>
      </c>
      <c r="AV253" s="11" t="s">
        <v>81</v>
      </c>
      <c r="AW253" s="11" t="s">
        <v>32</v>
      </c>
      <c r="AX253" s="11" t="s">
        <v>71</v>
      </c>
      <c r="AY253" s="196" t="s">
        <v>119</v>
      </c>
    </row>
    <row r="254" spans="2:51" s="12" customFormat="1" ht="12">
      <c r="B254" s="197"/>
      <c r="C254" s="198"/>
      <c r="D254" s="187" t="s">
        <v>128</v>
      </c>
      <c r="E254" s="199" t="s">
        <v>1</v>
      </c>
      <c r="F254" s="200" t="s">
        <v>130</v>
      </c>
      <c r="G254" s="198"/>
      <c r="H254" s="201">
        <v>490</v>
      </c>
      <c r="I254" s="202"/>
      <c r="J254" s="198"/>
      <c r="K254" s="198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128</v>
      </c>
      <c r="AU254" s="207" t="s">
        <v>81</v>
      </c>
      <c r="AV254" s="12" t="s">
        <v>126</v>
      </c>
      <c r="AW254" s="12" t="s">
        <v>32</v>
      </c>
      <c r="AX254" s="12" t="s">
        <v>79</v>
      </c>
      <c r="AY254" s="207" t="s">
        <v>119</v>
      </c>
    </row>
    <row r="255" spans="2:65" s="1" customFormat="1" ht="16.5" customHeight="1">
      <c r="B255" s="32"/>
      <c r="C255" s="173" t="s">
        <v>361</v>
      </c>
      <c r="D255" s="173" t="s">
        <v>121</v>
      </c>
      <c r="E255" s="174" t="s">
        <v>362</v>
      </c>
      <c r="F255" s="175" t="s">
        <v>363</v>
      </c>
      <c r="G255" s="176" t="s">
        <v>152</v>
      </c>
      <c r="H255" s="177">
        <v>104.91</v>
      </c>
      <c r="I255" s="178"/>
      <c r="J255" s="179">
        <f>ROUND(I255*H255,2)</f>
        <v>0</v>
      </c>
      <c r="K255" s="175" t="s">
        <v>125</v>
      </c>
      <c r="L255" s="36"/>
      <c r="M255" s="180" t="s">
        <v>1</v>
      </c>
      <c r="N255" s="181" t="s">
        <v>42</v>
      </c>
      <c r="O255" s="58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AR255" s="15" t="s">
        <v>126</v>
      </c>
      <c r="AT255" s="15" t="s">
        <v>121</v>
      </c>
      <c r="AU255" s="15" t="s">
        <v>81</v>
      </c>
      <c r="AY255" s="15" t="s">
        <v>119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5" t="s">
        <v>79</v>
      </c>
      <c r="BK255" s="184">
        <f>ROUND(I255*H255,2)</f>
        <v>0</v>
      </c>
      <c r="BL255" s="15" t="s">
        <v>126</v>
      </c>
      <c r="BM255" s="15" t="s">
        <v>364</v>
      </c>
    </row>
    <row r="256" spans="2:51" s="11" customFormat="1" ht="12">
      <c r="B256" s="185"/>
      <c r="C256" s="186"/>
      <c r="D256" s="187" t="s">
        <v>128</v>
      </c>
      <c r="E256" s="188" t="s">
        <v>1</v>
      </c>
      <c r="F256" s="189" t="s">
        <v>365</v>
      </c>
      <c r="G256" s="186"/>
      <c r="H256" s="190">
        <v>104.91</v>
      </c>
      <c r="I256" s="191"/>
      <c r="J256" s="186"/>
      <c r="K256" s="186"/>
      <c r="L256" s="192"/>
      <c r="M256" s="193"/>
      <c r="N256" s="194"/>
      <c r="O256" s="194"/>
      <c r="P256" s="194"/>
      <c r="Q256" s="194"/>
      <c r="R256" s="194"/>
      <c r="S256" s="194"/>
      <c r="T256" s="195"/>
      <c r="AT256" s="196" t="s">
        <v>128</v>
      </c>
      <c r="AU256" s="196" t="s">
        <v>81</v>
      </c>
      <c r="AV256" s="11" t="s">
        <v>81</v>
      </c>
      <c r="AW256" s="11" t="s">
        <v>32</v>
      </c>
      <c r="AX256" s="11" t="s">
        <v>71</v>
      </c>
      <c r="AY256" s="196" t="s">
        <v>119</v>
      </c>
    </row>
    <row r="257" spans="2:51" s="12" customFormat="1" ht="12">
      <c r="B257" s="197"/>
      <c r="C257" s="198"/>
      <c r="D257" s="187" t="s">
        <v>128</v>
      </c>
      <c r="E257" s="199" t="s">
        <v>1</v>
      </c>
      <c r="F257" s="200" t="s">
        <v>130</v>
      </c>
      <c r="G257" s="198"/>
      <c r="H257" s="201">
        <v>104.91</v>
      </c>
      <c r="I257" s="202"/>
      <c r="J257" s="198"/>
      <c r="K257" s="198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128</v>
      </c>
      <c r="AU257" s="207" t="s">
        <v>81</v>
      </c>
      <c r="AV257" s="12" t="s">
        <v>126</v>
      </c>
      <c r="AW257" s="12" t="s">
        <v>32</v>
      </c>
      <c r="AX257" s="12" t="s">
        <v>79</v>
      </c>
      <c r="AY257" s="207" t="s">
        <v>119</v>
      </c>
    </row>
    <row r="258" spans="2:65" s="1" customFormat="1" ht="16.5" customHeight="1">
      <c r="B258" s="32"/>
      <c r="C258" s="173" t="s">
        <v>366</v>
      </c>
      <c r="D258" s="173" t="s">
        <v>121</v>
      </c>
      <c r="E258" s="174" t="s">
        <v>367</v>
      </c>
      <c r="F258" s="175" t="s">
        <v>368</v>
      </c>
      <c r="G258" s="176" t="s">
        <v>152</v>
      </c>
      <c r="H258" s="177">
        <v>104.91</v>
      </c>
      <c r="I258" s="178"/>
      <c r="J258" s="179">
        <f>ROUND(I258*H258,2)</f>
        <v>0</v>
      </c>
      <c r="K258" s="175" t="s">
        <v>125</v>
      </c>
      <c r="L258" s="36"/>
      <c r="M258" s="180" t="s">
        <v>1</v>
      </c>
      <c r="N258" s="181" t="s">
        <v>42</v>
      </c>
      <c r="O258" s="58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AR258" s="15" t="s">
        <v>126</v>
      </c>
      <c r="AT258" s="15" t="s">
        <v>121</v>
      </c>
      <c r="AU258" s="15" t="s">
        <v>81</v>
      </c>
      <c r="AY258" s="15" t="s">
        <v>119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5" t="s">
        <v>79</v>
      </c>
      <c r="BK258" s="184">
        <f>ROUND(I258*H258,2)</f>
        <v>0</v>
      </c>
      <c r="BL258" s="15" t="s">
        <v>126</v>
      </c>
      <c r="BM258" s="15" t="s">
        <v>369</v>
      </c>
    </row>
    <row r="259" spans="2:51" s="11" customFormat="1" ht="12">
      <c r="B259" s="185"/>
      <c r="C259" s="186"/>
      <c r="D259" s="187" t="s">
        <v>128</v>
      </c>
      <c r="E259" s="188" t="s">
        <v>1</v>
      </c>
      <c r="F259" s="189" t="s">
        <v>370</v>
      </c>
      <c r="G259" s="186"/>
      <c r="H259" s="190">
        <v>104.91</v>
      </c>
      <c r="I259" s="191"/>
      <c r="J259" s="186"/>
      <c r="K259" s="186"/>
      <c r="L259" s="192"/>
      <c r="M259" s="193"/>
      <c r="N259" s="194"/>
      <c r="O259" s="194"/>
      <c r="P259" s="194"/>
      <c r="Q259" s="194"/>
      <c r="R259" s="194"/>
      <c r="S259" s="194"/>
      <c r="T259" s="195"/>
      <c r="AT259" s="196" t="s">
        <v>128</v>
      </c>
      <c r="AU259" s="196" t="s">
        <v>81</v>
      </c>
      <c r="AV259" s="11" t="s">
        <v>81</v>
      </c>
      <c r="AW259" s="11" t="s">
        <v>32</v>
      </c>
      <c r="AX259" s="11" t="s">
        <v>71</v>
      </c>
      <c r="AY259" s="196" t="s">
        <v>119</v>
      </c>
    </row>
    <row r="260" spans="2:51" s="12" customFormat="1" ht="12">
      <c r="B260" s="197"/>
      <c r="C260" s="198"/>
      <c r="D260" s="187" t="s">
        <v>128</v>
      </c>
      <c r="E260" s="199" t="s">
        <v>1</v>
      </c>
      <c r="F260" s="200" t="s">
        <v>130</v>
      </c>
      <c r="G260" s="198"/>
      <c r="H260" s="201">
        <v>104.91</v>
      </c>
      <c r="I260" s="202"/>
      <c r="J260" s="198"/>
      <c r="K260" s="198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128</v>
      </c>
      <c r="AU260" s="207" t="s">
        <v>81</v>
      </c>
      <c r="AV260" s="12" t="s">
        <v>126</v>
      </c>
      <c r="AW260" s="12" t="s">
        <v>32</v>
      </c>
      <c r="AX260" s="12" t="s">
        <v>79</v>
      </c>
      <c r="AY260" s="207" t="s">
        <v>119</v>
      </c>
    </row>
    <row r="261" spans="2:65" s="1" customFormat="1" ht="16.5" customHeight="1">
      <c r="B261" s="32"/>
      <c r="C261" s="173" t="s">
        <v>371</v>
      </c>
      <c r="D261" s="173" t="s">
        <v>121</v>
      </c>
      <c r="E261" s="174" t="s">
        <v>372</v>
      </c>
      <c r="F261" s="175" t="s">
        <v>373</v>
      </c>
      <c r="G261" s="176" t="s">
        <v>152</v>
      </c>
      <c r="H261" s="177">
        <v>524.55</v>
      </c>
      <c r="I261" s="178"/>
      <c r="J261" s="179">
        <f>ROUND(I261*H261,2)</f>
        <v>0</v>
      </c>
      <c r="K261" s="175" t="s">
        <v>125</v>
      </c>
      <c r="L261" s="36"/>
      <c r="M261" s="180" t="s">
        <v>1</v>
      </c>
      <c r="N261" s="181" t="s">
        <v>42</v>
      </c>
      <c r="O261" s="58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AR261" s="15" t="s">
        <v>126</v>
      </c>
      <c r="AT261" s="15" t="s">
        <v>121</v>
      </c>
      <c r="AU261" s="15" t="s">
        <v>81</v>
      </c>
      <c r="AY261" s="15" t="s">
        <v>119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5" t="s">
        <v>79</v>
      </c>
      <c r="BK261" s="184">
        <f>ROUND(I261*H261,2)</f>
        <v>0</v>
      </c>
      <c r="BL261" s="15" t="s">
        <v>126</v>
      </c>
      <c r="BM261" s="15" t="s">
        <v>374</v>
      </c>
    </row>
    <row r="262" spans="2:51" s="11" customFormat="1" ht="12">
      <c r="B262" s="185"/>
      <c r="C262" s="186"/>
      <c r="D262" s="187" t="s">
        <v>128</v>
      </c>
      <c r="E262" s="188" t="s">
        <v>1</v>
      </c>
      <c r="F262" s="189" t="s">
        <v>375</v>
      </c>
      <c r="G262" s="186"/>
      <c r="H262" s="190">
        <v>524.55</v>
      </c>
      <c r="I262" s="191"/>
      <c r="J262" s="186"/>
      <c r="K262" s="186"/>
      <c r="L262" s="192"/>
      <c r="M262" s="193"/>
      <c r="N262" s="194"/>
      <c r="O262" s="194"/>
      <c r="P262" s="194"/>
      <c r="Q262" s="194"/>
      <c r="R262" s="194"/>
      <c r="S262" s="194"/>
      <c r="T262" s="195"/>
      <c r="AT262" s="196" t="s">
        <v>128</v>
      </c>
      <c r="AU262" s="196" t="s">
        <v>81</v>
      </c>
      <c r="AV262" s="11" t="s">
        <v>81</v>
      </c>
      <c r="AW262" s="11" t="s">
        <v>32</v>
      </c>
      <c r="AX262" s="11" t="s">
        <v>71</v>
      </c>
      <c r="AY262" s="196" t="s">
        <v>119</v>
      </c>
    </row>
    <row r="263" spans="2:51" s="12" customFormat="1" ht="12">
      <c r="B263" s="197"/>
      <c r="C263" s="198"/>
      <c r="D263" s="187" t="s">
        <v>128</v>
      </c>
      <c r="E263" s="199" t="s">
        <v>1</v>
      </c>
      <c r="F263" s="200" t="s">
        <v>130</v>
      </c>
      <c r="G263" s="198"/>
      <c r="H263" s="201">
        <v>524.55</v>
      </c>
      <c r="I263" s="202"/>
      <c r="J263" s="198"/>
      <c r="K263" s="198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128</v>
      </c>
      <c r="AU263" s="207" t="s">
        <v>81</v>
      </c>
      <c r="AV263" s="12" t="s">
        <v>126</v>
      </c>
      <c r="AW263" s="12" t="s">
        <v>32</v>
      </c>
      <c r="AX263" s="12" t="s">
        <v>79</v>
      </c>
      <c r="AY263" s="207" t="s">
        <v>119</v>
      </c>
    </row>
    <row r="264" spans="2:63" s="10" customFormat="1" ht="22.9" customHeight="1">
      <c r="B264" s="157"/>
      <c r="C264" s="158"/>
      <c r="D264" s="159" t="s">
        <v>70</v>
      </c>
      <c r="E264" s="171" t="s">
        <v>81</v>
      </c>
      <c r="F264" s="171" t="s">
        <v>376</v>
      </c>
      <c r="G264" s="158"/>
      <c r="H264" s="158"/>
      <c r="I264" s="161"/>
      <c r="J264" s="172">
        <f>BK264</f>
        <v>0</v>
      </c>
      <c r="K264" s="158"/>
      <c r="L264" s="163"/>
      <c r="M264" s="164"/>
      <c r="N264" s="165"/>
      <c r="O264" s="165"/>
      <c r="P264" s="166">
        <f>SUM(P265:P282)</f>
        <v>0</v>
      </c>
      <c r="Q264" s="165"/>
      <c r="R264" s="166">
        <f>SUM(R265:R282)</f>
        <v>2.6243636500000003</v>
      </c>
      <c r="S264" s="165"/>
      <c r="T264" s="167">
        <f>SUM(T265:T282)</f>
        <v>0</v>
      </c>
      <c r="AR264" s="168" t="s">
        <v>79</v>
      </c>
      <c r="AT264" s="169" t="s">
        <v>70</v>
      </c>
      <c r="AU264" s="169" t="s">
        <v>79</v>
      </c>
      <c r="AY264" s="168" t="s">
        <v>119</v>
      </c>
      <c r="BK264" s="170">
        <f>SUM(BK265:BK282)</f>
        <v>0</v>
      </c>
    </row>
    <row r="265" spans="2:65" s="1" customFormat="1" ht="16.5" customHeight="1">
      <c r="B265" s="32"/>
      <c r="C265" s="173" t="s">
        <v>377</v>
      </c>
      <c r="D265" s="173" t="s">
        <v>121</v>
      </c>
      <c r="E265" s="174" t="s">
        <v>378</v>
      </c>
      <c r="F265" s="175" t="s">
        <v>379</v>
      </c>
      <c r="G265" s="176" t="s">
        <v>152</v>
      </c>
      <c r="H265" s="177">
        <v>232.686</v>
      </c>
      <c r="I265" s="178"/>
      <c r="J265" s="179">
        <f>ROUND(I265*H265,2)</f>
        <v>0</v>
      </c>
      <c r="K265" s="175" t="s">
        <v>125</v>
      </c>
      <c r="L265" s="36"/>
      <c r="M265" s="180" t="s">
        <v>1</v>
      </c>
      <c r="N265" s="181" t="s">
        <v>42</v>
      </c>
      <c r="O265" s="58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15" t="s">
        <v>126</v>
      </c>
      <c r="AT265" s="15" t="s">
        <v>121</v>
      </c>
      <c r="AU265" s="15" t="s">
        <v>81</v>
      </c>
      <c r="AY265" s="15" t="s">
        <v>119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5" t="s">
        <v>79</v>
      </c>
      <c r="BK265" s="184">
        <f>ROUND(I265*H265,2)</f>
        <v>0</v>
      </c>
      <c r="BL265" s="15" t="s">
        <v>126</v>
      </c>
      <c r="BM265" s="15" t="s">
        <v>380</v>
      </c>
    </row>
    <row r="266" spans="2:51" s="11" customFormat="1" ht="12">
      <c r="B266" s="185"/>
      <c r="C266" s="186"/>
      <c r="D266" s="187" t="s">
        <v>128</v>
      </c>
      <c r="E266" s="188" t="s">
        <v>1</v>
      </c>
      <c r="F266" s="189" t="s">
        <v>381</v>
      </c>
      <c r="G266" s="186"/>
      <c r="H266" s="190">
        <v>232.686</v>
      </c>
      <c r="I266" s="191"/>
      <c r="J266" s="186"/>
      <c r="K266" s="186"/>
      <c r="L266" s="192"/>
      <c r="M266" s="193"/>
      <c r="N266" s="194"/>
      <c r="O266" s="194"/>
      <c r="P266" s="194"/>
      <c r="Q266" s="194"/>
      <c r="R266" s="194"/>
      <c r="S266" s="194"/>
      <c r="T266" s="195"/>
      <c r="AT266" s="196" t="s">
        <v>128</v>
      </c>
      <c r="AU266" s="196" t="s">
        <v>81</v>
      </c>
      <c r="AV266" s="11" t="s">
        <v>81</v>
      </c>
      <c r="AW266" s="11" t="s">
        <v>32</v>
      </c>
      <c r="AX266" s="11" t="s">
        <v>71</v>
      </c>
      <c r="AY266" s="196" t="s">
        <v>119</v>
      </c>
    </row>
    <row r="267" spans="2:51" s="12" customFormat="1" ht="12">
      <c r="B267" s="197"/>
      <c r="C267" s="198"/>
      <c r="D267" s="187" t="s">
        <v>128</v>
      </c>
      <c r="E267" s="199" t="s">
        <v>1</v>
      </c>
      <c r="F267" s="200" t="s">
        <v>130</v>
      </c>
      <c r="G267" s="198"/>
      <c r="H267" s="201">
        <v>232.686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128</v>
      </c>
      <c r="AU267" s="207" t="s">
        <v>81</v>
      </c>
      <c r="AV267" s="12" t="s">
        <v>126</v>
      </c>
      <c r="AW267" s="12" t="s">
        <v>32</v>
      </c>
      <c r="AX267" s="12" t="s">
        <v>79</v>
      </c>
      <c r="AY267" s="207" t="s">
        <v>119</v>
      </c>
    </row>
    <row r="268" spans="2:65" s="1" customFormat="1" ht="16.5" customHeight="1">
      <c r="B268" s="32"/>
      <c r="C268" s="173" t="s">
        <v>382</v>
      </c>
      <c r="D268" s="173" t="s">
        <v>121</v>
      </c>
      <c r="E268" s="174" t="s">
        <v>383</v>
      </c>
      <c r="F268" s="175" t="s">
        <v>384</v>
      </c>
      <c r="G268" s="176" t="s">
        <v>152</v>
      </c>
      <c r="H268" s="177">
        <v>9.7</v>
      </c>
      <c r="I268" s="178"/>
      <c r="J268" s="179">
        <f>ROUND(I268*H268,2)</f>
        <v>0</v>
      </c>
      <c r="K268" s="175" t="s">
        <v>125</v>
      </c>
      <c r="L268" s="36"/>
      <c r="M268" s="180" t="s">
        <v>1</v>
      </c>
      <c r="N268" s="181" t="s">
        <v>42</v>
      </c>
      <c r="O268" s="58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AR268" s="15" t="s">
        <v>126</v>
      </c>
      <c r="AT268" s="15" t="s">
        <v>121</v>
      </c>
      <c r="AU268" s="15" t="s">
        <v>81</v>
      </c>
      <c r="AY268" s="15" t="s">
        <v>119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5" t="s">
        <v>79</v>
      </c>
      <c r="BK268" s="184">
        <f>ROUND(I268*H268,2)</f>
        <v>0</v>
      </c>
      <c r="BL268" s="15" t="s">
        <v>126</v>
      </c>
      <c r="BM268" s="15" t="s">
        <v>385</v>
      </c>
    </row>
    <row r="269" spans="2:51" s="11" customFormat="1" ht="12">
      <c r="B269" s="185"/>
      <c r="C269" s="186"/>
      <c r="D269" s="187" t="s">
        <v>128</v>
      </c>
      <c r="E269" s="188" t="s">
        <v>1</v>
      </c>
      <c r="F269" s="189" t="s">
        <v>386</v>
      </c>
      <c r="G269" s="186"/>
      <c r="H269" s="190">
        <v>9.7</v>
      </c>
      <c r="I269" s="191"/>
      <c r="J269" s="186"/>
      <c r="K269" s="186"/>
      <c r="L269" s="192"/>
      <c r="M269" s="193"/>
      <c r="N269" s="194"/>
      <c r="O269" s="194"/>
      <c r="P269" s="194"/>
      <c r="Q269" s="194"/>
      <c r="R269" s="194"/>
      <c r="S269" s="194"/>
      <c r="T269" s="195"/>
      <c r="AT269" s="196" t="s">
        <v>128</v>
      </c>
      <c r="AU269" s="196" t="s">
        <v>81</v>
      </c>
      <c r="AV269" s="11" t="s">
        <v>81</v>
      </c>
      <c r="AW269" s="11" t="s">
        <v>32</v>
      </c>
      <c r="AX269" s="11" t="s">
        <v>71</v>
      </c>
      <c r="AY269" s="196" t="s">
        <v>119</v>
      </c>
    </row>
    <row r="270" spans="2:51" s="12" customFormat="1" ht="12">
      <c r="B270" s="197"/>
      <c r="C270" s="198"/>
      <c r="D270" s="187" t="s">
        <v>128</v>
      </c>
      <c r="E270" s="199" t="s">
        <v>1</v>
      </c>
      <c r="F270" s="200" t="s">
        <v>130</v>
      </c>
      <c r="G270" s="198"/>
      <c r="H270" s="201">
        <v>9.7</v>
      </c>
      <c r="I270" s="202"/>
      <c r="J270" s="198"/>
      <c r="K270" s="198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128</v>
      </c>
      <c r="AU270" s="207" t="s">
        <v>81</v>
      </c>
      <c r="AV270" s="12" t="s">
        <v>126</v>
      </c>
      <c r="AW270" s="12" t="s">
        <v>32</v>
      </c>
      <c r="AX270" s="12" t="s">
        <v>79</v>
      </c>
      <c r="AY270" s="207" t="s">
        <v>119</v>
      </c>
    </row>
    <row r="271" spans="2:65" s="1" customFormat="1" ht="16.5" customHeight="1">
      <c r="B271" s="32"/>
      <c r="C271" s="173" t="s">
        <v>387</v>
      </c>
      <c r="D271" s="173" t="s">
        <v>121</v>
      </c>
      <c r="E271" s="174" t="s">
        <v>388</v>
      </c>
      <c r="F271" s="175" t="s">
        <v>389</v>
      </c>
      <c r="G271" s="176" t="s">
        <v>124</v>
      </c>
      <c r="H271" s="177">
        <v>2336.595</v>
      </c>
      <c r="I271" s="178"/>
      <c r="J271" s="179">
        <f>ROUND(I271*H271,2)</f>
        <v>0</v>
      </c>
      <c r="K271" s="175" t="s">
        <v>125</v>
      </c>
      <c r="L271" s="36"/>
      <c r="M271" s="180" t="s">
        <v>1</v>
      </c>
      <c r="N271" s="181" t="s">
        <v>42</v>
      </c>
      <c r="O271" s="58"/>
      <c r="P271" s="182">
        <f>O271*H271</f>
        <v>0</v>
      </c>
      <c r="Q271" s="182">
        <v>0.00027</v>
      </c>
      <c r="R271" s="182">
        <f>Q271*H271</f>
        <v>0.6308806499999999</v>
      </c>
      <c r="S271" s="182">
        <v>0</v>
      </c>
      <c r="T271" s="183">
        <f>S271*H271</f>
        <v>0</v>
      </c>
      <c r="AR271" s="15" t="s">
        <v>126</v>
      </c>
      <c r="AT271" s="15" t="s">
        <v>121</v>
      </c>
      <c r="AU271" s="15" t="s">
        <v>81</v>
      </c>
      <c r="AY271" s="15" t="s">
        <v>119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5" t="s">
        <v>79</v>
      </c>
      <c r="BK271" s="184">
        <f>ROUND(I271*H271,2)</f>
        <v>0</v>
      </c>
      <c r="BL271" s="15" t="s">
        <v>126</v>
      </c>
      <c r="BM271" s="15" t="s">
        <v>390</v>
      </c>
    </row>
    <row r="272" spans="2:51" s="11" customFormat="1" ht="12">
      <c r="B272" s="185"/>
      <c r="C272" s="186"/>
      <c r="D272" s="187" t="s">
        <v>128</v>
      </c>
      <c r="E272" s="188" t="s">
        <v>1</v>
      </c>
      <c r="F272" s="189" t="s">
        <v>391</v>
      </c>
      <c r="G272" s="186"/>
      <c r="H272" s="190">
        <v>2336.595</v>
      </c>
      <c r="I272" s="191"/>
      <c r="J272" s="186"/>
      <c r="K272" s="186"/>
      <c r="L272" s="192"/>
      <c r="M272" s="193"/>
      <c r="N272" s="194"/>
      <c r="O272" s="194"/>
      <c r="P272" s="194"/>
      <c r="Q272" s="194"/>
      <c r="R272" s="194"/>
      <c r="S272" s="194"/>
      <c r="T272" s="195"/>
      <c r="AT272" s="196" t="s">
        <v>128</v>
      </c>
      <c r="AU272" s="196" t="s">
        <v>81</v>
      </c>
      <c r="AV272" s="11" t="s">
        <v>81</v>
      </c>
      <c r="AW272" s="11" t="s">
        <v>32</v>
      </c>
      <c r="AX272" s="11" t="s">
        <v>71</v>
      </c>
      <c r="AY272" s="196" t="s">
        <v>119</v>
      </c>
    </row>
    <row r="273" spans="2:51" s="12" customFormat="1" ht="12">
      <c r="B273" s="197"/>
      <c r="C273" s="198"/>
      <c r="D273" s="187" t="s">
        <v>128</v>
      </c>
      <c r="E273" s="199" t="s">
        <v>1</v>
      </c>
      <c r="F273" s="200" t="s">
        <v>130</v>
      </c>
      <c r="G273" s="198"/>
      <c r="H273" s="201">
        <v>2336.595</v>
      </c>
      <c r="I273" s="202"/>
      <c r="J273" s="198"/>
      <c r="K273" s="198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128</v>
      </c>
      <c r="AU273" s="207" t="s">
        <v>81</v>
      </c>
      <c r="AV273" s="12" t="s">
        <v>126</v>
      </c>
      <c r="AW273" s="12" t="s">
        <v>32</v>
      </c>
      <c r="AX273" s="12" t="s">
        <v>79</v>
      </c>
      <c r="AY273" s="207" t="s">
        <v>119</v>
      </c>
    </row>
    <row r="274" spans="2:65" s="1" customFormat="1" ht="16.5" customHeight="1">
      <c r="B274" s="32"/>
      <c r="C274" s="218" t="s">
        <v>392</v>
      </c>
      <c r="D274" s="218" t="s">
        <v>165</v>
      </c>
      <c r="E274" s="219" t="s">
        <v>393</v>
      </c>
      <c r="F274" s="220" t="s">
        <v>394</v>
      </c>
      <c r="G274" s="221" t="s">
        <v>124</v>
      </c>
      <c r="H274" s="222">
        <v>1343.545</v>
      </c>
      <c r="I274" s="223"/>
      <c r="J274" s="224">
        <f>ROUND(I274*H274,2)</f>
        <v>0</v>
      </c>
      <c r="K274" s="220" t="s">
        <v>1</v>
      </c>
      <c r="L274" s="225"/>
      <c r="M274" s="226" t="s">
        <v>1</v>
      </c>
      <c r="N274" s="227" t="s">
        <v>42</v>
      </c>
      <c r="O274" s="58"/>
      <c r="P274" s="182">
        <f>O274*H274</f>
        <v>0</v>
      </c>
      <c r="Q274" s="182">
        <v>0.0014</v>
      </c>
      <c r="R274" s="182">
        <f>Q274*H274</f>
        <v>1.8809630000000002</v>
      </c>
      <c r="S274" s="182">
        <v>0</v>
      </c>
      <c r="T274" s="183">
        <f>S274*H274</f>
        <v>0</v>
      </c>
      <c r="AR274" s="15" t="s">
        <v>169</v>
      </c>
      <c r="AT274" s="15" t="s">
        <v>165</v>
      </c>
      <c r="AU274" s="15" t="s">
        <v>81</v>
      </c>
      <c r="AY274" s="15" t="s">
        <v>119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5" t="s">
        <v>79</v>
      </c>
      <c r="BK274" s="184">
        <f>ROUND(I274*H274,2)</f>
        <v>0</v>
      </c>
      <c r="BL274" s="15" t="s">
        <v>126</v>
      </c>
      <c r="BM274" s="15" t="s">
        <v>395</v>
      </c>
    </row>
    <row r="275" spans="2:51" s="11" customFormat="1" ht="12">
      <c r="B275" s="185"/>
      <c r="C275" s="186"/>
      <c r="D275" s="187" t="s">
        <v>128</v>
      </c>
      <c r="E275" s="188" t="s">
        <v>1</v>
      </c>
      <c r="F275" s="189" t="s">
        <v>396</v>
      </c>
      <c r="G275" s="186"/>
      <c r="H275" s="190">
        <v>1343.545</v>
      </c>
      <c r="I275" s="191"/>
      <c r="J275" s="186"/>
      <c r="K275" s="186"/>
      <c r="L275" s="192"/>
      <c r="M275" s="193"/>
      <c r="N275" s="194"/>
      <c r="O275" s="194"/>
      <c r="P275" s="194"/>
      <c r="Q275" s="194"/>
      <c r="R275" s="194"/>
      <c r="S275" s="194"/>
      <c r="T275" s="195"/>
      <c r="AT275" s="196" t="s">
        <v>128</v>
      </c>
      <c r="AU275" s="196" t="s">
        <v>81</v>
      </c>
      <c r="AV275" s="11" t="s">
        <v>81</v>
      </c>
      <c r="AW275" s="11" t="s">
        <v>32</v>
      </c>
      <c r="AX275" s="11" t="s">
        <v>71</v>
      </c>
      <c r="AY275" s="196" t="s">
        <v>119</v>
      </c>
    </row>
    <row r="276" spans="2:51" s="12" customFormat="1" ht="12">
      <c r="B276" s="197"/>
      <c r="C276" s="198"/>
      <c r="D276" s="187" t="s">
        <v>128</v>
      </c>
      <c r="E276" s="199" t="s">
        <v>1</v>
      </c>
      <c r="F276" s="200" t="s">
        <v>130</v>
      </c>
      <c r="G276" s="198"/>
      <c r="H276" s="201">
        <v>1343.545</v>
      </c>
      <c r="I276" s="202"/>
      <c r="J276" s="198"/>
      <c r="K276" s="198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128</v>
      </c>
      <c r="AU276" s="207" t="s">
        <v>81</v>
      </c>
      <c r="AV276" s="12" t="s">
        <v>126</v>
      </c>
      <c r="AW276" s="12" t="s">
        <v>32</v>
      </c>
      <c r="AX276" s="12" t="s">
        <v>79</v>
      </c>
      <c r="AY276" s="207" t="s">
        <v>119</v>
      </c>
    </row>
    <row r="277" spans="2:65" s="1" customFormat="1" ht="16.5" customHeight="1">
      <c r="B277" s="32"/>
      <c r="C277" s="173" t="s">
        <v>397</v>
      </c>
      <c r="D277" s="173" t="s">
        <v>121</v>
      </c>
      <c r="E277" s="174" t="s">
        <v>398</v>
      </c>
      <c r="F277" s="175" t="s">
        <v>399</v>
      </c>
      <c r="G277" s="176" t="s">
        <v>152</v>
      </c>
      <c r="H277" s="177">
        <v>2.425</v>
      </c>
      <c r="I277" s="178"/>
      <c r="J277" s="179">
        <f>ROUND(I277*H277,2)</f>
        <v>0</v>
      </c>
      <c r="K277" s="175" t="s">
        <v>125</v>
      </c>
      <c r="L277" s="36"/>
      <c r="M277" s="180" t="s">
        <v>1</v>
      </c>
      <c r="N277" s="181" t="s">
        <v>42</v>
      </c>
      <c r="O277" s="58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15" t="s">
        <v>126</v>
      </c>
      <c r="AT277" s="15" t="s">
        <v>121</v>
      </c>
      <c r="AU277" s="15" t="s">
        <v>81</v>
      </c>
      <c r="AY277" s="15" t="s">
        <v>119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5" t="s">
        <v>79</v>
      </c>
      <c r="BK277" s="184">
        <f>ROUND(I277*H277,2)</f>
        <v>0</v>
      </c>
      <c r="BL277" s="15" t="s">
        <v>126</v>
      </c>
      <c r="BM277" s="15" t="s">
        <v>400</v>
      </c>
    </row>
    <row r="278" spans="2:51" s="11" customFormat="1" ht="12">
      <c r="B278" s="185"/>
      <c r="C278" s="186"/>
      <c r="D278" s="187" t="s">
        <v>128</v>
      </c>
      <c r="E278" s="188" t="s">
        <v>1</v>
      </c>
      <c r="F278" s="189" t="s">
        <v>401</v>
      </c>
      <c r="G278" s="186"/>
      <c r="H278" s="190">
        <v>2.425</v>
      </c>
      <c r="I278" s="191"/>
      <c r="J278" s="186"/>
      <c r="K278" s="186"/>
      <c r="L278" s="192"/>
      <c r="M278" s="193"/>
      <c r="N278" s="194"/>
      <c r="O278" s="194"/>
      <c r="P278" s="194"/>
      <c r="Q278" s="194"/>
      <c r="R278" s="194"/>
      <c r="S278" s="194"/>
      <c r="T278" s="195"/>
      <c r="AT278" s="196" t="s">
        <v>128</v>
      </c>
      <c r="AU278" s="196" t="s">
        <v>81</v>
      </c>
      <c r="AV278" s="11" t="s">
        <v>81</v>
      </c>
      <c r="AW278" s="11" t="s">
        <v>32</v>
      </c>
      <c r="AX278" s="11" t="s">
        <v>71</v>
      </c>
      <c r="AY278" s="196" t="s">
        <v>119</v>
      </c>
    </row>
    <row r="279" spans="2:51" s="12" customFormat="1" ht="12">
      <c r="B279" s="197"/>
      <c r="C279" s="198"/>
      <c r="D279" s="187" t="s">
        <v>128</v>
      </c>
      <c r="E279" s="199" t="s">
        <v>1</v>
      </c>
      <c r="F279" s="200" t="s">
        <v>130</v>
      </c>
      <c r="G279" s="198"/>
      <c r="H279" s="201">
        <v>2.425</v>
      </c>
      <c r="I279" s="202"/>
      <c r="J279" s="198"/>
      <c r="K279" s="198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128</v>
      </c>
      <c r="AU279" s="207" t="s">
        <v>81</v>
      </c>
      <c r="AV279" s="12" t="s">
        <v>126</v>
      </c>
      <c r="AW279" s="12" t="s">
        <v>32</v>
      </c>
      <c r="AX279" s="12" t="s">
        <v>79</v>
      </c>
      <c r="AY279" s="207" t="s">
        <v>119</v>
      </c>
    </row>
    <row r="280" spans="2:65" s="1" customFormat="1" ht="16.5" customHeight="1">
      <c r="B280" s="32"/>
      <c r="C280" s="173" t="s">
        <v>402</v>
      </c>
      <c r="D280" s="173" t="s">
        <v>121</v>
      </c>
      <c r="E280" s="174" t="s">
        <v>403</v>
      </c>
      <c r="F280" s="175" t="s">
        <v>404</v>
      </c>
      <c r="G280" s="176" t="s">
        <v>405</v>
      </c>
      <c r="H280" s="177">
        <v>97</v>
      </c>
      <c r="I280" s="178"/>
      <c r="J280" s="179">
        <f>ROUND(I280*H280,2)</f>
        <v>0</v>
      </c>
      <c r="K280" s="175" t="s">
        <v>125</v>
      </c>
      <c r="L280" s="36"/>
      <c r="M280" s="180" t="s">
        <v>1</v>
      </c>
      <c r="N280" s="181" t="s">
        <v>42</v>
      </c>
      <c r="O280" s="58"/>
      <c r="P280" s="182">
        <f>O280*H280</f>
        <v>0</v>
      </c>
      <c r="Q280" s="182">
        <v>0.00116</v>
      </c>
      <c r="R280" s="182">
        <f>Q280*H280</f>
        <v>0.11252</v>
      </c>
      <c r="S280" s="182">
        <v>0</v>
      </c>
      <c r="T280" s="183">
        <f>S280*H280</f>
        <v>0</v>
      </c>
      <c r="AR280" s="15" t="s">
        <v>126</v>
      </c>
      <c r="AT280" s="15" t="s">
        <v>121</v>
      </c>
      <c r="AU280" s="15" t="s">
        <v>81</v>
      </c>
      <c r="AY280" s="15" t="s">
        <v>119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5" t="s">
        <v>79</v>
      </c>
      <c r="BK280" s="184">
        <f>ROUND(I280*H280,2)</f>
        <v>0</v>
      </c>
      <c r="BL280" s="15" t="s">
        <v>126</v>
      </c>
      <c r="BM280" s="15" t="s">
        <v>406</v>
      </c>
    </row>
    <row r="281" spans="2:51" s="11" customFormat="1" ht="12">
      <c r="B281" s="185"/>
      <c r="C281" s="186"/>
      <c r="D281" s="187" t="s">
        <v>128</v>
      </c>
      <c r="E281" s="188" t="s">
        <v>1</v>
      </c>
      <c r="F281" s="189" t="s">
        <v>407</v>
      </c>
      <c r="G281" s="186"/>
      <c r="H281" s="190">
        <v>97</v>
      </c>
      <c r="I281" s="191"/>
      <c r="J281" s="186"/>
      <c r="K281" s="186"/>
      <c r="L281" s="192"/>
      <c r="M281" s="193"/>
      <c r="N281" s="194"/>
      <c r="O281" s="194"/>
      <c r="P281" s="194"/>
      <c r="Q281" s="194"/>
      <c r="R281" s="194"/>
      <c r="S281" s="194"/>
      <c r="T281" s="195"/>
      <c r="AT281" s="196" t="s">
        <v>128</v>
      </c>
      <c r="AU281" s="196" t="s">
        <v>81</v>
      </c>
      <c r="AV281" s="11" t="s">
        <v>81</v>
      </c>
      <c r="AW281" s="11" t="s">
        <v>32</v>
      </c>
      <c r="AX281" s="11" t="s">
        <v>71</v>
      </c>
      <c r="AY281" s="196" t="s">
        <v>119</v>
      </c>
    </row>
    <row r="282" spans="2:51" s="12" customFormat="1" ht="12">
      <c r="B282" s="197"/>
      <c r="C282" s="198"/>
      <c r="D282" s="187" t="s">
        <v>128</v>
      </c>
      <c r="E282" s="199" t="s">
        <v>1</v>
      </c>
      <c r="F282" s="200" t="s">
        <v>130</v>
      </c>
      <c r="G282" s="198"/>
      <c r="H282" s="201">
        <v>97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128</v>
      </c>
      <c r="AU282" s="207" t="s">
        <v>81</v>
      </c>
      <c r="AV282" s="12" t="s">
        <v>126</v>
      </c>
      <c r="AW282" s="12" t="s">
        <v>32</v>
      </c>
      <c r="AX282" s="12" t="s">
        <v>79</v>
      </c>
      <c r="AY282" s="207" t="s">
        <v>119</v>
      </c>
    </row>
    <row r="283" spans="2:63" s="10" customFormat="1" ht="22.9" customHeight="1">
      <c r="B283" s="157"/>
      <c r="C283" s="158"/>
      <c r="D283" s="159" t="s">
        <v>70</v>
      </c>
      <c r="E283" s="171" t="s">
        <v>126</v>
      </c>
      <c r="F283" s="171" t="s">
        <v>408</v>
      </c>
      <c r="G283" s="158"/>
      <c r="H283" s="158"/>
      <c r="I283" s="161"/>
      <c r="J283" s="172">
        <f>BK283</f>
        <v>0</v>
      </c>
      <c r="K283" s="158"/>
      <c r="L283" s="163"/>
      <c r="M283" s="164"/>
      <c r="N283" s="165"/>
      <c r="O283" s="165"/>
      <c r="P283" s="166">
        <f>SUM(P284:P320)</f>
        <v>0</v>
      </c>
      <c r="Q283" s="165"/>
      <c r="R283" s="166">
        <f>SUM(R284:R320)</f>
        <v>137.99195099999997</v>
      </c>
      <c r="S283" s="165"/>
      <c r="T283" s="167">
        <f>SUM(T284:T320)</f>
        <v>0</v>
      </c>
      <c r="AR283" s="168" t="s">
        <v>79</v>
      </c>
      <c r="AT283" s="169" t="s">
        <v>70</v>
      </c>
      <c r="AU283" s="169" t="s">
        <v>79</v>
      </c>
      <c r="AY283" s="168" t="s">
        <v>119</v>
      </c>
      <c r="BK283" s="170">
        <f>SUM(BK284:BK320)</f>
        <v>0</v>
      </c>
    </row>
    <row r="284" spans="2:65" s="1" customFormat="1" ht="16.5" customHeight="1">
      <c r="B284" s="32"/>
      <c r="C284" s="173" t="s">
        <v>409</v>
      </c>
      <c r="D284" s="173" t="s">
        <v>121</v>
      </c>
      <c r="E284" s="174" t="s">
        <v>410</v>
      </c>
      <c r="F284" s="175" t="s">
        <v>411</v>
      </c>
      <c r="G284" s="176" t="s">
        <v>124</v>
      </c>
      <c r="H284" s="177">
        <v>16.5</v>
      </c>
      <c r="I284" s="178"/>
      <c r="J284" s="179">
        <f>ROUND(I284*H284,2)</f>
        <v>0</v>
      </c>
      <c r="K284" s="175" t="s">
        <v>125</v>
      </c>
      <c r="L284" s="36"/>
      <c r="M284" s="180" t="s">
        <v>1</v>
      </c>
      <c r="N284" s="181" t="s">
        <v>42</v>
      </c>
      <c r="O284" s="58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15" t="s">
        <v>126</v>
      </c>
      <c r="AT284" s="15" t="s">
        <v>121</v>
      </c>
      <c r="AU284" s="15" t="s">
        <v>81</v>
      </c>
      <c r="AY284" s="15" t="s">
        <v>119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15" t="s">
        <v>79</v>
      </c>
      <c r="BK284" s="184">
        <f>ROUND(I284*H284,2)</f>
        <v>0</v>
      </c>
      <c r="BL284" s="15" t="s">
        <v>126</v>
      </c>
      <c r="BM284" s="15" t="s">
        <v>412</v>
      </c>
    </row>
    <row r="285" spans="2:51" s="13" customFormat="1" ht="12">
      <c r="B285" s="208"/>
      <c r="C285" s="209"/>
      <c r="D285" s="187" t="s">
        <v>128</v>
      </c>
      <c r="E285" s="210" t="s">
        <v>1</v>
      </c>
      <c r="F285" s="211" t="s">
        <v>413</v>
      </c>
      <c r="G285" s="209"/>
      <c r="H285" s="210" t="s">
        <v>1</v>
      </c>
      <c r="I285" s="212"/>
      <c r="J285" s="209"/>
      <c r="K285" s="209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128</v>
      </c>
      <c r="AU285" s="217" t="s">
        <v>81</v>
      </c>
      <c r="AV285" s="13" t="s">
        <v>79</v>
      </c>
      <c r="AW285" s="13" t="s">
        <v>32</v>
      </c>
      <c r="AX285" s="13" t="s">
        <v>71</v>
      </c>
      <c r="AY285" s="217" t="s">
        <v>119</v>
      </c>
    </row>
    <row r="286" spans="2:51" s="11" customFormat="1" ht="12">
      <c r="B286" s="185"/>
      <c r="C286" s="186"/>
      <c r="D286" s="187" t="s">
        <v>128</v>
      </c>
      <c r="E286" s="188" t="s">
        <v>1</v>
      </c>
      <c r="F286" s="189" t="s">
        <v>193</v>
      </c>
      <c r="G286" s="186"/>
      <c r="H286" s="190">
        <v>12</v>
      </c>
      <c r="I286" s="191"/>
      <c r="J286" s="186"/>
      <c r="K286" s="186"/>
      <c r="L286" s="192"/>
      <c r="M286" s="193"/>
      <c r="N286" s="194"/>
      <c r="O286" s="194"/>
      <c r="P286" s="194"/>
      <c r="Q286" s="194"/>
      <c r="R286" s="194"/>
      <c r="S286" s="194"/>
      <c r="T286" s="195"/>
      <c r="AT286" s="196" t="s">
        <v>128</v>
      </c>
      <c r="AU286" s="196" t="s">
        <v>81</v>
      </c>
      <c r="AV286" s="11" t="s">
        <v>81</v>
      </c>
      <c r="AW286" s="11" t="s">
        <v>32</v>
      </c>
      <c r="AX286" s="11" t="s">
        <v>71</v>
      </c>
      <c r="AY286" s="196" t="s">
        <v>119</v>
      </c>
    </row>
    <row r="287" spans="2:51" s="13" customFormat="1" ht="12">
      <c r="B287" s="208"/>
      <c r="C287" s="209"/>
      <c r="D287" s="187" t="s">
        <v>128</v>
      </c>
      <c r="E287" s="210" t="s">
        <v>1</v>
      </c>
      <c r="F287" s="211" t="s">
        <v>414</v>
      </c>
      <c r="G287" s="209"/>
      <c r="H287" s="210" t="s">
        <v>1</v>
      </c>
      <c r="I287" s="212"/>
      <c r="J287" s="209"/>
      <c r="K287" s="209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128</v>
      </c>
      <c r="AU287" s="217" t="s">
        <v>81</v>
      </c>
      <c r="AV287" s="13" t="s">
        <v>79</v>
      </c>
      <c r="AW287" s="13" t="s">
        <v>32</v>
      </c>
      <c r="AX287" s="13" t="s">
        <v>71</v>
      </c>
      <c r="AY287" s="217" t="s">
        <v>119</v>
      </c>
    </row>
    <row r="288" spans="2:51" s="11" customFormat="1" ht="12">
      <c r="B288" s="185"/>
      <c r="C288" s="186"/>
      <c r="D288" s="187" t="s">
        <v>128</v>
      </c>
      <c r="E288" s="188" t="s">
        <v>1</v>
      </c>
      <c r="F288" s="189" t="s">
        <v>415</v>
      </c>
      <c r="G288" s="186"/>
      <c r="H288" s="190">
        <v>4.5</v>
      </c>
      <c r="I288" s="191"/>
      <c r="J288" s="186"/>
      <c r="K288" s="186"/>
      <c r="L288" s="192"/>
      <c r="M288" s="193"/>
      <c r="N288" s="194"/>
      <c r="O288" s="194"/>
      <c r="P288" s="194"/>
      <c r="Q288" s="194"/>
      <c r="R288" s="194"/>
      <c r="S288" s="194"/>
      <c r="T288" s="195"/>
      <c r="AT288" s="196" t="s">
        <v>128</v>
      </c>
      <c r="AU288" s="196" t="s">
        <v>81</v>
      </c>
      <c r="AV288" s="11" t="s">
        <v>81</v>
      </c>
      <c r="AW288" s="11" t="s">
        <v>32</v>
      </c>
      <c r="AX288" s="11" t="s">
        <v>71</v>
      </c>
      <c r="AY288" s="196" t="s">
        <v>119</v>
      </c>
    </row>
    <row r="289" spans="2:51" s="12" customFormat="1" ht="12">
      <c r="B289" s="197"/>
      <c r="C289" s="198"/>
      <c r="D289" s="187" t="s">
        <v>128</v>
      </c>
      <c r="E289" s="199" t="s">
        <v>1</v>
      </c>
      <c r="F289" s="200" t="s">
        <v>130</v>
      </c>
      <c r="G289" s="198"/>
      <c r="H289" s="201">
        <v>16.5</v>
      </c>
      <c r="I289" s="202"/>
      <c r="J289" s="198"/>
      <c r="K289" s="198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128</v>
      </c>
      <c r="AU289" s="207" t="s">
        <v>81</v>
      </c>
      <c r="AV289" s="12" t="s">
        <v>126</v>
      </c>
      <c r="AW289" s="12" t="s">
        <v>32</v>
      </c>
      <c r="AX289" s="12" t="s">
        <v>79</v>
      </c>
      <c r="AY289" s="207" t="s">
        <v>119</v>
      </c>
    </row>
    <row r="290" spans="2:65" s="1" customFormat="1" ht="16.5" customHeight="1">
      <c r="B290" s="32"/>
      <c r="C290" s="173" t="s">
        <v>416</v>
      </c>
      <c r="D290" s="173" t="s">
        <v>121</v>
      </c>
      <c r="E290" s="174" t="s">
        <v>417</v>
      </c>
      <c r="F290" s="175" t="s">
        <v>418</v>
      </c>
      <c r="G290" s="176" t="s">
        <v>152</v>
      </c>
      <c r="H290" s="177">
        <v>3.75</v>
      </c>
      <c r="I290" s="178"/>
      <c r="J290" s="179">
        <f>ROUND(I290*H290,2)</f>
        <v>0</v>
      </c>
      <c r="K290" s="175" t="s">
        <v>125</v>
      </c>
      <c r="L290" s="36"/>
      <c r="M290" s="180" t="s">
        <v>1</v>
      </c>
      <c r="N290" s="181" t="s">
        <v>42</v>
      </c>
      <c r="O290" s="58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15" t="s">
        <v>126</v>
      </c>
      <c r="AT290" s="15" t="s">
        <v>121</v>
      </c>
      <c r="AU290" s="15" t="s">
        <v>81</v>
      </c>
      <c r="AY290" s="15" t="s">
        <v>119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5" t="s">
        <v>79</v>
      </c>
      <c r="BK290" s="184">
        <f>ROUND(I290*H290,2)</f>
        <v>0</v>
      </c>
      <c r="BL290" s="15" t="s">
        <v>126</v>
      </c>
      <c r="BM290" s="15" t="s">
        <v>419</v>
      </c>
    </row>
    <row r="291" spans="2:51" s="13" customFormat="1" ht="12">
      <c r="B291" s="208"/>
      <c r="C291" s="209"/>
      <c r="D291" s="187" t="s">
        <v>128</v>
      </c>
      <c r="E291" s="210" t="s">
        <v>1</v>
      </c>
      <c r="F291" s="211" t="s">
        <v>420</v>
      </c>
      <c r="G291" s="209"/>
      <c r="H291" s="210" t="s">
        <v>1</v>
      </c>
      <c r="I291" s="212"/>
      <c r="J291" s="209"/>
      <c r="K291" s="209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128</v>
      </c>
      <c r="AU291" s="217" t="s">
        <v>81</v>
      </c>
      <c r="AV291" s="13" t="s">
        <v>79</v>
      </c>
      <c r="AW291" s="13" t="s">
        <v>32</v>
      </c>
      <c r="AX291" s="13" t="s">
        <v>71</v>
      </c>
      <c r="AY291" s="217" t="s">
        <v>119</v>
      </c>
    </row>
    <row r="292" spans="2:51" s="11" customFormat="1" ht="12">
      <c r="B292" s="185"/>
      <c r="C292" s="186"/>
      <c r="D292" s="187" t="s">
        <v>128</v>
      </c>
      <c r="E292" s="188" t="s">
        <v>1</v>
      </c>
      <c r="F292" s="189" t="s">
        <v>421</v>
      </c>
      <c r="G292" s="186"/>
      <c r="H292" s="190">
        <v>3.75</v>
      </c>
      <c r="I292" s="191"/>
      <c r="J292" s="186"/>
      <c r="K292" s="186"/>
      <c r="L292" s="192"/>
      <c r="M292" s="193"/>
      <c r="N292" s="194"/>
      <c r="O292" s="194"/>
      <c r="P292" s="194"/>
      <c r="Q292" s="194"/>
      <c r="R292" s="194"/>
      <c r="S292" s="194"/>
      <c r="T292" s="195"/>
      <c r="AT292" s="196" t="s">
        <v>128</v>
      </c>
      <c r="AU292" s="196" t="s">
        <v>81</v>
      </c>
      <c r="AV292" s="11" t="s">
        <v>81</v>
      </c>
      <c r="AW292" s="11" t="s">
        <v>32</v>
      </c>
      <c r="AX292" s="11" t="s">
        <v>71</v>
      </c>
      <c r="AY292" s="196" t="s">
        <v>119</v>
      </c>
    </row>
    <row r="293" spans="2:51" s="12" customFormat="1" ht="12">
      <c r="B293" s="197"/>
      <c r="C293" s="198"/>
      <c r="D293" s="187" t="s">
        <v>128</v>
      </c>
      <c r="E293" s="199" t="s">
        <v>1</v>
      </c>
      <c r="F293" s="200" t="s">
        <v>130</v>
      </c>
      <c r="G293" s="198"/>
      <c r="H293" s="201">
        <v>3.75</v>
      </c>
      <c r="I293" s="202"/>
      <c r="J293" s="198"/>
      <c r="K293" s="198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128</v>
      </c>
      <c r="AU293" s="207" t="s">
        <v>81</v>
      </c>
      <c r="AV293" s="12" t="s">
        <v>126</v>
      </c>
      <c r="AW293" s="12" t="s">
        <v>32</v>
      </c>
      <c r="AX293" s="12" t="s">
        <v>79</v>
      </c>
      <c r="AY293" s="207" t="s">
        <v>119</v>
      </c>
    </row>
    <row r="294" spans="2:65" s="1" customFormat="1" ht="16.5" customHeight="1">
      <c r="B294" s="32"/>
      <c r="C294" s="173" t="s">
        <v>422</v>
      </c>
      <c r="D294" s="173" t="s">
        <v>121</v>
      </c>
      <c r="E294" s="174" t="s">
        <v>423</v>
      </c>
      <c r="F294" s="175" t="s">
        <v>424</v>
      </c>
      <c r="G294" s="176" t="s">
        <v>124</v>
      </c>
      <c r="H294" s="177">
        <v>16.5</v>
      </c>
      <c r="I294" s="178"/>
      <c r="J294" s="179">
        <f>ROUND(I294*H294,2)</f>
        <v>0</v>
      </c>
      <c r="K294" s="175" t="s">
        <v>125</v>
      </c>
      <c r="L294" s="36"/>
      <c r="M294" s="180" t="s">
        <v>1</v>
      </c>
      <c r="N294" s="181" t="s">
        <v>42</v>
      </c>
      <c r="O294" s="58"/>
      <c r="P294" s="182">
        <f>O294*H294</f>
        <v>0</v>
      </c>
      <c r="Q294" s="182">
        <v>0.30006</v>
      </c>
      <c r="R294" s="182">
        <f>Q294*H294</f>
        <v>4.95099</v>
      </c>
      <c r="S294" s="182">
        <v>0</v>
      </c>
      <c r="T294" s="183">
        <f>S294*H294</f>
        <v>0</v>
      </c>
      <c r="AR294" s="15" t="s">
        <v>126</v>
      </c>
      <c r="AT294" s="15" t="s">
        <v>121</v>
      </c>
      <c r="AU294" s="15" t="s">
        <v>81</v>
      </c>
      <c r="AY294" s="15" t="s">
        <v>119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15" t="s">
        <v>79</v>
      </c>
      <c r="BK294" s="184">
        <f>ROUND(I294*H294,2)</f>
        <v>0</v>
      </c>
      <c r="BL294" s="15" t="s">
        <v>126</v>
      </c>
      <c r="BM294" s="15" t="s">
        <v>425</v>
      </c>
    </row>
    <row r="295" spans="2:51" s="11" customFormat="1" ht="12">
      <c r="B295" s="185"/>
      <c r="C295" s="186"/>
      <c r="D295" s="187" t="s">
        <v>128</v>
      </c>
      <c r="E295" s="188" t="s">
        <v>1</v>
      </c>
      <c r="F295" s="189" t="s">
        <v>426</v>
      </c>
      <c r="G295" s="186"/>
      <c r="H295" s="190">
        <v>16.5</v>
      </c>
      <c r="I295" s="191"/>
      <c r="J295" s="186"/>
      <c r="K295" s="186"/>
      <c r="L295" s="192"/>
      <c r="M295" s="193"/>
      <c r="N295" s="194"/>
      <c r="O295" s="194"/>
      <c r="P295" s="194"/>
      <c r="Q295" s="194"/>
      <c r="R295" s="194"/>
      <c r="S295" s="194"/>
      <c r="T295" s="195"/>
      <c r="AT295" s="196" t="s">
        <v>128</v>
      </c>
      <c r="AU295" s="196" t="s">
        <v>81</v>
      </c>
      <c r="AV295" s="11" t="s">
        <v>81</v>
      </c>
      <c r="AW295" s="11" t="s">
        <v>32</v>
      </c>
      <c r="AX295" s="11" t="s">
        <v>71</v>
      </c>
      <c r="AY295" s="196" t="s">
        <v>119</v>
      </c>
    </row>
    <row r="296" spans="2:51" s="12" customFormat="1" ht="12">
      <c r="B296" s="197"/>
      <c r="C296" s="198"/>
      <c r="D296" s="187" t="s">
        <v>128</v>
      </c>
      <c r="E296" s="199" t="s">
        <v>1</v>
      </c>
      <c r="F296" s="200" t="s">
        <v>130</v>
      </c>
      <c r="G296" s="198"/>
      <c r="H296" s="201">
        <v>16.5</v>
      </c>
      <c r="I296" s="202"/>
      <c r="J296" s="198"/>
      <c r="K296" s="198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128</v>
      </c>
      <c r="AU296" s="207" t="s">
        <v>81</v>
      </c>
      <c r="AV296" s="12" t="s">
        <v>126</v>
      </c>
      <c r="AW296" s="12" t="s">
        <v>32</v>
      </c>
      <c r="AX296" s="12" t="s">
        <v>79</v>
      </c>
      <c r="AY296" s="207" t="s">
        <v>119</v>
      </c>
    </row>
    <row r="297" spans="2:65" s="1" customFormat="1" ht="16.5" customHeight="1">
      <c r="B297" s="32"/>
      <c r="C297" s="173" t="s">
        <v>427</v>
      </c>
      <c r="D297" s="173" t="s">
        <v>121</v>
      </c>
      <c r="E297" s="174" t="s">
        <v>428</v>
      </c>
      <c r="F297" s="175" t="s">
        <v>429</v>
      </c>
      <c r="G297" s="176" t="s">
        <v>152</v>
      </c>
      <c r="H297" s="177">
        <v>1.68</v>
      </c>
      <c r="I297" s="178"/>
      <c r="J297" s="179">
        <f>ROUND(I297*H297,2)</f>
        <v>0</v>
      </c>
      <c r="K297" s="175" t="s">
        <v>125</v>
      </c>
      <c r="L297" s="36"/>
      <c r="M297" s="180" t="s">
        <v>1</v>
      </c>
      <c r="N297" s="181" t="s">
        <v>42</v>
      </c>
      <c r="O297" s="58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15" t="s">
        <v>126</v>
      </c>
      <c r="AT297" s="15" t="s">
        <v>121</v>
      </c>
      <c r="AU297" s="15" t="s">
        <v>81</v>
      </c>
      <c r="AY297" s="15" t="s">
        <v>119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15" t="s">
        <v>79</v>
      </c>
      <c r="BK297" s="184">
        <f>ROUND(I297*H297,2)</f>
        <v>0</v>
      </c>
      <c r="BL297" s="15" t="s">
        <v>126</v>
      </c>
      <c r="BM297" s="15" t="s">
        <v>430</v>
      </c>
    </row>
    <row r="298" spans="2:51" s="13" customFormat="1" ht="12">
      <c r="B298" s="208"/>
      <c r="C298" s="209"/>
      <c r="D298" s="187" t="s">
        <v>128</v>
      </c>
      <c r="E298" s="210" t="s">
        <v>1</v>
      </c>
      <c r="F298" s="211" t="s">
        <v>431</v>
      </c>
      <c r="G298" s="209"/>
      <c r="H298" s="210" t="s">
        <v>1</v>
      </c>
      <c r="I298" s="212"/>
      <c r="J298" s="209"/>
      <c r="K298" s="209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128</v>
      </c>
      <c r="AU298" s="217" t="s">
        <v>81</v>
      </c>
      <c r="AV298" s="13" t="s">
        <v>79</v>
      </c>
      <c r="AW298" s="13" t="s">
        <v>32</v>
      </c>
      <c r="AX298" s="13" t="s">
        <v>71</v>
      </c>
      <c r="AY298" s="217" t="s">
        <v>119</v>
      </c>
    </row>
    <row r="299" spans="2:51" s="11" customFormat="1" ht="12">
      <c r="B299" s="185"/>
      <c r="C299" s="186"/>
      <c r="D299" s="187" t="s">
        <v>128</v>
      </c>
      <c r="E299" s="188" t="s">
        <v>1</v>
      </c>
      <c r="F299" s="189" t="s">
        <v>432</v>
      </c>
      <c r="G299" s="186"/>
      <c r="H299" s="190">
        <v>1.68</v>
      </c>
      <c r="I299" s="191"/>
      <c r="J299" s="186"/>
      <c r="K299" s="186"/>
      <c r="L299" s="192"/>
      <c r="M299" s="193"/>
      <c r="N299" s="194"/>
      <c r="O299" s="194"/>
      <c r="P299" s="194"/>
      <c r="Q299" s="194"/>
      <c r="R299" s="194"/>
      <c r="S299" s="194"/>
      <c r="T299" s="195"/>
      <c r="AT299" s="196" t="s">
        <v>128</v>
      </c>
      <c r="AU299" s="196" t="s">
        <v>81</v>
      </c>
      <c r="AV299" s="11" t="s">
        <v>81</v>
      </c>
      <c r="AW299" s="11" t="s">
        <v>32</v>
      </c>
      <c r="AX299" s="11" t="s">
        <v>71</v>
      </c>
      <c r="AY299" s="196" t="s">
        <v>119</v>
      </c>
    </row>
    <row r="300" spans="2:51" s="12" customFormat="1" ht="12">
      <c r="B300" s="197"/>
      <c r="C300" s="198"/>
      <c r="D300" s="187" t="s">
        <v>128</v>
      </c>
      <c r="E300" s="199" t="s">
        <v>1</v>
      </c>
      <c r="F300" s="200" t="s">
        <v>130</v>
      </c>
      <c r="G300" s="198"/>
      <c r="H300" s="201">
        <v>1.68</v>
      </c>
      <c r="I300" s="202"/>
      <c r="J300" s="198"/>
      <c r="K300" s="198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128</v>
      </c>
      <c r="AU300" s="207" t="s">
        <v>81</v>
      </c>
      <c r="AV300" s="12" t="s">
        <v>126</v>
      </c>
      <c r="AW300" s="12" t="s">
        <v>32</v>
      </c>
      <c r="AX300" s="12" t="s">
        <v>79</v>
      </c>
      <c r="AY300" s="207" t="s">
        <v>119</v>
      </c>
    </row>
    <row r="301" spans="2:65" s="1" customFormat="1" ht="16.5" customHeight="1">
      <c r="B301" s="32"/>
      <c r="C301" s="173" t="s">
        <v>433</v>
      </c>
      <c r="D301" s="173" t="s">
        <v>121</v>
      </c>
      <c r="E301" s="174" t="s">
        <v>434</v>
      </c>
      <c r="F301" s="175" t="s">
        <v>435</v>
      </c>
      <c r="G301" s="176" t="s">
        <v>152</v>
      </c>
      <c r="H301" s="177">
        <v>4.68</v>
      </c>
      <c r="I301" s="178"/>
      <c r="J301" s="179">
        <f>ROUND(I301*H301,2)</f>
        <v>0</v>
      </c>
      <c r="K301" s="175" t="s">
        <v>125</v>
      </c>
      <c r="L301" s="36"/>
      <c r="M301" s="180" t="s">
        <v>1</v>
      </c>
      <c r="N301" s="181" t="s">
        <v>42</v>
      </c>
      <c r="O301" s="58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15" t="s">
        <v>126</v>
      </c>
      <c r="AT301" s="15" t="s">
        <v>121</v>
      </c>
      <c r="AU301" s="15" t="s">
        <v>81</v>
      </c>
      <c r="AY301" s="15" t="s">
        <v>119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5" t="s">
        <v>79</v>
      </c>
      <c r="BK301" s="184">
        <f>ROUND(I301*H301,2)</f>
        <v>0</v>
      </c>
      <c r="BL301" s="15" t="s">
        <v>126</v>
      </c>
      <c r="BM301" s="15" t="s">
        <v>436</v>
      </c>
    </row>
    <row r="302" spans="2:51" s="13" customFormat="1" ht="12">
      <c r="B302" s="208"/>
      <c r="C302" s="209"/>
      <c r="D302" s="187" t="s">
        <v>128</v>
      </c>
      <c r="E302" s="210" t="s">
        <v>1</v>
      </c>
      <c r="F302" s="211" t="s">
        <v>420</v>
      </c>
      <c r="G302" s="209"/>
      <c r="H302" s="210" t="s">
        <v>1</v>
      </c>
      <c r="I302" s="212"/>
      <c r="J302" s="209"/>
      <c r="K302" s="209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128</v>
      </c>
      <c r="AU302" s="217" t="s">
        <v>81</v>
      </c>
      <c r="AV302" s="13" t="s">
        <v>79</v>
      </c>
      <c r="AW302" s="13" t="s">
        <v>32</v>
      </c>
      <c r="AX302" s="13" t="s">
        <v>71</v>
      </c>
      <c r="AY302" s="217" t="s">
        <v>119</v>
      </c>
    </row>
    <row r="303" spans="2:51" s="11" customFormat="1" ht="12">
      <c r="B303" s="185"/>
      <c r="C303" s="186"/>
      <c r="D303" s="187" t="s">
        <v>128</v>
      </c>
      <c r="E303" s="188" t="s">
        <v>1</v>
      </c>
      <c r="F303" s="189" t="s">
        <v>437</v>
      </c>
      <c r="G303" s="186"/>
      <c r="H303" s="190">
        <v>3</v>
      </c>
      <c r="I303" s="191"/>
      <c r="J303" s="186"/>
      <c r="K303" s="186"/>
      <c r="L303" s="192"/>
      <c r="M303" s="193"/>
      <c r="N303" s="194"/>
      <c r="O303" s="194"/>
      <c r="P303" s="194"/>
      <c r="Q303" s="194"/>
      <c r="R303" s="194"/>
      <c r="S303" s="194"/>
      <c r="T303" s="195"/>
      <c r="AT303" s="196" t="s">
        <v>128</v>
      </c>
      <c r="AU303" s="196" t="s">
        <v>81</v>
      </c>
      <c r="AV303" s="11" t="s">
        <v>81</v>
      </c>
      <c r="AW303" s="11" t="s">
        <v>32</v>
      </c>
      <c r="AX303" s="11" t="s">
        <v>71</v>
      </c>
      <c r="AY303" s="196" t="s">
        <v>119</v>
      </c>
    </row>
    <row r="304" spans="2:51" s="13" customFormat="1" ht="12">
      <c r="B304" s="208"/>
      <c r="C304" s="209"/>
      <c r="D304" s="187" t="s">
        <v>128</v>
      </c>
      <c r="E304" s="210" t="s">
        <v>1</v>
      </c>
      <c r="F304" s="211" t="s">
        <v>431</v>
      </c>
      <c r="G304" s="209"/>
      <c r="H304" s="210" t="s">
        <v>1</v>
      </c>
      <c r="I304" s="212"/>
      <c r="J304" s="209"/>
      <c r="K304" s="209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128</v>
      </c>
      <c r="AU304" s="217" t="s">
        <v>81</v>
      </c>
      <c r="AV304" s="13" t="s">
        <v>79</v>
      </c>
      <c r="AW304" s="13" t="s">
        <v>32</v>
      </c>
      <c r="AX304" s="13" t="s">
        <v>71</v>
      </c>
      <c r="AY304" s="217" t="s">
        <v>119</v>
      </c>
    </row>
    <row r="305" spans="2:51" s="11" customFormat="1" ht="12">
      <c r="B305" s="185"/>
      <c r="C305" s="186"/>
      <c r="D305" s="187" t="s">
        <v>128</v>
      </c>
      <c r="E305" s="188" t="s">
        <v>1</v>
      </c>
      <c r="F305" s="189" t="s">
        <v>432</v>
      </c>
      <c r="G305" s="186"/>
      <c r="H305" s="190">
        <v>1.68</v>
      </c>
      <c r="I305" s="191"/>
      <c r="J305" s="186"/>
      <c r="K305" s="186"/>
      <c r="L305" s="192"/>
      <c r="M305" s="193"/>
      <c r="N305" s="194"/>
      <c r="O305" s="194"/>
      <c r="P305" s="194"/>
      <c r="Q305" s="194"/>
      <c r="R305" s="194"/>
      <c r="S305" s="194"/>
      <c r="T305" s="195"/>
      <c r="AT305" s="196" t="s">
        <v>128</v>
      </c>
      <c r="AU305" s="196" t="s">
        <v>81</v>
      </c>
      <c r="AV305" s="11" t="s">
        <v>81</v>
      </c>
      <c r="AW305" s="11" t="s">
        <v>32</v>
      </c>
      <c r="AX305" s="11" t="s">
        <v>71</v>
      </c>
      <c r="AY305" s="196" t="s">
        <v>119</v>
      </c>
    </row>
    <row r="306" spans="2:51" s="12" customFormat="1" ht="12">
      <c r="B306" s="197"/>
      <c r="C306" s="198"/>
      <c r="D306" s="187" t="s">
        <v>128</v>
      </c>
      <c r="E306" s="199" t="s">
        <v>1</v>
      </c>
      <c r="F306" s="200" t="s">
        <v>130</v>
      </c>
      <c r="G306" s="198"/>
      <c r="H306" s="201">
        <v>4.68</v>
      </c>
      <c r="I306" s="202"/>
      <c r="J306" s="198"/>
      <c r="K306" s="198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128</v>
      </c>
      <c r="AU306" s="207" t="s">
        <v>81</v>
      </c>
      <c r="AV306" s="12" t="s">
        <v>126</v>
      </c>
      <c r="AW306" s="12" t="s">
        <v>32</v>
      </c>
      <c r="AX306" s="12" t="s">
        <v>79</v>
      </c>
      <c r="AY306" s="207" t="s">
        <v>119</v>
      </c>
    </row>
    <row r="307" spans="2:65" s="1" customFormat="1" ht="16.5" customHeight="1">
      <c r="B307" s="32"/>
      <c r="C307" s="173" t="s">
        <v>438</v>
      </c>
      <c r="D307" s="173" t="s">
        <v>121</v>
      </c>
      <c r="E307" s="174" t="s">
        <v>439</v>
      </c>
      <c r="F307" s="175" t="s">
        <v>440</v>
      </c>
      <c r="G307" s="176" t="s">
        <v>168</v>
      </c>
      <c r="H307" s="177">
        <v>1.64</v>
      </c>
      <c r="I307" s="178"/>
      <c r="J307" s="179">
        <f>ROUND(I307*H307,2)</f>
        <v>0</v>
      </c>
      <c r="K307" s="175" t="s">
        <v>125</v>
      </c>
      <c r="L307" s="36"/>
      <c r="M307" s="180" t="s">
        <v>1</v>
      </c>
      <c r="N307" s="181" t="s">
        <v>42</v>
      </c>
      <c r="O307" s="58"/>
      <c r="P307" s="182">
        <f>O307*H307</f>
        <v>0</v>
      </c>
      <c r="Q307" s="182">
        <v>0.8554</v>
      </c>
      <c r="R307" s="182">
        <f>Q307*H307</f>
        <v>1.402856</v>
      </c>
      <c r="S307" s="182">
        <v>0</v>
      </c>
      <c r="T307" s="183">
        <f>S307*H307</f>
        <v>0</v>
      </c>
      <c r="AR307" s="15" t="s">
        <v>126</v>
      </c>
      <c r="AT307" s="15" t="s">
        <v>121</v>
      </c>
      <c r="AU307" s="15" t="s">
        <v>81</v>
      </c>
      <c r="AY307" s="15" t="s">
        <v>119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5" t="s">
        <v>79</v>
      </c>
      <c r="BK307" s="184">
        <f>ROUND(I307*H307,2)</f>
        <v>0</v>
      </c>
      <c r="BL307" s="15" t="s">
        <v>126</v>
      </c>
      <c r="BM307" s="15" t="s">
        <v>441</v>
      </c>
    </row>
    <row r="308" spans="2:51" s="11" customFormat="1" ht="12">
      <c r="B308" s="185"/>
      <c r="C308" s="186"/>
      <c r="D308" s="187" t="s">
        <v>128</v>
      </c>
      <c r="E308" s="188" t="s">
        <v>1</v>
      </c>
      <c r="F308" s="189" t="s">
        <v>442</v>
      </c>
      <c r="G308" s="186"/>
      <c r="H308" s="190">
        <v>0.142</v>
      </c>
      <c r="I308" s="191"/>
      <c r="J308" s="186"/>
      <c r="K308" s="186"/>
      <c r="L308" s="192"/>
      <c r="M308" s="193"/>
      <c r="N308" s="194"/>
      <c r="O308" s="194"/>
      <c r="P308" s="194"/>
      <c r="Q308" s="194"/>
      <c r="R308" s="194"/>
      <c r="S308" s="194"/>
      <c r="T308" s="195"/>
      <c r="AT308" s="196" t="s">
        <v>128</v>
      </c>
      <c r="AU308" s="196" t="s">
        <v>81</v>
      </c>
      <c r="AV308" s="11" t="s">
        <v>81</v>
      </c>
      <c r="AW308" s="11" t="s">
        <v>32</v>
      </c>
      <c r="AX308" s="11" t="s">
        <v>71</v>
      </c>
      <c r="AY308" s="196" t="s">
        <v>119</v>
      </c>
    </row>
    <row r="309" spans="2:51" s="13" customFormat="1" ht="12">
      <c r="B309" s="208"/>
      <c r="C309" s="209"/>
      <c r="D309" s="187" t="s">
        <v>128</v>
      </c>
      <c r="E309" s="210" t="s">
        <v>1</v>
      </c>
      <c r="F309" s="211" t="s">
        <v>443</v>
      </c>
      <c r="G309" s="209"/>
      <c r="H309" s="210" t="s">
        <v>1</v>
      </c>
      <c r="I309" s="212"/>
      <c r="J309" s="209"/>
      <c r="K309" s="209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128</v>
      </c>
      <c r="AU309" s="217" t="s">
        <v>81</v>
      </c>
      <c r="AV309" s="13" t="s">
        <v>79</v>
      </c>
      <c r="AW309" s="13" t="s">
        <v>32</v>
      </c>
      <c r="AX309" s="13" t="s">
        <v>71</v>
      </c>
      <c r="AY309" s="217" t="s">
        <v>119</v>
      </c>
    </row>
    <row r="310" spans="2:51" s="11" customFormat="1" ht="12">
      <c r="B310" s="185"/>
      <c r="C310" s="186"/>
      <c r="D310" s="187" t="s">
        <v>128</v>
      </c>
      <c r="E310" s="188" t="s">
        <v>1</v>
      </c>
      <c r="F310" s="189" t="s">
        <v>444</v>
      </c>
      <c r="G310" s="186"/>
      <c r="H310" s="190">
        <v>0.123</v>
      </c>
      <c r="I310" s="191"/>
      <c r="J310" s="186"/>
      <c r="K310" s="186"/>
      <c r="L310" s="192"/>
      <c r="M310" s="193"/>
      <c r="N310" s="194"/>
      <c r="O310" s="194"/>
      <c r="P310" s="194"/>
      <c r="Q310" s="194"/>
      <c r="R310" s="194"/>
      <c r="S310" s="194"/>
      <c r="T310" s="195"/>
      <c r="AT310" s="196" t="s">
        <v>128</v>
      </c>
      <c r="AU310" s="196" t="s">
        <v>81</v>
      </c>
      <c r="AV310" s="11" t="s">
        <v>81</v>
      </c>
      <c r="AW310" s="11" t="s">
        <v>32</v>
      </c>
      <c r="AX310" s="11" t="s">
        <v>71</v>
      </c>
      <c r="AY310" s="196" t="s">
        <v>119</v>
      </c>
    </row>
    <row r="311" spans="2:51" s="13" customFormat="1" ht="12">
      <c r="B311" s="208"/>
      <c r="C311" s="209"/>
      <c r="D311" s="187" t="s">
        <v>128</v>
      </c>
      <c r="E311" s="210" t="s">
        <v>1</v>
      </c>
      <c r="F311" s="211" t="s">
        <v>445</v>
      </c>
      <c r="G311" s="209"/>
      <c r="H311" s="210" t="s">
        <v>1</v>
      </c>
      <c r="I311" s="212"/>
      <c r="J311" s="209"/>
      <c r="K311" s="209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128</v>
      </c>
      <c r="AU311" s="217" t="s">
        <v>81</v>
      </c>
      <c r="AV311" s="13" t="s">
        <v>79</v>
      </c>
      <c r="AW311" s="13" t="s">
        <v>32</v>
      </c>
      <c r="AX311" s="13" t="s">
        <v>71</v>
      </c>
      <c r="AY311" s="217" t="s">
        <v>119</v>
      </c>
    </row>
    <row r="312" spans="2:51" s="11" customFormat="1" ht="12">
      <c r="B312" s="185"/>
      <c r="C312" s="186"/>
      <c r="D312" s="187" t="s">
        <v>128</v>
      </c>
      <c r="E312" s="188" t="s">
        <v>1</v>
      </c>
      <c r="F312" s="189" t="s">
        <v>446</v>
      </c>
      <c r="G312" s="186"/>
      <c r="H312" s="190">
        <v>1.375</v>
      </c>
      <c r="I312" s="191"/>
      <c r="J312" s="186"/>
      <c r="K312" s="186"/>
      <c r="L312" s="192"/>
      <c r="M312" s="193"/>
      <c r="N312" s="194"/>
      <c r="O312" s="194"/>
      <c r="P312" s="194"/>
      <c r="Q312" s="194"/>
      <c r="R312" s="194"/>
      <c r="S312" s="194"/>
      <c r="T312" s="195"/>
      <c r="AT312" s="196" t="s">
        <v>128</v>
      </c>
      <c r="AU312" s="196" t="s">
        <v>81</v>
      </c>
      <c r="AV312" s="11" t="s">
        <v>81</v>
      </c>
      <c r="AW312" s="11" t="s">
        <v>32</v>
      </c>
      <c r="AX312" s="11" t="s">
        <v>71</v>
      </c>
      <c r="AY312" s="196" t="s">
        <v>119</v>
      </c>
    </row>
    <row r="313" spans="2:51" s="12" customFormat="1" ht="12">
      <c r="B313" s="197"/>
      <c r="C313" s="198"/>
      <c r="D313" s="187" t="s">
        <v>128</v>
      </c>
      <c r="E313" s="199" t="s">
        <v>1</v>
      </c>
      <c r="F313" s="200" t="s">
        <v>130</v>
      </c>
      <c r="G313" s="198"/>
      <c r="H313" s="201">
        <v>1.6400000000000001</v>
      </c>
      <c r="I313" s="202"/>
      <c r="J313" s="198"/>
      <c r="K313" s="198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128</v>
      </c>
      <c r="AU313" s="207" t="s">
        <v>81</v>
      </c>
      <c r="AV313" s="12" t="s">
        <v>126</v>
      </c>
      <c r="AW313" s="12" t="s">
        <v>32</v>
      </c>
      <c r="AX313" s="12" t="s">
        <v>79</v>
      </c>
      <c r="AY313" s="207" t="s">
        <v>119</v>
      </c>
    </row>
    <row r="314" spans="2:65" s="1" customFormat="1" ht="16.5" customHeight="1">
      <c r="B314" s="32"/>
      <c r="C314" s="173" t="s">
        <v>447</v>
      </c>
      <c r="D314" s="173" t="s">
        <v>121</v>
      </c>
      <c r="E314" s="174" t="s">
        <v>448</v>
      </c>
      <c r="F314" s="175" t="s">
        <v>449</v>
      </c>
      <c r="G314" s="176" t="s">
        <v>124</v>
      </c>
      <c r="H314" s="177">
        <v>16.5</v>
      </c>
      <c r="I314" s="178"/>
      <c r="J314" s="179">
        <f>ROUND(I314*H314,2)</f>
        <v>0</v>
      </c>
      <c r="K314" s="175" t="s">
        <v>125</v>
      </c>
      <c r="L314" s="36"/>
      <c r="M314" s="180" t="s">
        <v>1</v>
      </c>
      <c r="N314" s="181" t="s">
        <v>42</v>
      </c>
      <c r="O314" s="58"/>
      <c r="P314" s="182">
        <f>O314*H314</f>
        <v>0</v>
      </c>
      <c r="Q314" s="182">
        <v>0.74327</v>
      </c>
      <c r="R314" s="182">
        <f>Q314*H314</f>
        <v>12.263955</v>
      </c>
      <c r="S314" s="182">
        <v>0</v>
      </c>
      <c r="T314" s="183">
        <f>S314*H314</f>
        <v>0</v>
      </c>
      <c r="AR314" s="15" t="s">
        <v>126</v>
      </c>
      <c r="AT314" s="15" t="s">
        <v>121</v>
      </c>
      <c r="AU314" s="15" t="s">
        <v>81</v>
      </c>
      <c r="AY314" s="15" t="s">
        <v>119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5" t="s">
        <v>79</v>
      </c>
      <c r="BK314" s="184">
        <f>ROUND(I314*H314,2)</f>
        <v>0</v>
      </c>
      <c r="BL314" s="15" t="s">
        <v>126</v>
      </c>
      <c r="BM314" s="15" t="s">
        <v>450</v>
      </c>
    </row>
    <row r="315" spans="2:51" s="11" customFormat="1" ht="12">
      <c r="B315" s="185"/>
      <c r="C315" s="186"/>
      <c r="D315" s="187" t="s">
        <v>128</v>
      </c>
      <c r="E315" s="188" t="s">
        <v>1</v>
      </c>
      <c r="F315" s="189" t="s">
        <v>426</v>
      </c>
      <c r="G315" s="186"/>
      <c r="H315" s="190">
        <v>16.5</v>
      </c>
      <c r="I315" s="191"/>
      <c r="J315" s="186"/>
      <c r="K315" s="186"/>
      <c r="L315" s="192"/>
      <c r="M315" s="193"/>
      <c r="N315" s="194"/>
      <c r="O315" s="194"/>
      <c r="P315" s="194"/>
      <c r="Q315" s="194"/>
      <c r="R315" s="194"/>
      <c r="S315" s="194"/>
      <c r="T315" s="195"/>
      <c r="AT315" s="196" t="s">
        <v>128</v>
      </c>
      <c r="AU315" s="196" t="s">
        <v>81</v>
      </c>
      <c r="AV315" s="11" t="s">
        <v>81</v>
      </c>
      <c r="AW315" s="11" t="s">
        <v>32</v>
      </c>
      <c r="AX315" s="11" t="s">
        <v>71</v>
      </c>
      <c r="AY315" s="196" t="s">
        <v>119</v>
      </c>
    </row>
    <row r="316" spans="2:51" s="12" customFormat="1" ht="12">
      <c r="B316" s="197"/>
      <c r="C316" s="198"/>
      <c r="D316" s="187" t="s">
        <v>128</v>
      </c>
      <c r="E316" s="199" t="s">
        <v>1</v>
      </c>
      <c r="F316" s="200" t="s">
        <v>130</v>
      </c>
      <c r="G316" s="198"/>
      <c r="H316" s="201">
        <v>16.5</v>
      </c>
      <c r="I316" s="202"/>
      <c r="J316" s="198"/>
      <c r="K316" s="198"/>
      <c r="L316" s="203"/>
      <c r="M316" s="204"/>
      <c r="N316" s="205"/>
      <c r="O316" s="205"/>
      <c r="P316" s="205"/>
      <c r="Q316" s="205"/>
      <c r="R316" s="205"/>
      <c r="S316" s="205"/>
      <c r="T316" s="206"/>
      <c r="AT316" s="207" t="s">
        <v>128</v>
      </c>
      <c r="AU316" s="207" t="s">
        <v>81</v>
      </c>
      <c r="AV316" s="12" t="s">
        <v>126</v>
      </c>
      <c r="AW316" s="12" t="s">
        <v>32</v>
      </c>
      <c r="AX316" s="12" t="s">
        <v>79</v>
      </c>
      <c r="AY316" s="207" t="s">
        <v>119</v>
      </c>
    </row>
    <row r="317" spans="2:65" s="1" customFormat="1" ht="16.5" customHeight="1">
      <c r="B317" s="32"/>
      <c r="C317" s="173" t="s">
        <v>451</v>
      </c>
      <c r="D317" s="173" t="s">
        <v>121</v>
      </c>
      <c r="E317" s="174" t="s">
        <v>452</v>
      </c>
      <c r="F317" s="175" t="s">
        <v>453</v>
      </c>
      <c r="G317" s="176" t="s">
        <v>124</v>
      </c>
      <c r="H317" s="177">
        <v>145</v>
      </c>
      <c r="I317" s="178"/>
      <c r="J317" s="179">
        <f>ROUND(I317*H317,2)</f>
        <v>0</v>
      </c>
      <c r="K317" s="175" t="s">
        <v>125</v>
      </c>
      <c r="L317" s="36"/>
      <c r="M317" s="180" t="s">
        <v>1</v>
      </c>
      <c r="N317" s="181" t="s">
        <v>42</v>
      </c>
      <c r="O317" s="58"/>
      <c r="P317" s="182">
        <f>O317*H317</f>
        <v>0</v>
      </c>
      <c r="Q317" s="182">
        <v>0.82327</v>
      </c>
      <c r="R317" s="182">
        <f>Q317*H317</f>
        <v>119.37414999999999</v>
      </c>
      <c r="S317" s="182">
        <v>0</v>
      </c>
      <c r="T317" s="183">
        <f>S317*H317</f>
        <v>0</v>
      </c>
      <c r="AR317" s="15" t="s">
        <v>126</v>
      </c>
      <c r="AT317" s="15" t="s">
        <v>121</v>
      </c>
      <c r="AU317" s="15" t="s">
        <v>81</v>
      </c>
      <c r="AY317" s="15" t="s">
        <v>119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5" t="s">
        <v>79</v>
      </c>
      <c r="BK317" s="184">
        <f>ROUND(I317*H317,2)</f>
        <v>0</v>
      </c>
      <c r="BL317" s="15" t="s">
        <v>126</v>
      </c>
      <c r="BM317" s="15" t="s">
        <v>454</v>
      </c>
    </row>
    <row r="318" spans="2:51" s="13" customFormat="1" ht="12">
      <c r="B318" s="208"/>
      <c r="C318" s="209"/>
      <c r="D318" s="187" t="s">
        <v>128</v>
      </c>
      <c r="E318" s="210" t="s">
        <v>1</v>
      </c>
      <c r="F318" s="211" t="s">
        <v>445</v>
      </c>
      <c r="G318" s="209"/>
      <c r="H318" s="210" t="s">
        <v>1</v>
      </c>
      <c r="I318" s="212"/>
      <c r="J318" s="209"/>
      <c r="K318" s="209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128</v>
      </c>
      <c r="AU318" s="217" t="s">
        <v>81</v>
      </c>
      <c r="AV318" s="13" t="s">
        <v>79</v>
      </c>
      <c r="AW318" s="13" t="s">
        <v>32</v>
      </c>
      <c r="AX318" s="13" t="s">
        <v>71</v>
      </c>
      <c r="AY318" s="217" t="s">
        <v>119</v>
      </c>
    </row>
    <row r="319" spans="2:51" s="11" customFormat="1" ht="12">
      <c r="B319" s="185"/>
      <c r="C319" s="186"/>
      <c r="D319" s="187" t="s">
        <v>128</v>
      </c>
      <c r="E319" s="188" t="s">
        <v>1</v>
      </c>
      <c r="F319" s="189" t="s">
        <v>455</v>
      </c>
      <c r="G319" s="186"/>
      <c r="H319" s="190">
        <v>145</v>
      </c>
      <c r="I319" s="191"/>
      <c r="J319" s="186"/>
      <c r="K319" s="186"/>
      <c r="L319" s="192"/>
      <c r="M319" s="193"/>
      <c r="N319" s="194"/>
      <c r="O319" s="194"/>
      <c r="P319" s="194"/>
      <c r="Q319" s="194"/>
      <c r="R319" s="194"/>
      <c r="S319" s="194"/>
      <c r="T319" s="195"/>
      <c r="AT319" s="196" t="s">
        <v>128</v>
      </c>
      <c r="AU319" s="196" t="s">
        <v>81</v>
      </c>
      <c r="AV319" s="11" t="s">
        <v>81</v>
      </c>
      <c r="AW319" s="11" t="s">
        <v>32</v>
      </c>
      <c r="AX319" s="11" t="s">
        <v>71</v>
      </c>
      <c r="AY319" s="196" t="s">
        <v>119</v>
      </c>
    </row>
    <row r="320" spans="2:51" s="12" customFormat="1" ht="12">
      <c r="B320" s="197"/>
      <c r="C320" s="198"/>
      <c r="D320" s="187" t="s">
        <v>128</v>
      </c>
      <c r="E320" s="199" t="s">
        <v>1</v>
      </c>
      <c r="F320" s="200" t="s">
        <v>130</v>
      </c>
      <c r="G320" s="198"/>
      <c r="H320" s="201">
        <v>145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128</v>
      </c>
      <c r="AU320" s="207" t="s">
        <v>81</v>
      </c>
      <c r="AV320" s="12" t="s">
        <v>126</v>
      </c>
      <c r="AW320" s="12" t="s">
        <v>32</v>
      </c>
      <c r="AX320" s="12" t="s">
        <v>79</v>
      </c>
      <c r="AY320" s="207" t="s">
        <v>119</v>
      </c>
    </row>
    <row r="321" spans="2:63" s="10" customFormat="1" ht="22.9" customHeight="1">
      <c r="B321" s="157"/>
      <c r="C321" s="158"/>
      <c r="D321" s="159" t="s">
        <v>70</v>
      </c>
      <c r="E321" s="171" t="s">
        <v>143</v>
      </c>
      <c r="F321" s="171" t="s">
        <v>456</v>
      </c>
      <c r="G321" s="158"/>
      <c r="H321" s="158"/>
      <c r="I321" s="161"/>
      <c r="J321" s="172">
        <f>BK321</f>
        <v>0</v>
      </c>
      <c r="K321" s="158"/>
      <c r="L321" s="163"/>
      <c r="M321" s="164"/>
      <c r="N321" s="165"/>
      <c r="O321" s="165"/>
      <c r="P321" s="166">
        <f>SUM(P322:P395)</f>
        <v>0</v>
      </c>
      <c r="Q321" s="165"/>
      <c r="R321" s="166">
        <f>SUM(R322:R395)</f>
        <v>640.4899500000001</v>
      </c>
      <c r="S321" s="165"/>
      <c r="T321" s="167">
        <f>SUM(T322:T395)</f>
        <v>0</v>
      </c>
      <c r="AR321" s="168" t="s">
        <v>79</v>
      </c>
      <c r="AT321" s="169" t="s">
        <v>70</v>
      </c>
      <c r="AU321" s="169" t="s">
        <v>79</v>
      </c>
      <c r="AY321" s="168" t="s">
        <v>119</v>
      </c>
      <c r="BK321" s="170">
        <f>SUM(BK322:BK395)</f>
        <v>0</v>
      </c>
    </row>
    <row r="322" spans="2:65" s="1" customFormat="1" ht="16.5" customHeight="1">
      <c r="B322" s="32"/>
      <c r="C322" s="173" t="s">
        <v>457</v>
      </c>
      <c r="D322" s="173" t="s">
        <v>121</v>
      </c>
      <c r="E322" s="174" t="s">
        <v>458</v>
      </c>
      <c r="F322" s="175" t="s">
        <v>459</v>
      </c>
      <c r="G322" s="176" t="s">
        <v>124</v>
      </c>
      <c r="H322" s="177">
        <v>47.25</v>
      </c>
      <c r="I322" s="178"/>
      <c r="J322" s="179">
        <f>ROUND(I322*H322,2)</f>
        <v>0</v>
      </c>
      <c r="K322" s="175" t="s">
        <v>125</v>
      </c>
      <c r="L322" s="36"/>
      <c r="M322" s="180" t="s">
        <v>1</v>
      </c>
      <c r="N322" s="181" t="s">
        <v>42</v>
      </c>
      <c r="O322" s="58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15" t="s">
        <v>126</v>
      </c>
      <c r="AT322" s="15" t="s">
        <v>121</v>
      </c>
      <c r="AU322" s="15" t="s">
        <v>81</v>
      </c>
      <c r="AY322" s="15" t="s">
        <v>119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15" t="s">
        <v>79</v>
      </c>
      <c r="BK322" s="184">
        <f>ROUND(I322*H322,2)</f>
        <v>0</v>
      </c>
      <c r="BL322" s="15" t="s">
        <v>126</v>
      </c>
      <c r="BM322" s="15" t="s">
        <v>460</v>
      </c>
    </row>
    <row r="323" spans="2:51" s="13" customFormat="1" ht="12">
      <c r="B323" s="208"/>
      <c r="C323" s="209"/>
      <c r="D323" s="187" t="s">
        <v>128</v>
      </c>
      <c r="E323" s="210" t="s">
        <v>1</v>
      </c>
      <c r="F323" s="211" t="s">
        <v>461</v>
      </c>
      <c r="G323" s="209"/>
      <c r="H323" s="210" t="s">
        <v>1</v>
      </c>
      <c r="I323" s="212"/>
      <c r="J323" s="209"/>
      <c r="K323" s="209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128</v>
      </c>
      <c r="AU323" s="217" t="s">
        <v>81</v>
      </c>
      <c r="AV323" s="13" t="s">
        <v>79</v>
      </c>
      <c r="AW323" s="13" t="s">
        <v>32</v>
      </c>
      <c r="AX323" s="13" t="s">
        <v>71</v>
      </c>
      <c r="AY323" s="217" t="s">
        <v>119</v>
      </c>
    </row>
    <row r="324" spans="2:51" s="11" customFormat="1" ht="12">
      <c r="B324" s="185"/>
      <c r="C324" s="186"/>
      <c r="D324" s="187" t="s">
        <v>128</v>
      </c>
      <c r="E324" s="188" t="s">
        <v>1</v>
      </c>
      <c r="F324" s="189" t="s">
        <v>462</v>
      </c>
      <c r="G324" s="186"/>
      <c r="H324" s="190">
        <v>47.25</v>
      </c>
      <c r="I324" s="191"/>
      <c r="J324" s="186"/>
      <c r="K324" s="186"/>
      <c r="L324" s="192"/>
      <c r="M324" s="193"/>
      <c r="N324" s="194"/>
      <c r="O324" s="194"/>
      <c r="P324" s="194"/>
      <c r="Q324" s="194"/>
      <c r="R324" s="194"/>
      <c r="S324" s="194"/>
      <c r="T324" s="195"/>
      <c r="AT324" s="196" t="s">
        <v>128</v>
      </c>
      <c r="AU324" s="196" t="s">
        <v>81</v>
      </c>
      <c r="AV324" s="11" t="s">
        <v>81</v>
      </c>
      <c r="AW324" s="11" t="s">
        <v>32</v>
      </c>
      <c r="AX324" s="11" t="s">
        <v>71</v>
      </c>
      <c r="AY324" s="196" t="s">
        <v>119</v>
      </c>
    </row>
    <row r="325" spans="2:51" s="12" customFormat="1" ht="12">
      <c r="B325" s="197"/>
      <c r="C325" s="198"/>
      <c r="D325" s="187" t="s">
        <v>128</v>
      </c>
      <c r="E325" s="199" t="s">
        <v>1</v>
      </c>
      <c r="F325" s="200" t="s">
        <v>130</v>
      </c>
      <c r="G325" s="198"/>
      <c r="H325" s="201">
        <v>47.25</v>
      </c>
      <c r="I325" s="202"/>
      <c r="J325" s="198"/>
      <c r="K325" s="198"/>
      <c r="L325" s="203"/>
      <c r="M325" s="204"/>
      <c r="N325" s="205"/>
      <c r="O325" s="205"/>
      <c r="P325" s="205"/>
      <c r="Q325" s="205"/>
      <c r="R325" s="205"/>
      <c r="S325" s="205"/>
      <c r="T325" s="206"/>
      <c r="AT325" s="207" t="s">
        <v>128</v>
      </c>
      <c r="AU325" s="207" t="s">
        <v>81</v>
      </c>
      <c r="AV325" s="12" t="s">
        <v>126</v>
      </c>
      <c r="AW325" s="12" t="s">
        <v>32</v>
      </c>
      <c r="AX325" s="12" t="s">
        <v>79</v>
      </c>
      <c r="AY325" s="207" t="s">
        <v>119</v>
      </c>
    </row>
    <row r="326" spans="2:65" s="1" customFormat="1" ht="16.5" customHeight="1">
      <c r="B326" s="32"/>
      <c r="C326" s="173" t="s">
        <v>463</v>
      </c>
      <c r="D326" s="173" t="s">
        <v>121</v>
      </c>
      <c r="E326" s="174" t="s">
        <v>464</v>
      </c>
      <c r="F326" s="175" t="s">
        <v>465</v>
      </c>
      <c r="G326" s="176" t="s">
        <v>124</v>
      </c>
      <c r="H326" s="177">
        <v>3143</v>
      </c>
      <c r="I326" s="178"/>
      <c r="J326" s="179">
        <f>ROUND(I326*H326,2)</f>
        <v>0</v>
      </c>
      <c r="K326" s="175" t="s">
        <v>125</v>
      </c>
      <c r="L326" s="36"/>
      <c r="M326" s="180" t="s">
        <v>1</v>
      </c>
      <c r="N326" s="181" t="s">
        <v>42</v>
      </c>
      <c r="O326" s="58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AR326" s="15" t="s">
        <v>126</v>
      </c>
      <c r="AT326" s="15" t="s">
        <v>121</v>
      </c>
      <c r="AU326" s="15" t="s">
        <v>81</v>
      </c>
      <c r="AY326" s="15" t="s">
        <v>119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5" t="s">
        <v>79</v>
      </c>
      <c r="BK326" s="184">
        <f>ROUND(I326*H326,2)</f>
        <v>0</v>
      </c>
      <c r="BL326" s="15" t="s">
        <v>126</v>
      </c>
      <c r="BM326" s="15" t="s">
        <v>466</v>
      </c>
    </row>
    <row r="327" spans="2:51" s="13" customFormat="1" ht="12">
      <c r="B327" s="208"/>
      <c r="C327" s="209"/>
      <c r="D327" s="187" t="s">
        <v>128</v>
      </c>
      <c r="E327" s="210" t="s">
        <v>1</v>
      </c>
      <c r="F327" s="211" t="s">
        <v>158</v>
      </c>
      <c r="G327" s="209"/>
      <c r="H327" s="210" t="s">
        <v>1</v>
      </c>
      <c r="I327" s="212"/>
      <c r="J327" s="209"/>
      <c r="K327" s="209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128</v>
      </c>
      <c r="AU327" s="217" t="s">
        <v>81</v>
      </c>
      <c r="AV327" s="13" t="s">
        <v>79</v>
      </c>
      <c r="AW327" s="13" t="s">
        <v>32</v>
      </c>
      <c r="AX327" s="13" t="s">
        <v>71</v>
      </c>
      <c r="AY327" s="217" t="s">
        <v>119</v>
      </c>
    </row>
    <row r="328" spans="2:51" s="11" customFormat="1" ht="12">
      <c r="B328" s="185"/>
      <c r="C328" s="186"/>
      <c r="D328" s="187" t="s">
        <v>128</v>
      </c>
      <c r="E328" s="188" t="s">
        <v>1</v>
      </c>
      <c r="F328" s="189" t="s">
        <v>467</v>
      </c>
      <c r="G328" s="186"/>
      <c r="H328" s="190">
        <v>2893</v>
      </c>
      <c r="I328" s="191"/>
      <c r="J328" s="186"/>
      <c r="K328" s="186"/>
      <c r="L328" s="192"/>
      <c r="M328" s="193"/>
      <c r="N328" s="194"/>
      <c r="O328" s="194"/>
      <c r="P328" s="194"/>
      <c r="Q328" s="194"/>
      <c r="R328" s="194"/>
      <c r="S328" s="194"/>
      <c r="T328" s="195"/>
      <c r="AT328" s="196" t="s">
        <v>128</v>
      </c>
      <c r="AU328" s="196" t="s">
        <v>81</v>
      </c>
      <c r="AV328" s="11" t="s">
        <v>81</v>
      </c>
      <c r="AW328" s="11" t="s">
        <v>32</v>
      </c>
      <c r="AX328" s="11" t="s">
        <v>71</v>
      </c>
      <c r="AY328" s="196" t="s">
        <v>119</v>
      </c>
    </row>
    <row r="329" spans="2:51" s="13" customFormat="1" ht="12">
      <c r="B329" s="208"/>
      <c r="C329" s="209"/>
      <c r="D329" s="187" t="s">
        <v>128</v>
      </c>
      <c r="E329" s="210" t="s">
        <v>1</v>
      </c>
      <c r="F329" s="211" t="s">
        <v>162</v>
      </c>
      <c r="G329" s="209"/>
      <c r="H329" s="210" t="s">
        <v>1</v>
      </c>
      <c r="I329" s="212"/>
      <c r="J329" s="209"/>
      <c r="K329" s="209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128</v>
      </c>
      <c r="AU329" s="217" t="s">
        <v>81</v>
      </c>
      <c r="AV329" s="13" t="s">
        <v>79</v>
      </c>
      <c r="AW329" s="13" t="s">
        <v>32</v>
      </c>
      <c r="AX329" s="13" t="s">
        <v>71</v>
      </c>
      <c r="AY329" s="217" t="s">
        <v>119</v>
      </c>
    </row>
    <row r="330" spans="2:51" s="11" customFormat="1" ht="12">
      <c r="B330" s="185"/>
      <c r="C330" s="186"/>
      <c r="D330" s="187" t="s">
        <v>128</v>
      </c>
      <c r="E330" s="188" t="s">
        <v>1</v>
      </c>
      <c r="F330" s="189" t="s">
        <v>468</v>
      </c>
      <c r="G330" s="186"/>
      <c r="H330" s="190">
        <v>250</v>
      </c>
      <c r="I330" s="191"/>
      <c r="J330" s="186"/>
      <c r="K330" s="186"/>
      <c r="L330" s="192"/>
      <c r="M330" s="193"/>
      <c r="N330" s="194"/>
      <c r="O330" s="194"/>
      <c r="P330" s="194"/>
      <c r="Q330" s="194"/>
      <c r="R330" s="194"/>
      <c r="S330" s="194"/>
      <c r="T330" s="195"/>
      <c r="AT330" s="196" t="s">
        <v>128</v>
      </c>
      <c r="AU330" s="196" t="s">
        <v>81</v>
      </c>
      <c r="AV330" s="11" t="s">
        <v>81</v>
      </c>
      <c r="AW330" s="11" t="s">
        <v>32</v>
      </c>
      <c r="AX330" s="11" t="s">
        <v>71</v>
      </c>
      <c r="AY330" s="196" t="s">
        <v>119</v>
      </c>
    </row>
    <row r="331" spans="2:51" s="12" customFormat="1" ht="12">
      <c r="B331" s="197"/>
      <c r="C331" s="198"/>
      <c r="D331" s="187" t="s">
        <v>128</v>
      </c>
      <c r="E331" s="199" t="s">
        <v>1</v>
      </c>
      <c r="F331" s="200" t="s">
        <v>130</v>
      </c>
      <c r="G331" s="198"/>
      <c r="H331" s="201">
        <v>3143</v>
      </c>
      <c r="I331" s="202"/>
      <c r="J331" s="198"/>
      <c r="K331" s="198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128</v>
      </c>
      <c r="AU331" s="207" t="s">
        <v>81</v>
      </c>
      <c r="AV331" s="12" t="s">
        <v>126</v>
      </c>
      <c r="AW331" s="12" t="s">
        <v>32</v>
      </c>
      <c r="AX331" s="12" t="s">
        <v>79</v>
      </c>
      <c r="AY331" s="207" t="s">
        <v>119</v>
      </c>
    </row>
    <row r="332" spans="2:65" s="1" customFormat="1" ht="16.5" customHeight="1">
      <c r="B332" s="32"/>
      <c r="C332" s="173" t="s">
        <v>469</v>
      </c>
      <c r="D332" s="173" t="s">
        <v>121</v>
      </c>
      <c r="E332" s="174" t="s">
        <v>470</v>
      </c>
      <c r="F332" s="175" t="s">
        <v>471</v>
      </c>
      <c r="G332" s="176" t="s">
        <v>124</v>
      </c>
      <c r="H332" s="177">
        <v>6059</v>
      </c>
      <c r="I332" s="178"/>
      <c r="J332" s="179">
        <f>ROUND(I332*H332,2)</f>
        <v>0</v>
      </c>
      <c r="K332" s="175" t="s">
        <v>125</v>
      </c>
      <c r="L332" s="36"/>
      <c r="M332" s="180" t="s">
        <v>1</v>
      </c>
      <c r="N332" s="181" t="s">
        <v>42</v>
      </c>
      <c r="O332" s="58"/>
      <c r="P332" s="182">
        <f>O332*H332</f>
        <v>0</v>
      </c>
      <c r="Q332" s="182">
        <v>0</v>
      </c>
      <c r="R332" s="182">
        <f>Q332*H332</f>
        <v>0</v>
      </c>
      <c r="S332" s="182">
        <v>0</v>
      </c>
      <c r="T332" s="183">
        <f>S332*H332</f>
        <v>0</v>
      </c>
      <c r="AR332" s="15" t="s">
        <v>126</v>
      </c>
      <c r="AT332" s="15" t="s">
        <v>121</v>
      </c>
      <c r="AU332" s="15" t="s">
        <v>81</v>
      </c>
      <c r="AY332" s="15" t="s">
        <v>119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5" t="s">
        <v>79</v>
      </c>
      <c r="BK332" s="184">
        <f>ROUND(I332*H332,2)</f>
        <v>0</v>
      </c>
      <c r="BL332" s="15" t="s">
        <v>126</v>
      </c>
      <c r="BM332" s="15" t="s">
        <v>472</v>
      </c>
    </row>
    <row r="333" spans="2:51" s="13" customFormat="1" ht="12">
      <c r="B333" s="208"/>
      <c r="C333" s="209"/>
      <c r="D333" s="187" t="s">
        <v>128</v>
      </c>
      <c r="E333" s="210" t="s">
        <v>1</v>
      </c>
      <c r="F333" s="211" t="s">
        <v>154</v>
      </c>
      <c r="G333" s="209"/>
      <c r="H333" s="210" t="s">
        <v>1</v>
      </c>
      <c r="I333" s="212"/>
      <c r="J333" s="209"/>
      <c r="K333" s="209"/>
      <c r="L333" s="213"/>
      <c r="M333" s="214"/>
      <c r="N333" s="215"/>
      <c r="O333" s="215"/>
      <c r="P333" s="215"/>
      <c r="Q333" s="215"/>
      <c r="R333" s="215"/>
      <c r="S333" s="215"/>
      <c r="T333" s="216"/>
      <c r="AT333" s="217" t="s">
        <v>128</v>
      </c>
      <c r="AU333" s="217" t="s">
        <v>81</v>
      </c>
      <c r="AV333" s="13" t="s">
        <v>79</v>
      </c>
      <c r="AW333" s="13" t="s">
        <v>32</v>
      </c>
      <c r="AX333" s="13" t="s">
        <v>71</v>
      </c>
      <c r="AY333" s="217" t="s">
        <v>119</v>
      </c>
    </row>
    <row r="334" spans="2:51" s="11" customFormat="1" ht="12">
      <c r="B334" s="185"/>
      <c r="C334" s="186"/>
      <c r="D334" s="187" t="s">
        <v>128</v>
      </c>
      <c r="E334" s="188" t="s">
        <v>1</v>
      </c>
      <c r="F334" s="189" t="s">
        <v>473</v>
      </c>
      <c r="G334" s="186"/>
      <c r="H334" s="190">
        <v>5475</v>
      </c>
      <c r="I334" s="191"/>
      <c r="J334" s="186"/>
      <c r="K334" s="186"/>
      <c r="L334" s="192"/>
      <c r="M334" s="193"/>
      <c r="N334" s="194"/>
      <c r="O334" s="194"/>
      <c r="P334" s="194"/>
      <c r="Q334" s="194"/>
      <c r="R334" s="194"/>
      <c r="S334" s="194"/>
      <c r="T334" s="195"/>
      <c r="AT334" s="196" t="s">
        <v>128</v>
      </c>
      <c r="AU334" s="196" t="s">
        <v>81</v>
      </c>
      <c r="AV334" s="11" t="s">
        <v>81</v>
      </c>
      <c r="AW334" s="11" t="s">
        <v>32</v>
      </c>
      <c r="AX334" s="11" t="s">
        <v>71</v>
      </c>
      <c r="AY334" s="196" t="s">
        <v>119</v>
      </c>
    </row>
    <row r="335" spans="2:51" s="13" customFormat="1" ht="12">
      <c r="B335" s="208"/>
      <c r="C335" s="209"/>
      <c r="D335" s="187" t="s">
        <v>128</v>
      </c>
      <c r="E335" s="210" t="s">
        <v>1</v>
      </c>
      <c r="F335" s="211" t="s">
        <v>156</v>
      </c>
      <c r="G335" s="209"/>
      <c r="H335" s="210" t="s">
        <v>1</v>
      </c>
      <c r="I335" s="212"/>
      <c r="J335" s="209"/>
      <c r="K335" s="209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128</v>
      </c>
      <c r="AU335" s="217" t="s">
        <v>81</v>
      </c>
      <c r="AV335" s="13" t="s">
        <v>79</v>
      </c>
      <c r="AW335" s="13" t="s">
        <v>32</v>
      </c>
      <c r="AX335" s="13" t="s">
        <v>71</v>
      </c>
      <c r="AY335" s="217" t="s">
        <v>119</v>
      </c>
    </row>
    <row r="336" spans="2:51" s="11" customFormat="1" ht="12">
      <c r="B336" s="185"/>
      <c r="C336" s="186"/>
      <c r="D336" s="187" t="s">
        <v>128</v>
      </c>
      <c r="E336" s="188" t="s">
        <v>1</v>
      </c>
      <c r="F336" s="189" t="s">
        <v>455</v>
      </c>
      <c r="G336" s="186"/>
      <c r="H336" s="190">
        <v>145</v>
      </c>
      <c r="I336" s="191"/>
      <c r="J336" s="186"/>
      <c r="K336" s="186"/>
      <c r="L336" s="192"/>
      <c r="M336" s="193"/>
      <c r="N336" s="194"/>
      <c r="O336" s="194"/>
      <c r="P336" s="194"/>
      <c r="Q336" s="194"/>
      <c r="R336" s="194"/>
      <c r="S336" s="194"/>
      <c r="T336" s="195"/>
      <c r="AT336" s="196" t="s">
        <v>128</v>
      </c>
      <c r="AU336" s="196" t="s">
        <v>81</v>
      </c>
      <c r="AV336" s="11" t="s">
        <v>81</v>
      </c>
      <c r="AW336" s="11" t="s">
        <v>32</v>
      </c>
      <c r="AX336" s="11" t="s">
        <v>71</v>
      </c>
      <c r="AY336" s="196" t="s">
        <v>119</v>
      </c>
    </row>
    <row r="337" spans="2:51" s="13" customFormat="1" ht="12">
      <c r="B337" s="208"/>
      <c r="C337" s="209"/>
      <c r="D337" s="187" t="s">
        <v>128</v>
      </c>
      <c r="E337" s="210" t="s">
        <v>1</v>
      </c>
      <c r="F337" s="211" t="s">
        <v>160</v>
      </c>
      <c r="G337" s="209"/>
      <c r="H337" s="210" t="s">
        <v>1</v>
      </c>
      <c r="I337" s="212"/>
      <c r="J337" s="209"/>
      <c r="K337" s="209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128</v>
      </c>
      <c r="AU337" s="217" t="s">
        <v>81</v>
      </c>
      <c r="AV337" s="13" t="s">
        <v>79</v>
      </c>
      <c r="AW337" s="13" t="s">
        <v>32</v>
      </c>
      <c r="AX337" s="13" t="s">
        <v>71</v>
      </c>
      <c r="AY337" s="217" t="s">
        <v>119</v>
      </c>
    </row>
    <row r="338" spans="2:51" s="11" customFormat="1" ht="12">
      <c r="B338" s="185"/>
      <c r="C338" s="186"/>
      <c r="D338" s="187" t="s">
        <v>128</v>
      </c>
      <c r="E338" s="188" t="s">
        <v>1</v>
      </c>
      <c r="F338" s="189" t="s">
        <v>474</v>
      </c>
      <c r="G338" s="186"/>
      <c r="H338" s="190">
        <v>439</v>
      </c>
      <c r="I338" s="191"/>
      <c r="J338" s="186"/>
      <c r="K338" s="186"/>
      <c r="L338" s="192"/>
      <c r="M338" s="193"/>
      <c r="N338" s="194"/>
      <c r="O338" s="194"/>
      <c r="P338" s="194"/>
      <c r="Q338" s="194"/>
      <c r="R338" s="194"/>
      <c r="S338" s="194"/>
      <c r="T338" s="195"/>
      <c r="AT338" s="196" t="s">
        <v>128</v>
      </c>
      <c r="AU338" s="196" t="s">
        <v>81</v>
      </c>
      <c r="AV338" s="11" t="s">
        <v>81</v>
      </c>
      <c r="AW338" s="11" t="s">
        <v>32</v>
      </c>
      <c r="AX338" s="11" t="s">
        <v>71</v>
      </c>
      <c r="AY338" s="196" t="s">
        <v>119</v>
      </c>
    </row>
    <row r="339" spans="2:51" s="12" customFormat="1" ht="12">
      <c r="B339" s="197"/>
      <c r="C339" s="198"/>
      <c r="D339" s="187" t="s">
        <v>128</v>
      </c>
      <c r="E339" s="199" t="s">
        <v>1</v>
      </c>
      <c r="F339" s="200" t="s">
        <v>130</v>
      </c>
      <c r="G339" s="198"/>
      <c r="H339" s="201">
        <v>6059</v>
      </c>
      <c r="I339" s="202"/>
      <c r="J339" s="198"/>
      <c r="K339" s="198"/>
      <c r="L339" s="203"/>
      <c r="M339" s="204"/>
      <c r="N339" s="205"/>
      <c r="O339" s="205"/>
      <c r="P339" s="205"/>
      <c r="Q339" s="205"/>
      <c r="R339" s="205"/>
      <c r="S339" s="205"/>
      <c r="T339" s="206"/>
      <c r="AT339" s="207" t="s">
        <v>128</v>
      </c>
      <c r="AU339" s="207" t="s">
        <v>81</v>
      </c>
      <c r="AV339" s="12" t="s">
        <v>126</v>
      </c>
      <c r="AW339" s="12" t="s">
        <v>32</v>
      </c>
      <c r="AX339" s="12" t="s">
        <v>79</v>
      </c>
      <c r="AY339" s="207" t="s">
        <v>119</v>
      </c>
    </row>
    <row r="340" spans="2:65" s="1" customFormat="1" ht="16.5" customHeight="1">
      <c r="B340" s="32"/>
      <c r="C340" s="173" t="s">
        <v>475</v>
      </c>
      <c r="D340" s="173" t="s">
        <v>121</v>
      </c>
      <c r="E340" s="174" t="s">
        <v>476</v>
      </c>
      <c r="F340" s="175" t="s">
        <v>477</v>
      </c>
      <c r="G340" s="176" t="s">
        <v>124</v>
      </c>
      <c r="H340" s="177">
        <v>4098.5</v>
      </c>
      <c r="I340" s="178"/>
      <c r="J340" s="179">
        <f>ROUND(I340*H340,2)</f>
        <v>0</v>
      </c>
      <c r="K340" s="175" t="s">
        <v>125</v>
      </c>
      <c r="L340" s="36"/>
      <c r="M340" s="180" t="s">
        <v>1</v>
      </c>
      <c r="N340" s="181" t="s">
        <v>42</v>
      </c>
      <c r="O340" s="58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15" t="s">
        <v>126</v>
      </c>
      <c r="AT340" s="15" t="s">
        <v>121</v>
      </c>
      <c r="AU340" s="15" t="s">
        <v>81</v>
      </c>
      <c r="AY340" s="15" t="s">
        <v>119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5" t="s">
        <v>79</v>
      </c>
      <c r="BK340" s="184">
        <f>ROUND(I340*H340,2)</f>
        <v>0</v>
      </c>
      <c r="BL340" s="15" t="s">
        <v>126</v>
      </c>
      <c r="BM340" s="15" t="s">
        <v>478</v>
      </c>
    </row>
    <row r="341" spans="2:51" s="13" customFormat="1" ht="12">
      <c r="B341" s="208"/>
      <c r="C341" s="209"/>
      <c r="D341" s="187" t="s">
        <v>128</v>
      </c>
      <c r="E341" s="210" t="s">
        <v>1</v>
      </c>
      <c r="F341" s="211" t="s">
        <v>479</v>
      </c>
      <c r="G341" s="209"/>
      <c r="H341" s="210" t="s">
        <v>1</v>
      </c>
      <c r="I341" s="212"/>
      <c r="J341" s="209"/>
      <c r="K341" s="209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128</v>
      </c>
      <c r="AU341" s="217" t="s">
        <v>81</v>
      </c>
      <c r="AV341" s="13" t="s">
        <v>79</v>
      </c>
      <c r="AW341" s="13" t="s">
        <v>32</v>
      </c>
      <c r="AX341" s="13" t="s">
        <v>71</v>
      </c>
      <c r="AY341" s="217" t="s">
        <v>119</v>
      </c>
    </row>
    <row r="342" spans="2:51" s="11" customFormat="1" ht="12">
      <c r="B342" s="185"/>
      <c r="C342" s="186"/>
      <c r="D342" s="187" t="s">
        <v>128</v>
      </c>
      <c r="E342" s="188" t="s">
        <v>1</v>
      </c>
      <c r="F342" s="189" t="s">
        <v>480</v>
      </c>
      <c r="G342" s="186"/>
      <c r="H342" s="190">
        <v>3848.5</v>
      </c>
      <c r="I342" s="191"/>
      <c r="J342" s="186"/>
      <c r="K342" s="186"/>
      <c r="L342" s="192"/>
      <c r="M342" s="193"/>
      <c r="N342" s="194"/>
      <c r="O342" s="194"/>
      <c r="P342" s="194"/>
      <c r="Q342" s="194"/>
      <c r="R342" s="194"/>
      <c r="S342" s="194"/>
      <c r="T342" s="195"/>
      <c r="AT342" s="196" t="s">
        <v>128</v>
      </c>
      <c r="AU342" s="196" t="s">
        <v>81</v>
      </c>
      <c r="AV342" s="11" t="s">
        <v>81</v>
      </c>
      <c r="AW342" s="11" t="s">
        <v>32</v>
      </c>
      <c r="AX342" s="11" t="s">
        <v>71</v>
      </c>
      <c r="AY342" s="196" t="s">
        <v>119</v>
      </c>
    </row>
    <row r="343" spans="2:51" s="13" customFormat="1" ht="12">
      <c r="B343" s="208"/>
      <c r="C343" s="209"/>
      <c r="D343" s="187" t="s">
        <v>128</v>
      </c>
      <c r="E343" s="210" t="s">
        <v>1</v>
      </c>
      <c r="F343" s="211" t="s">
        <v>162</v>
      </c>
      <c r="G343" s="209"/>
      <c r="H343" s="210" t="s">
        <v>1</v>
      </c>
      <c r="I343" s="212"/>
      <c r="J343" s="209"/>
      <c r="K343" s="209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128</v>
      </c>
      <c r="AU343" s="217" t="s">
        <v>81</v>
      </c>
      <c r="AV343" s="13" t="s">
        <v>79</v>
      </c>
      <c r="AW343" s="13" t="s">
        <v>32</v>
      </c>
      <c r="AX343" s="13" t="s">
        <v>71</v>
      </c>
      <c r="AY343" s="217" t="s">
        <v>119</v>
      </c>
    </row>
    <row r="344" spans="2:51" s="11" customFormat="1" ht="12">
      <c r="B344" s="185"/>
      <c r="C344" s="186"/>
      <c r="D344" s="187" t="s">
        <v>128</v>
      </c>
      <c r="E344" s="188" t="s">
        <v>1</v>
      </c>
      <c r="F344" s="189" t="s">
        <v>468</v>
      </c>
      <c r="G344" s="186"/>
      <c r="H344" s="190">
        <v>250</v>
      </c>
      <c r="I344" s="191"/>
      <c r="J344" s="186"/>
      <c r="K344" s="186"/>
      <c r="L344" s="192"/>
      <c r="M344" s="193"/>
      <c r="N344" s="194"/>
      <c r="O344" s="194"/>
      <c r="P344" s="194"/>
      <c r="Q344" s="194"/>
      <c r="R344" s="194"/>
      <c r="S344" s="194"/>
      <c r="T344" s="195"/>
      <c r="AT344" s="196" t="s">
        <v>128</v>
      </c>
      <c r="AU344" s="196" t="s">
        <v>81</v>
      </c>
      <c r="AV344" s="11" t="s">
        <v>81</v>
      </c>
      <c r="AW344" s="11" t="s">
        <v>32</v>
      </c>
      <c r="AX344" s="11" t="s">
        <v>71</v>
      </c>
      <c r="AY344" s="196" t="s">
        <v>119</v>
      </c>
    </row>
    <row r="345" spans="2:51" s="12" customFormat="1" ht="12">
      <c r="B345" s="197"/>
      <c r="C345" s="198"/>
      <c r="D345" s="187" t="s">
        <v>128</v>
      </c>
      <c r="E345" s="199" t="s">
        <v>1</v>
      </c>
      <c r="F345" s="200" t="s">
        <v>130</v>
      </c>
      <c r="G345" s="198"/>
      <c r="H345" s="201">
        <v>4098.5</v>
      </c>
      <c r="I345" s="202"/>
      <c r="J345" s="198"/>
      <c r="K345" s="198"/>
      <c r="L345" s="203"/>
      <c r="M345" s="204"/>
      <c r="N345" s="205"/>
      <c r="O345" s="205"/>
      <c r="P345" s="205"/>
      <c r="Q345" s="205"/>
      <c r="R345" s="205"/>
      <c r="S345" s="205"/>
      <c r="T345" s="206"/>
      <c r="AT345" s="207" t="s">
        <v>128</v>
      </c>
      <c r="AU345" s="207" t="s">
        <v>81</v>
      </c>
      <c r="AV345" s="12" t="s">
        <v>126</v>
      </c>
      <c r="AW345" s="12" t="s">
        <v>32</v>
      </c>
      <c r="AX345" s="12" t="s">
        <v>79</v>
      </c>
      <c r="AY345" s="207" t="s">
        <v>119</v>
      </c>
    </row>
    <row r="346" spans="2:65" s="1" customFormat="1" ht="16.5" customHeight="1">
      <c r="B346" s="32"/>
      <c r="C346" s="173" t="s">
        <v>481</v>
      </c>
      <c r="D346" s="173" t="s">
        <v>121</v>
      </c>
      <c r="E346" s="174" t="s">
        <v>482</v>
      </c>
      <c r="F346" s="175" t="s">
        <v>483</v>
      </c>
      <c r="G346" s="176" t="s">
        <v>124</v>
      </c>
      <c r="H346" s="177">
        <v>145</v>
      </c>
      <c r="I346" s="178"/>
      <c r="J346" s="179">
        <f>ROUND(I346*H346,2)</f>
        <v>0</v>
      </c>
      <c r="K346" s="175" t="s">
        <v>125</v>
      </c>
      <c r="L346" s="36"/>
      <c r="M346" s="180" t="s">
        <v>1</v>
      </c>
      <c r="N346" s="181" t="s">
        <v>42</v>
      </c>
      <c r="O346" s="58"/>
      <c r="P346" s="182">
        <f>O346*H346</f>
        <v>0</v>
      </c>
      <c r="Q346" s="182">
        <v>0</v>
      </c>
      <c r="R346" s="182">
        <f>Q346*H346</f>
        <v>0</v>
      </c>
      <c r="S346" s="182">
        <v>0</v>
      </c>
      <c r="T346" s="183">
        <f>S346*H346</f>
        <v>0</v>
      </c>
      <c r="AR346" s="15" t="s">
        <v>126</v>
      </c>
      <c r="AT346" s="15" t="s">
        <v>121</v>
      </c>
      <c r="AU346" s="15" t="s">
        <v>81</v>
      </c>
      <c r="AY346" s="15" t="s">
        <v>119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5" t="s">
        <v>79</v>
      </c>
      <c r="BK346" s="184">
        <f>ROUND(I346*H346,2)</f>
        <v>0</v>
      </c>
      <c r="BL346" s="15" t="s">
        <v>126</v>
      </c>
      <c r="BM346" s="15" t="s">
        <v>484</v>
      </c>
    </row>
    <row r="347" spans="2:51" s="13" customFormat="1" ht="12">
      <c r="B347" s="208"/>
      <c r="C347" s="209"/>
      <c r="D347" s="187" t="s">
        <v>128</v>
      </c>
      <c r="E347" s="210" t="s">
        <v>1</v>
      </c>
      <c r="F347" s="211" t="s">
        <v>445</v>
      </c>
      <c r="G347" s="209"/>
      <c r="H347" s="210" t="s">
        <v>1</v>
      </c>
      <c r="I347" s="212"/>
      <c r="J347" s="209"/>
      <c r="K347" s="209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128</v>
      </c>
      <c r="AU347" s="217" t="s">
        <v>81</v>
      </c>
      <c r="AV347" s="13" t="s">
        <v>79</v>
      </c>
      <c r="AW347" s="13" t="s">
        <v>32</v>
      </c>
      <c r="AX347" s="13" t="s">
        <v>71</v>
      </c>
      <c r="AY347" s="217" t="s">
        <v>119</v>
      </c>
    </row>
    <row r="348" spans="2:51" s="11" customFormat="1" ht="12">
      <c r="B348" s="185"/>
      <c r="C348" s="186"/>
      <c r="D348" s="187" t="s">
        <v>128</v>
      </c>
      <c r="E348" s="188" t="s">
        <v>1</v>
      </c>
      <c r="F348" s="189" t="s">
        <v>455</v>
      </c>
      <c r="G348" s="186"/>
      <c r="H348" s="190">
        <v>145</v>
      </c>
      <c r="I348" s="191"/>
      <c r="J348" s="186"/>
      <c r="K348" s="186"/>
      <c r="L348" s="192"/>
      <c r="M348" s="193"/>
      <c r="N348" s="194"/>
      <c r="O348" s="194"/>
      <c r="P348" s="194"/>
      <c r="Q348" s="194"/>
      <c r="R348" s="194"/>
      <c r="S348" s="194"/>
      <c r="T348" s="195"/>
      <c r="AT348" s="196" t="s">
        <v>128</v>
      </c>
      <c r="AU348" s="196" t="s">
        <v>81</v>
      </c>
      <c r="AV348" s="11" t="s">
        <v>81</v>
      </c>
      <c r="AW348" s="11" t="s">
        <v>32</v>
      </c>
      <c r="AX348" s="11" t="s">
        <v>71</v>
      </c>
      <c r="AY348" s="196" t="s">
        <v>119</v>
      </c>
    </row>
    <row r="349" spans="2:51" s="12" customFormat="1" ht="12">
      <c r="B349" s="197"/>
      <c r="C349" s="198"/>
      <c r="D349" s="187" t="s">
        <v>128</v>
      </c>
      <c r="E349" s="199" t="s">
        <v>1</v>
      </c>
      <c r="F349" s="200" t="s">
        <v>130</v>
      </c>
      <c r="G349" s="198"/>
      <c r="H349" s="201">
        <v>145</v>
      </c>
      <c r="I349" s="202"/>
      <c r="J349" s="198"/>
      <c r="K349" s="198"/>
      <c r="L349" s="203"/>
      <c r="M349" s="204"/>
      <c r="N349" s="205"/>
      <c r="O349" s="205"/>
      <c r="P349" s="205"/>
      <c r="Q349" s="205"/>
      <c r="R349" s="205"/>
      <c r="S349" s="205"/>
      <c r="T349" s="206"/>
      <c r="AT349" s="207" t="s">
        <v>128</v>
      </c>
      <c r="AU349" s="207" t="s">
        <v>81</v>
      </c>
      <c r="AV349" s="12" t="s">
        <v>126</v>
      </c>
      <c r="AW349" s="12" t="s">
        <v>32</v>
      </c>
      <c r="AX349" s="12" t="s">
        <v>79</v>
      </c>
      <c r="AY349" s="207" t="s">
        <v>119</v>
      </c>
    </row>
    <row r="350" spans="2:65" s="1" customFormat="1" ht="16.5" customHeight="1">
      <c r="B350" s="32"/>
      <c r="C350" s="173" t="s">
        <v>485</v>
      </c>
      <c r="D350" s="173" t="s">
        <v>121</v>
      </c>
      <c r="E350" s="174" t="s">
        <v>486</v>
      </c>
      <c r="F350" s="175" t="s">
        <v>487</v>
      </c>
      <c r="G350" s="176" t="s">
        <v>124</v>
      </c>
      <c r="H350" s="177">
        <v>145</v>
      </c>
      <c r="I350" s="178"/>
      <c r="J350" s="179">
        <f>ROUND(I350*H350,2)</f>
        <v>0</v>
      </c>
      <c r="K350" s="175" t="s">
        <v>125</v>
      </c>
      <c r="L350" s="36"/>
      <c r="M350" s="180" t="s">
        <v>1</v>
      </c>
      <c r="N350" s="181" t="s">
        <v>42</v>
      </c>
      <c r="O350" s="58"/>
      <c r="P350" s="182">
        <f>O350*H350</f>
        <v>0</v>
      </c>
      <c r="Q350" s="182">
        <v>0</v>
      </c>
      <c r="R350" s="182">
        <f>Q350*H350</f>
        <v>0</v>
      </c>
      <c r="S350" s="182">
        <v>0</v>
      </c>
      <c r="T350" s="183">
        <f>S350*H350</f>
        <v>0</v>
      </c>
      <c r="AR350" s="15" t="s">
        <v>126</v>
      </c>
      <c r="AT350" s="15" t="s">
        <v>121</v>
      </c>
      <c r="AU350" s="15" t="s">
        <v>81</v>
      </c>
      <c r="AY350" s="15" t="s">
        <v>119</v>
      </c>
      <c r="BE350" s="184">
        <f>IF(N350="základní",J350,0)</f>
        <v>0</v>
      </c>
      <c r="BF350" s="184">
        <f>IF(N350="snížená",J350,0)</f>
        <v>0</v>
      </c>
      <c r="BG350" s="184">
        <f>IF(N350="zákl. přenesená",J350,0)</f>
        <v>0</v>
      </c>
      <c r="BH350" s="184">
        <f>IF(N350="sníž. přenesená",J350,0)</f>
        <v>0</v>
      </c>
      <c r="BI350" s="184">
        <f>IF(N350="nulová",J350,0)</f>
        <v>0</v>
      </c>
      <c r="BJ350" s="15" t="s">
        <v>79</v>
      </c>
      <c r="BK350" s="184">
        <f>ROUND(I350*H350,2)</f>
        <v>0</v>
      </c>
      <c r="BL350" s="15" t="s">
        <v>126</v>
      </c>
      <c r="BM350" s="15" t="s">
        <v>488</v>
      </c>
    </row>
    <row r="351" spans="2:51" s="11" customFormat="1" ht="12">
      <c r="B351" s="185"/>
      <c r="C351" s="186"/>
      <c r="D351" s="187" t="s">
        <v>128</v>
      </c>
      <c r="E351" s="188" t="s">
        <v>1</v>
      </c>
      <c r="F351" s="189" t="s">
        <v>455</v>
      </c>
      <c r="G351" s="186"/>
      <c r="H351" s="190">
        <v>145</v>
      </c>
      <c r="I351" s="191"/>
      <c r="J351" s="186"/>
      <c r="K351" s="186"/>
      <c r="L351" s="192"/>
      <c r="M351" s="193"/>
      <c r="N351" s="194"/>
      <c r="O351" s="194"/>
      <c r="P351" s="194"/>
      <c r="Q351" s="194"/>
      <c r="R351" s="194"/>
      <c r="S351" s="194"/>
      <c r="T351" s="195"/>
      <c r="AT351" s="196" t="s">
        <v>128</v>
      </c>
      <c r="AU351" s="196" t="s">
        <v>81</v>
      </c>
      <c r="AV351" s="11" t="s">
        <v>81</v>
      </c>
      <c r="AW351" s="11" t="s">
        <v>32</v>
      </c>
      <c r="AX351" s="11" t="s">
        <v>71</v>
      </c>
      <c r="AY351" s="196" t="s">
        <v>119</v>
      </c>
    </row>
    <row r="352" spans="2:51" s="12" customFormat="1" ht="12">
      <c r="B352" s="197"/>
      <c r="C352" s="198"/>
      <c r="D352" s="187" t="s">
        <v>128</v>
      </c>
      <c r="E352" s="199" t="s">
        <v>1</v>
      </c>
      <c r="F352" s="200" t="s">
        <v>130</v>
      </c>
      <c r="G352" s="198"/>
      <c r="H352" s="201">
        <v>145</v>
      </c>
      <c r="I352" s="202"/>
      <c r="J352" s="198"/>
      <c r="K352" s="198"/>
      <c r="L352" s="203"/>
      <c r="M352" s="204"/>
      <c r="N352" s="205"/>
      <c r="O352" s="205"/>
      <c r="P352" s="205"/>
      <c r="Q352" s="205"/>
      <c r="R352" s="205"/>
      <c r="S352" s="205"/>
      <c r="T352" s="206"/>
      <c r="AT352" s="207" t="s">
        <v>128</v>
      </c>
      <c r="AU352" s="207" t="s">
        <v>81</v>
      </c>
      <c r="AV352" s="12" t="s">
        <v>126</v>
      </c>
      <c r="AW352" s="12" t="s">
        <v>32</v>
      </c>
      <c r="AX352" s="12" t="s">
        <v>79</v>
      </c>
      <c r="AY352" s="207" t="s">
        <v>119</v>
      </c>
    </row>
    <row r="353" spans="2:65" s="1" customFormat="1" ht="16.5" customHeight="1">
      <c r="B353" s="32"/>
      <c r="C353" s="173" t="s">
        <v>489</v>
      </c>
      <c r="D353" s="173" t="s">
        <v>121</v>
      </c>
      <c r="E353" s="174" t="s">
        <v>490</v>
      </c>
      <c r="F353" s="175" t="s">
        <v>491</v>
      </c>
      <c r="G353" s="176" t="s">
        <v>124</v>
      </c>
      <c r="H353" s="177">
        <v>1367</v>
      </c>
      <c r="I353" s="178"/>
      <c r="J353" s="179">
        <f>ROUND(I353*H353,2)</f>
        <v>0</v>
      </c>
      <c r="K353" s="175" t="s">
        <v>125</v>
      </c>
      <c r="L353" s="36"/>
      <c r="M353" s="180" t="s">
        <v>1</v>
      </c>
      <c r="N353" s="181" t="s">
        <v>42</v>
      </c>
      <c r="O353" s="58"/>
      <c r="P353" s="182">
        <f>O353*H353</f>
        <v>0</v>
      </c>
      <c r="Q353" s="182">
        <v>0.18776</v>
      </c>
      <c r="R353" s="182">
        <f>Q353*H353</f>
        <v>256.66792000000004</v>
      </c>
      <c r="S353" s="182">
        <v>0</v>
      </c>
      <c r="T353" s="183">
        <f>S353*H353</f>
        <v>0</v>
      </c>
      <c r="AR353" s="15" t="s">
        <v>126</v>
      </c>
      <c r="AT353" s="15" t="s">
        <v>121</v>
      </c>
      <c r="AU353" s="15" t="s">
        <v>81</v>
      </c>
      <c r="AY353" s="15" t="s">
        <v>119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5" t="s">
        <v>79</v>
      </c>
      <c r="BK353" s="184">
        <f>ROUND(I353*H353,2)</f>
        <v>0</v>
      </c>
      <c r="BL353" s="15" t="s">
        <v>126</v>
      </c>
      <c r="BM353" s="15" t="s">
        <v>492</v>
      </c>
    </row>
    <row r="354" spans="2:51" s="11" customFormat="1" ht="12">
      <c r="B354" s="185"/>
      <c r="C354" s="186"/>
      <c r="D354" s="187" t="s">
        <v>128</v>
      </c>
      <c r="E354" s="188" t="s">
        <v>1</v>
      </c>
      <c r="F354" s="189" t="s">
        <v>493</v>
      </c>
      <c r="G354" s="186"/>
      <c r="H354" s="190">
        <v>1367</v>
      </c>
      <c r="I354" s="191"/>
      <c r="J354" s="186"/>
      <c r="K354" s="186"/>
      <c r="L354" s="192"/>
      <c r="M354" s="193"/>
      <c r="N354" s="194"/>
      <c r="O354" s="194"/>
      <c r="P354" s="194"/>
      <c r="Q354" s="194"/>
      <c r="R354" s="194"/>
      <c r="S354" s="194"/>
      <c r="T354" s="195"/>
      <c r="AT354" s="196" t="s">
        <v>128</v>
      </c>
      <c r="AU354" s="196" t="s">
        <v>81</v>
      </c>
      <c r="AV354" s="11" t="s">
        <v>81</v>
      </c>
      <c r="AW354" s="11" t="s">
        <v>32</v>
      </c>
      <c r="AX354" s="11" t="s">
        <v>71</v>
      </c>
      <c r="AY354" s="196" t="s">
        <v>119</v>
      </c>
    </row>
    <row r="355" spans="2:51" s="12" customFormat="1" ht="12">
      <c r="B355" s="197"/>
      <c r="C355" s="198"/>
      <c r="D355" s="187" t="s">
        <v>128</v>
      </c>
      <c r="E355" s="199" t="s">
        <v>1</v>
      </c>
      <c r="F355" s="200" t="s">
        <v>130</v>
      </c>
      <c r="G355" s="198"/>
      <c r="H355" s="201">
        <v>1367</v>
      </c>
      <c r="I355" s="202"/>
      <c r="J355" s="198"/>
      <c r="K355" s="198"/>
      <c r="L355" s="203"/>
      <c r="M355" s="204"/>
      <c r="N355" s="205"/>
      <c r="O355" s="205"/>
      <c r="P355" s="205"/>
      <c r="Q355" s="205"/>
      <c r="R355" s="205"/>
      <c r="S355" s="205"/>
      <c r="T355" s="206"/>
      <c r="AT355" s="207" t="s">
        <v>128</v>
      </c>
      <c r="AU355" s="207" t="s">
        <v>81</v>
      </c>
      <c r="AV355" s="12" t="s">
        <v>126</v>
      </c>
      <c r="AW355" s="12" t="s">
        <v>32</v>
      </c>
      <c r="AX355" s="12" t="s">
        <v>79</v>
      </c>
      <c r="AY355" s="207" t="s">
        <v>119</v>
      </c>
    </row>
    <row r="356" spans="2:65" s="1" customFormat="1" ht="16.5" customHeight="1">
      <c r="B356" s="32"/>
      <c r="C356" s="173" t="s">
        <v>494</v>
      </c>
      <c r="D356" s="173" t="s">
        <v>121</v>
      </c>
      <c r="E356" s="174" t="s">
        <v>495</v>
      </c>
      <c r="F356" s="175" t="s">
        <v>496</v>
      </c>
      <c r="G356" s="176" t="s">
        <v>124</v>
      </c>
      <c r="H356" s="177">
        <v>1367</v>
      </c>
      <c r="I356" s="178"/>
      <c r="J356" s="179">
        <f>ROUND(I356*H356,2)</f>
        <v>0</v>
      </c>
      <c r="K356" s="175" t="s">
        <v>125</v>
      </c>
      <c r="L356" s="36"/>
      <c r="M356" s="180" t="s">
        <v>1</v>
      </c>
      <c r="N356" s="181" t="s">
        <v>42</v>
      </c>
      <c r="O356" s="58"/>
      <c r="P356" s="182">
        <f>O356*H356</f>
        <v>0</v>
      </c>
      <c r="Q356" s="182">
        <v>0.27799</v>
      </c>
      <c r="R356" s="182">
        <f>Q356*H356</f>
        <v>380.01233</v>
      </c>
      <c r="S356" s="182">
        <v>0</v>
      </c>
      <c r="T356" s="183">
        <f>S356*H356</f>
        <v>0</v>
      </c>
      <c r="AR356" s="15" t="s">
        <v>126</v>
      </c>
      <c r="AT356" s="15" t="s">
        <v>121</v>
      </c>
      <c r="AU356" s="15" t="s">
        <v>81</v>
      </c>
      <c r="AY356" s="15" t="s">
        <v>119</v>
      </c>
      <c r="BE356" s="184">
        <f>IF(N356="základní",J356,0)</f>
        <v>0</v>
      </c>
      <c r="BF356" s="184">
        <f>IF(N356="snížená",J356,0)</f>
        <v>0</v>
      </c>
      <c r="BG356" s="184">
        <f>IF(N356="zákl. přenesená",J356,0)</f>
        <v>0</v>
      </c>
      <c r="BH356" s="184">
        <f>IF(N356="sníž. přenesená",J356,0)</f>
        <v>0</v>
      </c>
      <c r="BI356" s="184">
        <f>IF(N356="nulová",J356,0)</f>
        <v>0</v>
      </c>
      <c r="BJ356" s="15" t="s">
        <v>79</v>
      </c>
      <c r="BK356" s="184">
        <f>ROUND(I356*H356,2)</f>
        <v>0</v>
      </c>
      <c r="BL356" s="15" t="s">
        <v>126</v>
      </c>
      <c r="BM356" s="15" t="s">
        <v>497</v>
      </c>
    </row>
    <row r="357" spans="2:51" s="11" customFormat="1" ht="12">
      <c r="B357" s="185"/>
      <c r="C357" s="186"/>
      <c r="D357" s="187" t="s">
        <v>128</v>
      </c>
      <c r="E357" s="188" t="s">
        <v>1</v>
      </c>
      <c r="F357" s="189" t="s">
        <v>493</v>
      </c>
      <c r="G357" s="186"/>
      <c r="H357" s="190">
        <v>1367</v>
      </c>
      <c r="I357" s="191"/>
      <c r="J357" s="186"/>
      <c r="K357" s="186"/>
      <c r="L357" s="192"/>
      <c r="M357" s="193"/>
      <c r="N357" s="194"/>
      <c r="O357" s="194"/>
      <c r="P357" s="194"/>
      <c r="Q357" s="194"/>
      <c r="R357" s="194"/>
      <c r="S357" s="194"/>
      <c r="T357" s="195"/>
      <c r="AT357" s="196" t="s">
        <v>128</v>
      </c>
      <c r="AU357" s="196" t="s">
        <v>81</v>
      </c>
      <c r="AV357" s="11" t="s">
        <v>81</v>
      </c>
      <c r="AW357" s="11" t="s">
        <v>32</v>
      </c>
      <c r="AX357" s="11" t="s">
        <v>71</v>
      </c>
      <c r="AY357" s="196" t="s">
        <v>119</v>
      </c>
    </row>
    <row r="358" spans="2:51" s="12" customFormat="1" ht="12">
      <c r="B358" s="197"/>
      <c r="C358" s="198"/>
      <c r="D358" s="187" t="s">
        <v>128</v>
      </c>
      <c r="E358" s="199" t="s">
        <v>1</v>
      </c>
      <c r="F358" s="200" t="s">
        <v>130</v>
      </c>
      <c r="G358" s="198"/>
      <c r="H358" s="201">
        <v>1367</v>
      </c>
      <c r="I358" s="202"/>
      <c r="J358" s="198"/>
      <c r="K358" s="198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128</v>
      </c>
      <c r="AU358" s="207" t="s">
        <v>81</v>
      </c>
      <c r="AV358" s="12" t="s">
        <v>126</v>
      </c>
      <c r="AW358" s="12" t="s">
        <v>32</v>
      </c>
      <c r="AX358" s="12" t="s">
        <v>79</v>
      </c>
      <c r="AY358" s="207" t="s">
        <v>119</v>
      </c>
    </row>
    <row r="359" spans="2:65" s="1" customFormat="1" ht="16.5" customHeight="1">
      <c r="B359" s="32"/>
      <c r="C359" s="173" t="s">
        <v>498</v>
      </c>
      <c r="D359" s="173" t="s">
        <v>121</v>
      </c>
      <c r="E359" s="174" t="s">
        <v>499</v>
      </c>
      <c r="F359" s="175" t="s">
        <v>500</v>
      </c>
      <c r="G359" s="176" t="s">
        <v>124</v>
      </c>
      <c r="H359" s="177">
        <v>3143</v>
      </c>
      <c r="I359" s="178"/>
      <c r="J359" s="179">
        <f>ROUND(I359*H359,2)</f>
        <v>0</v>
      </c>
      <c r="K359" s="175" t="s">
        <v>125</v>
      </c>
      <c r="L359" s="36"/>
      <c r="M359" s="180" t="s">
        <v>1</v>
      </c>
      <c r="N359" s="181" t="s">
        <v>42</v>
      </c>
      <c r="O359" s="58"/>
      <c r="P359" s="182">
        <f>O359*H359</f>
        <v>0</v>
      </c>
      <c r="Q359" s="182">
        <v>0</v>
      </c>
      <c r="R359" s="182">
        <f>Q359*H359</f>
        <v>0</v>
      </c>
      <c r="S359" s="182">
        <v>0</v>
      </c>
      <c r="T359" s="183">
        <f>S359*H359</f>
        <v>0</v>
      </c>
      <c r="AR359" s="15" t="s">
        <v>126</v>
      </c>
      <c r="AT359" s="15" t="s">
        <v>121</v>
      </c>
      <c r="AU359" s="15" t="s">
        <v>81</v>
      </c>
      <c r="AY359" s="15" t="s">
        <v>119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5" t="s">
        <v>79</v>
      </c>
      <c r="BK359" s="184">
        <f>ROUND(I359*H359,2)</f>
        <v>0</v>
      </c>
      <c r="BL359" s="15" t="s">
        <v>126</v>
      </c>
      <c r="BM359" s="15" t="s">
        <v>501</v>
      </c>
    </row>
    <row r="360" spans="2:51" s="13" customFormat="1" ht="12">
      <c r="B360" s="208"/>
      <c r="C360" s="209"/>
      <c r="D360" s="187" t="s">
        <v>128</v>
      </c>
      <c r="E360" s="210" t="s">
        <v>1</v>
      </c>
      <c r="F360" s="211" t="s">
        <v>479</v>
      </c>
      <c r="G360" s="209"/>
      <c r="H360" s="210" t="s">
        <v>1</v>
      </c>
      <c r="I360" s="212"/>
      <c r="J360" s="209"/>
      <c r="K360" s="209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128</v>
      </c>
      <c r="AU360" s="217" t="s">
        <v>81</v>
      </c>
      <c r="AV360" s="13" t="s">
        <v>79</v>
      </c>
      <c r="AW360" s="13" t="s">
        <v>32</v>
      </c>
      <c r="AX360" s="13" t="s">
        <v>71</v>
      </c>
      <c r="AY360" s="217" t="s">
        <v>119</v>
      </c>
    </row>
    <row r="361" spans="2:51" s="11" customFormat="1" ht="12">
      <c r="B361" s="185"/>
      <c r="C361" s="186"/>
      <c r="D361" s="187" t="s">
        <v>128</v>
      </c>
      <c r="E361" s="188" t="s">
        <v>1</v>
      </c>
      <c r="F361" s="189" t="s">
        <v>467</v>
      </c>
      <c r="G361" s="186"/>
      <c r="H361" s="190">
        <v>2893</v>
      </c>
      <c r="I361" s="191"/>
      <c r="J361" s="186"/>
      <c r="K361" s="186"/>
      <c r="L361" s="192"/>
      <c r="M361" s="193"/>
      <c r="N361" s="194"/>
      <c r="O361" s="194"/>
      <c r="P361" s="194"/>
      <c r="Q361" s="194"/>
      <c r="R361" s="194"/>
      <c r="S361" s="194"/>
      <c r="T361" s="195"/>
      <c r="AT361" s="196" t="s">
        <v>128</v>
      </c>
      <c r="AU361" s="196" t="s">
        <v>81</v>
      </c>
      <c r="AV361" s="11" t="s">
        <v>81</v>
      </c>
      <c r="AW361" s="11" t="s">
        <v>32</v>
      </c>
      <c r="AX361" s="11" t="s">
        <v>71</v>
      </c>
      <c r="AY361" s="196" t="s">
        <v>119</v>
      </c>
    </row>
    <row r="362" spans="2:51" s="13" customFormat="1" ht="12">
      <c r="B362" s="208"/>
      <c r="C362" s="209"/>
      <c r="D362" s="187" t="s">
        <v>128</v>
      </c>
      <c r="E362" s="210" t="s">
        <v>1</v>
      </c>
      <c r="F362" s="211" t="s">
        <v>162</v>
      </c>
      <c r="G362" s="209"/>
      <c r="H362" s="210" t="s">
        <v>1</v>
      </c>
      <c r="I362" s="212"/>
      <c r="J362" s="209"/>
      <c r="K362" s="209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128</v>
      </c>
      <c r="AU362" s="217" t="s">
        <v>81</v>
      </c>
      <c r="AV362" s="13" t="s">
        <v>79</v>
      </c>
      <c r="AW362" s="13" t="s">
        <v>32</v>
      </c>
      <c r="AX362" s="13" t="s">
        <v>71</v>
      </c>
      <c r="AY362" s="217" t="s">
        <v>119</v>
      </c>
    </row>
    <row r="363" spans="2:51" s="11" customFormat="1" ht="12">
      <c r="B363" s="185"/>
      <c r="C363" s="186"/>
      <c r="D363" s="187" t="s">
        <v>128</v>
      </c>
      <c r="E363" s="188" t="s">
        <v>1</v>
      </c>
      <c r="F363" s="189" t="s">
        <v>468</v>
      </c>
      <c r="G363" s="186"/>
      <c r="H363" s="190">
        <v>250</v>
      </c>
      <c r="I363" s="191"/>
      <c r="J363" s="186"/>
      <c r="K363" s="186"/>
      <c r="L363" s="192"/>
      <c r="M363" s="193"/>
      <c r="N363" s="194"/>
      <c r="O363" s="194"/>
      <c r="P363" s="194"/>
      <c r="Q363" s="194"/>
      <c r="R363" s="194"/>
      <c r="S363" s="194"/>
      <c r="T363" s="195"/>
      <c r="AT363" s="196" t="s">
        <v>128</v>
      </c>
      <c r="AU363" s="196" t="s">
        <v>81</v>
      </c>
      <c r="AV363" s="11" t="s">
        <v>81</v>
      </c>
      <c r="AW363" s="11" t="s">
        <v>32</v>
      </c>
      <c r="AX363" s="11" t="s">
        <v>71</v>
      </c>
      <c r="AY363" s="196" t="s">
        <v>119</v>
      </c>
    </row>
    <row r="364" spans="2:51" s="12" customFormat="1" ht="12">
      <c r="B364" s="197"/>
      <c r="C364" s="198"/>
      <c r="D364" s="187" t="s">
        <v>128</v>
      </c>
      <c r="E364" s="199" t="s">
        <v>1</v>
      </c>
      <c r="F364" s="200" t="s">
        <v>130</v>
      </c>
      <c r="G364" s="198"/>
      <c r="H364" s="201">
        <v>3143</v>
      </c>
      <c r="I364" s="202"/>
      <c r="J364" s="198"/>
      <c r="K364" s="198"/>
      <c r="L364" s="203"/>
      <c r="M364" s="204"/>
      <c r="N364" s="205"/>
      <c r="O364" s="205"/>
      <c r="P364" s="205"/>
      <c r="Q364" s="205"/>
      <c r="R364" s="205"/>
      <c r="S364" s="205"/>
      <c r="T364" s="206"/>
      <c r="AT364" s="207" t="s">
        <v>128</v>
      </c>
      <c r="AU364" s="207" t="s">
        <v>81</v>
      </c>
      <c r="AV364" s="12" t="s">
        <v>126</v>
      </c>
      <c r="AW364" s="12" t="s">
        <v>32</v>
      </c>
      <c r="AX364" s="12" t="s">
        <v>79</v>
      </c>
      <c r="AY364" s="207" t="s">
        <v>119</v>
      </c>
    </row>
    <row r="365" spans="2:65" s="1" customFormat="1" ht="16.5" customHeight="1">
      <c r="B365" s="32"/>
      <c r="C365" s="173" t="s">
        <v>502</v>
      </c>
      <c r="D365" s="173" t="s">
        <v>121</v>
      </c>
      <c r="E365" s="174" t="s">
        <v>503</v>
      </c>
      <c r="F365" s="175" t="s">
        <v>504</v>
      </c>
      <c r="G365" s="176" t="s">
        <v>124</v>
      </c>
      <c r="H365" s="177">
        <v>6286</v>
      </c>
      <c r="I365" s="178"/>
      <c r="J365" s="179">
        <f>ROUND(I365*H365,2)</f>
        <v>0</v>
      </c>
      <c r="K365" s="175" t="s">
        <v>125</v>
      </c>
      <c r="L365" s="36"/>
      <c r="M365" s="180" t="s">
        <v>1</v>
      </c>
      <c r="N365" s="181" t="s">
        <v>42</v>
      </c>
      <c r="O365" s="58"/>
      <c r="P365" s="182">
        <f>O365*H365</f>
        <v>0</v>
      </c>
      <c r="Q365" s="182">
        <v>0</v>
      </c>
      <c r="R365" s="182">
        <f>Q365*H365</f>
        <v>0</v>
      </c>
      <c r="S365" s="182">
        <v>0</v>
      </c>
      <c r="T365" s="183">
        <f>S365*H365</f>
        <v>0</v>
      </c>
      <c r="AR365" s="15" t="s">
        <v>126</v>
      </c>
      <c r="AT365" s="15" t="s">
        <v>121</v>
      </c>
      <c r="AU365" s="15" t="s">
        <v>81</v>
      </c>
      <c r="AY365" s="15" t="s">
        <v>119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15" t="s">
        <v>79</v>
      </c>
      <c r="BK365" s="184">
        <f>ROUND(I365*H365,2)</f>
        <v>0</v>
      </c>
      <c r="BL365" s="15" t="s">
        <v>126</v>
      </c>
      <c r="BM365" s="15" t="s">
        <v>505</v>
      </c>
    </row>
    <row r="366" spans="2:51" s="13" customFormat="1" ht="12">
      <c r="B366" s="208"/>
      <c r="C366" s="209"/>
      <c r="D366" s="187" t="s">
        <v>128</v>
      </c>
      <c r="E366" s="210" t="s">
        <v>1</v>
      </c>
      <c r="F366" s="211" t="s">
        <v>506</v>
      </c>
      <c r="G366" s="209"/>
      <c r="H366" s="210" t="s">
        <v>1</v>
      </c>
      <c r="I366" s="212"/>
      <c r="J366" s="209"/>
      <c r="K366" s="209"/>
      <c r="L366" s="213"/>
      <c r="M366" s="214"/>
      <c r="N366" s="215"/>
      <c r="O366" s="215"/>
      <c r="P366" s="215"/>
      <c r="Q366" s="215"/>
      <c r="R366" s="215"/>
      <c r="S366" s="215"/>
      <c r="T366" s="216"/>
      <c r="AT366" s="217" t="s">
        <v>128</v>
      </c>
      <c r="AU366" s="217" t="s">
        <v>81</v>
      </c>
      <c r="AV366" s="13" t="s">
        <v>79</v>
      </c>
      <c r="AW366" s="13" t="s">
        <v>32</v>
      </c>
      <c r="AX366" s="13" t="s">
        <v>71</v>
      </c>
      <c r="AY366" s="217" t="s">
        <v>119</v>
      </c>
    </row>
    <row r="367" spans="2:51" s="13" customFormat="1" ht="12">
      <c r="B367" s="208"/>
      <c r="C367" s="209"/>
      <c r="D367" s="187" t="s">
        <v>128</v>
      </c>
      <c r="E367" s="210" t="s">
        <v>1</v>
      </c>
      <c r="F367" s="211" t="s">
        <v>479</v>
      </c>
      <c r="G367" s="209"/>
      <c r="H367" s="210" t="s">
        <v>1</v>
      </c>
      <c r="I367" s="212"/>
      <c r="J367" s="209"/>
      <c r="K367" s="209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128</v>
      </c>
      <c r="AU367" s="217" t="s">
        <v>81</v>
      </c>
      <c r="AV367" s="13" t="s">
        <v>79</v>
      </c>
      <c r="AW367" s="13" t="s">
        <v>32</v>
      </c>
      <c r="AX367" s="13" t="s">
        <v>71</v>
      </c>
      <c r="AY367" s="217" t="s">
        <v>119</v>
      </c>
    </row>
    <row r="368" spans="2:51" s="11" customFormat="1" ht="12">
      <c r="B368" s="185"/>
      <c r="C368" s="186"/>
      <c r="D368" s="187" t="s">
        <v>128</v>
      </c>
      <c r="E368" s="188" t="s">
        <v>1</v>
      </c>
      <c r="F368" s="189" t="s">
        <v>507</v>
      </c>
      <c r="G368" s="186"/>
      <c r="H368" s="190">
        <v>5786</v>
      </c>
      <c r="I368" s="191"/>
      <c r="J368" s="186"/>
      <c r="K368" s="186"/>
      <c r="L368" s="192"/>
      <c r="M368" s="193"/>
      <c r="N368" s="194"/>
      <c r="O368" s="194"/>
      <c r="P368" s="194"/>
      <c r="Q368" s="194"/>
      <c r="R368" s="194"/>
      <c r="S368" s="194"/>
      <c r="T368" s="195"/>
      <c r="AT368" s="196" t="s">
        <v>128</v>
      </c>
      <c r="AU368" s="196" t="s">
        <v>81</v>
      </c>
      <c r="AV368" s="11" t="s">
        <v>81</v>
      </c>
      <c r="AW368" s="11" t="s">
        <v>32</v>
      </c>
      <c r="AX368" s="11" t="s">
        <v>71</v>
      </c>
      <c r="AY368" s="196" t="s">
        <v>119</v>
      </c>
    </row>
    <row r="369" spans="2:51" s="13" customFormat="1" ht="12">
      <c r="B369" s="208"/>
      <c r="C369" s="209"/>
      <c r="D369" s="187" t="s">
        <v>128</v>
      </c>
      <c r="E369" s="210" t="s">
        <v>1</v>
      </c>
      <c r="F369" s="211" t="s">
        <v>162</v>
      </c>
      <c r="G369" s="209"/>
      <c r="H369" s="210" t="s">
        <v>1</v>
      </c>
      <c r="I369" s="212"/>
      <c r="J369" s="209"/>
      <c r="K369" s="209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128</v>
      </c>
      <c r="AU369" s="217" t="s">
        <v>81</v>
      </c>
      <c r="AV369" s="13" t="s">
        <v>79</v>
      </c>
      <c r="AW369" s="13" t="s">
        <v>32</v>
      </c>
      <c r="AX369" s="13" t="s">
        <v>71</v>
      </c>
      <c r="AY369" s="217" t="s">
        <v>119</v>
      </c>
    </row>
    <row r="370" spans="2:51" s="11" customFormat="1" ht="12">
      <c r="B370" s="185"/>
      <c r="C370" s="186"/>
      <c r="D370" s="187" t="s">
        <v>128</v>
      </c>
      <c r="E370" s="188" t="s">
        <v>1</v>
      </c>
      <c r="F370" s="189" t="s">
        <v>508</v>
      </c>
      <c r="G370" s="186"/>
      <c r="H370" s="190">
        <v>500</v>
      </c>
      <c r="I370" s="191"/>
      <c r="J370" s="186"/>
      <c r="K370" s="186"/>
      <c r="L370" s="192"/>
      <c r="M370" s="193"/>
      <c r="N370" s="194"/>
      <c r="O370" s="194"/>
      <c r="P370" s="194"/>
      <c r="Q370" s="194"/>
      <c r="R370" s="194"/>
      <c r="S370" s="194"/>
      <c r="T370" s="195"/>
      <c r="AT370" s="196" t="s">
        <v>128</v>
      </c>
      <c r="AU370" s="196" t="s">
        <v>81</v>
      </c>
      <c r="AV370" s="11" t="s">
        <v>81</v>
      </c>
      <c r="AW370" s="11" t="s">
        <v>32</v>
      </c>
      <c r="AX370" s="11" t="s">
        <v>71</v>
      </c>
      <c r="AY370" s="196" t="s">
        <v>119</v>
      </c>
    </row>
    <row r="371" spans="2:51" s="12" customFormat="1" ht="12">
      <c r="B371" s="197"/>
      <c r="C371" s="198"/>
      <c r="D371" s="187" t="s">
        <v>128</v>
      </c>
      <c r="E371" s="199" t="s">
        <v>1</v>
      </c>
      <c r="F371" s="200" t="s">
        <v>130</v>
      </c>
      <c r="G371" s="198"/>
      <c r="H371" s="201">
        <v>6286</v>
      </c>
      <c r="I371" s="202"/>
      <c r="J371" s="198"/>
      <c r="K371" s="198"/>
      <c r="L371" s="203"/>
      <c r="M371" s="204"/>
      <c r="N371" s="205"/>
      <c r="O371" s="205"/>
      <c r="P371" s="205"/>
      <c r="Q371" s="205"/>
      <c r="R371" s="205"/>
      <c r="S371" s="205"/>
      <c r="T371" s="206"/>
      <c r="AT371" s="207" t="s">
        <v>128</v>
      </c>
      <c r="AU371" s="207" t="s">
        <v>81</v>
      </c>
      <c r="AV371" s="12" t="s">
        <v>126</v>
      </c>
      <c r="AW371" s="12" t="s">
        <v>32</v>
      </c>
      <c r="AX371" s="12" t="s">
        <v>79</v>
      </c>
      <c r="AY371" s="207" t="s">
        <v>119</v>
      </c>
    </row>
    <row r="372" spans="2:65" s="1" customFormat="1" ht="16.5" customHeight="1">
      <c r="B372" s="32"/>
      <c r="C372" s="173" t="s">
        <v>509</v>
      </c>
      <c r="D372" s="173" t="s">
        <v>121</v>
      </c>
      <c r="E372" s="174" t="s">
        <v>510</v>
      </c>
      <c r="F372" s="175" t="s">
        <v>511</v>
      </c>
      <c r="G372" s="176" t="s">
        <v>124</v>
      </c>
      <c r="H372" s="177">
        <v>6286</v>
      </c>
      <c r="I372" s="178"/>
      <c r="J372" s="179">
        <f>ROUND(I372*H372,2)</f>
        <v>0</v>
      </c>
      <c r="K372" s="175" t="s">
        <v>125</v>
      </c>
      <c r="L372" s="36"/>
      <c r="M372" s="180" t="s">
        <v>1</v>
      </c>
      <c r="N372" s="181" t="s">
        <v>42</v>
      </c>
      <c r="O372" s="58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AR372" s="15" t="s">
        <v>126</v>
      </c>
      <c r="AT372" s="15" t="s">
        <v>121</v>
      </c>
      <c r="AU372" s="15" t="s">
        <v>81</v>
      </c>
      <c r="AY372" s="15" t="s">
        <v>119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15" t="s">
        <v>79</v>
      </c>
      <c r="BK372" s="184">
        <f>ROUND(I372*H372,2)</f>
        <v>0</v>
      </c>
      <c r="BL372" s="15" t="s">
        <v>126</v>
      </c>
      <c r="BM372" s="15" t="s">
        <v>512</v>
      </c>
    </row>
    <row r="373" spans="2:51" s="11" customFormat="1" ht="12">
      <c r="B373" s="185"/>
      <c r="C373" s="186"/>
      <c r="D373" s="187" t="s">
        <v>128</v>
      </c>
      <c r="E373" s="188" t="s">
        <v>1</v>
      </c>
      <c r="F373" s="189" t="s">
        <v>513</v>
      </c>
      <c r="G373" s="186"/>
      <c r="H373" s="190">
        <v>6286</v>
      </c>
      <c r="I373" s="191"/>
      <c r="J373" s="186"/>
      <c r="K373" s="186"/>
      <c r="L373" s="192"/>
      <c r="M373" s="193"/>
      <c r="N373" s="194"/>
      <c r="O373" s="194"/>
      <c r="P373" s="194"/>
      <c r="Q373" s="194"/>
      <c r="R373" s="194"/>
      <c r="S373" s="194"/>
      <c r="T373" s="195"/>
      <c r="AT373" s="196" t="s">
        <v>128</v>
      </c>
      <c r="AU373" s="196" t="s">
        <v>81</v>
      </c>
      <c r="AV373" s="11" t="s">
        <v>81</v>
      </c>
      <c r="AW373" s="11" t="s">
        <v>32</v>
      </c>
      <c r="AX373" s="11" t="s">
        <v>71</v>
      </c>
      <c r="AY373" s="196" t="s">
        <v>119</v>
      </c>
    </row>
    <row r="374" spans="2:51" s="12" customFormat="1" ht="12">
      <c r="B374" s="197"/>
      <c r="C374" s="198"/>
      <c r="D374" s="187" t="s">
        <v>128</v>
      </c>
      <c r="E374" s="199" t="s">
        <v>1</v>
      </c>
      <c r="F374" s="200" t="s">
        <v>130</v>
      </c>
      <c r="G374" s="198"/>
      <c r="H374" s="201">
        <v>6286</v>
      </c>
      <c r="I374" s="202"/>
      <c r="J374" s="198"/>
      <c r="K374" s="198"/>
      <c r="L374" s="203"/>
      <c r="M374" s="204"/>
      <c r="N374" s="205"/>
      <c r="O374" s="205"/>
      <c r="P374" s="205"/>
      <c r="Q374" s="205"/>
      <c r="R374" s="205"/>
      <c r="S374" s="205"/>
      <c r="T374" s="206"/>
      <c r="AT374" s="207" t="s">
        <v>128</v>
      </c>
      <c r="AU374" s="207" t="s">
        <v>81</v>
      </c>
      <c r="AV374" s="12" t="s">
        <v>126</v>
      </c>
      <c r="AW374" s="12" t="s">
        <v>32</v>
      </c>
      <c r="AX374" s="12" t="s">
        <v>79</v>
      </c>
      <c r="AY374" s="207" t="s">
        <v>119</v>
      </c>
    </row>
    <row r="375" spans="2:65" s="1" customFormat="1" ht="16.5" customHeight="1">
      <c r="B375" s="32"/>
      <c r="C375" s="173" t="s">
        <v>514</v>
      </c>
      <c r="D375" s="173" t="s">
        <v>121</v>
      </c>
      <c r="E375" s="174" t="s">
        <v>515</v>
      </c>
      <c r="F375" s="175" t="s">
        <v>516</v>
      </c>
      <c r="G375" s="176" t="s">
        <v>124</v>
      </c>
      <c r="H375" s="177">
        <v>4902</v>
      </c>
      <c r="I375" s="178"/>
      <c r="J375" s="179">
        <f>ROUND(I375*H375,2)</f>
        <v>0</v>
      </c>
      <c r="K375" s="175" t="s">
        <v>125</v>
      </c>
      <c r="L375" s="36"/>
      <c r="M375" s="180" t="s">
        <v>1</v>
      </c>
      <c r="N375" s="181" t="s">
        <v>42</v>
      </c>
      <c r="O375" s="58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AR375" s="15" t="s">
        <v>126</v>
      </c>
      <c r="AT375" s="15" t="s">
        <v>121</v>
      </c>
      <c r="AU375" s="15" t="s">
        <v>81</v>
      </c>
      <c r="AY375" s="15" t="s">
        <v>119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15" t="s">
        <v>79</v>
      </c>
      <c r="BK375" s="184">
        <f>ROUND(I375*H375,2)</f>
        <v>0</v>
      </c>
      <c r="BL375" s="15" t="s">
        <v>126</v>
      </c>
      <c r="BM375" s="15" t="s">
        <v>517</v>
      </c>
    </row>
    <row r="376" spans="2:51" s="13" customFormat="1" ht="12">
      <c r="B376" s="208"/>
      <c r="C376" s="209"/>
      <c r="D376" s="187" t="s">
        <v>128</v>
      </c>
      <c r="E376" s="210" t="s">
        <v>1</v>
      </c>
      <c r="F376" s="211" t="s">
        <v>518</v>
      </c>
      <c r="G376" s="209"/>
      <c r="H376" s="210" t="s">
        <v>1</v>
      </c>
      <c r="I376" s="212"/>
      <c r="J376" s="209"/>
      <c r="K376" s="209"/>
      <c r="L376" s="213"/>
      <c r="M376" s="214"/>
      <c r="N376" s="215"/>
      <c r="O376" s="215"/>
      <c r="P376" s="215"/>
      <c r="Q376" s="215"/>
      <c r="R376" s="215"/>
      <c r="S376" s="215"/>
      <c r="T376" s="216"/>
      <c r="AT376" s="217" t="s">
        <v>128</v>
      </c>
      <c r="AU376" s="217" t="s">
        <v>81</v>
      </c>
      <c r="AV376" s="13" t="s">
        <v>79</v>
      </c>
      <c r="AW376" s="13" t="s">
        <v>32</v>
      </c>
      <c r="AX376" s="13" t="s">
        <v>71</v>
      </c>
      <c r="AY376" s="217" t="s">
        <v>119</v>
      </c>
    </row>
    <row r="377" spans="2:51" s="13" customFormat="1" ht="12">
      <c r="B377" s="208"/>
      <c r="C377" s="209"/>
      <c r="D377" s="187" t="s">
        <v>128</v>
      </c>
      <c r="E377" s="210" t="s">
        <v>1</v>
      </c>
      <c r="F377" s="211" t="s">
        <v>154</v>
      </c>
      <c r="G377" s="209"/>
      <c r="H377" s="210" t="s">
        <v>1</v>
      </c>
      <c r="I377" s="212"/>
      <c r="J377" s="209"/>
      <c r="K377" s="209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128</v>
      </c>
      <c r="AU377" s="217" t="s">
        <v>81</v>
      </c>
      <c r="AV377" s="13" t="s">
        <v>79</v>
      </c>
      <c r="AW377" s="13" t="s">
        <v>32</v>
      </c>
      <c r="AX377" s="13" t="s">
        <v>71</v>
      </c>
      <c r="AY377" s="217" t="s">
        <v>119</v>
      </c>
    </row>
    <row r="378" spans="2:51" s="11" customFormat="1" ht="12">
      <c r="B378" s="185"/>
      <c r="C378" s="186"/>
      <c r="D378" s="187" t="s">
        <v>128</v>
      </c>
      <c r="E378" s="188" t="s">
        <v>1</v>
      </c>
      <c r="F378" s="189" t="s">
        <v>519</v>
      </c>
      <c r="G378" s="186"/>
      <c r="H378" s="190">
        <v>4534</v>
      </c>
      <c r="I378" s="191"/>
      <c r="J378" s="186"/>
      <c r="K378" s="186"/>
      <c r="L378" s="192"/>
      <c r="M378" s="193"/>
      <c r="N378" s="194"/>
      <c r="O378" s="194"/>
      <c r="P378" s="194"/>
      <c r="Q378" s="194"/>
      <c r="R378" s="194"/>
      <c r="S378" s="194"/>
      <c r="T378" s="195"/>
      <c r="AT378" s="196" t="s">
        <v>128</v>
      </c>
      <c r="AU378" s="196" t="s">
        <v>81</v>
      </c>
      <c r="AV378" s="11" t="s">
        <v>81</v>
      </c>
      <c r="AW378" s="11" t="s">
        <v>32</v>
      </c>
      <c r="AX378" s="11" t="s">
        <v>71</v>
      </c>
      <c r="AY378" s="196" t="s">
        <v>119</v>
      </c>
    </row>
    <row r="379" spans="2:51" s="13" customFormat="1" ht="12">
      <c r="B379" s="208"/>
      <c r="C379" s="209"/>
      <c r="D379" s="187" t="s">
        <v>128</v>
      </c>
      <c r="E379" s="210" t="s">
        <v>1</v>
      </c>
      <c r="F379" s="211" t="s">
        <v>160</v>
      </c>
      <c r="G379" s="209"/>
      <c r="H379" s="210" t="s">
        <v>1</v>
      </c>
      <c r="I379" s="212"/>
      <c r="J379" s="209"/>
      <c r="K379" s="209"/>
      <c r="L379" s="213"/>
      <c r="M379" s="214"/>
      <c r="N379" s="215"/>
      <c r="O379" s="215"/>
      <c r="P379" s="215"/>
      <c r="Q379" s="215"/>
      <c r="R379" s="215"/>
      <c r="S379" s="215"/>
      <c r="T379" s="216"/>
      <c r="AT379" s="217" t="s">
        <v>128</v>
      </c>
      <c r="AU379" s="217" t="s">
        <v>81</v>
      </c>
      <c r="AV379" s="13" t="s">
        <v>79</v>
      </c>
      <c r="AW379" s="13" t="s">
        <v>32</v>
      </c>
      <c r="AX379" s="13" t="s">
        <v>71</v>
      </c>
      <c r="AY379" s="217" t="s">
        <v>119</v>
      </c>
    </row>
    <row r="380" spans="2:51" s="11" customFormat="1" ht="12">
      <c r="B380" s="185"/>
      <c r="C380" s="186"/>
      <c r="D380" s="187" t="s">
        <v>128</v>
      </c>
      <c r="E380" s="188" t="s">
        <v>1</v>
      </c>
      <c r="F380" s="189" t="s">
        <v>520</v>
      </c>
      <c r="G380" s="186"/>
      <c r="H380" s="190">
        <v>368</v>
      </c>
      <c r="I380" s="191"/>
      <c r="J380" s="186"/>
      <c r="K380" s="186"/>
      <c r="L380" s="192"/>
      <c r="M380" s="193"/>
      <c r="N380" s="194"/>
      <c r="O380" s="194"/>
      <c r="P380" s="194"/>
      <c r="Q380" s="194"/>
      <c r="R380" s="194"/>
      <c r="S380" s="194"/>
      <c r="T380" s="195"/>
      <c r="AT380" s="196" t="s">
        <v>128</v>
      </c>
      <c r="AU380" s="196" t="s">
        <v>81</v>
      </c>
      <c r="AV380" s="11" t="s">
        <v>81</v>
      </c>
      <c r="AW380" s="11" t="s">
        <v>32</v>
      </c>
      <c r="AX380" s="11" t="s">
        <v>71</v>
      </c>
      <c r="AY380" s="196" t="s">
        <v>119</v>
      </c>
    </row>
    <row r="381" spans="2:51" s="12" customFormat="1" ht="12">
      <c r="B381" s="197"/>
      <c r="C381" s="198"/>
      <c r="D381" s="187" t="s">
        <v>128</v>
      </c>
      <c r="E381" s="199" t="s">
        <v>1</v>
      </c>
      <c r="F381" s="200" t="s">
        <v>130</v>
      </c>
      <c r="G381" s="198"/>
      <c r="H381" s="201">
        <v>4902</v>
      </c>
      <c r="I381" s="202"/>
      <c r="J381" s="198"/>
      <c r="K381" s="198"/>
      <c r="L381" s="203"/>
      <c r="M381" s="204"/>
      <c r="N381" s="205"/>
      <c r="O381" s="205"/>
      <c r="P381" s="205"/>
      <c r="Q381" s="205"/>
      <c r="R381" s="205"/>
      <c r="S381" s="205"/>
      <c r="T381" s="206"/>
      <c r="AT381" s="207" t="s">
        <v>128</v>
      </c>
      <c r="AU381" s="207" t="s">
        <v>81</v>
      </c>
      <c r="AV381" s="12" t="s">
        <v>126</v>
      </c>
      <c r="AW381" s="12" t="s">
        <v>32</v>
      </c>
      <c r="AX381" s="12" t="s">
        <v>79</v>
      </c>
      <c r="AY381" s="207" t="s">
        <v>119</v>
      </c>
    </row>
    <row r="382" spans="2:65" s="1" customFormat="1" ht="16.5" customHeight="1">
      <c r="B382" s="32"/>
      <c r="C382" s="173" t="s">
        <v>521</v>
      </c>
      <c r="D382" s="173" t="s">
        <v>121</v>
      </c>
      <c r="E382" s="174" t="s">
        <v>522</v>
      </c>
      <c r="F382" s="175" t="s">
        <v>523</v>
      </c>
      <c r="G382" s="176" t="s">
        <v>124</v>
      </c>
      <c r="H382" s="177">
        <v>2500</v>
      </c>
      <c r="I382" s="178"/>
      <c r="J382" s="179">
        <f>ROUND(I382*H382,2)</f>
        <v>0</v>
      </c>
      <c r="K382" s="175" t="s">
        <v>125</v>
      </c>
      <c r="L382" s="36"/>
      <c r="M382" s="180" t="s">
        <v>1</v>
      </c>
      <c r="N382" s="181" t="s">
        <v>42</v>
      </c>
      <c r="O382" s="58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AR382" s="15" t="s">
        <v>126</v>
      </c>
      <c r="AT382" s="15" t="s">
        <v>121</v>
      </c>
      <c r="AU382" s="15" t="s">
        <v>81</v>
      </c>
      <c r="AY382" s="15" t="s">
        <v>119</v>
      </c>
      <c r="BE382" s="184">
        <f>IF(N382="základní",J382,0)</f>
        <v>0</v>
      </c>
      <c r="BF382" s="184">
        <f>IF(N382="snížená",J382,0)</f>
        <v>0</v>
      </c>
      <c r="BG382" s="184">
        <f>IF(N382="zákl. přenesená",J382,0)</f>
        <v>0</v>
      </c>
      <c r="BH382" s="184">
        <f>IF(N382="sníž. přenesená",J382,0)</f>
        <v>0</v>
      </c>
      <c r="BI382" s="184">
        <f>IF(N382="nulová",J382,0)</f>
        <v>0</v>
      </c>
      <c r="BJ382" s="15" t="s">
        <v>79</v>
      </c>
      <c r="BK382" s="184">
        <f>ROUND(I382*H382,2)</f>
        <v>0</v>
      </c>
      <c r="BL382" s="15" t="s">
        <v>126</v>
      </c>
      <c r="BM382" s="15" t="s">
        <v>524</v>
      </c>
    </row>
    <row r="383" spans="2:51" s="13" customFormat="1" ht="12">
      <c r="B383" s="208"/>
      <c r="C383" s="209"/>
      <c r="D383" s="187" t="s">
        <v>128</v>
      </c>
      <c r="E383" s="210" t="s">
        <v>1</v>
      </c>
      <c r="F383" s="211" t="s">
        <v>518</v>
      </c>
      <c r="G383" s="209"/>
      <c r="H383" s="210" t="s">
        <v>1</v>
      </c>
      <c r="I383" s="212"/>
      <c r="J383" s="209"/>
      <c r="K383" s="209"/>
      <c r="L383" s="213"/>
      <c r="M383" s="214"/>
      <c r="N383" s="215"/>
      <c r="O383" s="215"/>
      <c r="P383" s="215"/>
      <c r="Q383" s="215"/>
      <c r="R383" s="215"/>
      <c r="S383" s="215"/>
      <c r="T383" s="216"/>
      <c r="AT383" s="217" t="s">
        <v>128</v>
      </c>
      <c r="AU383" s="217" t="s">
        <v>81</v>
      </c>
      <c r="AV383" s="13" t="s">
        <v>79</v>
      </c>
      <c r="AW383" s="13" t="s">
        <v>32</v>
      </c>
      <c r="AX383" s="13" t="s">
        <v>71</v>
      </c>
      <c r="AY383" s="217" t="s">
        <v>119</v>
      </c>
    </row>
    <row r="384" spans="2:51" s="13" customFormat="1" ht="12">
      <c r="B384" s="208"/>
      <c r="C384" s="209"/>
      <c r="D384" s="187" t="s">
        <v>128</v>
      </c>
      <c r="E384" s="210" t="s">
        <v>1</v>
      </c>
      <c r="F384" s="211" t="s">
        <v>154</v>
      </c>
      <c r="G384" s="209"/>
      <c r="H384" s="210" t="s">
        <v>1</v>
      </c>
      <c r="I384" s="212"/>
      <c r="J384" s="209"/>
      <c r="K384" s="209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128</v>
      </c>
      <c r="AU384" s="217" t="s">
        <v>81</v>
      </c>
      <c r="AV384" s="13" t="s">
        <v>79</v>
      </c>
      <c r="AW384" s="13" t="s">
        <v>32</v>
      </c>
      <c r="AX384" s="13" t="s">
        <v>71</v>
      </c>
      <c r="AY384" s="217" t="s">
        <v>119</v>
      </c>
    </row>
    <row r="385" spans="2:51" s="11" customFormat="1" ht="12">
      <c r="B385" s="185"/>
      <c r="C385" s="186"/>
      <c r="D385" s="187" t="s">
        <v>128</v>
      </c>
      <c r="E385" s="188" t="s">
        <v>1</v>
      </c>
      <c r="F385" s="189" t="s">
        <v>525</v>
      </c>
      <c r="G385" s="186"/>
      <c r="H385" s="190">
        <v>2312</v>
      </c>
      <c r="I385" s="191"/>
      <c r="J385" s="186"/>
      <c r="K385" s="186"/>
      <c r="L385" s="192"/>
      <c r="M385" s="193"/>
      <c r="N385" s="194"/>
      <c r="O385" s="194"/>
      <c r="P385" s="194"/>
      <c r="Q385" s="194"/>
      <c r="R385" s="194"/>
      <c r="S385" s="194"/>
      <c r="T385" s="195"/>
      <c r="AT385" s="196" t="s">
        <v>128</v>
      </c>
      <c r="AU385" s="196" t="s">
        <v>81</v>
      </c>
      <c r="AV385" s="11" t="s">
        <v>81</v>
      </c>
      <c r="AW385" s="11" t="s">
        <v>32</v>
      </c>
      <c r="AX385" s="11" t="s">
        <v>71</v>
      </c>
      <c r="AY385" s="196" t="s">
        <v>119</v>
      </c>
    </row>
    <row r="386" spans="2:51" s="13" customFormat="1" ht="12">
      <c r="B386" s="208"/>
      <c r="C386" s="209"/>
      <c r="D386" s="187" t="s">
        <v>128</v>
      </c>
      <c r="E386" s="210" t="s">
        <v>1</v>
      </c>
      <c r="F386" s="211" t="s">
        <v>160</v>
      </c>
      <c r="G386" s="209"/>
      <c r="H386" s="210" t="s">
        <v>1</v>
      </c>
      <c r="I386" s="212"/>
      <c r="J386" s="209"/>
      <c r="K386" s="209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128</v>
      </c>
      <c r="AU386" s="217" t="s">
        <v>81</v>
      </c>
      <c r="AV386" s="13" t="s">
        <v>79</v>
      </c>
      <c r="AW386" s="13" t="s">
        <v>32</v>
      </c>
      <c r="AX386" s="13" t="s">
        <v>71</v>
      </c>
      <c r="AY386" s="217" t="s">
        <v>119</v>
      </c>
    </row>
    <row r="387" spans="2:51" s="11" customFormat="1" ht="12">
      <c r="B387" s="185"/>
      <c r="C387" s="186"/>
      <c r="D387" s="187" t="s">
        <v>128</v>
      </c>
      <c r="E387" s="188" t="s">
        <v>1</v>
      </c>
      <c r="F387" s="189" t="s">
        <v>526</v>
      </c>
      <c r="G387" s="186"/>
      <c r="H387" s="190">
        <v>188</v>
      </c>
      <c r="I387" s="191"/>
      <c r="J387" s="186"/>
      <c r="K387" s="186"/>
      <c r="L387" s="192"/>
      <c r="M387" s="193"/>
      <c r="N387" s="194"/>
      <c r="O387" s="194"/>
      <c r="P387" s="194"/>
      <c r="Q387" s="194"/>
      <c r="R387" s="194"/>
      <c r="S387" s="194"/>
      <c r="T387" s="195"/>
      <c r="AT387" s="196" t="s">
        <v>128</v>
      </c>
      <c r="AU387" s="196" t="s">
        <v>81</v>
      </c>
      <c r="AV387" s="11" t="s">
        <v>81</v>
      </c>
      <c r="AW387" s="11" t="s">
        <v>32</v>
      </c>
      <c r="AX387" s="11" t="s">
        <v>71</v>
      </c>
      <c r="AY387" s="196" t="s">
        <v>119</v>
      </c>
    </row>
    <row r="388" spans="2:51" s="12" customFormat="1" ht="12">
      <c r="B388" s="197"/>
      <c r="C388" s="198"/>
      <c r="D388" s="187" t="s">
        <v>128</v>
      </c>
      <c r="E388" s="199" t="s">
        <v>1</v>
      </c>
      <c r="F388" s="200" t="s">
        <v>130</v>
      </c>
      <c r="G388" s="198"/>
      <c r="H388" s="201">
        <v>2500</v>
      </c>
      <c r="I388" s="202"/>
      <c r="J388" s="198"/>
      <c r="K388" s="198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128</v>
      </c>
      <c r="AU388" s="207" t="s">
        <v>81</v>
      </c>
      <c r="AV388" s="12" t="s">
        <v>126</v>
      </c>
      <c r="AW388" s="12" t="s">
        <v>32</v>
      </c>
      <c r="AX388" s="12" t="s">
        <v>79</v>
      </c>
      <c r="AY388" s="207" t="s">
        <v>119</v>
      </c>
    </row>
    <row r="389" spans="2:65" s="1" customFormat="1" ht="16.5" customHeight="1">
      <c r="B389" s="32"/>
      <c r="C389" s="173" t="s">
        <v>527</v>
      </c>
      <c r="D389" s="173" t="s">
        <v>121</v>
      </c>
      <c r="E389" s="174" t="s">
        <v>528</v>
      </c>
      <c r="F389" s="175" t="s">
        <v>529</v>
      </c>
      <c r="G389" s="176" t="s">
        <v>124</v>
      </c>
      <c r="H389" s="177">
        <v>45</v>
      </c>
      <c r="I389" s="178"/>
      <c r="J389" s="179">
        <f>ROUND(I389*H389,2)</f>
        <v>0</v>
      </c>
      <c r="K389" s="175" t="s">
        <v>125</v>
      </c>
      <c r="L389" s="36"/>
      <c r="M389" s="180" t="s">
        <v>1</v>
      </c>
      <c r="N389" s="181" t="s">
        <v>42</v>
      </c>
      <c r="O389" s="58"/>
      <c r="P389" s="182">
        <f>O389*H389</f>
        <v>0</v>
      </c>
      <c r="Q389" s="182">
        <v>0.0835</v>
      </c>
      <c r="R389" s="182">
        <f>Q389*H389</f>
        <v>3.7575000000000003</v>
      </c>
      <c r="S389" s="182">
        <v>0</v>
      </c>
      <c r="T389" s="183">
        <f>S389*H389</f>
        <v>0</v>
      </c>
      <c r="AR389" s="15" t="s">
        <v>126</v>
      </c>
      <c r="AT389" s="15" t="s">
        <v>121</v>
      </c>
      <c r="AU389" s="15" t="s">
        <v>81</v>
      </c>
      <c r="AY389" s="15" t="s">
        <v>119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15" t="s">
        <v>79</v>
      </c>
      <c r="BK389" s="184">
        <f>ROUND(I389*H389,2)</f>
        <v>0</v>
      </c>
      <c r="BL389" s="15" t="s">
        <v>126</v>
      </c>
      <c r="BM389" s="15" t="s">
        <v>530</v>
      </c>
    </row>
    <row r="390" spans="2:51" s="13" customFormat="1" ht="12">
      <c r="B390" s="208"/>
      <c r="C390" s="209"/>
      <c r="D390" s="187" t="s">
        <v>128</v>
      </c>
      <c r="E390" s="210" t="s">
        <v>1</v>
      </c>
      <c r="F390" s="211" t="s">
        <v>531</v>
      </c>
      <c r="G390" s="209"/>
      <c r="H390" s="210" t="s">
        <v>1</v>
      </c>
      <c r="I390" s="212"/>
      <c r="J390" s="209"/>
      <c r="K390" s="209"/>
      <c r="L390" s="213"/>
      <c r="M390" s="214"/>
      <c r="N390" s="215"/>
      <c r="O390" s="215"/>
      <c r="P390" s="215"/>
      <c r="Q390" s="215"/>
      <c r="R390" s="215"/>
      <c r="S390" s="215"/>
      <c r="T390" s="216"/>
      <c r="AT390" s="217" t="s">
        <v>128</v>
      </c>
      <c r="AU390" s="217" t="s">
        <v>81</v>
      </c>
      <c r="AV390" s="13" t="s">
        <v>79</v>
      </c>
      <c r="AW390" s="13" t="s">
        <v>32</v>
      </c>
      <c r="AX390" s="13" t="s">
        <v>71</v>
      </c>
      <c r="AY390" s="217" t="s">
        <v>119</v>
      </c>
    </row>
    <row r="391" spans="2:51" s="11" customFormat="1" ht="12">
      <c r="B391" s="185"/>
      <c r="C391" s="186"/>
      <c r="D391" s="187" t="s">
        <v>128</v>
      </c>
      <c r="E391" s="188" t="s">
        <v>1</v>
      </c>
      <c r="F391" s="189" t="s">
        <v>532</v>
      </c>
      <c r="G391" s="186"/>
      <c r="H391" s="190">
        <v>45</v>
      </c>
      <c r="I391" s="191"/>
      <c r="J391" s="186"/>
      <c r="K391" s="186"/>
      <c r="L391" s="192"/>
      <c r="M391" s="193"/>
      <c r="N391" s="194"/>
      <c r="O391" s="194"/>
      <c r="P391" s="194"/>
      <c r="Q391" s="194"/>
      <c r="R391" s="194"/>
      <c r="S391" s="194"/>
      <c r="T391" s="195"/>
      <c r="AT391" s="196" t="s">
        <v>128</v>
      </c>
      <c r="AU391" s="196" t="s">
        <v>81</v>
      </c>
      <c r="AV391" s="11" t="s">
        <v>81</v>
      </c>
      <c r="AW391" s="11" t="s">
        <v>32</v>
      </c>
      <c r="AX391" s="11" t="s">
        <v>71</v>
      </c>
      <c r="AY391" s="196" t="s">
        <v>119</v>
      </c>
    </row>
    <row r="392" spans="2:51" s="12" customFormat="1" ht="12">
      <c r="B392" s="197"/>
      <c r="C392" s="198"/>
      <c r="D392" s="187" t="s">
        <v>128</v>
      </c>
      <c r="E392" s="199" t="s">
        <v>1</v>
      </c>
      <c r="F392" s="200" t="s">
        <v>130</v>
      </c>
      <c r="G392" s="198"/>
      <c r="H392" s="201">
        <v>45</v>
      </c>
      <c r="I392" s="202"/>
      <c r="J392" s="198"/>
      <c r="K392" s="198"/>
      <c r="L392" s="203"/>
      <c r="M392" s="204"/>
      <c r="N392" s="205"/>
      <c r="O392" s="205"/>
      <c r="P392" s="205"/>
      <c r="Q392" s="205"/>
      <c r="R392" s="205"/>
      <c r="S392" s="205"/>
      <c r="T392" s="206"/>
      <c r="AT392" s="207" t="s">
        <v>128</v>
      </c>
      <c r="AU392" s="207" t="s">
        <v>81</v>
      </c>
      <c r="AV392" s="12" t="s">
        <v>126</v>
      </c>
      <c r="AW392" s="12" t="s">
        <v>32</v>
      </c>
      <c r="AX392" s="12" t="s">
        <v>79</v>
      </c>
      <c r="AY392" s="207" t="s">
        <v>119</v>
      </c>
    </row>
    <row r="393" spans="2:65" s="1" customFormat="1" ht="16.5" customHeight="1">
      <c r="B393" s="32"/>
      <c r="C393" s="173" t="s">
        <v>533</v>
      </c>
      <c r="D393" s="173" t="s">
        <v>121</v>
      </c>
      <c r="E393" s="174" t="s">
        <v>534</v>
      </c>
      <c r="F393" s="175" t="s">
        <v>535</v>
      </c>
      <c r="G393" s="176" t="s">
        <v>405</v>
      </c>
      <c r="H393" s="177">
        <v>14.5</v>
      </c>
      <c r="I393" s="178"/>
      <c r="J393" s="179">
        <f>ROUND(I393*H393,2)</f>
        <v>0</v>
      </c>
      <c r="K393" s="175" t="s">
        <v>125</v>
      </c>
      <c r="L393" s="36"/>
      <c r="M393" s="180" t="s">
        <v>1</v>
      </c>
      <c r="N393" s="181" t="s">
        <v>42</v>
      </c>
      <c r="O393" s="58"/>
      <c r="P393" s="182">
        <f>O393*H393</f>
        <v>0</v>
      </c>
      <c r="Q393" s="182">
        <v>0.0036</v>
      </c>
      <c r="R393" s="182">
        <f>Q393*H393</f>
        <v>0.052199999999999996</v>
      </c>
      <c r="S393" s="182">
        <v>0</v>
      </c>
      <c r="T393" s="183">
        <f>S393*H393</f>
        <v>0</v>
      </c>
      <c r="AR393" s="15" t="s">
        <v>126</v>
      </c>
      <c r="AT393" s="15" t="s">
        <v>121</v>
      </c>
      <c r="AU393" s="15" t="s">
        <v>81</v>
      </c>
      <c r="AY393" s="15" t="s">
        <v>119</v>
      </c>
      <c r="BE393" s="184">
        <f>IF(N393="základní",J393,0)</f>
        <v>0</v>
      </c>
      <c r="BF393" s="184">
        <f>IF(N393="snížená",J393,0)</f>
        <v>0</v>
      </c>
      <c r="BG393" s="184">
        <f>IF(N393="zákl. přenesená",J393,0)</f>
        <v>0</v>
      </c>
      <c r="BH393" s="184">
        <f>IF(N393="sníž. přenesená",J393,0)</f>
        <v>0</v>
      </c>
      <c r="BI393" s="184">
        <f>IF(N393="nulová",J393,0)</f>
        <v>0</v>
      </c>
      <c r="BJ393" s="15" t="s">
        <v>79</v>
      </c>
      <c r="BK393" s="184">
        <f>ROUND(I393*H393,2)</f>
        <v>0</v>
      </c>
      <c r="BL393" s="15" t="s">
        <v>126</v>
      </c>
      <c r="BM393" s="15" t="s">
        <v>536</v>
      </c>
    </row>
    <row r="394" spans="2:51" s="11" customFormat="1" ht="12">
      <c r="B394" s="185"/>
      <c r="C394" s="186"/>
      <c r="D394" s="187" t="s">
        <v>128</v>
      </c>
      <c r="E394" s="188" t="s">
        <v>1</v>
      </c>
      <c r="F394" s="189" t="s">
        <v>537</v>
      </c>
      <c r="G394" s="186"/>
      <c r="H394" s="190">
        <v>14.5</v>
      </c>
      <c r="I394" s="191"/>
      <c r="J394" s="186"/>
      <c r="K394" s="186"/>
      <c r="L394" s="192"/>
      <c r="M394" s="193"/>
      <c r="N394" s="194"/>
      <c r="O394" s="194"/>
      <c r="P394" s="194"/>
      <c r="Q394" s="194"/>
      <c r="R394" s="194"/>
      <c r="S394" s="194"/>
      <c r="T394" s="195"/>
      <c r="AT394" s="196" t="s">
        <v>128</v>
      </c>
      <c r="AU394" s="196" t="s">
        <v>81</v>
      </c>
      <c r="AV394" s="11" t="s">
        <v>81</v>
      </c>
      <c r="AW394" s="11" t="s">
        <v>32</v>
      </c>
      <c r="AX394" s="11" t="s">
        <v>71</v>
      </c>
      <c r="AY394" s="196" t="s">
        <v>119</v>
      </c>
    </row>
    <row r="395" spans="2:51" s="12" customFormat="1" ht="12">
      <c r="B395" s="197"/>
      <c r="C395" s="198"/>
      <c r="D395" s="187" t="s">
        <v>128</v>
      </c>
      <c r="E395" s="199" t="s">
        <v>1</v>
      </c>
      <c r="F395" s="200" t="s">
        <v>130</v>
      </c>
      <c r="G395" s="198"/>
      <c r="H395" s="201">
        <v>14.5</v>
      </c>
      <c r="I395" s="202"/>
      <c r="J395" s="198"/>
      <c r="K395" s="198"/>
      <c r="L395" s="203"/>
      <c r="M395" s="204"/>
      <c r="N395" s="205"/>
      <c r="O395" s="205"/>
      <c r="P395" s="205"/>
      <c r="Q395" s="205"/>
      <c r="R395" s="205"/>
      <c r="S395" s="205"/>
      <c r="T395" s="206"/>
      <c r="AT395" s="207" t="s">
        <v>128</v>
      </c>
      <c r="AU395" s="207" t="s">
        <v>81</v>
      </c>
      <c r="AV395" s="12" t="s">
        <v>126</v>
      </c>
      <c r="AW395" s="12" t="s">
        <v>32</v>
      </c>
      <c r="AX395" s="12" t="s">
        <v>79</v>
      </c>
      <c r="AY395" s="207" t="s">
        <v>119</v>
      </c>
    </row>
    <row r="396" spans="2:63" s="10" customFormat="1" ht="22.9" customHeight="1">
      <c r="B396" s="157"/>
      <c r="C396" s="158"/>
      <c r="D396" s="159" t="s">
        <v>70</v>
      </c>
      <c r="E396" s="171" t="s">
        <v>169</v>
      </c>
      <c r="F396" s="171" t="s">
        <v>538</v>
      </c>
      <c r="G396" s="158"/>
      <c r="H396" s="158"/>
      <c r="I396" s="161"/>
      <c r="J396" s="172">
        <f>BK396</f>
        <v>0</v>
      </c>
      <c r="K396" s="158"/>
      <c r="L396" s="163"/>
      <c r="M396" s="164"/>
      <c r="N396" s="165"/>
      <c r="O396" s="165"/>
      <c r="P396" s="166">
        <f>SUM(P397:P420)</f>
        <v>0</v>
      </c>
      <c r="Q396" s="165"/>
      <c r="R396" s="166">
        <f>SUM(R397:R420)</f>
        <v>2.6690217200000004</v>
      </c>
      <c r="S396" s="165"/>
      <c r="T396" s="167">
        <f>SUM(T397:T420)</f>
        <v>0</v>
      </c>
      <c r="AR396" s="168" t="s">
        <v>79</v>
      </c>
      <c r="AT396" s="169" t="s">
        <v>70</v>
      </c>
      <c r="AU396" s="169" t="s">
        <v>79</v>
      </c>
      <c r="AY396" s="168" t="s">
        <v>119</v>
      </c>
      <c r="BK396" s="170">
        <f>SUM(BK397:BK420)</f>
        <v>0</v>
      </c>
    </row>
    <row r="397" spans="2:65" s="1" customFormat="1" ht="16.5" customHeight="1">
      <c r="B397" s="32"/>
      <c r="C397" s="173" t="s">
        <v>539</v>
      </c>
      <c r="D397" s="173" t="s">
        <v>121</v>
      </c>
      <c r="E397" s="174" t="s">
        <v>540</v>
      </c>
      <c r="F397" s="175" t="s">
        <v>541</v>
      </c>
      <c r="G397" s="176" t="s">
        <v>405</v>
      </c>
      <c r="H397" s="177">
        <v>10</v>
      </c>
      <c r="I397" s="178"/>
      <c r="J397" s="179">
        <f>ROUND(I397*H397,2)</f>
        <v>0</v>
      </c>
      <c r="K397" s="175" t="s">
        <v>125</v>
      </c>
      <c r="L397" s="36"/>
      <c r="M397" s="180" t="s">
        <v>1</v>
      </c>
      <c r="N397" s="181" t="s">
        <v>42</v>
      </c>
      <c r="O397" s="58"/>
      <c r="P397" s="182">
        <f>O397*H397</f>
        <v>0</v>
      </c>
      <c r="Q397" s="182">
        <v>1E-05</v>
      </c>
      <c r="R397" s="182">
        <f>Q397*H397</f>
        <v>0.0001</v>
      </c>
      <c r="S397" s="182">
        <v>0</v>
      </c>
      <c r="T397" s="183">
        <f>S397*H397</f>
        <v>0</v>
      </c>
      <c r="AR397" s="15" t="s">
        <v>126</v>
      </c>
      <c r="AT397" s="15" t="s">
        <v>121</v>
      </c>
      <c r="AU397" s="15" t="s">
        <v>81</v>
      </c>
      <c r="AY397" s="15" t="s">
        <v>119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15" t="s">
        <v>79</v>
      </c>
      <c r="BK397" s="184">
        <f>ROUND(I397*H397,2)</f>
        <v>0</v>
      </c>
      <c r="BL397" s="15" t="s">
        <v>126</v>
      </c>
      <c r="BM397" s="15" t="s">
        <v>542</v>
      </c>
    </row>
    <row r="398" spans="2:51" s="11" customFormat="1" ht="12">
      <c r="B398" s="185"/>
      <c r="C398" s="186"/>
      <c r="D398" s="187" t="s">
        <v>128</v>
      </c>
      <c r="E398" s="188" t="s">
        <v>1</v>
      </c>
      <c r="F398" s="189" t="s">
        <v>180</v>
      </c>
      <c r="G398" s="186"/>
      <c r="H398" s="190">
        <v>10</v>
      </c>
      <c r="I398" s="191"/>
      <c r="J398" s="186"/>
      <c r="K398" s="186"/>
      <c r="L398" s="192"/>
      <c r="M398" s="193"/>
      <c r="N398" s="194"/>
      <c r="O398" s="194"/>
      <c r="P398" s="194"/>
      <c r="Q398" s="194"/>
      <c r="R398" s="194"/>
      <c r="S398" s="194"/>
      <c r="T398" s="195"/>
      <c r="AT398" s="196" t="s">
        <v>128</v>
      </c>
      <c r="AU398" s="196" t="s">
        <v>81</v>
      </c>
      <c r="AV398" s="11" t="s">
        <v>81</v>
      </c>
      <c r="AW398" s="11" t="s">
        <v>32</v>
      </c>
      <c r="AX398" s="11" t="s">
        <v>71</v>
      </c>
      <c r="AY398" s="196" t="s">
        <v>119</v>
      </c>
    </row>
    <row r="399" spans="2:51" s="12" customFormat="1" ht="12">
      <c r="B399" s="197"/>
      <c r="C399" s="198"/>
      <c r="D399" s="187" t="s">
        <v>128</v>
      </c>
      <c r="E399" s="199" t="s">
        <v>1</v>
      </c>
      <c r="F399" s="200" t="s">
        <v>130</v>
      </c>
      <c r="G399" s="198"/>
      <c r="H399" s="201">
        <v>10</v>
      </c>
      <c r="I399" s="202"/>
      <c r="J399" s="198"/>
      <c r="K399" s="198"/>
      <c r="L399" s="203"/>
      <c r="M399" s="204"/>
      <c r="N399" s="205"/>
      <c r="O399" s="205"/>
      <c r="P399" s="205"/>
      <c r="Q399" s="205"/>
      <c r="R399" s="205"/>
      <c r="S399" s="205"/>
      <c r="T399" s="206"/>
      <c r="AT399" s="207" t="s">
        <v>128</v>
      </c>
      <c r="AU399" s="207" t="s">
        <v>81</v>
      </c>
      <c r="AV399" s="12" t="s">
        <v>126</v>
      </c>
      <c r="AW399" s="12" t="s">
        <v>32</v>
      </c>
      <c r="AX399" s="12" t="s">
        <v>79</v>
      </c>
      <c r="AY399" s="207" t="s">
        <v>119</v>
      </c>
    </row>
    <row r="400" spans="2:65" s="1" customFormat="1" ht="16.5" customHeight="1">
      <c r="B400" s="32"/>
      <c r="C400" s="218" t="s">
        <v>543</v>
      </c>
      <c r="D400" s="218" t="s">
        <v>165</v>
      </c>
      <c r="E400" s="219" t="s">
        <v>544</v>
      </c>
      <c r="F400" s="220" t="s">
        <v>545</v>
      </c>
      <c r="G400" s="221" t="s">
        <v>133</v>
      </c>
      <c r="H400" s="222">
        <v>4.04</v>
      </c>
      <c r="I400" s="223"/>
      <c r="J400" s="224">
        <f>ROUND(I400*H400,2)</f>
        <v>0</v>
      </c>
      <c r="K400" s="220" t="s">
        <v>125</v>
      </c>
      <c r="L400" s="225"/>
      <c r="M400" s="226" t="s">
        <v>1</v>
      </c>
      <c r="N400" s="227" t="s">
        <v>42</v>
      </c>
      <c r="O400" s="58"/>
      <c r="P400" s="182">
        <f>O400*H400</f>
        <v>0</v>
      </c>
      <c r="Q400" s="182">
        <v>0.65</v>
      </c>
      <c r="R400" s="182">
        <f>Q400*H400</f>
        <v>2.6260000000000003</v>
      </c>
      <c r="S400" s="182">
        <v>0</v>
      </c>
      <c r="T400" s="183">
        <f>S400*H400</f>
        <v>0</v>
      </c>
      <c r="AR400" s="15" t="s">
        <v>169</v>
      </c>
      <c r="AT400" s="15" t="s">
        <v>165</v>
      </c>
      <c r="AU400" s="15" t="s">
        <v>81</v>
      </c>
      <c r="AY400" s="15" t="s">
        <v>119</v>
      </c>
      <c r="BE400" s="184">
        <f>IF(N400="základní",J400,0)</f>
        <v>0</v>
      </c>
      <c r="BF400" s="184">
        <f>IF(N400="snížená",J400,0)</f>
        <v>0</v>
      </c>
      <c r="BG400" s="184">
        <f>IF(N400="zákl. přenesená",J400,0)</f>
        <v>0</v>
      </c>
      <c r="BH400" s="184">
        <f>IF(N400="sníž. přenesená",J400,0)</f>
        <v>0</v>
      </c>
      <c r="BI400" s="184">
        <f>IF(N400="nulová",J400,0)</f>
        <v>0</v>
      </c>
      <c r="BJ400" s="15" t="s">
        <v>79</v>
      </c>
      <c r="BK400" s="184">
        <f>ROUND(I400*H400,2)</f>
        <v>0</v>
      </c>
      <c r="BL400" s="15" t="s">
        <v>126</v>
      </c>
      <c r="BM400" s="15" t="s">
        <v>546</v>
      </c>
    </row>
    <row r="401" spans="2:51" s="11" customFormat="1" ht="12">
      <c r="B401" s="185"/>
      <c r="C401" s="186"/>
      <c r="D401" s="187" t="s">
        <v>128</v>
      </c>
      <c r="E401" s="188" t="s">
        <v>1</v>
      </c>
      <c r="F401" s="189" t="s">
        <v>547</v>
      </c>
      <c r="G401" s="186"/>
      <c r="H401" s="190">
        <v>4.04</v>
      </c>
      <c r="I401" s="191"/>
      <c r="J401" s="186"/>
      <c r="K401" s="186"/>
      <c r="L401" s="192"/>
      <c r="M401" s="193"/>
      <c r="N401" s="194"/>
      <c r="O401" s="194"/>
      <c r="P401" s="194"/>
      <c r="Q401" s="194"/>
      <c r="R401" s="194"/>
      <c r="S401" s="194"/>
      <c r="T401" s="195"/>
      <c r="AT401" s="196" t="s">
        <v>128</v>
      </c>
      <c r="AU401" s="196" t="s">
        <v>81</v>
      </c>
      <c r="AV401" s="11" t="s">
        <v>81</v>
      </c>
      <c r="AW401" s="11" t="s">
        <v>32</v>
      </c>
      <c r="AX401" s="11" t="s">
        <v>71</v>
      </c>
      <c r="AY401" s="196" t="s">
        <v>119</v>
      </c>
    </row>
    <row r="402" spans="2:51" s="12" customFormat="1" ht="12">
      <c r="B402" s="197"/>
      <c r="C402" s="198"/>
      <c r="D402" s="187" t="s">
        <v>128</v>
      </c>
      <c r="E402" s="199" t="s">
        <v>1</v>
      </c>
      <c r="F402" s="200" t="s">
        <v>130</v>
      </c>
      <c r="G402" s="198"/>
      <c r="H402" s="201">
        <v>4.04</v>
      </c>
      <c r="I402" s="202"/>
      <c r="J402" s="198"/>
      <c r="K402" s="198"/>
      <c r="L402" s="203"/>
      <c r="M402" s="204"/>
      <c r="N402" s="205"/>
      <c r="O402" s="205"/>
      <c r="P402" s="205"/>
      <c r="Q402" s="205"/>
      <c r="R402" s="205"/>
      <c r="S402" s="205"/>
      <c r="T402" s="206"/>
      <c r="AT402" s="207" t="s">
        <v>128</v>
      </c>
      <c r="AU402" s="207" t="s">
        <v>81</v>
      </c>
      <c r="AV402" s="12" t="s">
        <v>126</v>
      </c>
      <c r="AW402" s="12" t="s">
        <v>32</v>
      </c>
      <c r="AX402" s="12" t="s">
        <v>79</v>
      </c>
      <c r="AY402" s="207" t="s">
        <v>119</v>
      </c>
    </row>
    <row r="403" spans="2:65" s="1" customFormat="1" ht="16.5" customHeight="1">
      <c r="B403" s="32"/>
      <c r="C403" s="173" t="s">
        <v>548</v>
      </c>
      <c r="D403" s="173" t="s">
        <v>121</v>
      </c>
      <c r="E403" s="174" t="s">
        <v>549</v>
      </c>
      <c r="F403" s="175" t="s">
        <v>550</v>
      </c>
      <c r="G403" s="176" t="s">
        <v>405</v>
      </c>
      <c r="H403" s="177">
        <v>12</v>
      </c>
      <c r="I403" s="178"/>
      <c r="J403" s="179">
        <f>ROUND(I403*H403,2)</f>
        <v>0</v>
      </c>
      <c r="K403" s="175" t="s">
        <v>125</v>
      </c>
      <c r="L403" s="36"/>
      <c r="M403" s="180" t="s">
        <v>1</v>
      </c>
      <c r="N403" s="181" t="s">
        <v>42</v>
      </c>
      <c r="O403" s="58"/>
      <c r="P403" s="182">
        <f>O403*H403</f>
        <v>0</v>
      </c>
      <c r="Q403" s="182">
        <v>1E-05</v>
      </c>
      <c r="R403" s="182">
        <f>Q403*H403</f>
        <v>0.00012000000000000002</v>
      </c>
      <c r="S403" s="182">
        <v>0</v>
      </c>
      <c r="T403" s="183">
        <f>S403*H403</f>
        <v>0</v>
      </c>
      <c r="AR403" s="15" t="s">
        <v>126</v>
      </c>
      <c r="AT403" s="15" t="s">
        <v>121</v>
      </c>
      <c r="AU403" s="15" t="s">
        <v>81</v>
      </c>
      <c r="AY403" s="15" t="s">
        <v>119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15" t="s">
        <v>79</v>
      </c>
      <c r="BK403" s="184">
        <f>ROUND(I403*H403,2)</f>
        <v>0</v>
      </c>
      <c r="BL403" s="15" t="s">
        <v>126</v>
      </c>
      <c r="BM403" s="15" t="s">
        <v>551</v>
      </c>
    </row>
    <row r="404" spans="2:51" s="11" customFormat="1" ht="12">
      <c r="B404" s="185"/>
      <c r="C404" s="186"/>
      <c r="D404" s="187" t="s">
        <v>128</v>
      </c>
      <c r="E404" s="188" t="s">
        <v>1</v>
      </c>
      <c r="F404" s="189" t="s">
        <v>193</v>
      </c>
      <c r="G404" s="186"/>
      <c r="H404" s="190">
        <v>12</v>
      </c>
      <c r="I404" s="191"/>
      <c r="J404" s="186"/>
      <c r="K404" s="186"/>
      <c r="L404" s="192"/>
      <c r="M404" s="193"/>
      <c r="N404" s="194"/>
      <c r="O404" s="194"/>
      <c r="P404" s="194"/>
      <c r="Q404" s="194"/>
      <c r="R404" s="194"/>
      <c r="S404" s="194"/>
      <c r="T404" s="195"/>
      <c r="AT404" s="196" t="s">
        <v>128</v>
      </c>
      <c r="AU404" s="196" t="s">
        <v>81</v>
      </c>
      <c r="AV404" s="11" t="s">
        <v>81</v>
      </c>
      <c r="AW404" s="11" t="s">
        <v>32</v>
      </c>
      <c r="AX404" s="11" t="s">
        <v>71</v>
      </c>
      <c r="AY404" s="196" t="s">
        <v>119</v>
      </c>
    </row>
    <row r="405" spans="2:51" s="12" customFormat="1" ht="12">
      <c r="B405" s="197"/>
      <c r="C405" s="198"/>
      <c r="D405" s="187" t="s">
        <v>128</v>
      </c>
      <c r="E405" s="199" t="s">
        <v>1</v>
      </c>
      <c r="F405" s="200" t="s">
        <v>130</v>
      </c>
      <c r="G405" s="198"/>
      <c r="H405" s="201">
        <v>12</v>
      </c>
      <c r="I405" s="202"/>
      <c r="J405" s="198"/>
      <c r="K405" s="198"/>
      <c r="L405" s="203"/>
      <c r="M405" s="204"/>
      <c r="N405" s="205"/>
      <c r="O405" s="205"/>
      <c r="P405" s="205"/>
      <c r="Q405" s="205"/>
      <c r="R405" s="205"/>
      <c r="S405" s="205"/>
      <c r="T405" s="206"/>
      <c r="AT405" s="207" t="s">
        <v>128</v>
      </c>
      <c r="AU405" s="207" t="s">
        <v>81</v>
      </c>
      <c r="AV405" s="12" t="s">
        <v>126</v>
      </c>
      <c r="AW405" s="12" t="s">
        <v>32</v>
      </c>
      <c r="AX405" s="12" t="s">
        <v>79</v>
      </c>
      <c r="AY405" s="207" t="s">
        <v>119</v>
      </c>
    </row>
    <row r="406" spans="2:65" s="1" customFormat="1" ht="16.5" customHeight="1">
      <c r="B406" s="32"/>
      <c r="C406" s="218" t="s">
        <v>552</v>
      </c>
      <c r="D406" s="218" t="s">
        <v>165</v>
      </c>
      <c r="E406" s="219" t="s">
        <v>553</v>
      </c>
      <c r="F406" s="220" t="s">
        <v>554</v>
      </c>
      <c r="G406" s="221" t="s">
        <v>405</v>
      </c>
      <c r="H406" s="222">
        <v>2.436</v>
      </c>
      <c r="I406" s="223"/>
      <c r="J406" s="224">
        <f>ROUND(I406*H406,2)</f>
        <v>0</v>
      </c>
      <c r="K406" s="220" t="s">
        <v>125</v>
      </c>
      <c r="L406" s="225"/>
      <c r="M406" s="226" t="s">
        <v>1</v>
      </c>
      <c r="N406" s="227" t="s">
        <v>42</v>
      </c>
      <c r="O406" s="58"/>
      <c r="P406" s="182">
        <f>O406*H406</f>
        <v>0</v>
      </c>
      <c r="Q406" s="182">
        <v>0.00427</v>
      </c>
      <c r="R406" s="182">
        <f>Q406*H406</f>
        <v>0.010401720000000001</v>
      </c>
      <c r="S406" s="182">
        <v>0</v>
      </c>
      <c r="T406" s="183">
        <f>S406*H406</f>
        <v>0</v>
      </c>
      <c r="AR406" s="15" t="s">
        <v>169</v>
      </c>
      <c r="AT406" s="15" t="s">
        <v>165</v>
      </c>
      <c r="AU406" s="15" t="s">
        <v>81</v>
      </c>
      <c r="AY406" s="15" t="s">
        <v>119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5" t="s">
        <v>79</v>
      </c>
      <c r="BK406" s="184">
        <f>ROUND(I406*H406,2)</f>
        <v>0</v>
      </c>
      <c r="BL406" s="15" t="s">
        <v>126</v>
      </c>
      <c r="BM406" s="15" t="s">
        <v>555</v>
      </c>
    </row>
    <row r="407" spans="2:51" s="11" customFormat="1" ht="12">
      <c r="B407" s="185"/>
      <c r="C407" s="186"/>
      <c r="D407" s="187" t="s">
        <v>128</v>
      </c>
      <c r="E407" s="188" t="s">
        <v>1</v>
      </c>
      <c r="F407" s="189" t="s">
        <v>556</v>
      </c>
      <c r="G407" s="186"/>
      <c r="H407" s="190">
        <v>2.436</v>
      </c>
      <c r="I407" s="191"/>
      <c r="J407" s="186"/>
      <c r="K407" s="186"/>
      <c r="L407" s="192"/>
      <c r="M407" s="193"/>
      <c r="N407" s="194"/>
      <c r="O407" s="194"/>
      <c r="P407" s="194"/>
      <c r="Q407" s="194"/>
      <c r="R407" s="194"/>
      <c r="S407" s="194"/>
      <c r="T407" s="195"/>
      <c r="AT407" s="196" t="s">
        <v>128</v>
      </c>
      <c r="AU407" s="196" t="s">
        <v>81</v>
      </c>
      <c r="AV407" s="11" t="s">
        <v>81</v>
      </c>
      <c r="AW407" s="11" t="s">
        <v>32</v>
      </c>
      <c r="AX407" s="11" t="s">
        <v>71</v>
      </c>
      <c r="AY407" s="196" t="s">
        <v>119</v>
      </c>
    </row>
    <row r="408" spans="2:51" s="12" customFormat="1" ht="12">
      <c r="B408" s="197"/>
      <c r="C408" s="198"/>
      <c r="D408" s="187" t="s">
        <v>128</v>
      </c>
      <c r="E408" s="199" t="s">
        <v>1</v>
      </c>
      <c r="F408" s="200" t="s">
        <v>130</v>
      </c>
      <c r="G408" s="198"/>
      <c r="H408" s="201">
        <v>2.436</v>
      </c>
      <c r="I408" s="202"/>
      <c r="J408" s="198"/>
      <c r="K408" s="198"/>
      <c r="L408" s="203"/>
      <c r="M408" s="204"/>
      <c r="N408" s="205"/>
      <c r="O408" s="205"/>
      <c r="P408" s="205"/>
      <c r="Q408" s="205"/>
      <c r="R408" s="205"/>
      <c r="S408" s="205"/>
      <c r="T408" s="206"/>
      <c r="AT408" s="207" t="s">
        <v>128</v>
      </c>
      <c r="AU408" s="207" t="s">
        <v>81</v>
      </c>
      <c r="AV408" s="12" t="s">
        <v>126</v>
      </c>
      <c r="AW408" s="12" t="s">
        <v>32</v>
      </c>
      <c r="AX408" s="12" t="s">
        <v>79</v>
      </c>
      <c r="AY408" s="207" t="s">
        <v>119</v>
      </c>
    </row>
    <row r="409" spans="2:65" s="1" customFormat="1" ht="16.5" customHeight="1">
      <c r="B409" s="32"/>
      <c r="C409" s="173" t="s">
        <v>557</v>
      </c>
      <c r="D409" s="173" t="s">
        <v>121</v>
      </c>
      <c r="E409" s="174" t="s">
        <v>558</v>
      </c>
      <c r="F409" s="175" t="s">
        <v>559</v>
      </c>
      <c r="G409" s="176" t="s">
        <v>405</v>
      </c>
      <c r="H409" s="177">
        <v>24</v>
      </c>
      <c r="I409" s="178"/>
      <c r="J409" s="179">
        <f>ROUND(I409*H409,2)</f>
        <v>0</v>
      </c>
      <c r="K409" s="175" t="s">
        <v>1</v>
      </c>
      <c r="L409" s="36"/>
      <c r="M409" s="180" t="s">
        <v>1</v>
      </c>
      <c r="N409" s="181" t="s">
        <v>42</v>
      </c>
      <c r="O409" s="58"/>
      <c r="P409" s="182">
        <f>O409*H409</f>
        <v>0</v>
      </c>
      <c r="Q409" s="182">
        <v>1E-05</v>
      </c>
      <c r="R409" s="182">
        <f>Q409*H409</f>
        <v>0.00024000000000000003</v>
      </c>
      <c r="S409" s="182">
        <v>0</v>
      </c>
      <c r="T409" s="183">
        <f>S409*H409</f>
        <v>0</v>
      </c>
      <c r="AR409" s="15" t="s">
        <v>126</v>
      </c>
      <c r="AT409" s="15" t="s">
        <v>121</v>
      </c>
      <c r="AU409" s="15" t="s">
        <v>81</v>
      </c>
      <c r="AY409" s="15" t="s">
        <v>119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15" t="s">
        <v>79</v>
      </c>
      <c r="BK409" s="184">
        <f>ROUND(I409*H409,2)</f>
        <v>0</v>
      </c>
      <c r="BL409" s="15" t="s">
        <v>126</v>
      </c>
      <c r="BM409" s="15" t="s">
        <v>560</v>
      </c>
    </row>
    <row r="410" spans="2:51" s="11" customFormat="1" ht="12">
      <c r="B410" s="185"/>
      <c r="C410" s="186"/>
      <c r="D410" s="187" t="s">
        <v>128</v>
      </c>
      <c r="E410" s="188" t="s">
        <v>1</v>
      </c>
      <c r="F410" s="189" t="s">
        <v>561</v>
      </c>
      <c r="G410" s="186"/>
      <c r="H410" s="190">
        <v>24</v>
      </c>
      <c r="I410" s="191"/>
      <c r="J410" s="186"/>
      <c r="K410" s="186"/>
      <c r="L410" s="192"/>
      <c r="M410" s="193"/>
      <c r="N410" s="194"/>
      <c r="O410" s="194"/>
      <c r="P410" s="194"/>
      <c r="Q410" s="194"/>
      <c r="R410" s="194"/>
      <c r="S410" s="194"/>
      <c r="T410" s="195"/>
      <c r="AT410" s="196" t="s">
        <v>128</v>
      </c>
      <c r="AU410" s="196" t="s">
        <v>81</v>
      </c>
      <c r="AV410" s="11" t="s">
        <v>81</v>
      </c>
      <c r="AW410" s="11" t="s">
        <v>32</v>
      </c>
      <c r="AX410" s="11" t="s">
        <v>71</v>
      </c>
      <c r="AY410" s="196" t="s">
        <v>119</v>
      </c>
    </row>
    <row r="411" spans="2:51" s="12" customFormat="1" ht="12">
      <c r="B411" s="197"/>
      <c r="C411" s="198"/>
      <c r="D411" s="187" t="s">
        <v>128</v>
      </c>
      <c r="E411" s="199" t="s">
        <v>1</v>
      </c>
      <c r="F411" s="200" t="s">
        <v>130</v>
      </c>
      <c r="G411" s="198"/>
      <c r="H411" s="201">
        <v>24</v>
      </c>
      <c r="I411" s="202"/>
      <c r="J411" s="198"/>
      <c r="K411" s="198"/>
      <c r="L411" s="203"/>
      <c r="M411" s="204"/>
      <c r="N411" s="205"/>
      <c r="O411" s="205"/>
      <c r="P411" s="205"/>
      <c r="Q411" s="205"/>
      <c r="R411" s="205"/>
      <c r="S411" s="205"/>
      <c r="T411" s="206"/>
      <c r="AT411" s="207" t="s">
        <v>128</v>
      </c>
      <c r="AU411" s="207" t="s">
        <v>81</v>
      </c>
      <c r="AV411" s="12" t="s">
        <v>126</v>
      </c>
      <c r="AW411" s="12" t="s">
        <v>32</v>
      </c>
      <c r="AX411" s="12" t="s">
        <v>79</v>
      </c>
      <c r="AY411" s="207" t="s">
        <v>119</v>
      </c>
    </row>
    <row r="412" spans="2:65" s="1" customFormat="1" ht="16.5" customHeight="1">
      <c r="B412" s="32"/>
      <c r="C412" s="173" t="s">
        <v>562</v>
      </c>
      <c r="D412" s="173" t="s">
        <v>121</v>
      </c>
      <c r="E412" s="174" t="s">
        <v>563</v>
      </c>
      <c r="F412" s="175" t="s">
        <v>564</v>
      </c>
      <c r="G412" s="176" t="s">
        <v>152</v>
      </c>
      <c r="H412" s="177">
        <v>6.53</v>
      </c>
      <c r="I412" s="178"/>
      <c r="J412" s="179">
        <f>ROUND(I412*H412,2)</f>
        <v>0</v>
      </c>
      <c r="K412" s="175" t="s">
        <v>125</v>
      </c>
      <c r="L412" s="36"/>
      <c r="M412" s="180" t="s">
        <v>1</v>
      </c>
      <c r="N412" s="181" t="s">
        <v>42</v>
      </c>
      <c r="O412" s="58"/>
      <c r="P412" s="182">
        <f>O412*H412</f>
        <v>0</v>
      </c>
      <c r="Q412" s="182">
        <v>0</v>
      </c>
      <c r="R412" s="182">
        <f>Q412*H412</f>
        <v>0</v>
      </c>
      <c r="S412" s="182">
        <v>0</v>
      </c>
      <c r="T412" s="183">
        <f>S412*H412</f>
        <v>0</v>
      </c>
      <c r="AR412" s="15" t="s">
        <v>126</v>
      </c>
      <c r="AT412" s="15" t="s">
        <v>121</v>
      </c>
      <c r="AU412" s="15" t="s">
        <v>81</v>
      </c>
      <c r="AY412" s="15" t="s">
        <v>119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5" t="s">
        <v>79</v>
      </c>
      <c r="BK412" s="184">
        <f>ROUND(I412*H412,2)</f>
        <v>0</v>
      </c>
      <c r="BL412" s="15" t="s">
        <v>126</v>
      </c>
      <c r="BM412" s="15" t="s">
        <v>565</v>
      </c>
    </row>
    <row r="413" spans="2:51" s="13" customFormat="1" ht="12">
      <c r="B413" s="208"/>
      <c r="C413" s="209"/>
      <c r="D413" s="187" t="s">
        <v>128</v>
      </c>
      <c r="E413" s="210" t="s">
        <v>1</v>
      </c>
      <c r="F413" s="211" t="s">
        <v>420</v>
      </c>
      <c r="G413" s="209"/>
      <c r="H413" s="210" t="s">
        <v>1</v>
      </c>
      <c r="I413" s="212"/>
      <c r="J413" s="209"/>
      <c r="K413" s="209"/>
      <c r="L413" s="213"/>
      <c r="M413" s="214"/>
      <c r="N413" s="215"/>
      <c r="O413" s="215"/>
      <c r="P413" s="215"/>
      <c r="Q413" s="215"/>
      <c r="R413" s="215"/>
      <c r="S413" s="215"/>
      <c r="T413" s="216"/>
      <c r="AT413" s="217" t="s">
        <v>128</v>
      </c>
      <c r="AU413" s="217" t="s">
        <v>81</v>
      </c>
      <c r="AV413" s="13" t="s">
        <v>79</v>
      </c>
      <c r="AW413" s="13" t="s">
        <v>32</v>
      </c>
      <c r="AX413" s="13" t="s">
        <v>71</v>
      </c>
      <c r="AY413" s="217" t="s">
        <v>119</v>
      </c>
    </row>
    <row r="414" spans="2:51" s="11" customFormat="1" ht="12">
      <c r="B414" s="185"/>
      <c r="C414" s="186"/>
      <c r="D414" s="187" t="s">
        <v>128</v>
      </c>
      <c r="E414" s="188" t="s">
        <v>1</v>
      </c>
      <c r="F414" s="189" t="s">
        <v>566</v>
      </c>
      <c r="G414" s="186"/>
      <c r="H414" s="190">
        <v>2.858</v>
      </c>
      <c r="I414" s="191"/>
      <c r="J414" s="186"/>
      <c r="K414" s="186"/>
      <c r="L414" s="192"/>
      <c r="M414" s="193"/>
      <c r="N414" s="194"/>
      <c r="O414" s="194"/>
      <c r="P414" s="194"/>
      <c r="Q414" s="194"/>
      <c r="R414" s="194"/>
      <c r="S414" s="194"/>
      <c r="T414" s="195"/>
      <c r="AT414" s="196" t="s">
        <v>128</v>
      </c>
      <c r="AU414" s="196" t="s">
        <v>81</v>
      </c>
      <c r="AV414" s="11" t="s">
        <v>81</v>
      </c>
      <c r="AW414" s="11" t="s">
        <v>32</v>
      </c>
      <c r="AX414" s="11" t="s">
        <v>71</v>
      </c>
      <c r="AY414" s="196" t="s">
        <v>119</v>
      </c>
    </row>
    <row r="415" spans="2:51" s="13" customFormat="1" ht="12">
      <c r="B415" s="208"/>
      <c r="C415" s="209"/>
      <c r="D415" s="187" t="s">
        <v>128</v>
      </c>
      <c r="E415" s="210" t="s">
        <v>1</v>
      </c>
      <c r="F415" s="211" t="s">
        <v>431</v>
      </c>
      <c r="G415" s="209"/>
      <c r="H415" s="210" t="s">
        <v>1</v>
      </c>
      <c r="I415" s="212"/>
      <c r="J415" s="209"/>
      <c r="K415" s="209"/>
      <c r="L415" s="213"/>
      <c r="M415" s="214"/>
      <c r="N415" s="215"/>
      <c r="O415" s="215"/>
      <c r="P415" s="215"/>
      <c r="Q415" s="215"/>
      <c r="R415" s="215"/>
      <c r="S415" s="215"/>
      <c r="T415" s="216"/>
      <c r="AT415" s="217" t="s">
        <v>128</v>
      </c>
      <c r="AU415" s="217" t="s">
        <v>81</v>
      </c>
      <c r="AV415" s="13" t="s">
        <v>79</v>
      </c>
      <c r="AW415" s="13" t="s">
        <v>32</v>
      </c>
      <c r="AX415" s="13" t="s">
        <v>71</v>
      </c>
      <c r="AY415" s="217" t="s">
        <v>119</v>
      </c>
    </row>
    <row r="416" spans="2:51" s="11" customFormat="1" ht="12">
      <c r="B416" s="185"/>
      <c r="C416" s="186"/>
      <c r="D416" s="187" t="s">
        <v>128</v>
      </c>
      <c r="E416" s="188" t="s">
        <v>1</v>
      </c>
      <c r="F416" s="189" t="s">
        <v>567</v>
      </c>
      <c r="G416" s="186"/>
      <c r="H416" s="190">
        <v>3.672</v>
      </c>
      <c r="I416" s="191"/>
      <c r="J416" s="186"/>
      <c r="K416" s="186"/>
      <c r="L416" s="192"/>
      <c r="M416" s="193"/>
      <c r="N416" s="194"/>
      <c r="O416" s="194"/>
      <c r="P416" s="194"/>
      <c r="Q416" s="194"/>
      <c r="R416" s="194"/>
      <c r="S416" s="194"/>
      <c r="T416" s="195"/>
      <c r="AT416" s="196" t="s">
        <v>128</v>
      </c>
      <c r="AU416" s="196" t="s">
        <v>81</v>
      </c>
      <c r="AV416" s="11" t="s">
        <v>81</v>
      </c>
      <c r="AW416" s="11" t="s">
        <v>32</v>
      </c>
      <c r="AX416" s="11" t="s">
        <v>71</v>
      </c>
      <c r="AY416" s="196" t="s">
        <v>119</v>
      </c>
    </row>
    <row r="417" spans="2:51" s="12" customFormat="1" ht="12">
      <c r="B417" s="197"/>
      <c r="C417" s="198"/>
      <c r="D417" s="187" t="s">
        <v>128</v>
      </c>
      <c r="E417" s="199" t="s">
        <v>1</v>
      </c>
      <c r="F417" s="200" t="s">
        <v>130</v>
      </c>
      <c r="G417" s="198"/>
      <c r="H417" s="201">
        <v>6.53</v>
      </c>
      <c r="I417" s="202"/>
      <c r="J417" s="198"/>
      <c r="K417" s="198"/>
      <c r="L417" s="203"/>
      <c r="M417" s="204"/>
      <c r="N417" s="205"/>
      <c r="O417" s="205"/>
      <c r="P417" s="205"/>
      <c r="Q417" s="205"/>
      <c r="R417" s="205"/>
      <c r="S417" s="205"/>
      <c r="T417" s="206"/>
      <c r="AT417" s="207" t="s">
        <v>128</v>
      </c>
      <c r="AU417" s="207" t="s">
        <v>81</v>
      </c>
      <c r="AV417" s="12" t="s">
        <v>126</v>
      </c>
      <c r="AW417" s="12" t="s">
        <v>32</v>
      </c>
      <c r="AX417" s="12" t="s">
        <v>79</v>
      </c>
      <c r="AY417" s="207" t="s">
        <v>119</v>
      </c>
    </row>
    <row r="418" spans="2:65" s="1" customFormat="1" ht="16.5" customHeight="1">
      <c r="B418" s="32"/>
      <c r="C418" s="173" t="s">
        <v>568</v>
      </c>
      <c r="D418" s="173" t="s">
        <v>121</v>
      </c>
      <c r="E418" s="174" t="s">
        <v>569</v>
      </c>
      <c r="F418" s="175" t="s">
        <v>570</v>
      </c>
      <c r="G418" s="176" t="s">
        <v>124</v>
      </c>
      <c r="H418" s="177">
        <v>8</v>
      </c>
      <c r="I418" s="178"/>
      <c r="J418" s="179">
        <f>ROUND(I418*H418,2)</f>
        <v>0</v>
      </c>
      <c r="K418" s="175" t="s">
        <v>125</v>
      </c>
      <c r="L418" s="36"/>
      <c r="M418" s="180" t="s">
        <v>1</v>
      </c>
      <c r="N418" s="181" t="s">
        <v>42</v>
      </c>
      <c r="O418" s="58"/>
      <c r="P418" s="182">
        <f>O418*H418</f>
        <v>0</v>
      </c>
      <c r="Q418" s="182">
        <v>0.00402</v>
      </c>
      <c r="R418" s="182">
        <f>Q418*H418</f>
        <v>0.03216</v>
      </c>
      <c r="S418" s="182">
        <v>0</v>
      </c>
      <c r="T418" s="183">
        <f>S418*H418</f>
        <v>0</v>
      </c>
      <c r="AR418" s="15" t="s">
        <v>126</v>
      </c>
      <c r="AT418" s="15" t="s">
        <v>121</v>
      </c>
      <c r="AU418" s="15" t="s">
        <v>81</v>
      </c>
      <c r="AY418" s="15" t="s">
        <v>119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15" t="s">
        <v>79</v>
      </c>
      <c r="BK418" s="184">
        <f>ROUND(I418*H418,2)</f>
        <v>0</v>
      </c>
      <c r="BL418" s="15" t="s">
        <v>126</v>
      </c>
      <c r="BM418" s="15" t="s">
        <v>571</v>
      </c>
    </row>
    <row r="419" spans="2:51" s="11" customFormat="1" ht="12">
      <c r="B419" s="185"/>
      <c r="C419" s="186"/>
      <c r="D419" s="187" t="s">
        <v>128</v>
      </c>
      <c r="E419" s="188" t="s">
        <v>1</v>
      </c>
      <c r="F419" s="189" t="s">
        <v>572</v>
      </c>
      <c r="G419" s="186"/>
      <c r="H419" s="190">
        <v>8</v>
      </c>
      <c r="I419" s="191"/>
      <c r="J419" s="186"/>
      <c r="K419" s="186"/>
      <c r="L419" s="192"/>
      <c r="M419" s="193"/>
      <c r="N419" s="194"/>
      <c r="O419" s="194"/>
      <c r="P419" s="194"/>
      <c r="Q419" s="194"/>
      <c r="R419" s="194"/>
      <c r="S419" s="194"/>
      <c r="T419" s="195"/>
      <c r="AT419" s="196" t="s">
        <v>128</v>
      </c>
      <c r="AU419" s="196" t="s">
        <v>81</v>
      </c>
      <c r="AV419" s="11" t="s">
        <v>81</v>
      </c>
      <c r="AW419" s="11" t="s">
        <v>32</v>
      </c>
      <c r="AX419" s="11" t="s">
        <v>71</v>
      </c>
      <c r="AY419" s="196" t="s">
        <v>119</v>
      </c>
    </row>
    <row r="420" spans="2:51" s="12" customFormat="1" ht="12">
      <c r="B420" s="197"/>
      <c r="C420" s="198"/>
      <c r="D420" s="187" t="s">
        <v>128</v>
      </c>
      <c r="E420" s="199" t="s">
        <v>1</v>
      </c>
      <c r="F420" s="200" t="s">
        <v>130</v>
      </c>
      <c r="G420" s="198"/>
      <c r="H420" s="201">
        <v>8</v>
      </c>
      <c r="I420" s="202"/>
      <c r="J420" s="198"/>
      <c r="K420" s="198"/>
      <c r="L420" s="203"/>
      <c r="M420" s="204"/>
      <c r="N420" s="205"/>
      <c r="O420" s="205"/>
      <c r="P420" s="205"/>
      <c r="Q420" s="205"/>
      <c r="R420" s="205"/>
      <c r="S420" s="205"/>
      <c r="T420" s="206"/>
      <c r="AT420" s="207" t="s">
        <v>128</v>
      </c>
      <c r="AU420" s="207" t="s">
        <v>81</v>
      </c>
      <c r="AV420" s="12" t="s">
        <v>126</v>
      </c>
      <c r="AW420" s="12" t="s">
        <v>32</v>
      </c>
      <c r="AX420" s="12" t="s">
        <v>79</v>
      </c>
      <c r="AY420" s="207" t="s">
        <v>119</v>
      </c>
    </row>
    <row r="421" spans="2:63" s="10" customFormat="1" ht="22.9" customHeight="1">
      <c r="B421" s="157"/>
      <c r="C421" s="158"/>
      <c r="D421" s="159" t="s">
        <v>70</v>
      </c>
      <c r="E421" s="171" t="s">
        <v>175</v>
      </c>
      <c r="F421" s="171" t="s">
        <v>573</v>
      </c>
      <c r="G421" s="158"/>
      <c r="H421" s="158"/>
      <c r="I421" s="161"/>
      <c r="J421" s="172">
        <f>BK421</f>
        <v>0</v>
      </c>
      <c r="K421" s="158"/>
      <c r="L421" s="163"/>
      <c r="M421" s="164"/>
      <c r="N421" s="165"/>
      <c r="O421" s="165"/>
      <c r="P421" s="166">
        <f>SUM(P422:P433)</f>
        <v>0</v>
      </c>
      <c r="Q421" s="165"/>
      <c r="R421" s="166">
        <f>SUM(R422:R433)</f>
        <v>0.0084</v>
      </c>
      <c r="S421" s="165"/>
      <c r="T421" s="167">
        <f>SUM(T422:T433)</f>
        <v>0</v>
      </c>
      <c r="AR421" s="168" t="s">
        <v>79</v>
      </c>
      <c r="AT421" s="169" t="s">
        <v>70</v>
      </c>
      <c r="AU421" s="169" t="s">
        <v>79</v>
      </c>
      <c r="AY421" s="168" t="s">
        <v>119</v>
      </c>
      <c r="BK421" s="170">
        <f>SUM(BK422:BK433)</f>
        <v>0</v>
      </c>
    </row>
    <row r="422" spans="2:65" s="1" customFormat="1" ht="16.5" customHeight="1">
      <c r="B422" s="32"/>
      <c r="C422" s="173" t="s">
        <v>574</v>
      </c>
      <c r="D422" s="173" t="s">
        <v>121</v>
      </c>
      <c r="E422" s="174" t="s">
        <v>575</v>
      </c>
      <c r="F422" s="175" t="s">
        <v>576</v>
      </c>
      <c r="G422" s="176" t="s">
        <v>133</v>
      </c>
      <c r="H422" s="177">
        <v>4</v>
      </c>
      <c r="I422" s="178"/>
      <c r="J422" s="179">
        <f>ROUND(I422*H422,2)</f>
        <v>0</v>
      </c>
      <c r="K422" s="175" t="s">
        <v>125</v>
      </c>
      <c r="L422" s="36"/>
      <c r="M422" s="180" t="s">
        <v>1</v>
      </c>
      <c r="N422" s="181" t="s">
        <v>42</v>
      </c>
      <c r="O422" s="58"/>
      <c r="P422" s="182">
        <f>O422*H422</f>
        <v>0</v>
      </c>
      <c r="Q422" s="182">
        <v>0</v>
      </c>
      <c r="R422" s="182">
        <f>Q422*H422</f>
        <v>0</v>
      </c>
      <c r="S422" s="182">
        <v>0</v>
      </c>
      <c r="T422" s="183">
        <f>S422*H422</f>
        <v>0</v>
      </c>
      <c r="AR422" s="15" t="s">
        <v>126</v>
      </c>
      <c r="AT422" s="15" t="s">
        <v>121</v>
      </c>
      <c r="AU422" s="15" t="s">
        <v>81</v>
      </c>
      <c r="AY422" s="15" t="s">
        <v>119</v>
      </c>
      <c r="BE422" s="184">
        <f>IF(N422="základní",J422,0)</f>
        <v>0</v>
      </c>
      <c r="BF422" s="184">
        <f>IF(N422="snížená",J422,0)</f>
        <v>0</v>
      </c>
      <c r="BG422" s="184">
        <f>IF(N422="zákl. přenesená",J422,0)</f>
        <v>0</v>
      </c>
      <c r="BH422" s="184">
        <f>IF(N422="sníž. přenesená",J422,0)</f>
        <v>0</v>
      </c>
      <c r="BI422" s="184">
        <f>IF(N422="nulová",J422,0)</f>
        <v>0</v>
      </c>
      <c r="BJ422" s="15" t="s">
        <v>79</v>
      </c>
      <c r="BK422" s="184">
        <f>ROUND(I422*H422,2)</f>
        <v>0</v>
      </c>
      <c r="BL422" s="15" t="s">
        <v>126</v>
      </c>
      <c r="BM422" s="15" t="s">
        <v>577</v>
      </c>
    </row>
    <row r="423" spans="2:51" s="11" customFormat="1" ht="12">
      <c r="B423" s="185"/>
      <c r="C423" s="186"/>
      <c r="D423" s="187" t="s">
        <v>128</v>
      </c>
      <c r="E423" s="188" t="s">
        <v>1</v>
      </c>
      <c r="F423" s="189" t="s">
        <v>126</v>
      </c>
      <c r="G423" s="186"/>
      <c r="H423" s="190">
        <v>4</v>
      </c>
      <c r="I423" s="191"/>
      <c r="J423" s="186"/>
      <c r="K423" s="186"/>
      <c r="L423" s="192"/>
      <c r="M423" s="193"/>
      <c r="N423" s="194"/>
      <c r="O423" s="194"/>
      <c r="P423" s="194"/>
      <c r="Q423" s="194"/>
      <c r="R423" s="194"/>
      <c r="S423" s="194"/>
      <c r="T423" s="195"/>
      <c r="AT423" s="196" t="s">
        <v>128</v>
      </c>
      <c r="AU423" s="196" t="s">
        <v>81</v>
      </c>
      <c r="AV423" s="11" t="s">
        <v>81</v>
      </c>
      <c r="AW423" s="11" t="s">
        <v>32</v>
      </c>
      <c r="AX423" s="11" t="s">
        <v>71</v>
      </c>
      <c r="AY423" s="196" t="s">
        <v>119</v>
      </c>
    </row>
    <row r="424" spans="2:51" s="12" customFormat="1" ht="12">
      <c r="B424" s="197"/>
      <c r="C424" s="198"/>
      <c r="D424" s="187" t="s">
        <v>128</v>
      </c>
      <c r="E424" s="199" t="s">
        <v>1</v>
      </c>
      <c r="F424" s="200" t="s">
        <v>130</v>
      </c>
      <c r="G424" s="198"/>
      <c r="H424" s="201">
        <v>4</v>
      </c>
      <c r="I424" s="202"/>
      <c r="J424" s="198"/>
      <c r="K424" s="198"/>
      <c r="L424" s="203"/>
      <c r="M424" s="204"/>
      <c r="N424" s="205"/>
      <c r="O424" s="205"/>
      <c r="P424" s="205"/>
      <c r="Q424" s="205"/>
      <c r="R424" s="205"/>
      <c r="S424" s="205"/>
      <c r="T424" s="206"/>
      <c r="AT424" s="207" t="s">
        <v>128</v>
      </c>
      <c r="AU424" s="207" t="s">
        <v>81</v>
      </c>
      <c r="AV424" s="12" t="s">
        <v>126</v>
      </c>
      <c r="AW424" s="12" t="s">
        <v>32</v>
      </c>
      <c r="AX424" s="12" t="s">
        <v>79</v>
      </c>
      <c r="AY424" s="207" t="s">
        <v>119</v>
      </c>
    </row>
    <row r="425" spans="2:65" s="1" customFormat="1" ht="16.5" customHeight="1">
      <c r="B425" s="32"/>
      <c r="C425" s="218" t="s">
        <v>578</v>
      </c>
      <c r="D425" s="218" t="s">
        <v>165</v>
      </c>
      <c r="E425" s="219" t="s">
        <v>579</v>
      </c>
      <c r="F425" s="220" t="s">
        <v>580</v>
      </c>
      <c r="G425" s="221" t="s">
        <v>133</v>
      </c>
      <c r="H425" s="222">
        <v>4</v>
      </c>
      <c r="I425" s="223"/>
      <c r="J425" s="224">
        <f>ROUND(I425*H425,2)</f>
        <v>0</v>
      </c>
      <c r="K425" s="220" t="s">
        <v>125</v>
      </c>
      <c r="L425" s="225"/>
      <c r="M425" s="226" t="s">
        <v>1</v>
      </c>
      <c r="N425" s="227" t="s">
        <v>42</v>
      </c>
      <c r="O425" s="58"/>
      <c r="P425" s="182">
        <f>O425*H425</f>
        <v>0</v>
      </c>
      <c r="Q425" s="182">
        <v>0.0021</v>
      </c>
      <c r="R425" s="182">
        <f>Q425*H425</f>
        <v>0.0084</v>
      </c>
      <c r="S425" s="182">
        <v>0</v>
      </c>
      <c r="T425" s="183">
        <f>S425*H425</f>
        <v>0</v>
      </c>
      <c r="AR425" s="15" t="s">
        <v>169</v>
      </c>
      <c r="AT425" s="15" t="s">
        <v>165</v>
      </c>
      <c r="AU425" s="15" t="s">
        <v>81</v>
      </c>
      <c r="AY425" s="15" t="s">
        <v>119</v>
      </c>
      <c r="BE425" s="184">
        <f>IF(N425="základní",J425,0)</f>
        <v>0</v>
      </c>
      <c r="BF425" s="184">
        <f>IF(N425="snížená",J425,0)</f>
        <v>0</v>
      </c>
      <c r="BG425" s="184">
        <f>IF(N425="zákl. přenesená",J425,0)</f>
        <v>0</v>
      </c>
      <c r="BH425" s="184">
        <f>IF(N425="sníž. přenesená",J425,0)</f>
        <v>0</v>
      </c>
      <c r="BI425" s="184">
        <f>IF(N425="nulová",J425,0)</f>
        <v>0</v>
      </c>
      <c r="BJ425" s="15" t="s">
        <v>79</v>
      </c>
      <c r="BK425" s="184">
        <f>ROUND(I425*H425,2)</f>
        <v>0</v>
      </c>
      <c r="BL425" s="15" t="s">
        <v>126</v>
      </c>
      <c r="BM425" s="15" t="s">
        <v>581</v>
      </c>
    </row>
    <row r="426" spans="2:51" s="11" customFormat="1" ht="12">
      <c r="B426" s="185"/>
      <c r="C426" s="186"/>
      <c r="D426" s="187" t="s">
        <v>128</v>
      </c>
      <c r="E426" s="188" t="s">
        <v>1</v>
      </c>
      <c r="F426" s="189" t="s">
        <v>126</v>
      </c>
      <c r="G426" s="186"/>
      <c r="H426" s="190">
        <v>4</v>
      </c>
      <c r="I426" s="191"/>
      <c r="J426" s="186"/>
      <c r="K426" s="186"/>
      <c r="L426" s="192"/>
      <c r="M426" s="193"/>
      <c r="N426" s="194"/>
      <c r="O426" s="194"/>
      <c r="P426" s="194"/>
      <c r="Q426" s="194"/>
      <c r="R426" s="194"/>
      <c r="S426" s="194"/>
      <c r="T426" s="195"/>
      <c r="AT426" s="196" t="s">
        <v>128</v>
      </c>
      <c r="AU426" s="196" t="s">
        <v>81</v>
      </c>
      <c r="AV426" s="11" t="s">
        <v>81</v>
      </c>
      <c r="AW426" s="11" t="s">
        <v>32</v>
      </c>
      <c r="AX426" s="11" t="s">
        <v>71</v>
      </c>
      <c r="AY426" s="196" t="s">
        <v>119</v>
      </c>
    </row>
    <row r="427" spans="2:51" s="12" customFormat="1" ht="12">
      <c r="B427" s="197"/>
      <c r="C427" s="198"/>
      <c r="D427" s="187" t="s">
        <v>128</v>
      </c>
      <c r="E427" s="199" t="s">
        <v>1</v>
      </c>
      <c r="F427" s="200" t="s">
        <v>130</v>
      </c>
      <c r="G427" s="198"/>
      <c r="H427" s="201">
        <v>4</v>
      </c>
      <c r="I427" s="202"/>
      <c r="J427" s="198"/>
      <c r="K427" s="198"/>
      <c r="L427" s="203"/>
      <c r="M427" s="204"/>
      <c r="N427" s="205"/>
      <c r="O427" s="205"/>
      <c r="P427" s="205"/>
      <c r="Q427" s="205"/>
      <c r="R427" s="205"/>
      <c r="S427" s="205"/>
      <c r="T427" s="206"/>
      <c r="AT427" s="207" t="s">
        <v>128</v>
      </c>
      <c r="AU427" s="207" t="s">
        <v>81</v>
      </c>
      <c r="AV427" s="12" t="s">
        <v>126</v>
      </c>
      <c r="AW427" s="12" t="s">
        <v>32</v>
      </c>
      <c r="AX427" s="12" t="s">
        <v>79</v>
      </c>
      <c r="AY427" s="207" t="s">
        <v>119</v>
      </c>
    </row>
    <row r="428" spans="2:65" s="1" customFormat="1" ht="16.5" customHeight="1">
      <c r="B428" s="32"/>
      <c r="C428" s="173" t="s">
        <v>582</v>
      </c>
      <c r="D428" s="173" t="s">
        <v>121</v>
      </c>
      <c r="E428" s="174" t="s">
        <v>583</v>
      </c>
      <c r="F428" s="175" t="s">
        <v>584</v>
      </c>
      <c r="G428" s="176" t="s">
        <v>405</v>
      </c>
      <c r="H428" s="177">
        <v>14.5</v>
      </c>
      <c r="I428" s="178"/>
      <c r="J428" s="179">
        <f>ROUND(I428*H428,2)</f>
        <v>0</v>
      </c>
      <c r="K428" s="175" t="s">
        <v>125</v>
      </c>
      <c r="L428" s="36"/>
      <c r="M428" s="180" t="s">
        <v>1</v>
      </c>
      <c r="N428" s="181" t="s">
        <v>42</v>
      </c>
      <c r="O428" s="58"/>
      <c r="P428" s="182">
        <f>O428*H428</f>
        <v>0</v>
      </c>
      <c r="Q428" s="182">
        <v>0</v>
      </c>
      <c r="R428" s="182">
        <f>Q428*H428</f>
        <v>0</v>
      </c>
      <c r="S428" s="182">
        <v>0</v>
      </c>
      <c r="T428" s="183">
        <f>S428*H428</f>
        <v>0</v>
      </c>
      <c r="AR428" s="15" t="s">
        <v>126</v>
      </c>
      <c r="AT428" s="15" t="s">
        <v>121</v>
      </c>
      <c r="AU428" s="15" t="s">
        <v>81</v>
      </c>
      <c r="AY428" s="15" t="s">
        <v>119</v>
      </c>
      <c r="BE428" s="184">
        <f>IF(N428="základní",J428,0)</f>
        <v>0</v>
      </c>
      <c r="BF428" s="184">
        <f>IF(N428="snížená",J428,0)</f>
        <v>0</v>
      </c>
      <c r="BG428" s="184">
        <f>IF(N428="zákl. přenesená",J428,0)</f>
        <v>0</v>
      </c>
      <c r="BH428" s="184">
        <f>IF(N428="sníž. přenesená",J428,0)</f>
        <v>0</v>
      </c>
      <c r="BI428" s="184">
        <f>IF(N428="nulová",J428,0)</f>
        <v>0</v>
      </c>
      <c r="BJ428" s="15" t="s">
        <v>79</v>
      </c>
      <c r="BK428" s="184">
        <f>ROUND(I428*H428,2)</f>
        <v>0</v>
      </c>
      <c r="BL428" s="15" t="s">
        <v>126</v>
      </c>
      <c r="BM428" s="15" t="s">
        <v>585</v>
      </c>
    </row>
    <row r="429" spans="2:51" s="11" customFormat="1" ht="12">
      <c r="B429" s="185"/>
      <c r="C429" s="186"/>
      <c r="D429" s="187" t="s">
        <v>128</v>
      </c>
      <c r="E429" s="188" t="s">
        <v>1</v>
      </c>
      <c r="F429" s="189" t="s">
        <v>537</v>
      </c>
      <c r="G429" s="186"/>
      <c r="H429" s="190">
        <v>14.5</v>
      </c>
      <c r="I429" s="191"/>
      <c r="J429" s="186"/>
      <c r="K429" s="186"/>
      <c r="L429" s="192"/>
      <c r="M429" s="193"/>
      <c r="N429" s="194"/>
      <c r="O429" s="194"/>
      <c r="P429" s="194"/>
      <c r="Q429" s="194"/>
      <c r="R429" s="194"/>
      <c r="S429" s="194"/>
      <c r="T429" s="195"/>
      <c r="AT429" s="196" t="s">
        <v>128</v>
      </c>
      <c r="AU429" s="196" t="s">
        <v>81</v>
      </c>
      <c r="AV429" s="11" t="s">
        <v>81</v>
      </c>
      <c r="AW429" s="11" t="s">
        <v>32</v>
      </c>
      <c r="AX429" s="11" t="s">
        <v>71</v>
      </c>
      <c r="AY429" s="196" t="s">
        <v>119</v>
      </c>
    </row>
    <row r="430" spans="2:51" s="12" customFormat="1" ht="12">
      <c r="B430" s="197"/>
      <c r="C430" s="198"/>
      <c r="D430" s="187" t="s">
        <v>128</v>
      </c>
      <c r="E430" s="199" t="s">
        <v>1</v>
      </c>
      <c r="F430" s="200" t="s">
        <v>130</v>
      </c>
      <c r="G430" s="198"/>
      <c r="H430" s="201">
        <v>14.5</v>
      </c>
      <c r="I430" s="202"/>
      <c r="J430" s="198"/>
      <c r="K430" s="198"/>
      <c r="L430" s="203"/>
      <c r="M430" s="204"/>
      <c r="N430" s="205"/>
      <c r="O430" s="205"/>
      <c r="P430" s="205"/>
      <c r="Q430" s="205"/>
      <c r="R430" s="205"/>
      <c r="S430" s="205"/>
      <c r="T430" s="206"/>
      <c r="AT430" s="207" t="s">
        <v>128</v>
      </c>
      <c r="AU430" s="207" t="s">
        <v>81</v>
      </c>
      <c r="AV430" s="12" t="s">
        <v>126</v>
      </c>
      <c r="AW430" s="12" t="s">
        <v>32</v>
      </c>
      <c r="AX430" s="12" t="s">
        <v>79</v>
      </c>
      <c r="AY430" s="207" t="s">
        <v>119</v>
      </c>
    </row>
    <row r="431" spans="2:65" s="1" customFormat="1" ht="16.5" customHeight="1">
      <c r="B431" s="32"/>
      <c r="C431" s="173" t="s">
        <v>586</v>
      </c>
      <c r="D431" s="173" t="s">
        <v>121</v>
      </c>
      <c r="E431" s="174" t="s">
        <v>587</v>
      </c>
      <c r="F431" s="175" t="s">
        <v>588</v>
      </c>
      <c r="G431" s="176" t="s">
        <v>124</v>
      </c>
      <c r="H431" s="177">
        <v>45</v>
      </c>
      <c r="I431" s="178"/>
      <c r="J431" s="179">
        <f>ROUND(I431*H431,2)</f>
        <v>0</v>
      </c>
      <c r="K431" s="175" t="s">
        <v>125</v>
      </c>
      <c r="L431" s="36"/>
      <c r="M431" s="180" t="s">
        <v>1</v>
      </c>
      <c r="N431" s="181" t="s">
        <v>42</v>
      </c>
      <c r="O431" s="58"/>
      <c r="P431" s="182">
        <f>O431*H431</f>
        <v>0</v>
      </c>
      <c r="Q431" s="182">
        <v>0</v>
      </c>
      <c r="R431" s="182">
        <f>Q431*H431</f>
        <v>0</v>
      </c>
      <c r="S431" s="182">
        <v>0</v>
      </c>
      <c r="T431" s="183">
        <f>S431*H431</f>
        <v>0</v>
      </c>
      <c r="AR431" s="15" t="s">
        <v>126</v>
      </c>
      <c r="AT431" s="15" t="s">
        <v>121</v>
      </c>
      <c r="AU431" s="15" t="s">
        <v>81</v>
      </c>
      <c r="AY431" s="15" t="s">
        <v>119</v>
      </c>
      <c r="BE431" s="184">
        <f>IF(N431="základní",J431,0)</f>
        <v>0</v>
      </c>
      <c r="BF431" s="184">
        <f>IF(N431="snížená",J431,0)</f>
        <v>0</v>
      </c>
      <c r="BG431" s="184">
        <f>IF(N431="zákl. přenesená",J431,0)</f>
        <v>0</v>
      </c>
      <c r="BH431" s="184">
        <f>IF(N431="sníž. přenesená",J431,0)</f>
        <v>0</v>
      </c>
      <c r="BI431" s="184">
        <f>IF(N431="nulová",J431,0)</f>
        <v>0</v>
      </c>
      <c r="BJ431" s="15" t="s">
        <v>79</v>
      </c>
      <c r="BK431" s="184">
        <f>ROUND(I431*H431,2)</f>
        <v>0</v>
      </c>
      <c r="BL431" s="15" t="s">
        <v>126</v>
      </c>
      <c r="BM431" s="15" t="s">
        <v>589</v>
      </c>
    </row>
    <row r="432" spans="2:51" s="11" customFormat="1" ht="12">
      <c r="B432" s="185"/>
      <c r="C432" s="186"/>
      <c r="D432" s="187" t="s">
        <v>128</v>
      </c>
      <c r="E432" s="188" t="s">
        <v>1</v>
      </c>
      <c r="F432" s="189" t="s">
        <v>532</v>
      </c>
      <c r="G432" s="186"/>
      <c r="H432" s="190">
        <v>45</v>
      </c>
      <c r="I432" s="191"/>
      <c r="J432" s="186"/>
      <c r="K432" s="186"/>
      <c r="L432" s="192"/>
      <c r="M432" s="193"/>
      <c r="N432" s="194"/>
      <c r="O432" s="194"/>
      <c r="P432" s="194"/>
      <c r="Q432" s="194"/>
      <c r="R432" s="194"/>
      <c r="S432" s="194"/>
      <c r="T432" s="195"/>
      <c r="AT432" s="196" t="s">
        <v>128</v>
      </c>
      <c r="AU432" s="196" t="s">
        <v>81</v>
      </c>
      <c r="AV432" s="11" t="s">
        <v>81</v>
      </c>
      <c r="AW432" s="11" t="s">
        <v>32</v>
      </c>
      <c r="AX432" s="11" t="s">
        <v>71</v>
      </c>
      <c r="AY432" s="196" t="s">
        <v>119</v>
      </c>
    </row>
    <row r="433" spans="2:51" s="12" customFormat="1" ht="12">
      <c r="B433" s="197"/>
      <c r="C433" s="198"/>
      <c r="D433" s="187" t="s">
        <v>128</v>
      </c>
      <c r="E433" s="199" t="s">
        <v>1</v>
      </c>
      <c r="F433" s="200" t="s">
        <v>130</v>
      </c>
      <c r="G433" s="198"/>
      <c r="H433" s="201">
        <v>45</v>
      </c>
      <c r="I433" s="202"/>
      <c r="J433" s="198"/>
      <c r="K433" s="198"/>
      <c r="L433" s="203"/>
      <c r="M433" s="204"/>
      <c r="N433" s="205"/>
      <c r="O433" s="205"/>
      <c r="P433" s="205"/>
      <c r="Q433" s="205"/>
      <c r="R433" s="205"/>
      <c r="S433" s="205"/>
      <c r="T433" s="206"/>
      <c r="AT433" s="207" t="s">
        <v>128</v>
      </c>
      <c r="AU433" s="207" t="s">
        <v>81</v>
      </c>
      <c r="AV433" s="12" t="s">
        <v>126</v>
      </c>
      <c r="AW433" s="12" t="s">
        <v>32</v>
      </c>
      <c r="AX433" s="12" t="s">
        <v>79</v>
      </c>
      <c r="AY433" s="207" t="s">
        <v>119</v>
      </c>
    </row>
    <row r="434" spans="2:63" s="10" customFormat="1" ht="22.9" customHeight="1">
      <c r="B434" s="157"/>
      <c r="C434" s="158"/>
      <c r="D434" s="159" t="s">
        <v>70</v>
      </c>
      <c r="E434" s="171" t="s">
        <v>590</v>
      </c>
      <c r="F434" s="171" t="s">
        <v>591</v>
      </c>
      <c r="G434" s="158"/>
      <c r="H434" s="158"/>
      <c r="I434" s="161"/>
      <c r="J434" s="172">
        <f>BK434</f>
        <v>0</v>
      </c>
      <c r="K434" s="158"/>
      <c r="L434" s="163"/>
      <c r="M434" s="164"/>
      <c r="N434" s="165"/>
      <c r="O434" s="165"/>
      <c r="P434" s="166">
        <f>SUM(P435:P452)</f>
        <v>0</v>
      </c>
      <c r="Q434" s="165"/>
      <c r="R434" s="166">
        <f>SUM(R435:R452)</f>
        <v>0</v>
      </c>
      <c r="S434" s="165"/>
      <c r="T434" s="167">
        <f>SUM(T435:T452)</f>
        <v>0</v>
      </c>
      <c r="AR434" s="168" t="s">
        <v>79</v>
      </c>
      <c r="AT434" s="169" t="s">
        <v>70</v>
      </c>
      <c r="AU434" s="169" t="s">
        <v>79</v>
      </c>
      <c r="AY434" s="168" t="s">
        <v>119</v>
      </c>
      <c r="BK434" s="170">
        <f>SUM(BK435:BK452)</f>
        <v>0</v>
      </c>
    </row>
    <row r="435" spans="2:65" s="1" customFormat="1" ht="16.5" customHeight="1">
      <c r="B435" s="32"/>
      <c r="C435" s="173" t="s">
        <v>592</v>
      </c>
      <c r="D435" s="173" t="s">
        <v>121</v>
      </c>
      <c r="E435" s="174" t="s">
        <v>593</v>
      </c>
      <c r="F435" s="175" t="s">
        <v>594</v>
      </c>
      <c r="G435" s="176" t="s">
        <v>168</v>
      </c>
      <c r="H435" s="177">
        <v>45.08</v>
      </c>
      <c r="I435" s="178"/>
      <c r="J435" s="179">
        <f>ROUND(I435*H435,2)</f>
        <v>0</v>
      </c>
      <c r="K435" s="175" t="s">
        <v>125</v>
      </c>
      <c r="L435" s="36"/>
      <c r="M435" s="180" t="s">
        <v>1</v>
      </c>
      <c r="N435" s="181" t="s">
        <v>42</v>
      </c>
      <c r="O435" s="58"/>
      <c r="P435" s="182">
        <f>O435*H435</f>
        <v>0</v>
      </c>
      <c r="Q435" s="182">
        <v>0</v>
      </c>
      <c r="R435" s="182">
        <f>Q435*H435</f>
        <v>0</v>
      </c>
      <c r="S435" s="182">
        <v>0</v>
      </c>
      <c r="T435" s="183">
        <f>S435*H435</f>
        <v>0</v>
      </c>
      <c r="AR435" s="15" t="s">
        <v>126</v>
      </c>
      <c r="AT435" s="15" t="s">
        <v>121</v>
      </c>
      <c r="AU435" s="15" t="s">
        <v>81</v>
      </c>
      <c r="AY435" s="15" t="s">
        <v>119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15" t="s">
        <v>79</v>
      </c>
      <c r="BK435" s="184">
        <f>ROUND(I435*H435,2)</f>
        <v>0</v>
      </c>
      <c r="BL435" s="15" t="s">
        <v>126</v>
      </c>
      <c r="BM435" s="15" t="s">
        <v>595</v>
      </c>
    </row>
    <row r="436" spans="2:51" s="13" customFormat="1" ht="12">
      <c r="B436" s="208"/>
      <c r="C436" s="209"/>
      <c r="D436" s="187" t="s">
        <v>128</v>
      </c>
      <c r="E436" s="210" t="s">
        <v>1</v>
      </c>
      <c r="F436" s="211" t="s">
        <v>596</v>
      </c>
      <c r="G436" s="209"/>
      <c r="H436" s="210" t="s">
        <v>1</v>
      </c>
      <c r="I436" s="212"/>
      <c r="J436" s="209"/>
      <c r="K436" s="209"/>
      <c r="L436" s="213"/>
      <c r="M436" s="214"/>
      <c r="N436" s="215"/>
      <c r="O436" s="215"/>
      <c r="P436" s="215"/>
      <c r="Q436" s="215"/>
      <c r="R436" s="215"/>
      <c r="S436" s="215"/>
      <c r="T436" s="216"/>
      <c r="AT436" s="217" t="s">
        <v>128</v>
      </c>
      <c r="AU436" s="217" t="s">
        <v>81</v>
      </c>
      <c r="AV436" s="13" t="s">
        <v>79</v>
      </c>
      <c r="AW436" s="13" t="s">
        <v>32</v>
      </c>
      <c r="AX436" s="13" t="s">
        <v>71</v>
      </c>
      <c r="AY436" s="217" t="s">
        <v>119</v>
      </c>
    </row>
    <row r="437" spans="2:51" s="11" customFormat="1" ht="12">
      <c r="B437" s="185"/>
      <c r="C437" s="186"/>
      <c r="D437" s="187" t="s">
        <v>128</v>
      </c>
      <c r="E437" s="188" t="s">
        <v>1</v>
      </c>
      <c r="F437" s="189" t="s">
        <v>597</v>
      </c>
      <c r="G437" s="186"/>
      <c r="H437" s="190">
        <v>45.08</v>
      </c>
      <c r="I437" s="191"/>
      <c r="J437" s="186"/>
      <c r="K437" s="186"/>
      <c r="L437" s="192"/>
      <c r="M437" s="193"/>
      <c r="N437" s="194"/>
      <c r="O437" s="194"/>
      <c r="P437" s="194"/>
      <c r="Q437" s="194"/>
      <c r="R437" s="194"/>
      <c r="S437" s="194"/>
      <c r="T437" s="195"/>
      <c r="AT437" s="196" t="s">
        <v>128</v>
      </c>
      <c r="AU437" s="196" t="s">
        <v>81</v>
      </c>
      <c r="AV437" s="11" t="s">
        <v>81</v>
      </c>
      <c r="AW437" s="11" t="s">
        <v>32</v>
      </c>
      <c r="AX437" s="11" t="s">
        <v>79</v>
      </c>
      <c r="AY437" s="196" t="s">
        <v>119</v>
      </c>
    </row>
    <row r="438" spans="2:65" s="1" customFormat="1" ht="16.5" customHeight="1">
      <c r="B438" s="32"/>
      <c r="C438" s="173" t="s">
        <v>598</v>
      </c>
      <c r="D438" s="173" t="s">
        <v>121</v>
      </c>
      <c r="E438" s="174" t="s">
        <v>599</v>
      </c>
      <c r="F438" s="175" t="s">
        <v>600</v>
      </c>
      <c r="G438" s="176" t="s">
        <v>168</v>
      </c>
      <c r="H438" s="177">
        <v>856.52</v>
      </c>
      <c r="I438" s="178"/>
      <c r="J438" s="179">
        <f>ROUND(I438*H438,2)</f>
        <v>0</v>
      </c>
      <c r="K438" s="175" t="s">
        <v>125</v>
      </c>
      <c r="L438" s="36"/>
      <c r="M438" s="180" t="s">
        <v>1</v>
      </c>
      <c r="N438" s="181" t="s">
        <v>42</v>
      </c>
      <c r="O438" s="58"/>
      <c r="P438" s="182">
        <f>O438*H438</f>
        <v>0</v>
      </c>
      <c r="Q438" s="182">
        <v>0</v>
      </c>
      <c r="R438" s="182">
        <f>Q438*H438</f>
        <v>0</v>
      </c>
      <c r="S438" s="182">
        <v>0</v>
      </c>
      <c r="T438" s="183">
        <f>S438*H438</f>
        <v>0</v>
      </c>
      <c r="AR438" s="15" t="s">
        <v>126</v>
      </c>
      <c r="AT438" s="15" t="s">
        <v>121</v>
      </c>
      <c r="AU438" s="15" t="s">
        <v>81</v>
      </c>
      <c r="AY438" s="15" t="s">
        <v>119</v>
      </c>
      <c r="BE438" s="184">
        <f>IF(N438="základní",J438,0)</f>
        <v>0</v>
      </c>
      <c r="BF438" s="184">
        <f>IF(N438="snížená",J438,0)</f>
        <v>0</v>
      </c>
      <c r="BG438" s="184">
        <f>IF(N438="zákl. přenesená",J438,0)</f>
        <v>0</v>
      </c>
      <c r="BH438" s="184">
        <f>IF(N438="sníž. přenesená",J438,0)</f>
        <v>0</v>
      </c>
      <c r="BI438" s="184">
        <f>IF(N438="nulová",J438,0)</f>
        <v>0</v>
      </c>
      <c r="BJ438" s="15" t="s">
        <v>79</v>
      </c>
      <c r="BK438" s="184">
        <f>ROUND(I438*H438,2)</f>
        <v>0</v>
      </c>
      <c r="BL438" s="15" t="s">
        <v>126</v>
      </c>
      <c r="BM438" s="15" t="s">
        <v>601</v>
      </c>
    </row>
    <row r="439" spans="2:51" s="11" customFormat="1" ht="12">
      <c r="B439" s="185"/>
      <c r="C439" s="186"/>
      <c r="D439" s="187" t="s">
        <v>128</v>
      </c>
      <c r="E439" s="188" t="s">
        <v>1</v>
      </c>
      <c r="F439" s="189" t="s">
        <v>602</v>
      </c>
      <c r="G439" s="186"/>
      <c r="H439" s="190">
        <v>856.52</v>
      </c>
      <c r="I439" s="191"/>
      <c r="J439" s="186"/>
      <c r="K439" s="186"/>
      <c r="L439" s="192"/>
      <c r="M439" s="193"/>
      <c r="N439" s="194"/>
      <c r="O439" s="194"/>
      <c r="P439" s="194"/>
      <c r="Q439" s="194"/>
      <c r="R439" s="194"/>
      <c r="S439" s="194"/>
      <c r="T439" s="195"/>
      <c r="AT439" s="196" t="s">
        <v>128</v>
      </c>
      <c r="AU439" s="196" t="s">
        <v>81</v>
      </c>
      <c r="AV439" s="11" t="s">
        <v>81</v>
      </c>
      <c r="AW439" s="11" t="s">
        <v>32</v>
      </c>
      <c r="AX439" s="11" t="s">
        <v>71</v>
      </c>
      <c r="AY439" s="196" t="s">
        <v>119</v>
      </c>
    </row>
    <row r="440" spans="2:51" s="12" customFormat="1" ht="12">
      <c r="B440" s="197"/>
      <c r="C440" s="198"/>
      <c r="D440" s="187" t="s">
        <v>128</v>
      </c>
      <c r="E440" s="199" t="s">
        <v>1</v>
      </c>
      <c r="F440" s="200" t="s">
        <v>130</v>
      </c>
      <c r="G440" s="198"/>
      <c r="H440" s="201">
        <v>856.52</v>
      </c>
      <c r="I440" s="202"/>
      <c r="J440" s="198"/>
      <c r="K440" s="198"/>
      <c r="L440" s="203"/>
      <c r="M440" s="204"/>
      <c r="N440" s="205"/>
      <c r="O440" s="205"/>
      <c r="P440" s="205"/>
      <c r="Q440" s="205"/>
      <c r="R440" s="205"/>
      <c r="S440" s="205"/>
      <c r="T440" s="206"/>
      <c r="AT440" s="207" t="s">
        <v>128</v>
      </c>
      <c r="AU440" s="207" t="s">
        <v>81</v>
      </c>
      <c r="AV440" s="12" t="s">
        <v>126</v>
      </c>
      <c r="AW440" s="12" t="s">
        <v>32</v>
      </c>
      <c r="AX440" s="12" t="s">
        <v>79</v>
      </c>
      <c r="AY440" s="207" t="s">
        <v>119</v>
      </c>
    </row>
    <row r="441" spans="2:65" s="1" customFormat="1" ht="16.5" customHeight="1">
      <c r="B441" s="32"/>
      <c r="C441" s="173" t="s">
        <v>603</v>
      </c>
      <c r="D441" s="173" t="s">
        <v>121</v>
      </c>
      <c r="E441" s="174" t="s">
        <v>604</v>
      </c>
      <c r="F441" s="175" t="s">
        <v>605</v>
      </c>
      <c r="G441" s="176" t="s">
        <v>168</v>
      </c>
      <c r="H441" s="177">
        <v>135.13</v>
      </c>
      <c r="I441" s="178"/>
      <c r="J441" s="179">
        <f>ROUND(I441*H441,2)</f>
        <v>0</v>
      </c>
      <c r="K441" s="175" t="s">
        <v>125</v>
      </c>
      <c r="L441" s="36"/>
      <c r="M441" s="180" t="s">
        <v>1</v>
      </c>
      <c r="N441" s="181" t="s">
        <v>42</v>
      </c>
      <c r="O441" s="58"/>
      <c r="P441" s="182">
        <f>O441*H441</f>
        <v>0</v>
      </c>
      <c r="Q441" s="182">
        <v>0</v>
      </c>
      <c r="R441" s="182">
        <f>Q441*H441</f>
        <v>0</v>
      </c>
      <c r="S441" s="182">
        <v>0</v>
      </c>
      <c r="T441" s="183">
        <f>S441*H441</f>
        <v>0</v>
      </c>
      <c r="AR441" s="15" t="s">
        <v>126</v>
      </c>
      <c r="AT441" s="15" t="s">
        <v>121</v>
      </c>
      <c r="AU441" s="15" t="s">
        <v>81</v>
      </c>
      <c r="AY441" s="15" t="s">
        <v>119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15" t="s">
        <v>79</v>
      </c>
      <c r="BK441" s="184">
        <f>ROUND(I441*H441,2)</f>
        <v>0</v>
      </c>
      <c r="BL441" s="15" t="s">
        <v>126</v>
      </c>
      <c r="BM441" s="15" t="s">
        <v>606</v>
      </c>
    </row>
    <row r="442" spans="2:51" s="11" customFormat="1" ht="12">
      <c r="B442" s="185"/>
      <c r="C442" s="186"/>
      <c r="D442" s="187" t="s">
        <v>128</v>
      </c>
      <c r="E442" s="188" t="s">
        <v>1</v>
      </c>
      <c r="F442" s="189" t="s">
        <v>607</v>
      </c>
      <c r="G442" s="186"/>
      <c r="H442" s="190">
        <v>135.13</v>
      </c>
      <c r="I442" s="191"/>
      <c r="J442" s="186"/>
      <c r="K442" s="186"/>
      <c r="L442" s="192"/>
      <c r="M442" s="193"/>
      <c r="N442" s="194"/>
      <c r="O442" s="194"/>
      <c r="P442" s="194"/>
      <c r="Q442" s="194"/>
      <c r="R442" s="194"/>
      <c r="S442" s="194"/>
      <c r="T442" s="195"/>
      <c r="AT442" s="196" t="s">
        <v>128</v>
      </c>
      <c r="AU442" s="196" t="s">
        <v>81</v>
      </c>
      <c r="AV442" s="11" t="s">
        <v>81</v>
      </c>
      <c r="AW442" s="11" t="s">
        <v>32</v>
      </c>
      <c r="AX442" s="11" t="s">
        <v>71</v>
      </c>
      <c r="AY442" s="196" t="s">
        <v>119</v>
      </c>
    </row>
    <row r="443" spans="2:51" s="12" customFormat="1" ht="12">
      <c r="B443" s="197"/>
      <c r="C443" s="198"/>
      <c r="D443" s="187" t="s">
        <v>128</v>
      </c>
      <c r="E443" s="199" t="s">
        <v>1</v>
      </c>
      <c r="F443" s="200" t="s">
        <v>130</v>
      </c>
      <c r="G443" s="198"/>
      <c r="H443" s="201">
        <v>135.13</v>
      </c>
      <c r="I443" s="202"/>
      <c r="J443" s="198"/>
      <c r="K443" s="198"/>
      <c r="L443" s="203"/>
      <c r="M443" s="204"/>
      <c r="N443" s="205"/>
      <c r="O443" s="205"/>
      <c r="P443" s="205"/>
      <c r="Q443" s="205"/>
      <c r="R443" s="205"/>
      <c r="S443" s="205"/>
      <c r="T443" s="206"/>
      <c r="AT443" s="207" t="s">
        <v>128</v>
      </c>
      <c r="AU443" s="207" t="s">
        <v>81</v>
      </c>
      <c r="AV443" s="12" t="s">
        <v>126</v>
      </c>
      <c r="AW443" s="12" t="s">
        <v>32</v>
      </c>
      <c r="AX443" s="12" t="s">
        <v>79</v>
      </c>
      <c r="AY443" s="207" t="s">
        <v>119</v>
      </c>
    </row>
    <row r="444" spans="2:65" s="1" customFormat="1" ht="16.5" customHeight="1">
      <c r="B444" s="32"/>
      <c r="C444" s="173" t="s">
        <v>608</v>
      </c>
      <c r="D444" s="173" t="s">
        <v>121</v>
      </c>
      <c r="E444" s="174" t="s">
        <v>609</v>
      </c>
      <c r="F444" s="175" t="s">
        <v>610</v>
      </c>
      <c r="G444" s="176" t="s">
        <v>168</v>
      </c>
      <c r="H444" s="177">
        <v>1216.17</v>
      </c>
      <c r="I444" s="178"/>
      <c r="J444" s="179">
        <f>ROUND(I444*H444,2)</f>
        <v>0</v>
      </c>
      <c r="K444" s="175" t="s">
        <v>125</v>
      </c>
      <c r="L444" s="36"/>
      <c r="M444" s="180" t="s">
        <v>1</v>
      </c>
      <c r="N444" s="181" t="s">
        <v>42</v>
      </c>
      <c r="O444" s="58"/>
      <c r="P444" s="182">
        <f>O444*H444</f>
        <v>0</v>
      </c>
      <c r="Q444" s="182">
        <v>0</v>
      </c>
      <c r="R444" s="182">
        <f>Q444*H444</f>
        <v>0</v>
      </c>
      <c r="S444" s="182">
        <v>0</v>
      </c>
      <c r="T444" s="183">
        <f>S444*H444</f>
        <v>0</v>
      </c>
      <c r="AR444" s="15" t="s">
        <v>126</v>
      </c>
      <c r="AT444" s="15" t="s">
        <v>121</v>
      </c>
      <c r="AU444" s="15" t="s">
        <v>81</v>
      </c>
      <c r="AY444" s="15" t="s">
        <v>119</v>
      </c>
      <c r="BE444" s="184">
        <f>IF(N444="základní",J444,0)</f>
        <v>0</v>
      </c>
      <c r="BF444" s="184">
        <f>IF(N444="snížená",J444,0)</f>
        <v>0</v>
      </c>
      <c r="BG444" s="184">
        <f>IF(N444="zákl. přenesená",J444,0)</f>
        <v>0</v>
      </c>
      <c r="BH444" s="184">
        <f>IF(N444="sníž. přenesená",J444,0)</f>
        <v>0</v>
      </c>
      <c r="BI444" s="184">
        <f>IF(N444="nulová",J444,0)</f>
        <v>0</v>
      </c>
      <c r="BJ444" s="15" t="s">
        <v>79</v>
      </c>
      <c r="BK444" s="184">
        <f>ROUND(I444*H444,2)</f>
        <v>0</v>
      </c>
      <c r="BL444" s="15" t="s">
        <v>126</v>
      </c>
      <c r="BM444" s="15" t="s">
        <v>611</v>
      </c>
    </row>
    <row r="445" spans="2:51" s="11" customFormat="1" ht="12">
      <c r="B445" s="185"/>
      <c r="C445" s="186"/>
      <c r="D445" s="187" t="s">
        <v>128</v>
      </c>
      <c r="E445" s="188" t="s">
        <v>1</v>
      </c>
      <c r="F445" s="189" t="s">
        <v>612</v>
      </c>
      <c r="G445" s="186"/>
      <c r="H445" s="190">
        <v>1216.17</v>
      </c>
      <c r="I445" s="191"/>
      <c r="J445" s="186"/>
      <c r="K445" s="186"/>
      <c r="L445" s="192"/>
      <c r="M445" s="193"/>
      <c r="N445" s="194"/>
      <c r="O445" s="194"/>
      <c r="P445" s="194"/>
      <c r="Q445" s="194"/>
      <c r="R445" s="194"/>
      <c r="S445" s="194"/>
      <c r="T445" s="195"/>
      <c r="AT445" s="196" t="s">
        <v>128</v>
      </c>
      <c r="AU445" s="196" t="s">
        <v>81</v>
      </c>
      <c r="AV445" s="11" t="s">
        <v>81</v>
      </c>
      <c r="AW445" s="11" t="s">
        <v>32</v>
      </c>
      <c r="AX445" s="11" t="s">
        <v>71</v>
      </c>
      <c r="AY445" s="196" t="s">
        <v>119</v>
      </c>
    </row>
    <row r="446" spans="2:51" s="12" customFormat="1" ht="12">
      <c r="B446" s="197"/>
      <c r="C446" s="198"/>
      <c r="D446" s="187" t="s">
        <v>128</v>
      </c>
      <c r="E446" s="199" t="s">
        <v>1</v>
      </c>
      <c r="F446" s="200" t="s">
        <v>130</v>
      </c>
      <c r="G446" s="198"/>
      <c r="H446" s="201">
        <v>1216.17</v>
      </c>
      <c r="I446" s="202"/>
      <c r="J446" s="198"/>
      <c r="K446" s="198"/>
      <c r="L446" s="203"/>
      <c r="M446" s="204"/>
      <c r="N446" s="205"/>
      <c r="O446" s="205"/>
      <c r="P446" s="205"/>
      <c r="Q446" s="205"/>
      <c r="R446" s="205"/>
      <c r="S446" s="205"/>
      <c r="T446" s="206"/>
      <c r="AT446" s="207" t="s">
        <v>128</v>
      </c>
      <c r="AU446" s="207" t="s">
        <v>81</v>
      </c>
      <c r="AV446" s="12" t="s">
        <v>126</v>
      </c>
      <c r="AW446" s="12" t="s">
        <v>32</v>
      </c>
      <c r="AX446" s="12" t="s">
        <v>79</v>
      </c>
      <c r="AY446" s="207" t="s">
        <v>119</v>
      </c>
    </row>
    <row r="447" spans="2:65" s="1" customFormat="1" ht="16.5" customHeight="1">
      <c r="B447" s="32"/>
      <c r="C447" s="173" t="s">
        <v>613</v>
      </c>
      <c r="D447" s="173" t="s">
        <v>121</v>
      </c>
      <c r="E447" s="174" t="s">
        <v>614</v>
      </c>
      <c r="F447" s="175" t="s">
        <v>615</v>
      </c>
      <c r="G447" s="176" t="s">
        <v>168</v>
      </c>
      <c r="H447" s="177">
        <v>135.13</v>
      </c>
      <c r="I447" s="178"/>
      <c r="J447" s="179">
        <f>ROUND(I447*H447,2)</f>
        <v>0</v>
      </c>
      <c r="K447" s="175" t="s">
        <v>125</v>
      </c>
      <c r="L447" s="36"/>
      <c r="M447" s="180" t="s">
        <v>1</v>
      </c>
      <c r="N447" s="181" t="s">
        <v>42</v>
      </c>
      <c r="O447" s="58"/>
      <c r="P447" s="182">
        <f>O447*H447</f>
        <v>0</v>
      </c>
      <c r="Q447" s="182">
        <v>0</v>
      </c>
      <c r="R447" s="182">
        <f>Q447*H447</f>
        <v>0</v>
      </c>
      <c r="S447" s="182">
        <v>0</v>
      </c>
      <c r="T447" s="183">
        <f>S447*H447</f>
        <v>0</v>
      </c>
      <c r="AR447" s="15" t="s">
        <v>126</v>
      </c>
      <c r="AT447" s="15" t="s">
        <v>121</v>
      </c>
      <c r="AU447" s="15" t="s">
        <v>81</v>
      </c>
      <c r="AY447" s="15" t="s">
        <v>119</v>
      </c>
      <c r="BE447" s="184">
        <f>IF(N447="základní",J447,0)</f>
        <v>0</v>
      </c>
      <c r="BF447" s="184">
        <f>IF(N447="snížená",J447,0)</f>
        <v>0</v>
      </c>
      <c r="BG447" s="184">
        <f>IF(N447="zákl. přenesená",J447,0)</f>
        <v>0</v>
      </c>
      <c r="BH447" s="184">
        <f>IF(N447="sníž. přenesená",J447,0)</f>
        <v>0</v>
      </c>
      <c r="BI447" s="184">
        <f>IF(N447="nulová",J447,0)</f>
        <v>0</v>
      </c>
      <c r="BJ447" s="15" t="s">
        <v>79</v>
      </c>
      <c r="BK447" s="184">
        <f>ROUND(I447*H447,2)</f>
        <v>0</v>
      </c>
      <c r="BL447" s="15" t="s">
        <v>126</v>
      </c>
      <c r="BM447" s="15" t="s">
        <v>616</v>
      </c>
    </row>
    <row r="448" spans="2:51" s="11" customFormat="1" ht="12">
      <c r="B448" s="185"/>
      <c r="C448" s="186"/>
      <c r="D448" s="187" t="s">
        <v>128</v>
      </c>
      <c r="E448" s="188" t="s">
        <v>1</v>
      </c>
      <c r="F448" s="189" t="s">
        <v>617</v>
      </c>
      <c r="G448" s="186"/>
      <c r="H448" s="190">
        <v>135.13</v>
      </c>
      <c r="I448" s="191"/>
      <c r="J448" s="186"/>
      <c r="K448" s="186"/>
      <c r="L448" s="192"/>
      <c r="M448" s="193"/>
      <c r="N448" s="194"/>
      <c r="O448" s="194"/>
      <c r="P448" s="194"/>
      <c r="Q448" s="194"/>
      <c r="R448" s="194"/>
      <c r="S448" s="194"/>
      <c r="T448" s="195"/>
      <c r="AT448" s="196" t="s">
        <v>128</v>
      </c>
      <c r="AU448" s="196" t="s">
        <v>81</v>
      </c>
      <c r="AV448" s="11" t="s">
        <v>81</v>
      </c>
      <c r="AW448" s="11" t="s">
        <v>32</v>
      </c>
      <c r="AX448" s="11" t="s">
        <v>71</v>
      </c>
      <c r="AY448" s="196" t="s">
        <v>119</v>
      </c>
    </row>
    <row r="449" spans="2:51" s="12" customFormat="1" ht="12">
      <c r="B449" s="197"/>
      <c r="C449" s="198"/>
      <c r="D449" s="187" t="s">
        <v>128</v>
      </c>
      <c r="E449" s="199" t="s">
        <v>1</v>
      </c>
      <c r="F449" s="200" t="s">
        <v>130</v>
      </c>
      <c r="G449" s="198"/>
      <c r="H449" s="201">
        <v>135.13</v>
      </c>
      <c r="I449" s="202"/>
      <c r="J449" s="198"/>
      <c r="K449" s="198"/>
      <c r="L449" s="203"/>
      <c r="M449" s="204"/>
      <c r="N449" s="205"/>
      <c r="O449" s="205"/>
      <c r="P449" s="205"/>
      <c r="Q449" s="205"/>
      <c r="R449" s="205"/>
      <c r="S449" s="205"/>
      <c r="T449" s="206"/>
      <c r="AT449" s="207" t="s">
        <v>128</v>
      </c>
      <c r="AU449" s="207" t="s">
        <v>81</v>
      </c>
      <c r="AV449" s="12" t="s">
        <v>126</v>
      </c>
      <c r="AW449" s="12" t="s">
        <v>32</v>
      </c>
      <c r="AX449" s="12" t="s">
        <v>79</v>
      </c>
      <c r="AY449" s="207" t="s">
        <v>119</v>
      </c>
    </row>
    <row r="450" spans="2:65" s="1" customFormat="1" ht="16.5" customHeight="1">
      <c r="B450" s="32"/>
      <c r="C450" s="173" t="s">
        <v>618</v>
      </c>
      <c r="D450" s="173" t="s">
        <v>121</v>
      </c>
      <c r="E450" s="174" t="s">
        <v>619</v>
      </c>
      <c r="F450" s="175" t="s">
        <v>620</v>
      </c>
      <c r="G450" s="176" t="s">
        <v>168</v>
      </c>
      <c r="H450" s="177">
        <v>45.08</v>
      </c>
      <c r="I450" s="178"/>
      <c r="J450" s="179">
        <f>ROUND(I450*H450,2)</f>
        <v>0</v>
      </c>
      <c r="K450" s="175" t="s">
        <v>125</v>
      </c>
      <c r="L450" s="36"/>
      <c r="M450" s="180" t="s">
        <v>1</v>
      </c>
      <c r="N450" s="181" t="s">
        <v>42</v>
      </c>
      <c r="O450" s="58"/>
      <c r="P450" s="182">
        <f>O450*H450</f>
        <v>0</v>
      </c>
      <c r="Q450" s="182">
        <v>0</v>
      </c>
      <c r="R450" s="182">
        <f>Q450*H450</f>
        <v>0</v>
      </c>
      <c r="S450" s="182">
        <v>0</v>
      </c>
      <c r="T450" s="183">
        <f>S450*H450</f>
        <v>0</v>
      </c>
      <c r="AR450" s="15" t="s">
        <v>126</v>
      </c>
      <c r="AT450" s="15" t="s">
        <v>121</v>
      </c>
      <c r="AU450" s="15" t="s">
        <v>81</v>
      </c>
      <c r="AY450" s="15" t="s">
        <v>119</v>
      </c>
      <c r="BE450" s="184">
        <f>IF(N450="základní",J450,0)</f>
        <v>0</v>
      </c>
      <c r="BF450" s="184">
        <f>IF(N450="snížená",J450,0)</f>
        <v>0</v>
      </c>
      <c r="BG450" s="184">
        <f>IF(N450="zákl. přenesená",J450,0)</f>
        <v>0</v>
      </c>
      <c r="BH450" s="184">
        <f>IF(N450="sníž. přenesená",J450,0)</f>
        <v>0</v>
      </c>
      <c r="BI450" s="184">
        <f>IF(N450="nulová",J450,0)</f>
        <v>0</v>
      </c>
      <c r="BJ450" s="15" t="s">
        <v>79</v>
      </c>
      <c r="BK450" s="184">
        <f>ROUND(I450*H450,2)</f>
        <v>0</v>
      </c>
      <c r="BL450" s="15" t="s">
        <v>126</v>
      </c>
      <c r="BM450" s="15" t="s">
        <v>621</v>
      </c>
    </row>
    <row r="451" spans="2:51" s="11" customFormat="1" ht="12">
      <c r="B451" s="185"/>
      <c r="C451" s="186"/>
      <c r="D451" s="187" t="s">
        <v>128</v>
      </c>
      <c r="E451" s="188" t="s">
        <v>1</v>
      </c>
      <c r="F451" s="189" t="s">
        <v>622</v>
      </c>
      <c r="G451" s="186"/>
      <c r="H451" s="190">
        <v>45.08</v>
      </c>
      <c r="I451" s="191"/>
      <c r="J451" s="186"/>
      <c r="K451" s="186"/>
      <c r="L451" s="192"/>
      <c r="M451" s="193"/>
      <c r="N451" s="194"/>
      <c r="O451" s="194"/>
      <c r="P451" s="194"/>
      <c r="Q451" s="194"/>
      <c r="R451" s="194"/>
      <c r="S451" s="194"/>
      <c r="T451" s="195"/>
      <c r="AT451" s="196" t="s">
        <v>128</v>
      </c>
      <c r="AU451" s="196" t="s">
        <v>81</v>
      </c>
      <c r="AV451" s="11" t="s">
        <v>81</v>
      </c>
      <c r="AW451" s="11" t="s">
        <v>32</v>
      </c>
      <c r="AX451" s="11" t="s">
        <v>71</v>
      </c>
      <c r="AY451" s="196" t="s">
        <v>119</v>
      </c>
    </row>
    <row r="452" spans="2:51" s="12" customFormat="1" ht="12">
      <c r="B452" s="197"/>
      <c r="C452" s="198"/>
      <c r="D452" s="187" t="s">
        <v>128</v>
      </c>
      <c r="E452" s="199" t="s">
        <v>1</v>
      </c>
      <c r="F452" s="200" t="s">
        <v>130</v>
      </c>
      <c r="G452" s="198"/>
      <c r="H452" s="201">
        <v>45.08</v>
      </c>
      <c r="I452" s="202"/>
      <c r="J452" s="198"/>
      <c r="K452" s="198"/>
      <c r="L452" s="203"/>
      <c r="M452" s="204"/>
      <c r="N452" s="205"/>
      <c r="O452" s="205"/>
      <c r="P452" s="205"/>
      <c r="Q452" s="205"/>
      <c r="R452" s="205"/>
      <c r="S452" s="205"/>
      <c r="T452" s="206"/>
      <c r="AT452" s="207" t="s">
        <v>128</v>
      </c>
      <c r="AU452" s="207" t="s">
        <v>81</v>
      </c>
      <c r="AV452" s="12" t="s">
        <v>126</v>
      </c>
      <c r="AW452" s="12" t="s">
        <v>32</v>
      </c>
      <c r="AX452" s="12" t="s">
        <v>79</v>
      </c>
      <c r="AY452" s="207" t="s">
        <v>119</v>
      </c>
    </row>
    <row r="453" spans="2:63" s="10" customFormat="1" ht="22.9" customHeight="1">
      <c r="B453" s="157"/>
      <c r="C453" s="158"/>
      <c r="D453" s="159" t="s">
        <v>70</v>
      </c>
      <c r="E453" s="171" t="s">
        <v>623</v>
      </c>
      <c r="F453" s="171" t="s">
        <v>624</v>
      </c>
      <c r="G453" s="158"/>
      <c r="H453" s="158"/>
      <c r="I453" s="161"/>
      <c r="J453" s="172">
        <f>BK453</f>
        <v>0</v>
      </c>
      <c r="K453" s="158"/>
      <c r="L453" s="163"/>
      <c r="M453" s="164"/>
      <c r="N453" s="165"/>
      <c r="O453" s="165"/>
      <c r="P453" s="166">
        <f>SUM(P454:P456)</f>
        <v>0</v>
      </c>
      <c r="Q453" s="165"/>
      <c r="R453" s="166">
        <f>SUM(R454:R456)</f>
        <v>0</v>
      </c>
      <c r="S453" s="165"/>
      <c r="T453" s="167">
        <f>SUM(T454:T456)</f>
        <v>0</v>
      </c>
      <c r="AR453" s="168" t="s">
        <v>79</v>
      </c>
      <c r="AT453" s="169" t="s">
        <v>70</v>
      </c>
      <c r="AU453" s="169" t="s">
        <v>79</v>
      </c>
      <c r="AY453" s="168" t="s">
        <v>119</v>
      </c>
      <c r="BK453" s="170">
        <f>SUM(BK454:BK456)</f>
        <v>0</v>
      </c>
    </row>
    <row r="454" spans="2:65" s="1" customFormat="1" ht="16.5" customHeight="1">
      <c r="B454" s="32"/>
      <c r="C454" s="173" t="s">
        <v>625</v>
      </c>
      <c r="D454" s="173" t="s">
        <v>121</v>
      </c>
      <c r="E454" s="174" t="s">
        <v>626</v>
      </c>
      <c r="F454" s="175" t="s">
        <v>627</v>
      </c>
      <c r="G454" s="176" t="s">
        <v>168</v>
      </c>
      <c r="H454" s="177">
        <v>6688.35</v>
      </c>
      <c r="I454" s="178"/>
      <c r="J454" s="179">
        <f>ROUND(I454*H454,2)</f>
        <v>0</v>
      </c>
      <c r="K454" s="175" t="s">
        <v>125</v>
      </c>
      <c r="L454" s="36"/>
      <c r="M454" s="180" t="s">
        <v>1</v>
      </c>
      <c r="N454" s="181" t="s">
        <v>42</v>
      </c>
      <c r="O454" s="58"/>
      <c r="P454" s="182">
        <f>O454*H454</f>
        <v>0</v>
      </c>
      <c r="Q454" s="182">
        <v>0</v>
      </c>
      <c r="R454" s="182">
        <f>Q454*H454</f>
        <v>0</v>
      </c>
      <c r="S454" s="182">
        <v>0</v>
      </c>
      <c r="T454" s="183">
        <f>S454*H454</f>
        <v>0</v>
      </c>
      <c r="AR454" s="15" t="s">
        <v>126</v>
      </c>
      <c r="AT454" s="15" t="s">
        <v>121</v>
      </c>
      <c r="AU454" s="15" t="s">
        <v>81</v>
      </c>
      <c r="AY454" s="15" t="s">
        <v>119</v>
      </c>
      <c r="BE454" s="184">
        <f>IF(N454="základní",J454,0)</f>
        <v>0</v>
      </c>
      <c r="BF454" s="184">
        <f>IF(N454="snížená",J454,0)</f>
        <v>0</v>
      </c>
      <c r="BG454" s="184">
        <f>IF(N454="zákl. přenesená",J454,0)</f>
        <v>0</v>
      </c>
      <c r="BH454" s="184">
        <f>IF(N454="sníž. přenesená",J454,0)</f>
        <v>0</v>
      </c>
      <c r="BI454" s="184">
        <f>IF(N454="nulová",J454,0)</f>
        <v>0</v>
      </c>
      <c r="BJ454" s="15" t="s">
        <v>79</v>
      </c>
      <c r="BK454" s="184">
        <f>ROUND(I454*H454,2)</f>
        <v>0</v>
      </c>
      <c r="BL454" s="15" t="s">
        <v>126</v>
      </c>
      <c r="BM454" s="15" t="s">
        <v>628</v>
      </c>
    </row>
    <row r="455" spans="2:51" s="11" customFormat="1" ht="12">
      <c r="B455" s="185"/>
      <c r="C455" s="186"/>
      <c r="D455" s="187" t="s">
        <v>128</v>
      </c>
      <c r="E455" s="188" t="s">
        <v>1</v>
      </c>
      <c r="F455" s="189" t="s">
        <v>629</v>
      </c>
      <c r="G455" s="186"/>
      <c r="H455" s="190">
        <v>6688.35</v>
      </c>
      <c r="I455" s="191"/>
      <c r="J455" s="186"/>
      <c r="K455" s="186"/>
      <c r="L455" s="192"/>
      <c r="M455" s="193"/>
      <c r="N455" s="194"/>
      <c r="O455" s="194"/>
      <c r="P455" s="194"/>
      <c r="Q455" s="194"/>
      <c r="R455" s="194"/>
      <c r="S455" s="194"/>
      <c r="T455" s="195"/>
      <c r="AT455" s="196" t="s">
        <v>128</v>
      </c>
      <c r="AU455" s="196" t="s">
        <v>81</v>
      </c>
      <c r="AV455" s="11" t="s">
        <v>81</v>
      </c>
      <c r="AW455" s="11" t="s">
        <v>32</v>
      </c>
      <c r="AX455" s="11" t="s">
        <v>71</v>
      </c>
      <c r="AY455" s="196" t="s">
        <v>119</v>
      </c>
    </row>
    <row r="456" spans="2:51" s="12" customFormat="1" ht="12">
      <c r="B456" s="197"/>
      <c r="C456" s="198"/>
      <c r="D456" s="187" t="s">
        <v>128</v>
      </c>
      <c r="E456" s="199" t="s">
        <v>1</v>
      </c>
      <c r="F456" s="200" t="s">
        <v>130</v>
      </c>
      <c r="G456" s="198"/>
      <c r="H456" s="201">
        <v>6688.35</v>
      </c>
      <c r="I456" s="202"/>
      <c r="J456" s="198"/>
      <c r="K456" s="198"/>
      <c r="L456" s="203"/>
      <c r="M456" s="204"/>
      <c r="N456" s="205"/>
      <c r="O456" s="205"/>
      <c r="P456" s="205"/>
      <c r="Q456" s="205"/>
      <c r="R456" s="205"/>
      <c r="S456" s="205"/>
      <c r="T456" s="206"/>
      <c r="AT456" s="207" t="s">
        <v>128</v>
      </c>
      <c r="AU456" s="207" t="s">
        <v>81</v>
      </c>
      <c r="AV456" s="12" t="s">
        <v>126</v>
      </c>
      <c r="AW456" s="12" t="s">
        <v>32</v>
      </c>
      <c r="AX456" s="12" t="s">
        <v>79</v>
      </c>
      <c r="AY456" s="207" t="s">
        <v>119</v>
      </c>
    </row>
    <row r="457" spans="2:63" s="10" customFormat="1" ht="25.9" customHeight="1">
      <c r="B457" s="157"/>
      <c r="C457" s="158"/>
      <c r="D457" s="159" t="s">
        <v>70</v>
      </c>
      <c r="E457" s="160" t="s">
        <v>630</v>
      </c>
      <c r="F457" s="160" t="s">
        <v>631</v>
      </c>
      <c r="G457" s="158"/>
      <c r="H457" s="158"/>
      <c r="I457" s="161"/>
      <c r="J457" s="162">
        <f>BK457</f>
        <v>0</v>
      </c>
      <c r="K457" s="158"/>
      <c r="L457" s="163"/>
      <c r="M457" s="164"/>
      <c r="N457" s="165"/>
      <c r="O457" s="165"/>
      <c r="P457" s="166">
        <f>P458</f>
        <v>0</v>
      </c>
      <c r="Q457" s="165"/>
      <c r="R457" s="166">
        <f>R458</f>
        <v>0.0029999999999999996</v>
      </c>
      <c r="S457" s="165"/>
      <c r="T457" s="167">
        <f>T458</f>
        <v>0</v>
      </c>
      <c r="AR457" s="168" t="s">
        <v>81</v>
      </c>
      <c r="AT457" s="169" t="s">
        <v>70</v>
      </c>
      <c r="AU457" s="169" t="s">
        <v>71</v>
      </c>
      <c r="AY457" s="168" t="s">
        <v>119</v>
      </c>
      <c r="BK457" s="170">
        <f>BK458</f>
        <v>0</v>
      </c>
    </row>
    <row r="458" spans="2:63" s="10" customFormat="1" ht="22.9" customHeight="1">
      <c r="B458" s="157"/>
      <c r="C458" s="158"/>
      <c r="D458" s="159" t="s">
        <v>70</v>
      </c>
      <c r="E458" s="171" t="s">
        <v>632</v>
      </c>
      <c r="F458" s="171" t="s">
        <v>633</v>
      </c>
      <c r="G458" s="158"/>
      <c r="H458" s="158"/>
      <c r="I458" s="161"/>
      <c r="J458" s="172">
        <f>BK458</f>
        <v>0</v>
      </c>
      <c r="K458" s="158"/>
      <c r="L458" s="163"/>
      <c r="M458" s="164"/>
      <c r="N458" s="165"/>
      <c r="O458" s="165"/>
      <c r="P458" s="166">
        <f>SUM(P459:P461)</f>
        <v>0</v>
      </c>
      <c r="Q458" s="165"/>
      <c r="R458" s="166">
        <f>SUM(R459:R461)</f>
        <v>0.0029999999999999996</v>
      </c>
      <c r="S458" s="165"/>
      <c r="T458" s="167">
        <f>SUM(T459:T461)</f>
        <v>0</v>
      </c>
      <c r="AR458" s="168" t="s">
        <v>81</v>
      </c>
      <c r="AT458" s="169" t="s">
        <v>70</v>
      </c>
      <c r="AU458" s="169" t="s">
        <v>79</v>
      </c>
      <c r="AY458" s="168" t="s">
        <v>119</v>
      </c>
      <c r="BK458" s="170">
        <f>SUM(BK459:BK461)</f>
        <v>0</v>
      </c>
    </row>
    <row r="459" spans="2:65" s="1" customFormat="1" ht="16.5" customHeight="1">
      <c r="B459" s="32"/>
      <c r="C459" s="173" t="s">
        <v>634</v>
      </c>
      <c r="D459" s="173" t="s">
        <v>121</v>
      </c>
      <c r="E459" s="174" t="s">
        <v>635</v>
      </c>
      <c r="F459" s="175" t="s">
        <v>636</v>
      </c>
      <c r="G459" s="176" t="s">
        <v>405</v>
      </c>
      <c r="H459" s="177">
        <v>10</v>
      </c>
      <c r="I459" s="178"/>
      <c r="J459" s="179">
        <f>ROUND(I459*H459,2)</f>
        <v>0</v>
      </c>
      <c r="K459" s="175" t="s">
        <v>1</v>
      </c>
      <c r="L459" s="36"/>
      <c r="M459" s="180" t="s">
        <v>1</v>
      </c>
      <c r="N459" s="181" t="s">
        <v>42</v>
      </c>
      <c r="O459" s="58"/>
      <c r="P459" s="182">
        <f>O459*H459</f>
        <v>0</v>
      </c>
      <c r="Q459" s="182">
        <v>0.0003</v>
      </c>
      <c r="R459" s="182">
        <f>Q459*H459</f>
        <v>0.0029999999999999996</v>
      </c>
      <c r="S459" s="182">
        <v>0</v>
      </c>
      <c r="T459" s="183">
        <f>S459*H459</f>
        <v>0</v>
      </c>
      <c r="AR459" s="15" t="s">
        <v>216</v>
      </c>
      <c r="AT459" s="15" t="s">
        <v>121</v>
      </c>
      <c r="AU459" s="15" t="s">
        <v>81</v>
      </c>
      <c r="AY459" s="15" t="s">
        <v>119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15" t="s">
        <v>79</v>
      </c>
      <c r="BK459" s="184">
        <f>ROUND(I459*H459,2)</f>
        <v>0</v>
      </c>
      <c r="BL459" s="15" t="s">
        <v>216</v>
      </c>
      <c r="BM459" s="15" t="s">
        <v>637</v>
      </c>
    </row>
    <row r="460" spans="2:51" s="11" customFormat="1" ht="12">
      <c r="B460" s="185"/>
      <c r="C460" s="186"/>
      <c r="D460" s="187" t="s">
        <v>128</v>
      </c>
      <c r="E460" s="188" t="s">
        <v>1</v>
      </c>
      <c r="F460" s="189" t="s">
        <v>180</v>
      </c>
      <c r="G460" s="186"/>
      <c r="H460" s="190">
        <v>10</v>
      </c>
      <c r="I460" s="191"/>
      <c r="J460" s="186"/>
      <c r="K460" s="186"/>
      <c r="L460" s="192"/>
      <c r="M460" s="193"/>
      <c r="N460" s="194"/>
      <c r="O460" s="194"/>
      <c r="P460" s="194"/>
      <c r="Q460" s="194"/>
      <c r="R460" s="194"/>
      <c r="S460" s="194"/>
      <c r="T460" s="195"/>
      <c r="AT460" s="196" t="s">
        <v>128</v>
      </c>
      <c r="AU460" s="196" t="s">
        <v>81</v>
      </c>
      <c r="AV460" s="11" t="s">
        <v>81</v>
      </c>
      <c r="AW460" s="11" t="s">
        <v>32</v>
      </c>
      <c r="AX460" s="11" t="s">
        <v>71</v>
      </c>
      <c r="AY460" s="196" t="s">
        <v>119</v>
      </c>
    </row>
    <row r="461" spans="2:51" s="12" customFormat="1" ht="12">
      <c r="B461" s="197"/>
      <c r="C461" s="198"/>
      <c r="D461" s="187" t="s">
        <v>128</v>
      </c>
      <c r="E461" s="199" t="s">
        <v>1</v>
      </c>
      <c r="F461" s="200" t="s">
        <v>130</v>
      </c>
      <c r="G461" s="198"/>
      <c r="H461" s="201">
        <v>10</v>
      </c>
      <c r="I461" s="202"/>
      <c r="J461" s="198"/>
      <c r="K461" s="198"/>
      <c r="L461" s="203"/>
      <c r="M461" s="228"/>
      <c r="N461" s="229"/>
      <c r="O461" s="229"/>
      <c r="P461" s="229"/>
      <c r="Q461" s="229"/>
      <c r="R461" s="229"/>
      <c r="S461" s="229"/>
      <c r="T461" s="230"/>
      <c r="AT461" s="207" t="s">
        <v>128</v>
      </c>
      <c r="AU461" s="207" t="s">
        <v>81</v>
      </c>
      <c r="AV461" s="12" t="s">
        <v>126</v>
      </c>
      <c r="AW461" s="12" t="s">
        <v>32</v>
      </c>
      <c r="AX461" s="12" t="s">
        <v>79</v>
      </c>
      <c r="AY461" s="207" t="s">
        <v>119</v>
      </c>
    </row>
    <row r="462" spans="2:12" s="1" customFormat="1" ht="6.95" customHeight="1">
      <c r="B462" s="44"/>
      <c r="C462" s="45"/>
      <c r="D462" s="45"/>
      <c r="E462" s="45"/>
      <c r="F462" s="45"/>
      <c r="G462" s="45"/>
      <c r="H462" s="45"/>
      <c r="I462" s="123"/>
      <c r="J462" s="45"/>
      <c r="K462" s="45"/>
      <c r="L462" s="36"/>
    </row>
  </sheetData>
  <sheetProtection algorithmName="SHA-512" hashValue="yD+W98ediNgqn8Cm6+1/UkcnbRWM8Xw+MwiP/RWfE3GS4IGfrAYOYfvhNfHeRLMqktaTDXgrCm1G8NC+O12PPQ==" saltValue="JMchA5gjyo5Lq5YuVDlP2P9bmG/xZwgdD59nLRpVeAO7Vadn8yrkJ8X684iJVINFnmAvCS0pE5BukCEsxhb27Q==" spinCount="100000" sheet="1" objects="1" scenarios="1" formatColumns="0" formatRows="0" autoFilter="0"/>
  <autoFilter ref="C89:K46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5" t="s">
        <v>84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81</v>
      </c>
    </row>
    <row r="4" spans="2:46" ht="24.95" customHeight="1">
      <c r="B4" s="18"/>
      <c r="D4" s="99" t="s">
        <v>85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8" t="str">
        <f>'Rekapitulace stavby'!K6</f>
        <v>Hlavní polní cesta C 18a, k.ú. Růžová</v>
      </c>
      <c r="F7" s="279"/>
      <c r="G7" s="279"/>
      <c r="H7" s="279"/>
      <c r="L7" s="18"/>
    </row>
    <row r="8" spans="2:12" s="1" customFormat="1" ht="12" customHeight="1">
      <c r="B8" s="36"/>
      <c r="D8" s="100" t="s">
        <v>86</v>
      </c>
      <c r="I8" s="101"/>
      <c r="L8" s="36"/>
    </row>
    <row r="9" spans="2:12" s="1" customFormat="1" ht="36.95" customHeight="1">
      <c r="B9" s="36"/>
      <c r="E9" s="280" t="s">
        <v>638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14. 2. 2019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tr">
        <f>IF('Rekapitulace stavby'!AN10="","",'Rekapitulace stavby'!AN10)</f>
        <v>01312774</v>
      </c>
      <c r="L14" s="36"/>
    </row>
    <row r="15" spans="2:12" s="1" customFormat="1" ht="18" customHeight="1">
      <c r="B15" s="36"/>
      <c r="E15" s="15" t="str">
        <f>IF('Rekapitulace stavby'!E11="","",'Rekapitulace stavby'!E11)</f>
        <v>Státní pozemkový úřad</v>
      </c>
      <c r="I15" s="102" t="s">
        <v>28</v>
      </c>
      <c r="J15" s="15" t="str">
        <f>IF('Rekapitulace stavby'!AN11="","",'Rekapitulace stavby'!AN11)</f>
        <v/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29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31</v>
      </c>
      <c r="I20" s="102" t="s">
        <v>25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28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33</v>
      </c>
      <c r="I23" s="102" t="s">
        <v>25</v>
      </c>
      <c r="J23" s="15" t="s">
        <v>34</v>
      </c>
      <c r="L23" s="36"/>
    </row>
    <row r="24" spans="2:12" s="1" customFormat="1" ht="18" customHeight="1">
      <c r="B24" s="36"/>
      <c r="E24" s="15" t="s">
        <v>35</v>
      </c>
      <c r="I24" s="102" t="s">
        <v>28</v>
      </c>
      <c r="J24" s="15" t="s">
        <v>1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36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37</v>
      </c>
      <c r="I30" s="101"/>
      <c r="J30" s="108">
        <f>ROUND(J83,2)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39</v>
      </c>
      <c r="I32" s="110" t="s">
        <v>38</v>
      </c>
      <c r="J32" s="109" t="s">
        <v>40</v>
      </c>
      <c r="L32" s="36"/>
    </row>
    <row r="33" spans="2:12" s="1" customFormat="1" ht="14.45" customHeight="1">
      <c r="B33" s="36"/>
      <c r="D33" s="100" t="s">
        <v>41</v>
      </c>
      <c r="E33" s="100" t="s">
        <v>42</v>
      </c>
      <c r="F33" s="111">
        <f>ROUND((SUM(BE83:BE96)),2)</f>
        <v>0</v>
      </c>
      <c r="I33" s="112">
        <v>0.21</v>
      </c>
      <c r="J33" s="111">
        <f>ROUND(((SUM(BE83:BE96))*I33),2)</f>
        <v>0</v>
      </c>
      <c r="L33" s="36"/>
    </row>
    <row r="34" spans="2:12" s="1" customFormat="1" ht="14.45" customHeight="1">
      <c r="B34" s="36"/>
      <c r="E34" s="100" t="s">
        <v>43</v>
      </c>
      <c r="F34" s="111">
        <f>ROUND((SUM(BF83:BF96)),2)</f>
        <v>0</v>
      </c>
      <c r="I34" s="112">
        <v>0.15</v>
      </c>
      <c r="J34" s="111">
        <f>ROUND(((SUM(BF83:BF96))*I34),2)</f>
        <v>0</v>
      </c>
      <c r="L34" s="36"/>
    </row>
    <row r="35" spans="2:12" s="1" customFormat="1" ht="14.45" customHeight="1" hidden="1">
      <c r="B35" s="36"/>
      <c r="E35" s="100" t="s">
        <v>44</v>
      </c>
      <c r="F35" s="111">
        <f>ROUND((SUM(BG83:BG96)),2)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45</v>
      </c>
      <c r="F36" s="111">
        <f>ROUND((SUM(BH83:BH96)),2)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46</v>
      </c>
      <c r="F37" s="111">
        <f>ROUND((SUM(BI83:BI96)),2)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47</v>
      </c>
      <c r="E39" s="115"/>
      <c r="F39" s="115"/>
      <c r="G39" s="116" t="s">
        <v>48</v>
      </c>
      <c r="H39" s="117" t="s">
        <v>49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88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Hlavní polní cesta C 18a, k.ú. Růžová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86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1" t="str">
        <f>E9</f>
        <v>02 - Vedlejší rozpočtové náklady</v>
      </c>
      <c r="F50" s="260"/>
      <c r="G50" s="260"/>
      <c r="H50" s="260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 xml:space="preserve"> </v>
      </c>
      <c r="G52" s="33"/>
      <c r="H52" s="33"/>
      <c r="I52" s="102" t="s">
        <v>22</v>
      </c>
      <c r="J52" s="53" t="str">
        <f>IF(J12="","",J12)</f>
        <v>14. 2. 2019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Státní pozemkový úřad</v>
      </c>
      <c r="G54" s="33"/>
      <c r="H54" s="33"/>
      <c r="I54" s="102" t="s">
        <v>31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29</v>
      </c>
      <c r="D55" s="33"/>
      <c r="E55" s="33"/>
      <c r="F55" s="25" t="str">
        <f>IF(E18="","",E18)</f>
        <v>Vyplň údaj</v>
      </c>
      <c r="G55" s="33"/>
      <c r="H55" s="33"/>
      <c r="I55" s="102" t="s">
        <v>33</v>
      </c>
      <c r="J55" s="30" t="str">
        <f>E24</f>
        <v>Josef Beran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89</v>
      </c>
      <c r="D57" s="128"/>
      <c r="E57" s="128"/>
      <c r="F57" s="128"/>
      <c r="G57" s="128"/>
      <c r="H57" s="128"/>
      <c r="I57" s="129"/>
      <c r="J57" s="130" t="s">
        <v>90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91</v>
      </c>
      <c r="D59" s="33"/>
      <c r="E59" s="33"/>
      <c r="F59" s="33"/>
      <c r="G59" s="33"/>
      <c r="H59" s="33"/>
      <c r="I59" s="101"/>
      <c r="J59" s="71">
        <f>J83</f>
        <v>0</v>
      </c>
      <c r="K59" s="33"/>
      <c r="L59" s="36"/>
      <c r="AU59" s="15" t="s">
        <v>92</v>
      </c>
    </row>
    <row r="60" spans="2:12" s="7" customFormat="1" ht="24.95" customHeight="1">
      <c r="B60" s="132"/>
      <c r="C60" s="133"/>
      <c r="D60" s="134" t="s">
        <v>639</v>
      </c>
      <c r="E60" s="135"/>
      <c r="F60" s="135"/>
      <c r="G60" s="135"/>
      <c r="H60" s="135"/>
      <c r="I60" s="136"/>
      <c r="J60" s="137">
        <f>J84</f>
        <v>0</v>
      </c>
      <c r="K60" s="133"/>
      <c r="L60" s="138"/>
    </row>
    <row r="61" spans="2:12" s="8" customFormat="1" ht="19.9" customHeight="1">
      <c r="B61" s="139"/>
      <c r="C61" s="140"/>
      <c r="D61" s="141" t="s">
        <v>640</v>
      </c>
      <c r="E61" s="142"/>
      <c r="F61" s="142"/>
      <c r="G61" s="142"/>
      <c r="H61" s="142"/>
      <c r="I61" s="143"/>
      <c r="J61" s="144">
        <f>J85</f>
        <v>0</v>
      </c>
      <c r="K61" s="140"/>
      <c r="L61" s="145"/>
    </row>
    <row r="62" spans="2:12" s="8" customFormat="1" ht="19.9" customHeight="1">
      <c r="B62" s="139"/>
      <c r="C62" s="140"/>
      <c r="D62" s="141" t="s">
        <v>641</v>
      </c>
      <c r="E62" s="142"/>
      <c r="F62" s="142"/>
      <c r="G62" s="142"/>
      <c r="H62" s="142"/>
      <c r="I62" s="143"/>
      <c r="J62" s="144">
        <f>J92</f>
        <v>0</v>
      </c>
      <c r="K62" s="140"/>
      <c r="L62" s="145"/>
    </row>
    <row r="63" spans="2:12" s="8" customFormat="1" ht="19.9" customHeight="1">
      <c r="B63" s="139"/>
      <c r="C63" s="140"/>
      <c r="D63" s="141" t="s">
        <v>642</v>
      </c>
      <c r="E63" s="142"/>
      <c r="F63" s="142"/>
      <c r="G63" s="142"/>
      <c r="H63" s="142"/>
      <c r="I63" s="143"/>
      <c r="J63" s="144">
        <f>J95</f>
        <v>0</v>
      </c>
      <c r="K63" s="140"/>
      <c r="L63" s="145"/>
    </row>
    <row r="64" spans="2:12" s="1" customFormat="1" ht="21.75" customHeight="1">
      <c r="B64" s="32"/>
      <c r="C64" s="33"/>
      <c r="D64" s="33"/>
      <c r="E64" s="33"/>
      <c r="F64" s="33"/>
      <c r="G64" s="33"/>
      <c r="H64" s="33"/>
      <c r="I64" s="101"/>
      <c r="J64" s="33"/>
      <c r="K64" s="33"/>
      <c r="L64" s="36"/>
    </row>
    <row r="65" spans="2:12" s="1" customFormat="1" ht="6.95" customHeight="1">
      <c r="B65" s="44"/>
      <c r="C65" s="45"/>
      <c r="D65" s="45"/>
      <c r="E65" s="45"/>
      <c r="F65" s="45"/>
      <c r="G65" s="45"/>
      <c r="H65" s="45"/>
      <c r="I65" s="123"/>
      <c r="J65" s="45"/>
      <c r="K65" s="45"/>
      <c r="L65" s="36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26"/>
      <c r="J69" s="47"/>
      <c r="K69" s="47"/>
      <c r="L69" s="36"/>
    </row>
    <row r="70" spans="2:12" s="1" customFormat="1" ht="24.95" customHeight="1">
      <c r="B70" s="32"/>
      <c r="C70" s="21" t="s">
        <v>104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2" customHeight="1">
      <c r="B72" s="32"/>
      <c r="C72" s="27" t="s">
        <v>16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276" t="str">
        <f>E7</f>
        <v>Hlavní polní cesta C 18a, k.ú. Růžová</v>
      </c>
      <c r="F73" s="277"/>
      <c r="G73" s="277"/>
      <c r="H73" s="277"/>
      <c r="I73" s="101"/>
      <c r="J73" s="33"/>
      <c r="K73" s="33"/>
      <c r="L73" s="36"/>
    </row>
    <row r="74" spans="2:12" s="1" customFormat="1" ht="12" customHeight="1">
      <c r="B74" s="32"/>
      <c r="C74" s="27" t="s">
        <v>86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6.5" customHeight="1">
      <c r="B75" s="32"/>
      <c r="C75" s="33"/>
      <c r="D75" s="33"/>
      <c r="E75" s="261" t="str">
        <f>E9</f>
        <v>02 - Vedlejší rozpočtové náklady</v>
      </c>
      <c r="F75" s="260"/>
      <c r="G75" s="260"/>
      <c r="H75" s="260"/>
      <c r="I75" s="101"/>
      <c r="J75" s="33"/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2" customHeight="1">
      <c r="B77" s="32"/>
      <c r="C77" s="27" t="s">
        <v>20</v>
      </c>
      <c r="D77" s="33"/>
      <c r="E77" s="33"/>
      <c r="F77" s="25" t="str">
        <f>F12</f>
        <v xml:space="preserve"> </v>
      </c>
      <c r="G77" s="33"/>
      <c r="H77" s="33"/>
      <c r="I77" s="102" t="s">
        <v>22</v>
      </c>
      <c r="J77" s="53" t="str">
        <f>IF(J12="","",J12)</f>
        <v>14. 2. 2019</v>
      </c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3.7" customHeight="1">
      <c r="B79" s="32"/>
      <c r="C79" s="27" t="s">
        <v>24</v>
      </c>
      <c r="D79" s="33"/>
      <c r="E79" s="33"/>
      <c r="F79" s="25" t="str">
        <f>E15</f>
        <v>Státní pozemkový úřad</v>
      </c>
      <c r="G79" s="33"/>
      <c r="H79" s="33"/>
      <c r="I79" s="102" t="s">
        <v>31</v>
      </c>
      <c r="J79" s="30" t="str">
        <f>E21</f>
        <v xml:space="preserve"> </v>
      </c>
      <c r="K79" s="33"/>
      <c r="L79" s="36"/>
    </row>
    <row r="80" spans="2:12" s="1" customFormat="1" ht="13.7" customHeight="1">
      <c r="B80" s="32"/>
      <c r="C80" s="27" t="s">
        <v>29</v>
      </c>
      <c r="D80" s="33"/>
      <c r="E80" s="33"/>
      <c r="F80" s="25" t="str">
        <f>IF(E18="","",E18)</f>
        <v>Vyplň údaj</v>
      </c>
      <c r="G80" s="33"/>
      <c r="H80" s="33"/>
      <c r="I80" s="102" t="s">
        <v>33</v>
      </c>
      <c r="J80" s="30" t="str">
        <f>E24</f>
        <v>Josef Beran</v>
      </c>
      <c r="K80" s="33"/>
      <c r="L80" s="36"/>
    </row>
    <row r="81" spans="2:12" s="1" customFormat="1" ht="10.3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20" s="9" customFormat="1" ht="29.25" customHeight="1">
      <c r="B82" s="146"/>
      <c r="C82" s="147" t="s">
        <v>105</v>
      </c>
      <c r="D82" s="148" t="s">
        <v>56</v>
      </c>
      <c r="E82" s="148" t="s">
        <v>52</v>
      </c>
      <c r="F82" s="148" t="s">
        <v>53</v>
      </c>
      <c r="G82" s="148" t="s">
        <v>106</v>
      </c>
      <c r="H82" s="148" t="s">
        <v>107</v>
      </c>
      <c r="I82" s="149" t="s">
        <v>108</v>
      </c>
      <c r="J82" s="150" t="s">
        <v>90</v>
      </c>
      <c r="K82" s="151" t="s">
        <v>109</v>
      </c>
      <c r="L82" s="152"/>
      <c r="M82" s="62" t="s">
        <v>1</v>
      </c>
      <c r="N82" s="63" t="s">
        <v>41</v>
      </c>
      <c r="O82" s="63" t="s">
        <v>110</v>
      </c>
      <c r="P82" s="63" t="s">
        <v>111</v>
      </c>
      <c r="Q82" s="63" t="s">
        <v>112</v>
      </c>
      <c r="R82" s="63" t="s">
        <v>113</v>
      </c>
      <c r="S82" s="63" t="s">
        <v>114</v>
      </c>
      <c r="T82" s="64" t="s">
        <v>115</v>
      </c>
    </row>
    <row r="83" spans="2:63" s="1" customFormat="1" ht="22.9" customHeight="1">
      <c r="B83" s="32"/>
      <c r="C83" s="69" t="s">
        <v>116</v>
      </c>
      <c r="D83" s="33"/>
      <c r="E83" s="33"/>
      <c r="F83" s="33"/>
      <c r="G83" s="33"/>
      <c r="H83" s="33"/>
      <c r="I83" s="101"/>
      <c r="J83" s="153">
        <f>BK83</f>
        <v>0</v>
      </c>
      <c r="K83" s="33"/>
      <c r="L83" s="36"/>
      <c r="M83" s="65"/>
      <c r="N83" s="66"/>
      <c r="O83" s="66"/>
      <c r="P83" s="154">
        <f>P84</f>
        <v>0</v>
      </c>
      <c r="Q83" s="66"/>
      <c r="R83" s="154">
        <f>R84</f>
        <v>0</v>
      </c>
      <c r="S83" s="66"/>
      <c r="T83" s="155">
        <f>T84</f>
        <v>0</v>
      </c>
      <c r="AT83" s="15" t="s">
        <v>70</v>
      </c>
      <c r="AU83" s="15" t="s">
        <v>92</v>
      </c>
      <c r="BK83" s="156">
        <f>BK84</f>
        <v>0</v>
      </c>
    </row>
    <row r="84" spans="2:63" s="10" customFormat="1" ht="25.9" customHeight="1">
      <c r="B84" s="157"/>
      <c r="C84" s="158"/>
      <c r="D84" s="159" t="s">
        <v>70</v>
      </c>
      <c r="E84" s="160" t="s">
        <v>643</v>
      </c>
      <c r="F84" s="160" t="s">
        <v>83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P85+P92+P95</f>
        <v>0</v>
      </c>
      <c r="Q84" s="165"/>
      <c r="R84" s="166">
        <f>R85+R92+R95</f>
        <v>0</v>
      </c>
      <c r="S84" s="165"/>
      <c r="T84" s="167">
        <f>T85+T92+T95</f>
        <v>0</v>
      </c>
      <c r="AR84" s="168" t="s">
        <v>143</v>
      </c>
      <c r="AT84" s="169" t="s">
        <v>70</v>
      </c>
      <c r="AU84" s="169" t="s">
        <v>71</v>
      </c>
      <c r="AY84" s="168" t="s">
        <v>119</v>
      </c>
      <c r="BK84" s="170">
        <f>BK85+BK92+BK95</f>
        <v>0</v>
      </c>
    </row>
    <row r="85" spans="2:63" s="10" customFormat="1" ht="22.9" customHeight="1">
      <c r="B85" s="157"/>
      <c r="C85" s="158"/>
      <c r="D85" s="159" t="s">
        <v>70</v>
      </c>
      <c r="E85" s="171" t="s">
        <v>644</v>
      </c>
      <c r="F85" s="171" t="s">
        <v>645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SUM(P86:P91)</f>
        <v>0</v>
      </c>
      <c r="Q85" s="165"/>
      <c r="R85" s="166">
        <f>SUM(R86:R91)</f>
        <v>0</v>
      </c>
      <c r="S85" s="165"/>
      <c r="T85" s="167">
        <f>SUM(T86:T91)</f>
        <v>0</v>
      </c>
      <c r="AR85" s="168" t="s">
        <v>143</v>
      </c>
      <c r="AT85" s="169" t="s">
        <v>70</v>
      </c>
      <c r="AU85" s="169" t="s">
        <v>79</v>
      </c>
      <c r="AY85" s="168" t="s">
        <v>119</v>
      </c>
      <c r="BK85" s="170">
        <f>SUM(BK86:BK91)</f>
        <v>0</v>
      </c>
    </row>
    <row r="86" spans="2:65" s="1" customFormat="1" ht="16.5" customHeight="1">
      <c r="B86" s="32"/>
      <c r="C86" s="173" t="s">
        <v>79</v>
      </c>
      <c r="D86" s="173" t="s">
        <v>121</v>
      </c>
      <c r="E86" s="174" t="s">
        <v>646</v>
      </c>
      <c r="F86" s="175" t="s">
        <v>647</v>
      </c>
      <c r="G86" s="176" t="s">
        <v>648</v>
      </c>
      <c r="H86" s="177">
        <v>1</v>
      </c>
      <c r="I86" s="178"/>
      <c r="J86" s="179">
        <f aca="true" t="shared" si="0" ref="J86:J91">ROUND(I86*H86,2)</f>
        <v>0</v>
      </c>
      <c r="K86" s="175" t="s">
        <v>125</v>
      </c>
      <c r="L86" s="36"/>
      <c r="M86" s="180" t="s">
        <v>1</v>
      </c>
      <c r="N86" s="181" t="s">
        <v>42</v>
      </c>
      <c r="O86" s="58"/>
      <c r="P86" s="182">
        <f aca="true" t="shared" si="1" ref="P86:P91">O86*H86</f>
        <v>0</v>
      </c>
      <c r="Q86" s="182">
        <v>0</v>
      </c>
      <c r="R86" s="182">
        <f aca="true" t="shared" si="2" ref="R86:R91">Q86*H86</f>
        <v>0</v>
      </c>
      <c r="S86" s="182">
        <v>0</v>
      </c>
      <c r="T86" s="183">
        <f aca="true" t="shared" si="3" ref="T86:T91">S86*H86</f>
        <v>0</v>
      </c>
      <c r="AR86" s="15" t="s">
        <v>649</v>
      </c>
      <c r="AT86" s="15" t="s">
        <v>121</v>
      </c>
      <c r="AU86" s="15" t="s">
        <v>81</v>
      </c>
      <c r="AY86" s="15" t="s">
        <v>119</v>
      </c>
      <c r="BE86" s="184">
        <f aca="true" t="shared" si="4" ref="BE86:BE91">IF(N86="základní",J86,0)</f>
        <v>0</v>
      </c>
      <c r="BF86" s="184">
        <f aca="true" t="shared" si="5" ref="BF86:BF91">IF(N86="snížená",J86,0)</f>
        <v>0</v>
      </c>
      <c r="BG86" s="184">
        <f aca="true" t="shared" si="6" ref="BG86:BG91">IF(N86="zákl. přenesená",J86,0)</f>
        <v>0</v>
      </c>
      <c r="BH86" s="184">
        <f aca="true" t="shared" si="7" ref="BH86:BH91">IF(N86="sníž. přenesená",J86,0)</f>
        <v>0</v>
      </c>
      <c r="BI86" s="184">
        <f aca="true" t="shared" si="8" ref="BI86:BI91">IF(N86="nulová",J86,0)</f>
        <v>0</v>
      </c>
      <c r="BJ86" s="15" t="s">
        <v>79</v>
      </c>
      <c r="BK86" s="184">
        <f aca="true" t="shared" si="9" ref="BK86:BK91">ROUND(I86*H86,2)</f>
        <v>0</v>
      </c>
      <c r="BL86" s="15" t="s">
        <v>649</v>
      </c>
      <c r="BM86" s="15" t="s">
        <v>650</v>
      </c>
    </row>
    <row r="87" spans="2:65" s="1" customFormat="1" ht="16.5" customHeight="1">
      <c r="B87" s="32"/>
      <c r="C87" s="173" t="s">
        <v>81</v>
      </c>
      <c r="D87" s="173" t="s">
        <v>121</v>
      </c>
      <c r="E87" s="174" t="s">
        <v>651</v>
      </c>
      <c r="F87" s="175" t="s">
        <v>652</v>
      </c>
      <c r="G87" s="176" t="s">
        <v>648</v>
      </c>
      <c r="H87" s="177">
        <v>1</v>
      </c>
      <c r="I87" s="178"/>
      <c r="J87" s="179">
        <f t="shared" si="0"/>
        <v>0</v>
      </c>
      <c r="K87" s="175" t="s">
        <v>125</v>
      </c>
      <c r="L87" s="36"/>
      <c r="M87" s="180" t="s">
        <v>1</v>
      </c>
      <c r="N87" s="181" t="s">
        <v>42</v>
      </c>
      <c r="O87" s="58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15" t="s">
        <v>649</v>
      </c>
      <c r="AT87" s="15" t="s">
        <v>121</v>
      </c>
      <c r="AU87" s="15" t="s">
        <v>81</v>
      </c>
      <c r="AY87" s="15" t="s">
        <v>119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15" t="s">
        <v>79</v>
      </c>
      <c r="BK87" s="184">
        <f t="shared" si="9"/>
        <v>0</v>
      </c>
      <c r="BL87" s="15" t="s">
        <v>649</v>
      </c>
      <c r="BM87" s="15" t="s">
        <v>653</v>
      </c>
    </row>
    <row r="88" spans="2:65" s="1" customFormat="1" ht="16.5" customHeight="1">
      <c r="B88" s="32"/>
      <c r="C88" s="173" t="s">
        <v>135</v>
      </c>
      <c r="D88" s="173" t="s">
        <v>121</v>
      </c>
      <c r="E88" s="174" t="s">
        <v>654</v>
      </c>
      <c r="F88" s="175" t="s">
        <v>655</v>
      </c>
      <c r="G88" s="176" t="s">
        <v>648</v>
      </c>
      <c r="H88" s="177">
        <v>1</v>
      </c>
      <c r="I88" s="178"/>
      <c r="J88" s="179">
        <f t="shared" si="0"/>
        <v>0</v>
      </c>
      <c r="K88" s="175" t="s">
        <v>125</v>
      </c>
      <c r="L88" s="36"/>
      <c r="M88" s="180" t="s">
        <v>1</v>
      </c>
      <c r="N88" s="181" t="s">
        <v>42</v>
      </c>
      <c r="O88" s="58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15" t="s">
        <v>649</v>
      </c>
      <c r="AT88" s="15" t="s">
        <v>121</v>
      </c>
      <c r="AU88" s="15" t="s">
        <v>81</v>
      </c>
      <c r="AY88" s="15" t="s">
        <v>119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15" t="s">
        <v>79</v>
      </c>
      <c r="BK88" s="184">
        <f t="shared" si="9"/>
        <v>0</v>
      </c>
      <c r="BL88" s="15" t="s">
        <v>649</v>
      </c>
      <c r="BM88" s="15" t="s">
        <v>656</v>
      </c>
    </row>
    <row r="89" spans="2:65" s="1" customFormat="1" ht="16.5" customHeight="1">
      <c r="B89" s="32"/>
      <c r="C89" s="173" t="s">
        <v>126</v>
      </c>
      <c r="D89" s="173" t="s">
        <v>121</v>
      </c>
      <c r="E89" s="174" t="s">
        <v>657</v>
      </c>
      <c r="F89" s="175" t="s">
        <v>658</v>
      </c>
      <c r="G89" s="176" t="s">
        <v>648</v>
      </c>
      <c r="H89" s="177">
        <v>1</v>
      </c>
      <c r="I89" s="178"/>
      <c r="J89" s="179">
        <f t="shared" si="0"/>
        <v>0</v>
      </c>
      <c r="K89" s="175" t="s">
        <v>125</v>
      </c>
      <c r="L89" s="36"/>
      <c r="M89" s="180" t="s">
        <v>1</v>
      </c>
      <c r="N89" s="181" t="s">
        <v>42</v>
      </c>
      <c r="O89" s="58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15" t="s">
        <v>649</v>
      </c>
      <c r="AT89" s="15" t="s">
        <v>121</v>
      </c>
      <c r="AU89" s="15" t="s">
        <v>81</v>
      </c>
      <c r="AY89" s="15" t="s">
        <v>119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15" t="s">
        <v>79</v>
      </c>
      <c r="BK89" s="184">
        <f t="shared" si="9"/>
        <v>0</v>
      </c>
      <c r="BL89" s="15" t="s">
        <v>649</v>
      </c>
      <c r="BM89" s="15" t="s">
        <v>659</v>
      </c>
    </row>
    <row r="90" spans="2:65" s="1" customFormat="1" ht="16.5" customHeight="1">
      <c r="B90" s="32"/>
      <c r="C90" s="173" t="s">
        <v>143</v>
      </c>
      <c r="D90" s="173" t="s">
        <v>121</v>
      </c>
      <c r="E90" s="174" t="s">
        <v>660</v>
      </c>
      <c r="F90" s="175" t="s">
        <v>661</v>
      </c>
      <c r="G90" s="176" t="s">
        <v>662</v>
      </c>
      <c r="H90" s="177">
        <v>1</v>
      </c>
      <c r="I90" s="178"/>
      <c r="J90" s="179">
        <f t="shared" si="0"/>
        <v>0</v>
      </c>
      <c r="K90" s="175" t="s">
        <v>125</v>
      </c>
      <c r="L90" s="36"/>
      <c r="M90" s="180" t="s">
        <v>1</v>
      </c>
      <c r="N90" s="181" t="s">
        <v>42</v>
      </c>
      <c r="O90" s="58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15" t="s">
        <v>649</v>
      </c>
      <c r="AT90" s="15" t="s">
        <v>121</v>
      </c>
      <c r="AU90" s="15" t="s">
        <v>81</v>
      </c>
      <c r="AY90" s="15" t="s">
        <v>119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15" t="s">
        <v>79</v>
      </c>
      <c r="BK90" s="184">
        <f t="shared" si="9"/>
        <v>0</v>
      </c>
      <c r="BL90" s="15" t="s">
        <v>649</v>
      </c>
      <c r="BM90" s="15" t="s">
        <v>663</v>
      </c>
    </row>
    <row r="91" spans="2:65" s="1" customFormat="1" ht="16.5" customHeight="1">
      <c r="B91" s="32"/>
      <c r="C91" s="173" t="s">
        <v>149</v>
      </c>
      <c r="D91" s="173" t="s">
        <v>121</v>
      </c>
      <c r="E91" s="174" t="s">
        <v>664</v>
      </c>
      <c r="F91" s="175" t="s">
        <v>665</v>
      </c>
      <c r="G91" s="176" t="s">
        <v>648</v>
      </c>
      <c r="H91" s="177">
        <v>1</v>
      </c>
      <c r="I91" s="178"/>
      <c r="J91" s="179">
        <f t="shared" si="0"/>
        <v>0</v>
      </c>
      <c r="K91" s="175" t="s">
        <v>1</v>
      </c>
      <c r="L91" s="36"/>
      <c r="M91" s="180" t="s">
        <v>1</v>
      </c>
      <c r="N91" s="181" t="s">
        <v>42</v>
      </c>
      <c r="O91" s="58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15" t="s">
        <v>649</v>
      </c>
      <c r="AT91" s="15" t="s">
        <v>121</v>
      </c>
      <c r="AU91" s="15" t="s">
        <v>81</v>
      </c>
      <c r="AY91" s="15" t="s">
        <v>119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15" t="s">
        <v>79</v>
      </c>
      <c r="BK91" s="184">
        <f t="shared" si="9"/>
        <v>0</v>
      </c>
      <c r="BL91" s="15" t="s">
        <v>649</v>
      </c>
      <c r="BM91" s="15" t="s">
        <v>666</v>
      </c>
    </row>
    <row r="92" spans="2:63" s="10" customFormat="1" ht="22.9" customHeight="1">
      <c r="B92" s="157"/>
      <c r="C92" s="158"/>
      <c r="D92" s="159" t="s">
        <v>70</v>
      </c>
      <c r="E92" s="171" t="s">
        <v>667</v>
      </c>
      <c r="F92" s="171" t="s">
        <v>668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SUM(P93:P94)</f>
        <v>0</v>
      </c>
      <c r="Q92" s="165"/>
      <c r="R92" s="166">
        <f>SUM(R93:R94)</f>
        <v>0</v>
      </c>
      <c r="S92" s="165"/>
      <c r="T92" s="167">
        <f>SUM(T93:T94)</f>
        <v>0</v>
      </c>
      <c r="AR92" s="168" t="s">
        <v>143</v>
      </c>
      <c r="AT92" s="169" t="s">
        <v>70</v>
      </c>
      <c r="AU92" s="169" t="s">
        <v>79</v>
      </c>
      <c r="AY92" s="168" t="s">
        <v>119</v>
      </c>
      <c r="BK92" s="170">
        <f>SUM(BK93:BK94)</f>
        <v>0</v>
      </c>
    </row>
    <row r="93" spans="2:65" s="1" customFormat="1" ht="16.5" customHeight="1">
      <c r="B93" s="32"/>
      <c r="C93" s="173" t="s">
        <v>164</v>
      </c>
      <c r="D93" s="173" t="s">
        <v>121</v>
      </c>
      <c r="E93" s="174" t="s">
        <v>669</v>
      </c>
      <c r="F93" s="175" t="s">
        <v>670</v>
      </c>
      <c r="G93" s="176" t="s">
        <v>648</v>
      </c>
      <c r="H93" s="177">
        <v>1</v>
      </c>
      <c r="I93" s="178"/>
      <c r="J93" s="179">
        <f>ROUND(I93*H93,2)</f>
        <v>0</v>
      </c>
      <c r="K93" s="175" t="s">
        <v>125</v>
      </c>
      <c r="L93" s="36"/>
      <c r="M93" s="180" t="s">
        <v>1</v>
      </c>
      <c r="N93" s="181" t="s">
        <v>42</v>
      </c>
      <c r="O93" s="58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15" t="s">
        <v>649</v>
      </c>
      <c r="AT93" s="15" t="s">
        <v>121</v>
      </c>
      <c r="AU93" s="15" t="s">
        <v>81</v>
      </c>
      <c r="AY93" s="15" t="s">
        <v>119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5" t="s">
        <v>79</v>
      </c>
      <c r="BK93" s="184">
        <f>ROUND(I93*H93,2)</f>
        <v>0</v>
      </c>
      <c r="BL93" s="15" t="s">
        <v>649</v>
      </c>
      <c r="BM93" s="15" t="s">
        <v>671</v>
      </c>
    </row>
    <row r="94" spans="2:65" s="1" customFormat="1" ht="16.5" customHeight="1">
      <c r="B94" s="32"/>
      <c r="C94" s="173" t="s">
        <v>169</v>
      </c>
      <c r="D94" s="173" t="s">
        <v>121</v>
      </c>
      <c r="E94" s="174" t="s">
        <v>672</v>
      </c>
      <c r="F94" s="175" t="s">
        <v>673</v>
      </c>
      <c r="G94" s="176" t="s">
        <v>648</v>
      </c>
      <c r="H94" s="177">
        <v>1</v>
      </c>
      <c r="I94" s="178"/>
      <c r="J94" s="179">
        <f>ROUND(I94*H94,2)</f>
        <v>0</v>
      </c>
      <c r="K94" s="175" t="s">
        <v>125</v>
      </c>
      <c r="L94" s="36"/>
      <c r="M94" s="180" t="s">
        <v>1</v>
      </c>
      <c r="N94" s="181" t="s">
        <v>42</v>
      </c>
      <c r="O94" s="58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5" t="s">
        <v>649</v>
      </c>
      <c r="AT94" s="15" t="s">
        <v>121</v>
      </c>
      <c r="AU94" s="15" t="s">
        <v>81</v>
      </c>
      <c r="AY94" s="15" t="s">
        <v>119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5" t="s">
        <v>79</v>
      </c>
      <c r="BK94" s="184">
        <f>ROUND(I94*H94,2)</f>
        <v>0</v>
      </c>
      <c r="BL94" s="15" t="s">
        <v>649</v>
      </c>
      <c r="BM94" s="15" t="s">
        <v>674</v>
      </c>
    </row>
    <row r="95" spans="2:63" s="10" customFormat="1" ht="22.9" customHeight="1">
      <c r="B95" s="157"/>
      <c r="C95" s="158"/>
      <c r="D95" s="159" t="s">
        <v>70</v>
      </c>
      <c r="E95" s="171" t="s">
        <v>675</v>
      </c>
      <c r="F95" s="171" t="s">
        <v>676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P96</f>
        <v>0</v>
      </c>
      <c r="Q95" s="165"/>
      <c r="R95" s="166">
        <f>R96</f>
        <v>0</v>
      </c>
      <c r="S95" s="165"/>
      <c r="T95" s="167">
        <f>T96</f>
        <v>0</v>
      </c>
      <c r="AR95" s="168" t="s">
        <v>143</v>
      </c>
      <c r="AT95" s="169" t="s">
        <v>70</v>
      </c>
      <c r="AU95" s="169" t="s">
        <v>79</v>
      </c>
      <c r="AY95" s="168" t="s">
        <v>119</v>
      </c>
      <c r="BK95" s="170">
        <f>BK96</f>
        <v>0</v>
      </c>
    </row>
    <row r="96" spans="2:65" s="1" customFormat="1" ht="16.5" customHeight="1">
      <c r="B96" s="32"/>
      <c r="C96" s="173" t="s">
        <v>175</v>
      </c>
      <c r="D96" s="173" t="s">
        <v>121</v>
      </c>
      <c r="E96" s="174" t="s">
        <v>677</v>
      </c>
      <c r="F96" s="175" t="s">
        <v>678</v>
      </c>
      <c r="G96" s="176" t="s">
        <v>648</v>
      </c>
      <c r="H96" s="177">
        <v>1</v>
      </c>
      <c r="I96" s="178"/>
      <c r="J96" s="179">
        <f>ROUND(I96*H96,2)</f>
        <v>0</v>
      </c>
      <c r="K96" s="175" t="s">
        <v>125</v>
      </c>
      <c r="L96" s="36"/>
      <c r="M96" s="231" t="s">
        <v>1</v>
      </c>
      <c r="N96" s="232" t="s">
        <v>42</v>
      </c>
      <c r="O96" s="233"/>
      <c r="P96" s="234">
        <f>O96*H96</f>
        <v>0</v>
      </c>
      <c r="Q96" s="234">
        <v>0</v>
      </c>
      <c r="R96" s="234">
        <f>Q96*H96</f>
        <v>0</v>
      </c>
      <c r="S96" s="234">
        <v>0</v>
      </c>
      <c r="T96" s="235">
        <f>S96*H96</f>
        <v>0</v>
      </c>
      <c r="AR96" s="15" t="s">
        <v>649</v>
      </c>
      <c r="AT96" s="15" t="s">
        <v>121</v>
      </c>
      <c r="AU96" s="15" t="s">
        <v>81</v>
      </c>
      <c r="AY96" s="15" t="s">
        <v>119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5" t="s">
        <v>79</v>
      </c>
      <c r="BK96" s="184">
        <f>ROUND(I96*H96,2)</f>
        <v>0</v>
      </c>
      <c r="BL96" s="15" t="s">
        <v>649</v>
      </c>
      <c r="BM96" s="15" t="s">
        <v>679</v>
      </c>
    </row>
    <row r="97" spans="2:12" s="1" customFormat="1" ht="6.95" customHeight="1">
      <c r="B97" s="44"/>
      <c r="C97" s="45"/>
      <c r="D97" s="45"/>
      <c r="E97" s="45"/>
      <c r="F97" s="45"/>
      <c r="G97" s="45"/>
      <c r="H97" s="45"/>
      <c r="I97" s="123"/>
      <c r="J97" s="45"/>
      <c r="K97" s="45"/>
      <c r="L97" s="36"/>
    </row>
  </sheetData>
  <sheetProtection algorithmName="SHA-512" hashValue="MZE3c2NZfsxlPN07Hsdb/i6j6MnzcL4NGiCBswwRlBnAEq5fAk31p60BxwDYXQ/7s0DKhB5PZ4LrRiZc5tOluQ==" saltValue="+UaRK3ry+IZqKQEln22sCdK9w0gLJir3Ulnc/5h4erv6Vwpi7PSqcVzdFP6iGJAYGQrUX0VrWzLTwi/cC3Xddw==" spinCount="100000" sheet="1" objects="1" scenarios="1" formatColumns="0" formatRows="0" autoFilter="0"/>
  <autoFilter ref="C82:K9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PC-SOLNAROVA\r.solnarova</dc:creator>
  <cp:keywords/>
  <dc:description/>
  <cp:lastModifiedBy>Administrator</cp:lastModifiedBy>
  <dcterms:created xsi:type="dcterms:W3CDTF">2019-02-14T09:34:14Z</dcterms:created>
  <dcterms:modified xsi:type="dcterms:W3CDTF">2019-02-14T11:15:27Z</dcterms:modified>
  <cp:category/>
  <cp:version/>
  <cp:contentType/>
  <cp:contentStatus/>
</cp:coreProperties>
</file>