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a-2017 - SO 101 polní c..." sheetId="2" r:id="rId2"/>
    <sheet name="06b-2017 - SO 301-1 Odvod..." sheetId="3" r:id="rId3"/>
    <sheet name="06c-2017 - SO 301-2 Sběrn..." sheetId="4" r:id="rId4"/>
  </sheets>
  <definedNames>
    <definedName name="_xlnm.Print_Area" localSheetId="0">'Rekapitulace stavby'!$C$4:$AP$70,'Rekapitulace stavby'!$C$76:$AP$98</definedName>
    <definedName name="_xlnm.Print_Area" localSheetId="1">'06a-2017 - SO 101 polní c...'!$C$4:$Q$70,'06a-2017 - SO 101 polní c...'!$C$76:$Q$113,'06a-2017 - SO 101 polní c...'!$C$119:$Q$268</definedName>
    <definedName name="_xlnm.Print_Area" localSheetId="2">'06b-2017 - SO 301-1 Odvod...'!$C$4:$Q$70,'06b-2017 - SO 301-1 Odvod...'!$C$76:$Q$106,'06b-2017 - SO 301-1 Odvod...'!$C$112:$Q$192</definedName>
    <definedName name="_xlnm.Print_Area" localSheetId="3">'06c-2017 - SO 301-2 Sběrn...'!$C$4:$Q$70,'06c-2017 - SO 301-2 Sběrn...'!$C$76:$Q$106,'06c-2017 - SO 301-2 Sběrn...'!$C$112:$Q$191</definedName>
    <definedName name="_xlnm.Print_Titles" localSheetId="0">'Rekapitulace stavby'!$85:$85</definedName>
    <definedName name="_xlnm.Print_Titles" localSheetId="1">'06a-2017 - SO 101 polní c...'!$129:$129</definedName>
    <definedName name="_xlnm.Print_Titles" localSheetId="2">'06b-2017 - SO 301-1 Odvod...'!$122:$122</definedName>
    <definedName name="_xlnm.Print_Titles" localSheetId="3">'06c-2017 - SO 301-2 Sběrn...'!$122:$122</definedName>
  </definedNames>
  <calcPr fullCalcOnLoad="1"/>
</workbook>
</file>

<file path=xl/sharedStrings.xml><?xml version="1.0" encoding="utf-8"?>
<sst xmlns="http://schemas.openxmlformats.org/spreadsheetml/2006/main" count="3241" uniqueCount="448">
  <si>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</si>
  <si>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</si>
  <si>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</si>
  <si>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</si>
  <si>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</si>
  <si>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</si>
  <si>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</si>
  <si>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</si>
  <si>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</si>
  <si>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</si>
  <si>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</si>
  <si>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</si>
  <si>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</si>
  <si>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</si>
  <si>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</si>
  <si>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</si>
  <si>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</si>
  <si>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06-2017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</si>
  <si>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</si>
  <si>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</si>
  <si>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Vedlejší polní cesta VPC 7b N v k.ú. Horní Ves u Mariánských Lázní - objekt 2b</t>
  </si>
  <si>
    <t>JKSO:</t>
  </si>
  <si>
    <t/>
  </si>
  <si>
    <t>CC-CZ:</t>
  </si>
  <si>
    <t>Místo:</t>
  </si>
  <si>
    <t>Horní Ves u Mariánských Lázní</t>
  </si>
  <si>
    <t>Datum:</t>
  </si>
  <si>
    <t>26. 10. 2017</t>
  </si>
  <si>
    <t>Objednatel:</t>
  </si>
  <si>
    <t>IČ:</t>
  </si>
  <si>
    <t>Státní pozemkový úřad,Husinecká 1024/11a,Praha 3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</si>
  <si>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</si>
  <si>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</si>
  <si>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</si>
  <si>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</si>
  <si>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</si>
  <si>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</si>
  <si>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</si>
  <si>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04332687</t>
  </si>
  <si>
    <t>Příprava arealzace staveb Cheb s.r.o.</t>
  </si>
  <si>
    <t>CZ04332687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</si>
  <si>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</si>
  <si>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</si>
  <si>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</si>
  <si>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</si>
  <si>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</si>
  <si>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</si>
  <si>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</si>
  <si>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</si>
  <si>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</si>
  <si>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</si>
  <si>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</si>
  <si>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</si>
  <si>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</si>
  <si>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</si>
  <si>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</si>
  <si>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</si>
  <si>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</si>
  <si>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</si>
  <si>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</si>
  <si>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</si>
  <si>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</si>
  <si>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</si>
  <si>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</si>
  <si>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</si>
  <si>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</si>
  <si>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</si>
  <si>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</si>
  <si>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</si>
  <si>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</si>
  <si>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</si>
  <si>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</si>
  <si>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</si>
  <si>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</si>
  <si>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</si>
  <si>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</si>
  <si>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</si>
  <si>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</si>
  <si>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</si>
  <si>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</si>
  <si>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</si>
  <si>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</si>
  <si>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</si>
  <si>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</si>
  <si>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{5cf3a0bd-3372-40cb-bd9a-c84d8c3251f2}</t>
  </si>
  <si>
    <t>{00000000-0000-0000-0000-000000000000}</t>
  </si>
  <si>
    <t>/</t>
  </si>
  <si>
    <t>06a-2017</t>
  </si>
  <si>
    <t>SO 101 polní cesta</t>
  </si>
  <si>
    <t>1</t>
  </si>
  <si>
    <t>{58faaab2-dcc3-4fca-92db-59c78290d64c}</t>
  </si>
  <si>
    <t>06b-2017</t>
  </si>
  <si>
    <t>SO 301-1 Odvodnění zemní pláně</t>
  </si>
  <si>
    <t>{3b07abec-6dc2-4557-aacc-abdb442bf64e}</t>
  </si>
  <si>
    <t>06c-2017</t>
  </si>
  <si>
    <t>SO 301-2 Sběrná drenážpro napojení případně přerušených odvod. zařízení</t>
  </si>
  <si>
    <t>{cc349d9a-048a-4d56-a602-31d1e5fa8628}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</si>
  <si>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</si>
  <si>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</si>
  <si>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</si>
  <si>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</si>
  <si>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</si>
  <si>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</si>
  <si>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</si>
  <si>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</si>
  <si>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</si>
  <si>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</si>
  <si>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</si>
  <si>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</si>
  <si>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</si>
  <si>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</si>
  <si>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</si>
  <si>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</si>
  <si>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</si>
  <si>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06a-2017 - SO 101 polní cesta</t>
  </si>
  <si>
    <t>Státní pozemkový úřad,Husinecká 1024/11a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</si>
  <si>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</si>
  <si>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</si>
  <si>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</si>
  <si>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</si>
  <si>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</si>
  <si>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</si>
  <si>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</si>
  <si>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</si>
  <si>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</si>
  <si>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</si>
  <si>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</si>
  <si>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</si>
  <si>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</si>
  <si>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</si>
  <si>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</si>
  <si>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</si>
  <si>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</si>
  <si>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</si>
  <si>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</si>
  <si>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</si>
  <si>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</si>
  <si>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</si>
  <si>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</si>
  <si>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</si>
  <si>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</si>
  <si>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</si>
  <si>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</si>
  <si>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</si>
  <si>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</si>
  <si>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</si>
  <si>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</si>
  <si>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</si>
  <si>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</si>
  <si>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</si>
  <si>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</si>
  <si>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</si>
  <si>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</si>
  <si>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</si>
  <si>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</si>
  <si>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</si>
  <si>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</si>
  <si>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</si>
  <si>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</si>
  <si>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</si>
  <si>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</si>
  <si>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</si>
  <si>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</si>
  <si>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</si>
  <si>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</si>
  <si>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</si>
  <si>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1323242504</t>
  </si>
  <si>
    <t xml:space="preserve">937*0,15 " plocha PK- odstranění ornice pole louka bude použita k zatravnění </t>
  </si>
  <si>
    <t>VV</t>
  </si>
  <si>
    <t>Součet</t>
  </si>
  <si>
    <t>33</t>
  </si>
  <si>
    <t>122201102</t>
  </si>
  <si>
    <t>Odkopávky a prokopávky nezapažené v hornině tř. 3 objem do 1000 m3</t>
  </si>
  <si>
    <t>1523605977</t>
  </si>
  <si>
    <t>(937)*0,4 " odkopávky nová  cesta</t>
  </si>
  <si>
    <t>(937)*0,3 "  sanace pláně</t>
  </si>
  <si>
    <t>3</t>
  </si>
  <si>
    <t>122201109</t>
  </si>
  <si>
    <t>Příplatek za lepivost u odkopávek v hornině tř. 1 až 3</t>
  </si>
  <si>
    <t>1249366004</t>
  </si>
  <si>
    <t>47</t>
  </si>
  <si>
    <t>132201101</t>
  </si>
  <si>
    <t>Hloubení rýh š do 600 mm v hornině tř. 3 objemu do 100 m3</t>
  </si>
  <si>
    <t>951685591</t>
  </si>
  <si>
    <t>14*1,5*1 " rýha pro propustek</t>
  </si>
  <si>
    <t>48</t>
  </si>
  <si>
    <t>132201109</t>
  </si>
  <si>
    <t>Příplatek za lepivost k hloubení rýh š do 600 mm v hornině tř. 3</t>
  </si>
  <si>
    <t>431696657</t>
  </si>
  <si>
    <t>161101101</t>
  </si>
  <si>
    <t>Svislé přemístění výkopku z horniny tř. 1 až 4 hl výkopu do 2,5 m</t>
  </si>
  <si>
    <t>-1127889772</t>
  </si>
  <si>
    <t>21 " rýha propustek</t>
  </si>
  <si>
    <t>5</t>
  </si>
  <si>
    <t>162701105</t>
  </si>
  <si>
    <t>Vodorovné přemístění do 10000 m výkopku/sypaniny z horniny tř. 1 až 4</t>
  </si>
  <si>
    <t>-988811016</t>
  </si>
  <si>
    <t>6</t>
  </si>
  <si>
    <t>162701109</t>
  </si>
  <si>
    <t>Příplatek k vodorovnému přemístění výkopku/sypaniny z horniny tř. 1 až 4 ZKD 1000 m přes 10000 m</t>
  </si>
  <si>
    <t>272331214</t>
  </si>
  <si>
    <t>(937)*0,4*10 " odkopávky nová  cesta</t>
  </si>
  <si>
    <t>(937)*0,3*10 "  sanace pláně</t>
  </si>
  <si>
    <t>21*10 " rýha propustek</t>
  </si>
  <si>
    <t>7</t>
  </si>
  <si>
    <t>171201201</t>
  </si>
  <si>
    <t>Uložení sypaniny na skládky</t>
  </si>
  <si>
    <t>-1207956652</t>
  </si>
  <si>
    <t>8</t>
  </si>
  <si>
    <t>171201211</t>
  </si>
  <si>
    <t>Poplatek za uložení odpadu ze sypaniny na skládce (skládkovné)</t>
  </si>
  <si>
    <t>t</t>
  </si>
  <si>
    <t>-1067106364</t>
  </si>
  <si>
    <t>(937)*0,4*1,8 " odkopávky nová  cesta</t>
  </si>
  <si>
    <t>(937)*0,3 *1,8 "  sanace pláně</t>
  </si>
  <si>
    <t>21*1,8 " rýha propustek</t>
  </si>
  <si>
    <t>9</t>
  </si>
  <si>
    <t>181411123</t>
  </si>
  <si>
    <t>Založení lučního trávníku výsevem plochy do 1000 m2 ve svahu do 1:1</t>
  </si>
  <si>
    <t>m2</t>
  </si>
  <si>
    <t>736361921</t>
  </si>
  <si>
    <t>165*2 " Podél polní cesty</t>
  </si>
  <si>
    <t>10</t>
  </si>
  <si>
    <t>M</t>
  </si>
  <si>
    <t>005724800</t>
  </si>
  <si>
    <t>osivo směs jetelotravní</t>
  </si>
  <si>
    <t>kg</t>
  </si>
  <si>
    <t>1131487761</t>
  </si>
  <si>
    <t>330*0,02</t>
  </si>
  <si>
    <t>11</t>
  </si>
  <si>
    <t>181951102</t>
  </si>
  <si>
    <t>Úprava pláně v hornině tř. 1 až 4 se zhutněním</t>
  </si>
  <si>
    <t>-250315142</t>
  </si>
  <si>
    <t>(937)</t>
  </si>
  <si>
    <t>12</t>
  </si>
  <si>
    <t>182301132</t>
  </si>
  <si>
    <t>Rozprostření ornice pl přes 500 m2 ve svahu přes 1:5 tl vrstvy do 150 mm</t>
  </si>
  <si>
    <t>8112254</t>
  </si>
  <si>
    <t>13</t>
  </si>
  <si>
    <t>215901101</t>
  </si>
  <si>
    <t>Zhutnění podloží z hornin soudržných do 92% PS nebo nesoudržných sypkých I(d) do 0,8</t>
  </si>
  <si>
    <t>1276906536</t>
  </si>
  <si>
    <t>14</t>
  </si>
  <si>
    <t>564521111</t>
  </si>
  <si>
    <t>Zřízení podsypu nebo podkladu ze sypaniny tl 80 mm</t>
  </si>
  <si>
    <t>1550792211</t>
  </si>
  <si>
    <t>(937)" polní cesta</t>
  </si>
  <si>
    <t>564671111</t>
  </si>
  <si>
    <t>Podklad z kameniva hrubého drceného vel. 63-125 mm tl 250 mm</t>
  </si>
  <si>
    <t>-106046677</t>
  </si>
  <si>
    <t>(937)" sanace pláně</t>
  </si>
  <si>
    <t>34</t>
  </si>
  <si>
    <t>564751111</t>
  </si>
  <si>
    <t>Podklad z kameniva hrubého drceného vel. 32-63 mm tl 150 mm</t>
  </si>
  <si>
    <t>1891341809</t>
  </si>
  <si>
    <t>17</t>
  </si>
  <si>
    <t>564811111</t>
  </si>
  <si>
    <t>Podklad ze štěrkodrtě ŠD tl 50 mm</t>
  </si>
  <si>
    <t>-1480305094</t>
  </si>
  <si>
    <t>(937)" sanace pláně - uzavírací vrstva</t>
  </si>
  <si>
    <t>36</t>
  </si>
  <si>
    <t>564871111</t>
  </si>
  <si>
    <t>Podklad ze štěrkodrtě ŠD tl 250 mm</t>
  </si>
  <si>
    <t>-2008521141</t>
  </si>
  <si>
    <t>19</t>
  </si>
  <si>
    <t>569903311</t>
  </si>
  <si>
    <t>Zřízení krajnic se zhutněním vč. materiálu</t>
  </si>
  <si>
    <t>-1100481443</t>
  </si>
  <si>
    <t>165*1*0,1</t>
  </si>
  <si>
    <t>37</t>
  </si>
  <si>
    <t>573452112</t>
  </si>
  <si>
    <t>Dvojitý nátěr ze silniční emulze v množství 2,0 kg/m2 s posypem</t>
  </si>
  <si>
    <t>-1164845442</t>
  </si>
  <si>
    <t>38</t>
  </si>
  <si>
    <t>919441221</t>
  </si>
  <si>
    <t>Čelo propustku z lomového kamene pro propustek z trub DN 600 až 800</t>
  </si>
  <si>
    <t>kus</t>
  </si>
  <si>
    <t>1492785223</t>
  </si>
  <si>
    <t>39</t>
  </si>
  <si>
    <t>919521140</t>
  </si>
  <si>
    <t>Zřízení silničního propustku z trub betonových nebo ŽB DN 600</t>
  </si>
  <si>
    <t>m</t>
  </si>
  <si>
    <t>397792185</t>
  </si>
  <si>
    <t>40</t>
  </si>
  <si>
    <t>592224100</t>
  </si>
  <si>
    <t>trouba hrdlová přímá železobetonová s integrovaným těsněním TZH-Q 600/2500 60 x 250 x 10 cm</t>
  </si>
  <si>
    <t>1271901842</t>
  </si>
  <si>
    <t>20</t>
  </si>
  <si>
    <t>919726123</t>
  </si>
  <si>
    <t>Geotextilie pro ochranu, separaci a filtraci netkaná měrná hmotnost do 500 g/m2</t>
  </si>
  <si>
    <t>2057405552</t>
  </si>
  <si>
    <t xml:space="preserve">(937)" sanace pláně </t>
  </si>
  <si>
    <t>938909411</t>
  </si>
  <si>
    <t>Čištění vozovek odkopem ručně ulehlého nánosu tl do 5 cm</t>
  </si>
  <si>
    <t>-1966061192</t>
  </si>
  <si>
    <t>100*5 "  frekvence čištěnísilnice III</t>
  </si>
  <si>
    <t>41</t>
  </si>
  <si>
    <t>966008112</t>
  </si>
  <si>
    <t>Bourání trubního propustku do DN 500</t>
  </si>
  <si>
    <t>1956092181</t>
  </si>
  <si>
    <t>42</t>
  </si>
  <si>
    <t>997221571</t>
  </si>
  <si>
    <t>Vodorovná doprava vybouraných hmot do 1 km</t>
  </si>
  <si>
    <t>-204008953</t>
  </si>
  <si>
    <t>43</t>
  </si>
  <si>
    <t>997221579</t>
  </si>
  <si>
    <t>Příplatek ZKD 1 km u vodorovné dopravy vybouraných hmot</t>
  </si>
  <si>
    <t>1495990848</t>
  </si>
  <si>
    <t>13,72*30</t>
  </si>
  <si>
    <t>44</t>
  </si>
  <si>
    <t>997221815</t>
  </si>
  <si>
    <t>Poplatek za uložení betonového odpadu na skládce (skládkovné)</t>
  </si>
  <si>
    <t>-1509775593</t>
  </si>
  <si>
    <t>22</t>
  </si>
  <si>
    <t>998225111</t>
  </si>
  <si>
    <t>Přesun hmot pro pozemní komunikace s krytem z kamene, monolitickým betonovým nebo živičným</t>
  </si>
  <si>
    <t>1204798296</t>
  </si>
  <si>
    <t>45</t>
  </si>
  <si>
    <t>767161114</t>
  </si>
  <si>
    <t>Montáž zábradlí rovného z trubek do zdi hmotnosti do 30 kg</t>
  </si>
  <si>
    <t>16</t>
  </si>
  <si>
    <t>702259606</t>
  </si>
  <si>
    <t>(4+4)*2 " 2x propustek</t>
  </si>
  <si>
    <t>46</t>
  </si>
  <si>
    <t>553912090</t>
  </si>
  <si>
    <t>zábradelní výplň ze svislých tyčí-pozink.</t>
  </si>
  <si>
    <t>32</t>
  </si>
  <si>
    <t>1904585327</t>
  </si>
  <si>
    <t>23</t>
  </si>
  <si>
    <t>011314000</t>
  </si>
  <si>
    <t>Archeologický dohled</t>
  </si>
  <si>
    <t>kpl</t>
  </si>
  <si>
    <t>1024</t>
  </si>
  <si>
    <t>-361544217</t>
  </si>
  <si>
    <t>24</t>
  </si>
  <si>
    <t>011324000</t>
  </si>
  <si>
    <t>Archeologický průzkum</t>
  </si>
  <si>
    <t>387994133</t>
  </si>
  <si>
    <t>25</t>
  </si>
  <si>
    <t>012002000</t>
  </si>
  <si>
    <t>Geodetické práce</t>
  </si>
  <si>
    <t>-584931572</t>
  </si>
  <si>
    <t>26</t>
  </si>
  <si>
    <t>013254000</t>
  </si>
  <si>
    <t>Dokumentace skutečného provedení stavby</t>
  </si>
  <si>
    <t>545089295</t>
  </si>
  <si>
    <t>27</t>
  </si>
  <si>
    <t>020001000</t>
  </si>
  <si>
    <t>Příprava staveniště</t>
  </si>
  <si>
    <t>-1826147141</t>
  </si>
  <si>
    <t>28</t>
  </si>
  <si>
    <t>030001000</t>
  </si>
  <si>
    <t>-773519118</t>
  </si>
  <si>
    <t>29</t>
  </si>
  <si>
    <t>034403000</t>
  </si>
  <si>
    <t>Dopravní značení na staveništi</t>
  </si>
  <si>
    <t>1790339825</t>
  </si>
  <si>
    <t>30</t>
  </si>
  <si>
    <t>034503000</t>
  </si>
  <si>
    <t>Informační tabule na staveništi</t>
  </si>
  <si>
    <t>-1569129051</t>
  </si>
  <si>
    <t>31</t>
  </si>
  <si>
    <t>040001000</t>
  </si>
  <si>
    <t>Inženýrská činnost</t>
  </si>
  <si>
    <t>-1499353258</t>
  </si>
  <si>
    <t>043002000</t>
  </si>
  <si>
    <t>Zkoušky a ostatní měření</t>
  </si>
  <si>
    <t>-852732374</t>
  </si>
  <si>
    <t>3" nád rámec povinných</t>
  </si>
  <si>
    <t>VP - Vícepráce</t>
  </si>
  <si>
    <t>PN</t>
  </si>
  <si>
    <t>06b-2017 - SO 301-1 Odvodnění zemní pláně</t>
  </si>
  <si>
    <t xml:space="preserve">    4 - Vodorovné konstrukce</t>
  </si>
  <si>
    <t xml:space="preserve">    8 - Trubní vedení</t>
  </si>
  <si>
    <t>-2057431883</t>
  </si>
  <si>
    <t>157*1*0,6 " rýha pro drenáž</t>
  </si>
  <si>
    <t>581333136</t>
  </si>
  <si>
    <t>133201101</t>
  </si>
  <si>
    <t>Hloubení šachet v hornině tř. 3 objemu do 100 m3</t>
  </si>
  <si>
    <t>1977803809</t>
  </si>
  <si>
    <t xml:space="preserve">(0,5*0,5*1,5)*2 " RŠ </t>
  </si>
  <si>
    <t>133201109</t>
  </si>
  <si>
    <t>Příplatek za lepivost u hloubení šachet v hornině tř. 3</t>
  </si>
  <si>
    <t>1712742193</t>
  </si>
  <si>
    <t>-2058252598</t>
  </si>
  <si>
    <t>94,2+0,75</t>
  </si>
  <si>
    <t>-983540966</t>
  </si>
  <si>
    <t>(115,2-21)/2</t>
  </si>
  <si>
    <t>1157515628</t>
  </si>
  <si>
    <t>47,1*30</t>
  </si>
  <si>
    <t>-201050349</t>
  </si>
  <si>
    <t>47,1</t>
  </si>
  <si>
    <t>-1402386674</t>
  </si>
  <si>
    <t>47,1*2</t>
  </si>
  <si>
    <t>174101101</t>
  </si>
  <si>
    <t>Zásyp jam, šachet rýh nebo kolem objektů sypaninou se zhutněním</t>
  </si>
  <si>
    <t>596654088</t>
  </si>
  <si>
    <t xml:space="preserve">(0,5*0,5*0,5)*2 " RŠ </t>
  </si>
  <si>
    <t>(157)*0,5*0,6 " rýha pro drenáž</t>
  </si>
  <si>
    <t>212752212</t>
  </si>
  <si>
    <t>Trativod z drenážních trubek plastových flexibilních D do 100 mm včetně lože otevřený výkop</t>
  </si>
  <si>
    <t>-852314969</t>
  </si>
  <si>
    <t>157</t>
  </si>
  <si>
    <t>469521131</t>
  </si>
  <si>
    <t>Zpevnění dna nebo svahů drceným kamenivem prolévaným MC bez zhutnění tl 300 mm</t>
  </si>
  <si>
    <t>-846328952</t>
  </si>
  <si>
    <t>(2+2)*2"  vyústění drenáže</t>
  </si>
  <si>
    <t>583441990</t>
  </si>
  <si>
    <t>štěrkodrť frakce  0-63</t>
  </si>
  <si>
    <t>710006844</t>
  </si>
  <si>
    <t>(93)*0,6*0,6*2 " obsyb drenáže</t>
  </si>
  <si>
    <t>894811131</t>
  </si>
  <si>
    <t>Revizní šachta z PVC systém RV typ přímý, DN 400/160 tlak 12,5 t hl od 860 do 1230 mm</t>
  </si>
  <si>
    <t>721760447</t>
  </si>
  <si>
    <t>2 " 2x revizní šachta vč.litinového poklopu D400</t>
  </si>
  <si>
    <t>916111113</t>
  </si>
  <si>
    <t>Osazení obruby z velkých kostek s boční opěrou do lože z betonu prostého</t>
  </si>
  <si>
    <t>-1795334684</t>
  </si>
  <si>
    <t>1,3*2*2 " 2x obložení RŠ</t>
  </si>
  <si>
    <t>583801200</t>
  </si>
  <si>
    <t>kostka dlažební drobná, žula velikost 8/10 cm</t>
  </si>
  <si>
    <t>1146088293</t>
  </si>
  <si>
    <t>1t = cca 5 m2</t>
  </si>
  <si>
    <t>P</t>
  </si>
  <si>
    <t>2,6*0,12*0,4*2</t>
  </si>
  <si>
    <t>919726121</t>
  </si>
  <si>
    <t>Geotextilie pro ochranu, separaci a filtraci netkaná měrná hmotnost do 200 g/m2</t>
  </si>
  <si>
    <t>1988140775</t>
  </si>
  <si>
    <t>93 " Drenáž</t>
  </si>
  <si>
    <t>IP 02</t>
  </si>
  <si>
    <t>Žábí klapka 110</t>
  </si>
  <si>
    <t>1876138474</t>
  </si>
  <si>
    <t>06c-2017 - SO 301-2 Sběrná drenážpro napojení případně přerušených odvod. zařízení</t>
  </si>
  <si>
    <t>10*1*0,6 " rýha přes cestu</t>
  </si>
  <si>
    <t xml:space="preserve">(0,5*0,5*1,5)*1 " RŠ </t>
  </si>
  <si>
    <t>100,2+0,375</t>
  </si>
  <si>
    <t>(100,575)/2</t>
  </si>
  <si>
    <t>50,288*30</t>
  </si>
  <si>
    <t>50,288</t>
  </si>
  <si>
    <t>50,288*2</t>
  </si>
  <si>
    <t xml:space="preserve">(0,5*0,5*0,5)*1 " RŠ </t>
  </si>
  <si>
    <t>(157+10)*0,5*0,6 " rýha pro drenáž</t>
  </si>
  <si>
    <t>157+10</t>
  </si>
  <si>
    <t>(93+10)*0,6*0,6*2 " obsyb drenáže</t>
  </si>
  <si>
    <t>1 " 1x revizní šachta vč.litinového poklopu D400</t>
  </si>
  <si>
    <t>1,3*2*1 " 1x obložení RŠ</t>
  </si>
  <si>
    <t>2,6*0,12*0,4*1</t>
  </si>
  <si>
    <t>93+10 " Drenáž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</si>
</sst>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36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37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38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40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42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43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ROUND(AG92,2)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45</v>
      </c>
      <c r="E31" s="53"/>
      <c r="F31" s="54" t="s">
        <v>46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47</v>
      </c>
      <c r="U31" s="53"/>
      <c r="V31" s="53"/>
      <c r="W31" s="57">
        <f>ROUND(AZ87+SUM(CD93:CD97),2)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ROUND(AV87+SUM(BY93:BY97),2)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48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47</v>
      </c>
      <c r="U32" s="53"/>
      <c r="V32" s="53"/>
      <c r="W32" s="57">
        <f>ROUND(BA87+SUM(CE93:CE97),2)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ROUND(AW87+SUM(BZ93:BZ97),2)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49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47</v>
      </c>
      <c r="U33" s="53"/>
      <c r="V33" s="53"/>
      <c r="W33" s="57">
        <f>ROUND(BB87+SUM(CF93:CF97),2)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50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47</v>
      </c>
      <c r="U34" s="53"/>
      <c r="V34" s="53"/>
      <c r="W34" s="57">
        <f>ROUND(BC87+SUM(CG93:CG97),2)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51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47</v>
      </c>
      <c r="U35" s="53"/>
      <c r="V35" s="53"/>
      <c r="W35" s="57">
        <f>ROUND(BD87+SUM(CH93:CH97),2)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52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53</v>
      </c>
      <c r="U37" s="61"/>
      <c r="V37" s="61"/>
      <c r="W37" s="61"/>
      <c r="X37" s="63" t="s">
        <v>54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56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58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57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58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60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58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57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58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61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06-2017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Vedlejší polní cesta VPC 7b N v k.ú. Horní Ves u Mariánských Lázní - objekt 2b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Horní Ves u Mariánských Lázní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26. 10. 2017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>Státní pozemkový úřad,Husinecká 1024/11a,Praha 3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62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37</v>
      </c>
      <c r="AJ83" s="47"/>
      <c r="AK83" s="47"/>
      <c r="AL83" s="47"/>
      <c r="AM83" s="82" t="str">
        <f>IF(E20="","",E20)</f>
        <v>Příprava arealzace staveb Cheb s.r.o.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63</v>
      </c>
      <c r="D85" s="102"/>
      <c r="E85" s="102"/>
      <c r="F85" s="102"/>
      <c r="G85" s="102"/>
      <c r="H85" s="103"/>
      <c r="I85" s="104" t="s">
        <v>64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65</v>
      </c>
      <c r="AH85" s="102"/>
      <c r="AI85" s="102"/>
      <c r="AJ85" s="102"/>
      <c r="AK85" s="102"/>
      <c r="AL85" s="102"/>
      <c r="AM85" s="102"/>
      <c r="AN85" s="104" t="s">
        <v>66</v>
      </c>
      <c r="AO85" s="102"/>
      <c r="AP85" s="105"/>
      <c r="AQ85" s="48"/>
      <c r="AS85" s="106" t="s">
        <v>67</v>
      </c>
      <c r="AT85" s="107" t="s">
        <v>68</v>
      </c>
      <c r="AU85" s="107" t="s">
        <v>69</v>
      </c>
      <c r="AV85" s="107" t="s">
        <v>70</v>
      </c>
      <c r="AW85" s="107" t="s">
        <v>71</v>
      </c>
      <c r="AX85" s="107" t="s">
        <v>72</v>
      </c>
      <c r="AY85" s="107" t="s">
        <v>73</v>
      </c>
      <c r="AZ85" s="107" t="s">
        <v>74</v>
      </c>
      <c r="BA85" s="107" t="s">
        <v>75</v>
      </c>
      <c r="BB85" s="107" t="s">
        <v>76</v>
      </c>
      <c r="BC85" s="107" t="s">
        <v>77</v>
      </c>
      <c r="BD85" s="108" t="s">
        <v>78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79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ROUND(SUM(AG88:AG90),2)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ROUND(SUM(AS88:AS90),2)</f>
        <v>0</v>
      </c>
      <c r="AT87" s="115">
        <f>ROUND(SUM(AV87:AW87),2)</f>
        <v>0</v>
      </c>
      <c r="AU87" s="116">
        <f>ROUND(SUM(AU88:AU90),5)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ROUND(SUM(AZ88:AZ90),2)</f>
        <v>0</v>
      </c>
      <c r="BA87" s="115">
        <f>ROUND(SUM(BA88:BA90),2)</f>
        <v>0</v>
      </c>
      <c r="BB87" s="115">
        <f>ROUND(SUM(BB88:BB90),2)</f>
        <v>0</v>
      </c>
      <c r="BC87" s="115">
        <f>ROUND(SUM(BC88:BC90),2)</f>
        <v>0</v>
      </c>
      <c r="BD87" s="117">
        <f>ROUND(SUM(BD88:BD90),2)</f>
        <v>0</v>
      </c>
      <c r="BS87" s="118" t="s">
        <v>80</v>
      </c>
      <c r="BT87" s="118" t="s">
        <v>81</v>
      </c>
      <c r="BU87" s="119" t="s">
        <v>82</v>
      </c>
      <c r="BV87" s="118" t="s">
        <v>83</v>
      </c>
      <c r="BW87" s="118" t="s">
        <v>84</v>
      </c>
      <c r="BX87" s="118" t="s">
        <v>85</v>
      </c>
    </row>
    <row r="88" spans="1:76" s="5" customFormat="1" ht="31.5" customHeight="1">
      <c r="A88" s="120" t="s">
        <v>86</v>
      </c>
      <c r="B88" s="121"/>
      <c r="C88" s="122"/>
      <c r="D88" s="123" t="s">
        <v>87</v>
      </c>
      <c r="E88" s="123"/>
      <c r="F88" s="123"/>
      <c r="G88" s="123"/>
      <c r="H88" s="123"/>
      <c r="I88" s="124"/>
      <c r="J88" s="123" t="s">
        <v>88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'06a-2017 - SO 101 polní c...'!M30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'06a-2017 - SO 101 polní c...'!M28</f>
        <v>0</v>
      </c>
      <c r="AT88" s="128">
        <f>ROUND(SUM(AV88:AW88),2)</f>
        <v>0</v>
      </c>
      <c r="AU88" s="129">
        <f>'06a-2017 - SO 101 polní c...'!W130</f>
        <v>0</v>
      </c>
      <c r="AV88" s="128">
        <f>'06a-2017 - SO 101 polní c...'!M32</f>
        <v>0</v>
      </c>
      <c r="AW88" s="128">
        <f>'06a-2017 - SO 101 polní c...'!M33</f>
        <v>0</v>
      </c>
      <c r="AX88" s="128">
        <f>'06a-2017 - SO 101 polní c...'!M34</f>
        <v>0</v>
      </c>
      <c r="AY88" s="128">
        <f>'06a-2017 - SO 101 polní c...'!M35</f>
        <v>0</v>
      </c>
      <c r="AZ88" s="128">
        <f>'06a-2017 - SO 101 polní c...'!H32</f>
        <v>0</v>
      </c>
      <c r="BA88" s="128">
        <f>'06a-2017 - SO 101 polní c...'!H33</f>
        <v>0</v>
      </c>
      <c r="BB88" s="128">
        <f>'06a-2017 - SO 101 polní c...'!H34</f>
        <v>0</v>
      </c>
      <c r="BC88" s="128">
        <f>'06a-2017 - SO 101 polní c...'!H35</f>
        <v>0</v>
      </c>
      <c r="BD88" s="130">
        <f>'06a-2017 - SO 101 polní c...'!H36</f>
        <v>0</v>
      </c>
      <c r="BT88" s="131" t="s">
        <v>89</v>
      </c>
      <c r="BV88" s="131" t="s">
        <v>83</v>
      </c>
      <c r="BW88" s="131" t="s">
        <v>90</v>
      </c>
      <c r="BX88" s="131" t="s">
        <v>84</v>
      </c>
    </row>
    <row r="89" spans="1:76" s="5" customFormat="1" ht="31.5" customHeight="1">
      <c r="A89" s="120" t="s">
        <v>86</v>
      </c>
      <c r="B89" s="121"/>
      <c r="C89" s="122"/>
      <c r="D89" s="123" t="s">
        <v>91</v>
      </c>
      <c r="E89" s="123"/>
      <c r="F89" s="123"/>
      <c r="G89" s="123"/>
      <c r="H89" s="123"/>
      <c r="I89" s="124"/>
      <c r="J89" s="123" t="s">
        <v>92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5">
        <f>'06b-2017 - SO 301-1 Odvod...'!M30</f>
        <v>0</v>
      </c>
      <c r="AH89" s="124"/>
      <c r="AI89" s="124"/>
      <c r="AJ89" s="124"/>
      <c r="AK89" s="124"/>
      <c r="AL89" s="124"/>
      <c r="AM89" s="124"/>
      <c r="AN89" s="125">
        <f>SUM(AG89,AT89)</f>
        <v>0</v>
      </c>
      <c r="AO89" s="124"/>
      <c r="AP89" s="124"/>
      <c r="AQ89" s="126"/>
      <c r="AS89" s="127">
        <f>'06b-2017 - SO 301-1 Odvod...'!M28</f>
        <v>0</v>
      </c>
      <c r="AT89" s="128">
        <f>ROUND(SUM(AV89:AW89),2)</f>
        <v>0</v>
      </c>
      <c r="AU89" s="129">
        <f>'06b-2017 - SO 301-1 Odvod...'!W123</f>
        <v>0</v>
      </c>
      <c r="AV89" s="128">
        <f>'06b-2017 - SO 301-1 Odvod...'!M32</f>
        <v>0</v>
      </c>
      <c r="AW89" s="128">
        <f>'06b-2017 - SO 301-1 Odvod...'!M33</f>
        <v>0</v>
      </c>
      <c r="AX89" s="128">
        <f>'06b-2017 - SO 301-1 Odvod...'!M34</f>
        <v>0</v>
      </c>
      <c r="AY89" s="128">
        <f>'06b-2017 - SO 301-1 Odvod...'!M35</f>
        <v>0</v>
      </c>
      <c r="AZ89" s="128">
        <f>'06b-2017 - SO 301-1 Odvod...'!H32</f>
        <v>0</v>
      </c>
      <c r="BA89" s="128">
        <f>'06b-2017 - SO 301-1 Odvod...'!H33</f>
        <v>0</v>
      </c>
      <c r="BB89" s="128">
        <f>'06b-2017 - SO 301-1 Odvod...'!H34</f>
        <v>0</v>
      </c>
      <c r="BC89" s="128">
        <f>'06b-2017 - SO 301-1 Odvod...'!H35</f>
        <v>0</v>
      </c>
      <c r="BD89" s="130">
        <f>'06b-2017 - SO 301-1 Odvod...'!H36</f>
        <v>0</v>
      </c>
      <c r="BT89" s="131" t="s">
        <v>89</v>
      </c>
      <c r="BV89" s="131" t="s">
        <v>83</v>
      </c>
      <c r="BW89" s="131" t="s">
        <v>93</v>
      </c>
      <c r="BX89" s="131" t="s">
        <v>84</v>
      </c>
    </row>
    <row r="90" spans="1:76" s="5" customFormat="1" ht="47.25" customHeight="1">
      <c r="A90" s="120" t="s">
        <v>86</v>
      </c>
      <c r="B90" s="121"/>
      <c r="C90" s="122"/>
      <c r="D90" s="123" t="s">
        <v>94</v>
      </c>
      <c r="E90" s="123"/>
      <c r="F90" s="123"/>
      <c r="G90" s="123"/>
      <c r="H90" s="123"/>
      <c r="I90" s="124"/>
      <c r="J90" s="123" t="s">
        <v>95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5">
        <f>'06c-2017 - SO 301-2 Sběrn...'!M30</f>
        <v>0</v>
      </c>
      <c r="AH90" s="124"/>
      <c r="AI90" s="124"/>
      <c r="AJ90" s="124"/>
      <c r="AK90" s="124"/>
      <c r="AL90" s="124"/>
      <c r="AM90" s="124"/>
      <c r="AN90" s="125">
        <f>SUM(AG90,AT90)</f>
        <v>0</v>
      </c>
      <c r="AO90" s="124"/>
      <c r="AP90" s="124"/>
      <c r="AQ90" s="126"/>
      <c r="AS90" s="132">
        <f>'06c-2017 - SO 301-2 Sběrn...'!M28</f>
        <v>0</v>
      </c>
      <c r="AT90" s="133">
        <f>ROUND(SUM(AV90:AW90),2)</f>
        <v>0</v>
      </c>
      <c r="AU90" s="134">
        <f>'06c-2017 - SO 301-2 Sběrn...'!W123</f>
        <v>0</v>
      </c>
      <c r="AV90" s="133">
        <f>'06c-2017 - SO 301-2 Sběrn...'!M32</f>
        <v>0</v>
      </c>
      <c r="AW90" s="133">
        <f>'06c-2017 - SO 301-2 Sběrn...'!M33</f>
        <v>0</v>
      </c>
      <c r="AX90" s="133">
        <f>'06c-2017 - SO 301-2 Sběrn...'!M34</f>
        <v>0</v>
      </c>
      <c r="AY90" s="133">
        <f>'06c-2017 - SO 301-2 Sběrn...'!M35</f>
        <v>0</v>
      </c>
      <c r="AZ90" s="133">
        <f>'06c-2017 - SO 301-2 Sběrn...'!H32</f>
        <v>0</v>
      </c>
      <c r="BA90" s="133">
        <f>'06c-2017 - SO 301-2 Sběrn...'!H33</f>
        <v>0</v>
      </c>
      <c r="BB90" s="133">
        <f>'06c-2017 - SO 301-2 Sběrn...'!H34</f>
        <v>0</v>
      </c>
      <c r="BC90" s="133">
        <f>'06c-2017 - SO 301-2 Sběrn...'!H35</f>
        <v>0</v>
      </c>
      <c r="BD90" s="135">
        <f>'06c-2017 - SO 301-2 Sběrn...'!H36</f>
        <v>0</v>
      </c>
      <c r="BT90" s="131" t="s">
        <v>89</v>
      </c>
      <c r="BV90" s="131" t="s">
        <v>83</v>
      </c>
      <c r="BW90" s="131" t="s">
        <v>96</v>
      </c>
      <c r="BX90" s="131" t="s">
        <v>84</v>
      </c>
    </row>
    <row r="91" spans="2:43" ht="13.5"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29"/>
    </row>
    <row r="92" spans="2:48" s="1" customFormat="1" ht="30" customHeight="1">
      <c r="B92" s="46"/>
      <c r="C92" s="110" t="s">
        <v>97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113">
        <f>ROUND(SUM(AG93:AG96),2)</f>
        <v>0</v>
      </c>
      <c r="AH92" s="113"/>
      <c r="AI92" s="113"/>
      <c r="AJ92" s="113"/>
      <c r="AK92" s="113"/>
      <c r="AL92" s="113"/>
      <c r="AM92" s="113"/>
      <c r="AN92" s="113">
        <f>ROUND(SUM(AN93:AN96),2)</f>
        <v>0</v>
      </c>
      <c r="AO92" s="113"/>
      <c r="AP92" s="113"/>
      <c r="AQ92" s="48"/>
      <c r="AS92" s="106" t="s">
        <v>98</v>
      </c>
      <c r="AT92" s="107" t="s">
        <v>99</v>
      </c>
      <c r="AU92" s="107" t="s">
        <v>45</v>
      </c>
      <c r="AV92" s="108" t="s">
        <v>68</v>
      </c>
    </row>
    <row r="93" spans="2:89" s="1" customFormat="1" ht="19.9" customHeight="1">
      <c r="B93" s="46"/>
      <c r="C93" s="47"/>
      <c r="D93" s="136" t="s">
        <v>100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137">
        <f>ROUND(AG87*AS93,2)</f>
        <v>0</v>
      </c>
      <c r="AH93" s="138"/>
      <c r="AI93" s="138"/>
      <c r="AJ93" s="138"/>
      <c r="AK93" s="138"/>
      <c r="AL93" s="138"/>
      <c r="AM93" s="138"/>
      <c r="AN93" s="138">
        <f>ROUND(AG93+AV93,2)</f>
        <v>0</v>
      </c>
      <c r="AO93" s="138"/>
      <c r="AP93" s="138"/>
      <c r="AQ93" s="48"/>
      <c r="AS93" s="139">
        <v>0</v>
      </c>
      <c r="AT93" s="140" t="s">
        <v>101</v>
      </c>
      <c r="AU93" s="140" t="s">
        <v>46</v>
      </c>
      <c r="AV93" s="141">
        <f>ROUND(IF(AU93="základní",AG93*L31,IF(AU93="snížená",AG93*L32,0)),2)</f>
        <v>0</v>
      </c>
      <c r="BV93" s="22" t="s">
        <v>102</v>
      </c>
      <c r="BY93" s="142">
        <f>IF(AU93="základní",AV93,0)</f>
        <v>0</v>
      </c>
      <c r="BZ93" s="142">
        <f>IF(AU93="snížená",AV93,0)</f>
        <v>0</v>
      </c>
      <c r="CA93" s="142">
        <v>0</v>
      </c>
      <c r="CB93" s="142">
        <v>0</v>
      </c>
      <c r="CC93" s="142">
        <v>0</v>
      </c>
      <c r="CD93" s="142">
        <f>IF(AU93="základní",AG93,0)</f>
        <v>0</v>
      </c>
      <c r="CE93" s="142">
        <f>IF(AU93="snížená",AG93,0)</f>
        <v>0</v>
      </c>
      <c r="CF93" s="142">
        <f>IF(AU93="zákl. přenesená",AG93,0)</f>
        <v>0</v>
      </c>
      <c r="CG93" s="142">
        <f>IF(AU93="sníž. přenesená",AG93,0)</f>
        <v>0</v>
      </c>
      <c r="CH93" s="142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>x</v>
      </c>
    </row>
    <row r="94" spans="2:89" s="1" customFormat="1" ht="19.9" customHeight="1">
      <c r="B94" s="46"/>
      <c r="C94" s="47"/>
      <c r="D94" s="143" t="s">
        <v>103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47"/>
      <c r="AD94" s="47"/>
      <c r="AE94" s="47"/>
      <c r="AF94" s="47"/>
      <c r="AG94" s="137">
        <f>AG87*AS94</f>
        <v>0</v>
      </c>
      <c r="AH94" s="138"/>
      <c r="AI94" s="138"/>
      <c r="AJ94" s="138"/>
      <c r="AK94" s="138"/>
      <c r="AL94" s="138"/>
      <c r="AM94" s="138"/>
      <c r="AN94" s="138">
        <f>AG94+AV94</f>
        <v>0</v>
      </c>
      <c r="AO94" s="138"/>
      <c r="AP94" s="138"/>
      <c r="AQ94" s="48"/>
      <c r="AS94" s="144">
        <v>0</v>
      </c>
      <c r="AT94" s="145" t="s">
        <v>101</v>
      </c>
      <c r="AU94" s="145" t="s">
        <v>46</v>
      </c>
      <c r="AV94" s="146">
        <f>ROUND(IF(AU94="nulová",0,IF(OR(AU94="základní",AU94="zákl. přenesená"),AG94*L31,AG94*L32)),2)</f>
        <v>0</v>
      </c>
      <c r="BV94" s="22" t="s">
        <v>104</v>
      </c>
      <c r="BY94" s="142">
        <f>IF(AU94="základní",AV94,0)</f>
        <v>0</v>
      </c>
      <c r="BZ94" s="142">
        <f>IF(AU94="snížená",AV94,0)</f>
        <v>0</v>
      </c>
      <c r="CA94" s="142">
        <f>IF(AU94="zákl. přenesená",AV94,0)</f>
        <v>0</v>
      </c>
      <c r="CB94" s="142">
        <f>IF(AU94="sníž. přenesená",AV94,0)</f>
        <v>0</v>
      </c>
      <c r="CC94" s="142">
        <f>IF(AU94="nulová",AV94,0)</f>
        <v>0</v>
      </c>
      <c r="CD94" s="142">
        <f>IF(AU94="základní",AG94,0)</f>
        <v>0</v>
      </c>
      <c r="CE94" s="142">
        <f>IF(AU94="snížená",AG94,0)</f>
        <v>0</v>
      </c>
      <c r="CF94" s="142">
        <f>IF(AU94="zákl. přenesená",AG94,0)</f>
        <v>0</v>
      </c>
      <c r="CG94" s="142">
        <f>IF(AU94="sníž. přenesená",AG94,0)</f>
        <v>0</v>
      </c>
      <c r="CH94" s="142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89" s="1" customFormat="1" ht="19.9" customHeight="1">
      <c r="B95" s="46"/>
      <c r="C95" s="47"/>
      <c r="D95" s="143" t="s">
        <v>103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47"/>
      <c r="AD95" s="47"/>
      <c r="AE95" s="47"/>
      <c r="AF95" s="47"/>
      <c r="AG95" s="137">
        <f>AG87*AS95</f>
        <v>0</v>
      </c>
      <c r="AH95" s="138"/>
      <c r="AI95" s="138"/>
      <c r="AJ95" s="138"/>
      <c r="AK95" s="138"/>
      <c r="AL95" s="138"/>
      <c r="AM95" s="138"/>
      <c r="AN95" s="138">
        <f>AG95+AV95</f>
        <v>0</v>
      </c>
      <c r="AO95" s="138"/>
      <c r="AP95" s="138"/>
      <c r="AQ95" s="48"/>
      <c r="AS95" s="144">
        <v>0</v>
      </c>
      <c r="AT95" s="145" t="s">
        <v>101</v>
      </c>
      <c r="AU95" s="145" t="s">
        <v>46</v>
      </c>
      <c r="AV95" s="146">
        <f>ROUND(IF(AU95="nulová",0,IF(OR(AU95="základní",AU95="zákl. přenesená"),AG95*L31,AG95*L32)),2)</f>
        <v>0</v>
      </c>
      <c r="BV95" s="22" t="s">
        <v>104</v>
      </c>
      <c r="BY95" s="142">
        <f>IF(AU95="základní",AV95,0)</f>
        <v>0</v>
      </c>
      <c r="BZ95" s="142">
        <f>IF(AU95="snížená",AV95,0)</f>
        <v>0</v>
      </c>
      <c r="CA95" s="142">
        <f>IF(AU95="zákl. přenesená",AV95,0)</f>
        <v>0</v>
      </c>
      <c r="CB95" s="142">
        <f>IF(AU95="sníž. přenesená",AV95,0)</f>
        <v>0</v>
      </c>
      <c r="CC95" s="142">
        <f>IF(AU95="nulová",AV95,0)</f>
        <v>0</v>
      </c>
      <c r="CD95" s="142">
        <f>IF(AU95="základní",AG95,0)</f>
        <v>0</v>
      </c>
      <c r="CE95" s="142">
        <f>IF(AU95="snížená",AG95,0)</f>
        <v>0</v>
      </c>
      <c r="CF95" s="142">
        <f>IF(AU95="zákl. přenesená",AG95,0)</f>
        <v>0</v>
      </c>
      <c r="CG95" s="142">
        <f>IF(AU95="sníž. přenesená",AG95,0)</f>
        <v>0</v>
      </c>
      <c r="CH95" s="142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pans="2:89" s="1" customFormat="1" ht="19.9" customHeight="1">
      <c r="B96" s="46"/>
      <c r="C96" s="47"/>
      <c r="D96" s="143" t="s">
        <v>103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47"/>
      <c r="AD96" s="47"/>
      <c r="AE96" s="47"/>
      <c r="AF96" s="47"/>
      <c r="AG96" s="137">
        <f>AG87*AS96</f>
        <v>0</v>
      </c>
      <c r="AH96" s="138"/>
      <c r="AI96" s="138"/>
      <c r="AJ96" s="138"/>
      <c r="AK96" s="138"/>
      <c r="AL96" s="138"/>
      <c r="AM96" s="138"/>
      <c r="AN96" s="138">
        <f>AG96+AV96</f>
        <v>0</v>
      </c>
      <c r="AO96" s="138"/>
      <c r="AP96" s="138"/>
      <c r="AQ96" s="48"/>
      <c r="AS96" s="147">
        <v>0</v>
      </c>
      <c r="AT96" s="148" t="s">
        <v>101</v>
      </c>
      <c r="AU96" s="148" t="s">
        <v>46</v>
      </c>
      <c r="AV96" s="149">
        <f>ROUND(IF(AU96="nulová",0,IF(OR(AU96="základní",AU96="zákl. přenesená"),AG96*L31,AG96*L32)),2)</f>
        <v>0</v>
      </c>
      <c r="BV96" s="22" t="s">
        <v>104</v>
      </c>
      <c r="BY96" s="142">
        <f>IF(AU96="základní",AV96,0)</f>
        <v>0</v>
      </c>
      <c r="BZ96" s="142">
        <f>IF(AU96="snížená",AV96,0)</f>
        <v>0</v>
      </c>
      <c r="CA96" s="142">
        <f>IF(AU96="zákl. přenesená",AV96,0)</f>
        <v>0</v>
      </c>
      <c r="CB96" s="142">
        <f>IF(AU96="sníž. přenesená",AV96,0)</f>
        <v>0</v>
      </c>
      <c r="CC96" s="142">
        <f>IF(AU96="nulová",AV96,0)</f>
        <v>0</v>
      </c>
      <c r="CD96" s="142">
        <f>IF(AU96="základní",AG96,0)</f>
        <v>0</v>
      </c>
      <c r="CE96" s="142">
        <f>IF(AU96="snížená",AG96,0)</f>
        <v>0</v>
      </c>
      <c r="CF96" s="142">
        <f>IF(AU96="zákl. přenesená",AG96,0)</f>
        <v>0</v>
      </c>
      <c r="CG96" s="142">
        <f>IF(AU96="sníž. přenesená",AG96,0)</f>
        <v>0</v>
      </c>
      <c r="CH96" s="142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pans="2:43" s="1" customFormat="1" ht="10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  <row r="98" spans="2:43" s="1" customFormat="1" ht="30" customHeight="1">
      <c r="B98" s="46"/>
      <c r="C98" s="150" t="s">
        <v>105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2">
        <f>ROUND(AG87+AG92,2)</f>
        <v>0</v>
      </c>
      <c r="AH98" s="152"/>
      <c r="AI98" s="152"/>
      <c r="AJ98" s="152"/>
      <c r="AK98" s="152"/>
      <c r="AL98" s="152"/>
      <c r="AM98" s="152"/>
      <c r="AN98" s="152">
        <f>AN87+AN92</f>
        <v>0</v>
      </c>
      <c r="AO98" s="152"/>
      <c r="AP98" s="152"/>
      <c r="AQ98" s="48"/>
    </row>
    <row r="99" spans="2:43" s="1" customFormat="1" ht="6.95" customHeight="1"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7"/>
    </row>
  </sheetData>
  <sheetProtection password="CC35" sheet="1" objects="1" scenarios="1" formatColumns="0" formatRows="0"/>
  <mergeCells count="66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6:AP96"/>
    <mergeCell ref="AN89:AP89"/>
    <mergeCell ref="AN88:AP88"/>
    <mergeCell ref="AN90:AP90"/>
    <mergeCell ref="AN93:AP93"/>
    <mergeCell ref="AN94:AP94"/>
    <mergeCell ref="AN95:AP95"/>
    <mergeCell ref="AN92:AP92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4:AB94"/>
    <mergeCell ref="AG94:AM94"/>
    <mergeCell ref="D95:AB95"/>
    <mergeCell ref="AG95:AM95"/>
    <mergeCell ref="D96:AB96"/>
    <mergeCell ref="AG96:AM96"/>
    <mergeCell ref="AM82:AP82"/>
    <mergeCell ref="AS82:AT84"/>
    <mergeCell ref="AM83:AP83"/>
    <mergeCell ref="AN85:AP85"/>
    <mergeCell ref="AG88:AM88"/>
    <mergeCell ref="AG89:AM89"/>
    <mergeCell ref="AG90:AM90"/>
    <mergeCell ref="AG93:AM93"/>
    <mergeCell ref="AG87:AM87"/>
    <mergeCell ref="AN87:AP87"/>
    <mergeCell ref="AG92:AM92"/>
    <mergeCell ref="AG98:AM98"/>
    <mergeCell ref="AN98:AP98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6a-2017 - SO 101 polní c...'!C2" display="/"/>
    <hyperlink ref="A89" location="'06b-2017 - SO 301-1 Odvod...'!C2" display="/"/>
    <hyperlink ref="A90" location="'06c-2017 - SO 301-2 Sběr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7b N v k.ú. Horní Ves u Mariánských Lázní - objekt 2b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114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115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116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N105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ROUND((((SUM(BE105:BE112)+SUM(BE130:BE262))+SUM(BE264:BE268))),2)</f>
        <v>0</v>
      </c>
      <c r="I32" s="47"/>
      <c r="J32" s="47"/>
      <c r="K32" s="47"/>
      <c r="L32" s="47"/>
      <c r="M32" s="162">
        <f>ROUND(((ROUND((SUM(BE105:BE112)+SUM(BE130:BE262)),2)*F32)+SUM(BE264:BE268)*F32),2)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ROUND((((SUM(BF105:BF112)+SUM(BF130:BF262))+SUM(BF264:BF268))),2)</f>
        <v>0</v>
      </c>
      <c r="I33" s="47"/>
      <c r="J33" s="47"/>
      <c r="K33" s="47"/>
      <c r="L33" s="47"/>
      <c r="M33" s="162">
        <f>ROUND(((ROUND((SUM(BF105:BF112)+SUM(BF130:BF262)),2)*F33)+SUM(BF264:BF268)*F33),2)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ROUND((((SUM(BG105:BG112)+SUM(BG130:BG262))+SUM(BG264:BG268))),2)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ROUND((((SUM(BH105:BH112)+SUM(BH130:BH262))+SUM(BH264:BH268))),2)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ROUND((((SUM(BI105:BI112)+SUM(BI130:BI262))+SUM(BI264:BI268))),2)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7b N v k.ú. Horní Ves u Mariánských Lázní - objekt 2b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06a-2017 - SO 101 polní cesta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úřad,Husinecká 1024/11a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arealzace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118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119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120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N130</f>
        <v>0</v>
      </c>
      <c r="O88" s="174"/>
      <c r="P88" s="174"/>
      <c r="Q88" s="174"/>
      <c r="R88" s="48"/>
      <c r="T88" s="171"/>
      <c r="U88" s="171"/>
      <c r="AU88" s="22" t="s">
        <v>121</v>
      </c>
    </row>
    <row r="89" spans="2:21" s="6" customFormat="1" ht="24.95" customHeight="1">
      <c r="B89" s="175"/>
      <c r="C89" s="176"/>
      <c r="D89" s="177" t="s">
        <v>122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N131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123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N132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124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N187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125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N191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126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N213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127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N232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128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N238</f>
        <v>0</v>
      </c>
      <c r="O95" s="182"/>
      <c r="P95" s="182"/>
      <c r="Q95" s="182"/>
      <c r="R95" s="183"/>
      <c r="T95" s="184"/>
      <c r="U95" s="184"/>
    </row>
    <row r="96" spans="2:21" s="6" customFormat="1" ht="24.95" customHeight="1">
      <c r="B96" s="175"/>
      <c r="C96" s="176"/>
      <c r="D96" s="177" t="s">
        <v>129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8">
        <f>N240</f>
        <v>0</v>
      </c>
      <c r="O96" s="176"/>
      <c r="P96" s="176"/>
      <c r="Q96" s="176"/>
      <c r="R96" s="179"/>
      <c r="T96" s="180"/>
      <c r="U96" s="180"/>
    </row>
    <row r="97" spans="2:21" s="7" customFormat="1" ht="19.9" customHeight="1">
      <c r="B97" s="181"/>
      <c r="C97" s="182"/>
      <c r="D97" s="136" t="s">
        <v>130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38">
        <f>N241</f>
        <v>0</v>
      </c>
      <c r="O97" s="182"/>
      <c r="P97" s="182"/>
      <c r="Q97" s="182"/>
      <c r="R97" s="183"/>
      <c r="T97" s="184"/>
      <c r="U97" s="184"/>
    </row>
    <row r="98" spans="2:21" s="6" customFormat="1" ht="24.95" customHeight="1">
      <c r="B98" s="175"/>
      <c r="C98" s="176"/>
      <c r="D98" s="177" t="s">
        <v>131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8">
        <f>N246</f>
        <v>0</v>
      </c>
      <c r="O98" s="176"/>
      <c r="P98" s="176"/>
      <c r="Q98" s="176"/>
      <c r="R98" s="179"/>
      <c r="T98" s="180"/>
      <c r="U98" s="180"/>
    </row>
    <row r="99" spans="2:21" s="7" customFormat="1" ht="19.9" customHeight="1">
      <c r="B99" s="181"/>
      <c r="C99" s="182"/>
      <c r="D99" s="136" t="s">
        <v>132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38">
        <f>N247</f>
        <v>0</v>
      </c>
      <c r="O99" s="182"/>
      <c r="P99" s="182"/>
      <c r="Q99" s="182"/>
      <c r="R99" s="183"/>
      <c r="T99" s="184"/>
      <c r="U99" s="184"/>
    </row>
    <row r="100" spans="2:21" s="7" customFormat="1" ht="19.9" customHeight="1">
      <c r="B100" s="181"/>
      <c r="C100" s="182"/>
      <c r="D100" s="136" t="s">
        <v>133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38">
        <f>N252</f>
        <v>0</v>
      </c>
      <c r="O100" s="182"/>
      <c r="P100" s="182"/>
      <c r="Q100" s="182"/>
      <c r="R100" s="183"/>
      <c r="T100" s="184"/>
      <c r="U100" s="184"/>
    </row>
    <row r="101" spans="2:21" s="7" customFormat="1" ht="19.9" customHeight="1">
      <c r="B101" s="181"/>
      <c r="C101" s="182"/>
      <c r="D101" s="136" t="s">
        <v>134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38">
        <f>N254</f>
        <v>0</v>
      </c>
      <c r="O101" s="182"/>
      <c r="P101" s="182"/>
      <c r="Q101" s="182"/>
      <c r="R101" s="183"/>
      <c r="T101" s="184"/>
      <c r="U101" s="184"/>
    </row>
    <row r="102" spans="2:21" s="7" customFormat="1" ht="19.9" customHeight="1">
      <c r="B102" s="181"/>
      <c r="C102" s="182"/>
      <c r="D102" s="136" t="s">
        <v>135</v>
      </c>
      <c r="E102" s="182"/>
      <c r="F102" s="182"/>
      <c r="G102" s="182"/>
      <c r="H102" s="182"/>
      <c r="I102" s="182"/>
      <c r="J102" s="182"/>
      <c r="K102" s="182"/>
      <c r="L102" s="182"/>
      <c r="M102" s="182"/>
      <c r="N102" s="138">
        <f>N258</f>
        <v>0</v>
      </c>
      <c r="O102" s="182"/>
      <c r="P102" s="182"/>
      <c r="Q102" s="182"/>
      <c r="R102" s="183"/>
      <c r="T102" s="184"/>
      <c r="U102" s="184"/>
    </row>
    <row r="103" spans="2:21" s="6" customFormat="1" ht="21.8" customHeight="1">
      <c r="B103" s="175"/>
      <c r="C103" s="176"/>
      <c r="D103" s="177" t="s">
        <v>136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85">
        <f>N263</f>
        <v>0</v>
      </c>
      <c r="O103" s="176"/>
      <c r="P103" s="176"/>
      <c r="Q103" s="176"/>
      <c r="R103" s="179"/>
      <c r="T103" s="180"/>
      <c r="U103" s="180"/>
    </row>
    <row r="104" spans="2:21" s="1" customFormat="1" ht="21.8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T104" s="171"/>
      <c r="U104" s="171"/>
    </row>
    <row r="105" spans="2:21" s="1" customFormat="1" ht="29.25" customHeight="1">
      <c r="B105" s="46"/>
      <c r="C105" s="173" t="s">
        <v>137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74">
        <f>ROUND(N106+N107+N108+N109+N110+N111,2)</f>
        <v>0</v>
      </c>
      <c r="O105" s="186"/>
      <c r="P105" s="186"/>
      <c r="Q105" s="186"/>
      <c r="R105" s="48"/>
      <c r="T105" s="187"/>
      <c r="U105" s="188" t="s">
        <v>45</v>
      </c>
    </row>
    <row r="106" spans="2:65" s="1" customFormat="1" ht="18" customHeight="1">
      <c r="B106" s="46"/>
      <c r="C106" s="47"/>
      <c r="D106" s="143" t="s">
        <v>138</v>
      </c>
      <c r="E106" s="136"/>
      <c r="F106" s="136"/>
      <c r="G106" s="136"/>
      <c r="H106" s="136"/>
      <c r="I106" s="47"/>
      <c r="J106" s="47"/>
      <c r="K106" s="47"/>
      <c r="L106" s="47"/>
      <c r="M106" s="47"/>
      <c r="N106" s="137">
        <f>ROUND(N88*T106,2)</f>
        <v>0</v>
      </c>
      <c r="O106" s="138"/>
      <c r="P106" s="138"/>
      <c r="Q106" s="138"/>
      <c r="R106" s="48"/>
      <c r="S106" s="189"/>
      <c r="T106" s="190"/>
      <c r="U106" s="191" t="s">
        <v>46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139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89</v>
      </c>
      <c r="BK106" s="189"/>
      <c r="BL106" s="189"/>
      <c r="BM106" s="189"/>
    </row>
    <row r="107" spans="2:65" s="1" customFormat="1" ht="18" customHeight="1">
      <c r="B107" s="46"/>
      <c r="C107" s="47"/>
      <c r="D107" s="143" t="s">
        <v>140</v>
      </c>
      <c r="E107" s="136"/>
      <c r="F107" s="136"/>
      <c r="G107" s="136"/>
      <c r="H107" s="136"/>
      <c r="I107" s="47"/>
      <c r="J107" s="47"/>
      <c r="K107" s="47"/>
      <c r="L107" s="47"/>
      <c r="M107" s="47"/>
      <c r="N107" s="137">
        <f>ROUND(N88*T107,2)</f>
        <v>0</v>
      </c>
      <c r="O107" s="138"/>
      <c r="P107" s="138"/>
      <c r="Q107" s="138"/>
      <c r="R107" s="48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139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89</v>
      </c>
      <c r="BK107" s="189"/>
      <c r="BL107" s="189"/>
      <c r="BM107" s="189"/>
    </row>
    <row r="108" spans="2:65" s="1" customFormat="1" ht="18" customHeight="1">
      <c r="B108" s="46"/>
      <c r="C108" s="47"/>
      <c r="D108" s="143" t="s">
        <v>141</v>
      </c>
      <c r="E108" s="136"/>
      <c r="F108" s="136"/>
      <c r="G108" s="136"/>
      <c r="H108" s="136"/>
      <c r="I108" s="47"/>
      <c r="J108" s="47"/>
      <c r="K108" s="47"/>
      <c r="L108" s="47"/>
      <c r="M108" s="47"/>
      <c r="N108" s="137">
        <f>ROUND(N88*T108,2)</f>
        <v>0</v>
      </c>
      <c r="O108" s="138"/>
      <c r="P108" s="138"/>
      <c r="Q108" s="138"/>
      <c r="R108" s="48"/>
      <c r="S108" s="189"/>
      <c r="T108" s="190"/>
      <c r="U108" s="191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139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89</v>
      </c>
      <c r="BK108" s="189"/>
      <c r="BL108" s="189"/>
      <c r="BM108" s="189"/>
    </row>
    <row r="109" spans="2:65" s="1" customFormat="1" ht="18" customHeight="1">
      <c r="B109" s="46"/>
      <c r="C109" s="47"/>
      <c r="D109" s="143" t="s">
        <v>142</v>
      </c>
      <c r="E109" s="136"/>
      <c r="F109" s="136"/>
      <c r="G109" s="136"/>
      <c r="H109" s="136"/>
      <c r="I109" s="47"/>
      <c r="J109" s="47"/>
      <c r="K109" s="47"/>
      <c r="L109" s="47"/>
      <c r="M109" s="47"/>
      <c r="N109" s="137">
        <f>ROUND(N88*T109,2)</f>
        <v>0</v>
      </c>
      <c r="O109" s="138"/>
      <c r="P109" s="138"/>
      <c r="Q109" s="138"/>
      <c r="R109" s="48"/>
      <c r="S109" s="189"/>
      <c r="T109" s="190"/>
      <c r="U109" s="191" t="s">
        <v>46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139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89</v>
      </c>
      <c r="BK109" s="189"/>
      <c r="BL109" s="189"/>
      <c r="BM109" s="189"/>
    </row>
    <row r="110" spans="2:65" s="1" customFormat="1" ht="18" customHeight="1">
      <c r="B110" s="46"/>
      <c r="C110" s="47"/>
      <c r="D110" s="143" t="s">
        <v>143</v>
      </c>
      <c r="E110" s="136"/>
      <c r="F110" s="136"/>
      <c r="G110" s="136"/>
      <c r="H110" s="136"/>
      <c r="I110" s="47"/>
      <c r="J110" s="47"/>
      <c r="K110" s="47"/>
      <c r="L110" s="47"/>
      <c r="M110" s="47"/>
      <c r="N110" s="137">
        <f>ROUND(N88*T110,2)</f>
        <v>0</v>
      </c>
      <c r="O110" s="138"/>
      <c r="P110" s="138"/>
      <c r="Q110" s="138"/>
      <c r="R110" s="48"/>
      <c r="S110" s="189"/>
      <c r="T110" s="190"/>
      <c r="U110" s="191" t="s">
        <v>46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139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89</v>
      </c>
      <c r="BK110" s="189"/>
      <c r="BL110" s="189"/>
      <c r="BM110" s="189"/>
    </row>
    <row r="111" spans="2:65" s="1" customFormat="1" ht="18" customHeight="1">
      <c r="B111" s="46"/>
      <c r="C111" s="47"/>
      <c r="D111" s="136" t="s">
        <v>144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137">
        <f>ROUND(N88*T111,2)</f>
        <v>0</v>
      </c>
      <c r="O111" s="138"/>
      <c r="P111" s="138"/>
      <c r="Q111" s="138"/>
      <c r="R111" s="48"/>
      <c r="S111" s="189"/>
      <c r="T111" s="194"/>
      <c r="U111" s="195" t="s">
        <v>46</v>
      </c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92" t="s">
        <v>145</v>
      </c>
      <c r="AZ111" s="189"/>
      <c r="BA111" s="189"/>
      <c r="BB111" s="189"/>
      <c r="BC111" s="189"/>
      <c r="BD111" s="189"/>
      <c r="BE111" s="193">
        <f>IF(U111="základní",N111,0)</f>
        <v>0</v>
      </c>
      <c r="BF111" s="193">
        <f>IF(U111="snížená",N111,0)</f>
        <v>0</v>
      </c>
      <c r="BG111" s="193">
        <f>IF(U111="zákl. přenesená",N111,0)</f>
        <v>0</v>
      </c>
      <c r="BH111" s="193">
        <f>IF(U111="sníž. přenesená",N111,0)</f>
        <v>0</v>
      </c>
      <c r="BI111" s="193">
        <f>IF(U111="nulová",N111,0)</f>
        <v>0</v>
      </c>
      <c r="BJ111" s="192" t="s">
        <v>89</v>
      </c>
      <c r="BK111" s="189"/>
      <c r="BL111" s="189"/>
      <c r="BM111" s="189"/>
    </row>
    <row r="112" spans="2:21" s="1" customFormat="1" ht="13.5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T112" s="171"/>
      <c r="U112" s="171"/>
    </row>
    <row r="113" spans="2:21" s="1" customFormat="1" ht="29.25" customHeight="1">
      <c r="B113" s="46"/>
      <c r="C113" s="150" t="s">
        <v>105</v>
      </c>
      <c r="D113" s="151"/>
      <c r="E113" s="151"/>
      <c r="F113" s="151"/>
      <c r="G113" s="151"/>
      <c r="H113" s="151"/>
      <c r="I113" s="151"/>
      <c r="J113" s="151"/>
      <c r="K113" s="151"/>
      <c r="L113" s="152">
        <f>ROUND(SUM(N88+N105),2)</f>
        <v>0</v>
      </c>
      <c r="M113" s="152"/>
      <c r="N113" s="152"/>
      <c r="O113" s="152"/>
      <c r="P113" s="152"/>
      <c r="Q113" s="152"/>
      <c r="R113" s="48"/>
      <c r="T113" s="171"/>
      <c r="U113" s="171"/>
    </row>
    <row r="114" spans="2:21" s="1" customFormat="1" ht="6.95" customHeight="1"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T114" s="171"/>
      <c r="U114" s="171"/>
    </row>
    <row r="118" spans="2:18" s="1" customFormat="1" ht="6.95" customHeight="1"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0"/>
    </row>
    <row r="119" spans="2:18" s="1" customFormat="1" ht="36.95" customHeight="1">
      <c r="B119" s="46"/>
      <c r="C119" s="27" t="s">
        <v>146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2:18" s="1" customFormat="1" ht="30" customHeight="1">
      <c r="B121" s="46"/>
      <c r="C121" s="38" t="s">
        <v>19</v>
      </c>
      <c r="D121" s="47"/>
      <c r="E121" s="47"/>
      <c r="F121" s="155" t="str">
        <f>F6</f>
        <v>Vedlejší polní cesta VPC 7b N v k.ú. Horní Ves u Mariánských Lázní - objekt 2b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7"/>
      <c r="R121" s="48"/>
    </row>
    <row r="122" spans="2:18" s="1" customFormat="1" ht="36.95" customHeight="1">
      <c r="B122" s="46"/>
      <c r="C122" s="85" t="s">
        <v>113</v>
      </c>
      <c r="D122" s="47"/>
      <c r="E122" s="47"/>
      <c r="F122" s="87" t="str">
        <f>F7</f>
        <v>06a-2017 - SO 101 polní cesta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pans="2:18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1" customFormat="1" ht="18" customHeight="1">
      <c r="B124" s="46"/>
      <c r="C124" s="38" t="s">
        <v>24</v>
      </c>
      <c r="D124" s="47"/>
      <c r="E124" s="47"/>
      <c r="F124" s="33" t="str">
        <f>F9</f>
        <v>Horní Ves u Mariánských Lázní</v>
      </c>
      <c r="G124" s="47"/>
      <c r="H124" s="47"/>
      <c r="I124" s="47"/>
      <c r="J124" s="47"/>
      <c r="K124" s="38" t="s">
        <v>26</v>
      </c>
      <c r="L124" s="47"/>
      <c r="M124" s="90" t="str">
        <f>IF(O9="","",O9)</f>
        <v>26. 10. 2017</v>
      </c>
      <c r="N124" s="90"/>
      <c r="O124" s="90"/>
      <c r="P124" s="90"/>
      <c r="Q124" s="47"/>
      <c r="R124" s="48"/>
    </row>
    <row r="125" spans="2:18" s="1" customFormat="1" ht="6.9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pans="2:18" s="1" customFormat="1" ht="13.5">
      <c r="B126" s="46"/>
      <c r="C126" s="38" t="s">
        <v>28</v>
      </c>
      <c r="D126" s="47"/>
      <c r="E126" s="47"/>
      <c r="F126" s="33" t="str">
        <f>E12</f>
        <v>Státní pozemkový úřad,Husinecká 1024/11a</v>
      </c>
      <c r="G126" s="47"/>
      <c r="H126" s="47"/>
      <c r="I126" s="47"/>
      <c r="J126" s="47"/>
      <c r="K126" s="38" t="s">
        <v>34</v>
      </c>
      <c r="L126" s="47"/>
      <c r="M126" s="33" t="str">
        <f>E18</f>
        <v xml:space="preserve"> </v>
      </c>
      <c r="N126" s="33"/>
      <c r="O126" s="33"/>
      <c r="P126" s="33"/>
      <c r="Q126" s="33"/>
      <c r="R126" s="48"/>
    </row>
    <row r="127" spans="2:18" s="1" customFormat="1" ht="14.4" customHeight="1">
      <c r="B127" s="46"/>
      <c r="C127" s="38" t="s">
        <v>32</v>
      </c>
      <c r="D127" s="47"/>
      <c r="E127" s="47"/>
      <c r="F127" s="33" t="str">
        <f>IF(E15="","",E15)</f>
        <v>Vyplň údaj</v>
      </c>
      <c r="G127" s="47"/>
      <c r="H127" s="47"/>
      <c r="I127" s="47"/>
      <c r="J127" s="47"/>
      <c r="K127" s="38" t="s">
        <v>37</v>
      </c>
      <c r="L127" s="47"/>
      <c r="M127" s="33" t="str">
        <f>E21</f>
        <v>Příprava arealzace staveb Cheb s.r.o.</v>
      </c>
      <c r="N127" s="33"/>
      <c r="O127" s="33"/>
      <c r="P127" s="33"/>
      <c r="Q127" s="33"/>
      <c r="R127" s="48"/>
    </row>
    <row r="128" spans="2:18" s="1" customFormat="1" ht="10.3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  <row r="129" spans="2:27" s="8" customFormat="1" ht="29.25" customHeight="1">
      <c r="B129" s="196"/>
      <c r="C129" s="197" t="s">
        <v>147</v>
      </c>
      <c r="D129" s="198" t="s">
        <v>148</v>
      </c>
      <c r="E129" s="198" t="s">
        <v>63</v>
      </c>
      <c r="F129" s="198" t="s">
        <v>149</v>
      </c>
      <c r="G129" s="198"/>
      <c r="H129" s="198"/>
      <c r="I129" s="198"/>
      <c r="J129" s="198" t="s">
        <v>150</v>
      </c>
      <c r="K129" s="198" t="s">
        <v>151</v>
      </c>
      <c r="L129" s="198" t="s">
        <v>152</v>
      </c>
      <c r="M129" s="198"/>
      <c r="N129" s="198" t="s">
        <v>119</v>
      </c>
      <c r="O129" s="198"/>
      <c r="P129" s="198"/>
      <c r="Q129" s="199"/>
      <c r="R129" s="200"/>
      <c r="T129" s="106" t="s">
        <v>153</v>
      </c>
      <c r="U129" s="107" t="s">
        <v>45</v>
      </c>
      <c r="V129" s="107" t="s">
        <v>154</v>
      </c>
      <c r="W129" s="107" t="s">
        <v>155</v>
      </c>
      <c r="X129" s="107" t="s">
        <v>156</v>
      </c>
      <c r="Y129" s="107" t="s">
        <v>157</v>
      </c>
      <c r="Z129" s="107" t="s">
        <v>158</v>
      </c>
      <c r="AA129" s="108" t="s">
        <v>159</v>
      </c>
    </row>
    <row r="130" spans="2:63" s="1" customFormat="1" ht="29.25" customHeight="1">
      <c r="B130" s="46"/>
      <c r="C130" s="110" t="s">
        <v>116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201">
        <f>BK130</f>
        <v>0</v>
      </c>
      <c r="O130" s="202"/>
      <c r="P130" s="202"/>
      <c r="Q130" s="202"/>
      <c r="R130" s="48"/>
      <c r="T130" s="109"/>
      <c r="U130" s="67"/>
      <c r="V130" s="67"/>
      <c r="W130" s="203">
        <f>W131+W240+W246+W263</f>
        <v>0</v>
      </c>
      <c r="X130" s="67"/>
      <c r="Y130" s="203">
        <f>Y131+Y240+Y246+Y263</f>
        <v>91.28035</v>
      </c>
      <c r="Z130" s="67"/>
      <c r="AA130" s="204">
        <f>AA131+AA240+AA246+AA263</f>
        <v>38.72</v>
      </c>
      <c r="AT130" s="22" t="s">
        <v>80</v>
      </c>
      <c r="AU130" s="22" t="s">
        <v>121</v>
      </c>
      <c r="BK130" s="205">
        <f>BK131+BK240+BK246+BK263</f>
        <v>0</v>
      </c>
    </row>
    <row r="131" spans="2:63" s="9" customFormat="1" ht="37.4" customHeight="1">
      <c r="B131" s="206"/>
      <c r="C131" s="207"/>
      <c r="D131" s="208" t="s">
        <v>122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185">
        <f>BK131</f>
        <v>0</v>
      </c>
      <c r="O131" s="178"/>
      <c r="P131" s="178"/>
      <c r="Q131" s="178"/>
      <c r="R131" s="209"/>
      <c r="T131" s="210"/>
      <c r="U131" s="207"/>
      <c r="V131" s="207"/>
      <c r="W131" s="211">
        <f>W132+W187+W191+W213+W232+W238</f>
        <v>0</v>
      </c>
      <c r="X131" s="207"/>
      <c r="Y131" s="211">
        <f>Y132+Y187+Y191+Y213+Y232+Y238</f>
        <v>90.53571</v>
      </c>
      <c r="Z131" s="207"/>
      <c r="AA131" s="212">
        <f>AA132+AA187+AA191+AA213+AA232+AA238</f>
        <v>38.72</v>
      </c>
      <c r="AR131" s="213" t="s">
        <v>89</v>
      </c>
      <c r="AT131" s="214" t="s">
        <v>80</v>
      </c>
      <c r="AU131" s="214" t="s">
        <v>81</v>
      </c>
      <c r="AY131" s="213" t="s">
        <v>160</v>
      </c>
      <c r="BK131" s="215">
        <f>BK132+BK187+BK191+BK213+BK232+BK238</f>
        <v>0</v>
      </c>
    </row>
    <row r="132" spans="2:63" s="9" customFormat="1" ht="19.9" customHeight="1">
      <c r="B132" s="206"/>
      <c r="C132" s="207"/>
      <c r="D132" s="216" t="s">
        <v>123</v>
      </c>
      <c r="E132" s="216"/>
      <c r="F132" s="216"/>
      <c r="G132" s="216"/>
      <c r="H132" s="216"/>
      <c r="I132" s="216"/>
      <c r="J132" s="216"/>
      <c r="K132" s="216"/>
      <c r="L132" s="216"/>
      <c r="M132" s="216"/>
      <c r="N132" s="217">
        <f>BK132</f>
        <v>0</v>
      </c>
      <c r="O132" s="218"/>
      <c r="P132" s="218"/>
      <c r="Q132" s="218"/>
      <c r="R132" s="209"/>
      <c r="T132" s="210"/>
      <c r="U132" s="207"/>
      <c r="V132" s="207"/>
      <c r="W132" s="211">
        <f>SUM(W133:W186)</f>
        <v>0</v>
      </c>
      <c r="X132" s="207"/>
      <c r="Y132" s="211">
        <f>SUM(Y133:Y186)</f>
        <v>0.0066</v>
      </c>
      <c r="Z132" s="207"/>
      <c r="AA132" s="212">
        <f>SUM(AA133:AA186)</f>
        <v>0</v>
      </c>
      <c r="AR132" s="213" t="s">
        <v>89</v>
      </c>
      <c r="AT132" s="214" t="s">
        <v>80</v>
      </c>
      <c r="AU132" s="214" t="s">
        <v>89</v>
      </c>
      <c r="AY132" s="213" t="s">
        <v>160</v>
      </c>
      <c r="BK132" s="215">
        <f>SUM(BK133:BK186)</f>
        <v>0</v>
      </c>
    </row>
    <row r="133" spans="2:65" s="1" customFormat="1" ht="25.5" customHeight="1">
      <c r="B133" s="46"/>
      <c r="C133" s="219" t="s">
        <v>89</v>
      </c>
      <c r="D133" s="219" t="s">
        <v>161</v>
      </c>
      <c r="E133" s="220" t="s">
        <v>162</v>
      </c>
      <c r="F133" s="221" t="s">
        <v>163</v>
      </c>
      <c r="G133" s="221"/>
      <c r="H133" s="221"/>
      <c r="I133" s="221"/>
      <c r="J133" s="222" t="s">
        <v>164</v>
      </c>
      <c r="K133" s="223">
        <v>140.55</v>
      </c>
      <c r="L133" s="224">
        <v>0</v>
      </c>
      <c r="M133" s="225"/>
      <c r="N133" s="226">
        <f>ROUND(L133*K133,2)</f>
        <v>0</v>
      </c>
      <c r="O133" s="226"/>
      <c r="P133" s="226"/>
      <c r="Q133" s="226"/>
      <c r="R133" s="48"/>
      <c r="T133" s="227" t="s">
        <v>22</v>
      </c>
      <c r="U133" s="56" t="s">
        <v>46</v>
      </c>
      <c r="V133" s="47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2" t="s">
        <v>165</v>
      </c>
      <c r="AT133" s="22" t="s">
        <v>161</v>
      </c>
      <c r="AU133" s="22" t="s">
        <v>111</v>
      </c>
      <c r="AY133" s="22" t="s">
        <v>160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22" t="s">
        <v>89</v>
      </c>
      <c r="BK133" s="142">
        <f>ROUND(L133*K133,2)</f>
        <v>0</v>
      </c>
      <c r="BL133" s="22" t="s">
        <v>165</v>
      </c>
      <c r="BM133" s="22" t="s">
        <v>166</v>
      </c>
    </row>
    <row r="134" spans="2:51" s="10" customFormat="1" ht="25.5" customHeight="1">
      <c r="B134" s="230"/>
      <c r="C134" s="231"/>
      <c r="D134" s="231"/>
      <c r="E134" s="232" t="s">
        <v>22</v>
      </c>
      <c r="F134" s="233" t="s">
        <v>167</v>
      </c>
      <c r="G134" s="234"/>
      <c r="H134" s="234"/>
      <c r="I134" s="234"/>
      <c r="J134" s="231"/>
      <c r="K134" s="235">
        <v>140.55</v>
      </c>
      <c r="L134" s="231"/>
      <c r="M134" s="231"/>
      <c r="N134" s="231"/>
      <c r="O134" s="231"/>
      <c r="P134" s="231"/>
      <c r="Q134" s="231"/>
      <c r="R134" s="236"/>
      <c r="T134" s="237"/>
      <c r="U134" s="231"/>
      <c r="V134" s="231"/>
      <c r="W134" s="231"/>
      <c r="X134" s="231"/>
      <c r="Y134" s="231"/>
      <c r="Z134" s="231"/>
      <c r="AA134" s="238"/>
      <c r="AT134" s="239" t="s">
        <v>168</v>
      </c>
      <c r="AU134" s="239" t="s">
        <v>111</v>
      </c>
      <c r="AV134" s="10" t="s">
        <v>111</v>
      </c>
      <c r="AW134" s="10" t="s">
        <v>36</v>
      </c>
      <c r="AX134" s="10" t="s">
        <v>81</v>
      </c>
      <c r="AY134" s="239" t="s">
        <v>160</v>
      </c>
    </row>
    <row r="135" spans="2:51" s="11" customFormat="1" ht="16.5" customHeight="1">
      <c r="B135" s="240"/>
      <c r="C135" s="241"/>
      <c r="D135" s="241"/>
      <c r="E135" s="242" t="s">
        <v>22</v>
      </c>
      <c r="F135" s="243" t="s">
        <v>169</v>
      </c>
      <c r="G135" s="241"/>
      <c r="H135" s="241"/>
      <c r="I135" s="241"/>
      <c r="J135" s="241"/>
      <c r="K135" s="244">
        <v>140.55</v>
      </c>
      <c r="L135" s="241"/>
      <c r="M135" s="241"/>
      <c r="N135" s="241"/>
      <c r="O135" s="241"/>
      <c r="P135" s="241"/>
      <c r="Q135" s="241"/>
      <c r="R135" s="245"/>
      <c r="T135" s="246"/>
      <c r="U135" s="241"/>
      <c r="V135" s="241"/>
      <c r="W135" s="241"/>
      <c r="X135" s="241"/>
      <c r="Y135" s="241"/>
      <c r="Z135" s="241"/>
      <c r="AA135" s="247"/>
      <c r="AT135" s="248" t="s">
        <v>168</v>
      </c>
      <c r="AU135" s="248" t="s">
        <v>111</v>
      </c>
      <c r="AV135" s="11" t="s">
        <v>165</v>
      </c>
      <c r="AW135" s="11" t="s">
        <v>36</v>
      </c>
      <c r="AX135" s="11" t="s">
        <v>89</v>
      </c>
      <c r="AY135" s="248" t="s">
        <v>160</v>
      </c>
    </row>
    <row r="136" spans="2:65" s="1" customFormat="1" ht="25.5" customHeight="1">
      <c r="B136" s="46"/>
      <c r="C136" s="219" t="s">
        <v>170</v>
      </c>
      <c r="D136" s="219" t="s">
        <v>161</v>
      </c>
      <c r="E136" s="220" t="s">
        <v>171</v>
      </c>
      <c r="F136" s="221" t="s">
        <v>172</v>
      </c>
      <c r="G136" s="221"/>
      <c r="H136" s="221"/>
      <c r="I136" s="221"/>
      <c r="J136" s="222" t="s">
        <v>164</v>
      </c>
      <c r="K136" s="223">
        <v>655.9</v>
      </c>
      <c r="L136" s="224">
        <v>0</v>
      </c>
      <c r="M136" s="225"/>
      <c r="N136" s="226">
        <f>ROUND(L136*K136,2)</f>
        <v>0</v>
      </c>
      <c r="O136" s="226"/>
      <c r="P136" s="226"/>
      <c r="Q136" s="226"/>
      <c r="R136" s="48"/>
      <c r="T136" s="227" t="s">
        <v>22</v>
      </c>
      <c r="U136" s="56" t="s">
        <v>46</v>
      </c>
      <c r="V136" s="47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2" t="s">
        <v>165</v>
      </c>
      <c r="AT136" s="22" t="s">
        <v>161</v>
      </c>
      <c r="AU136" s="22" t="s">
        <v>111</v>
      </c>
      <c r="AY136" s="22" t="s">
        <v>160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165</v>
      </c>
      <c r="BM136" s="22" t="s">
        <v>173</v>
      </c>
    </row>
    <row r="137" spans="2:51" s="10" customFormat="1" ht="16.5" customHeight="1">
      <c r="B137" s="230"/>
      <c r="C137" s="231"/>
      <c r="D137" s="231"/>
      <c r="E137" s="232" t="s">
        <v>22</v>
      </c>
      <c r="F137" s="233" t="s">
        <v>174</v>
      </c>
      <c r="G137" s="234"/>
      <c r="H137" s="234"/>
      <c r="I137" s="234"/>
      <c r="J137" s="231"/>
      <c r="K137" s="235">
        <v>374.8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168</v>
      </c>
      <c r="AU137" s="239" t="s">
        <v>111</v>
      </c>
      <c r="AV137" s="10" t="s">
        <v>111</v>
      </c>
      <c r="AW137" s="10" t="s">
        <v>36</v>
      </c>
      <c r="AX137" s="10" t="s">
        <v>81</v>
      </c>
      <c r="AY137" s="239" t="s">
        <v>160</v>
      </c>
    </row>
    <row r="138" spans="2:51" s="10" customFormat="1" ht="16.5" customHeight="1">
      <c r="B138" s="230"/>
      <c r="C138" s="231"/>
      <c r="D138" s="231"/>
      <c r="E138" s="232" t="s">
        <v>22</v>
      </c>
      <c r="F138" s="249" t="s">
        <v>175</v>
      </c>
      <c r="G138" s="231"/>
      <c r="H138" s="231"/>
      <c r="I138" s="231"/>
      <c r="J138" s="231"/>
      <c r="K138" s="235">
        <v>281.1</v>
      </c>
      <c r="L138" s="231"/>
      <c r="M138" s="231"/>
      <c r="N138" s="231"/>
      <c r="O138" s="231"/>
      <c r="P138" s="231"/>
      <c r="Q138" s="231"/>
      <c r="R138" s="236"/>
      <c r="T138" s="237"/>
      <c r="U138" s="231"/>
      <c r="V138" s="231"/>
      <c r="W138" s="231"/>
      <c r="X138" s="231"/>
      <c r="Y138" s="231"/>
      <c r="Z138" s="231"/>
      <c r="AA138" s="238"/>
      <c r="AT138" s="239" t="s">
        <v>168</v>
      </c>
      <c r="AU138" s="239" t="s">
        <v>111</v>
      </c>
      <c r="AV138" s="10" t="s">
        <v>111</v>
      </c>
      <c r="AW138" s="10" t="s">
        <v>36</v>
      </c>
      <c r="AX138" s="10" t="s">
        <v>81</v>
      </c>
      <c r="AY138" s="239" t="s">
        <v>160</v>
      </c>
    </row>
    <row r="139" spans="2:51" s="11" customFormat="1" ht="16.5" customHeight="1">
      <c r="B139" s="240"/>
      <c r="C139" s="241"/>
      <c r="D139" s="241"/>
      <c r="E139" s="242" t="s">
        <v>22</v>
      </c>
      <c r="F139" s="243" t="s">
        <v>169</v>
      </c>
      <c r="G139" s="241"/>
      <c r="H139" s="241"/>
      <c r="I139" s="241"/>
      <c r="J139" s="241"/>
      <c r="K139" s="244">
        <v>655.9</v>
      </c>
      <c r="L139" s="241"/>
      <c r="M139" s="241"/>
      <c r="N139" s="241"/>
      <c r="O139" s="241"/>
      <c r="P139" s="241"/>
      <c r="Q139" s="241"/>
      <c r="R139" s="245"/>
      <c r="T139" s="246"/>
      <c r="U139" s="241"/>
      <c r="V139" s="241"/>
      <c r="W139" s="241"/>
      <c r="X139" s="241"/>
      <c r="Y139" s="241"/>
      <c r="Z139" s="241"/>
      <c r="AA139" s="247"/>
      <c r="AT139" s="248" t="s">
        <v>168</v>
      </c>
      <c r="AU139" s="248" t="s">
        <v>111</v>
      </c>
      <c r="AV139" s="11" t="s">
        <v>165</v>
      </c>
      <c r="AW139" s="11" t="s">
        <v>36</v>
      </c>
      <c r="AX139" s="11" t="s">
        <v>89</v>
      </c>
      <c r="AY139" s="248" t="s">
        <v>160</v>
      </c>
    </row>
    <row r="140" spans="2:65" s="1" customFormat="1" ht="25.5" customHeight="1">
      <c r="B140" s="46"/>
      <c r="C140" s="219" t="s">
        <v>176</v>
      </c>
      <c r="D140" s="219" t="s">
        <v>161</v>
      </c>
      <c r="E140" s="220" t="s">
        <v>177</v>
      </c>
      <c r="F140" s="221" t="s">
        <v>178</v>
      </c>
      <c r="G140" s="221"/>
      <c r="H140" s="221"/>
      <c r="I140" s="221"/>
      <c r="J140" s="222" t="s">
        <v>164</v>
      </c>
      <c r="K140" s="223">
        <v>655.9</v>
      </c>
      <c r="L140" s="224">
        <v>0</v>
      </c>
      <c r="M140" s="225"/>
      <c r="N140" s="226">
        <f>ROUND(L140*K140,2)</f>
        <v>0</v>
      </c>
      <c r="O140" s="226"/>
      <c r="P140" s="226"/>
      <c r="Q140" s="226"/>
      <c r="R140" s="48"/>
      <c r="T140" s="227" t="s">
        <v>22</v>
      </c>
      <c r="U140" s="56" t="s">
        <v>46</v>
      </c>
      <c r="V140" s="47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2" t="s">
        <v>165</v>
      </c>
      <c r="AT140" s="22" t="s">
        <v>161</v>
      </c>
      <c r="AU140" s="22" t="s">
        <v>111</v>
      </c>
      <c r="AY140" s="22" t="s">
        <v>160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22" t="s">
        <v>89</v>
      </c>
      <c r="BK140" s="142">
        <f>ROUND(L140*K140,2)</f>
        <v>0</v>
      </c>
      <c r="BL140" s="22" t="s">
        <v>165</v>
      </c>
      <c r="BM140" s="22" t="s">
        <v>179</v>
      </c>
    </row>
    <row r="141" spans="2:51" s="10" customFormat="1" ht="16.5" customHeight="1">
      <c r="B141" s="230"/>
      <c r="C141" s="231"/>
      <c r="D141" s="231"/>
      <c r="E141" s="232" t="s">
        <v>22</v>
      </c>
      <c r="F141" s="233" t="s">
        <v>174</v>
      </c>
      <c r="G141" s="234"/>
      <c r="H141" s="234"/>
      <c r="I141" s="234"/>
      <c r="J141" s="231"/>
      <c r="K141" s="235">
        <v>374.8</v>
      </c>
      <c r="L141" s="231"/>
      <c r="M141" s="231"/>
      <c r="N141" s="231"/>
      <c r="O141" s="231"/>
      <c r="P141" s="231"/>
      <c r="Q141" s="231"/>
      <c r="R141" s="236"/>
      <c r="T141" s="237"/>
      <c r="U141" s="231"/>
      <c r="V141" s="231"/>
      <c r="W141" s="231"/>
      <c r="X141" s="231"/>
      <c r="Y141" s="231"/>
      <c r="Z141" s="231"/>
      <c r="AA141" s="238"/>
      <c r="AT141" s="239" t="s">
        <v>168</v>
      </c>
      <c r="AU141" s="239" t="s">
        <v>111</v>
      </c>
      <c r="AV141" s="10" t="s">
        <v>111</v>
      </c>
      <c r="AW141" s="10" t="s">
        <v>36</v>
      </c>
      <c r="AX141" s="10" t="s">
        <v>81</v>
      </c>
      <c r="AY141" s="239" t="s">
        <v>160</v>
      </c>
    </row>
    <row r="142" spans="2:51" s="10" customFormat="1" ht="16.5" customHeight="1">
      <c r="B142" s="230"/>
      <c r="C142" s="231"/>
      <c r="D142" s="231"/>
      <c r="E142" s="232" t="s">
        <v>22</v>
      </c>
      <c r="F142" s="249" t="s">
        <v>175</v>
      </c>
      <c r="G142" s="231"/>
      <c r="H142" s="231"/>
      <c r="I142" s="231"/>
      <c r="J142" s="231"/>
      <c r="K142" s="235">
        <v>281.1</v>
      </c>
      <c r="L142" s="231"/>
      <c r="M142" s="231"/>
      <c r="N142" s="231"/>
      <c r="O142" s="231"/>
      <c r="P142" s="231"/>
      <c r="Q142" s="231"/>
      <c r="R142" s="236"/>
      <c r="T142" s="237"/>
      <c r="U142" s="231"/>
      <c r="V142" s="231"/>
      <c r="W142" s="231"/>
      <c r="X142" s="231"/>
      <c r="Y142" s="231"/>
      <c r="Z142" s="231"/>
      <c r="AA142" s="238"/>
      <c r="AT142" s="239" t="s">
        <v>168</v>
      </c>
      <c r="AU142" s="239" t="s">
        <v>111</v>
      </c>
      <c r="AV142" s="10" t="s">
        <v>111</v>
      </c>
      <c r="AW142" s="10" t="s">
        <v>36</v>
      </c>
      <c r="AX142" s="10" t="s">
        <v>81</v>
      </c>
      <c r="AY142" s="239" t="s">
        <v>160</v>
      </c>
    </row>
    <row r="143" spans="2:51" s="11" customFormat="1" ht="16.5" customHeight="1">
      <c r="B143" s="240"/>
      <c r="C143" s="241"/>
      <c r="D143" s="241"/>
      <c r="E143" s="242" t="s">
        <v>22</v>
      </c>
      <c r="F143" s="243" t="s">
        <v>169</v>
      </c>
      <c r="G143" s="241"/>
      <c r="H143" s="241"/>
      <c r="I143" s="241"/>
      <c r="J143" s="241"/>
      <c r="K143" s="244">
        <v>655.9</v>
      </c>
      <c r="L143" s="241"/>
      <c r="M143" s="241"/>
      <c r="N143" s="241"/>
      <c r="O143" s="241"/>
      <c r="P143" s="241"/>
      <c r="Q143" s="241"/>
      <c r="R143" s="245"/>
      <c r="T143" s="246"/>
      <c r="U143" s="241"/>
      <c r="V143" s="241"/>
      <c r="W143" s="241"/>
      <c r="X143" s="241"/>
      <c r="Y143" s="241"/>
      <c r="Z143" s="241"/>
      <c r="AA143" s="247"/>
      <c r="AT143" s="248" t="s">
        <v>168</v>
      </c>
      <c r="AU143" s="248" t="s">
        <v>111</v>
      </c>
      <c r="AV143" s="11" t="s">
        <v>165</v>
      </c>
      <c r="AW143" s="11" t="s">
        <v>36</v>
      </c>
      <c r="AX143" s="11" t="s">
        <v>89</v>
      </c>
      <c r="AY143" s="248" t="s">
        <v>160</v>
      </c>
    </row>
    <row r="144" spans="2:65" s="1" customFormat="1" ht="25.5" customHeight="1">
      <c r="B144" s="46"/>
      <c r="C144" s="219" t="s">
        <v>180</v>
      </c>
      <c r="D144" s="219" t="s">
        <v>161</v>
      </c>
      <c r="E144" s="220" t="s">
        <v>181</v>
      </c>
      <c r="F144" s="221" t="s">
        <v>182</v>
      </c>
      <c r="G144" s="221"/>
      <c r="H144" s="221"/>
      <c r="I144" s="221"/>
      <c r="J144" s="222" t="s">
        <v>164</v>
      </c>
      <c r="K144" s="223">
        <v>21</v>
      </c>
      <c r="L144" s="224">
        <v>0</v>
      </c>
      <c r="M144" s="225"/>
      <c r="N144" s="226">
        <f>ROUND(L144*K144,2)</f>
        <v>0</v>
      </c>
      <c r="O144" s="226"/>
      <c r="P144" s="226"/>
      <c r="Q144" s="226"/>
      <c r="R144" s="48"/>
      <c r="T144" s="227" t="s">
        <v>22</v>
      </c>
      <c r="U144" s="56" t="s">
        <v>46</v>
      </c>
      <c r="V144" s="47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2" t="s">
        <v>165</v>
      </c>
      <c r="AT144" s="22" t="s">
        <v>161</v>
      </c>
      <c r="AU144" s="22" t="s">
        <v>111</v>
      </c>
      <c r="AY144" s="22" t="s">
        <v>160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22" t="s">
        <v>89</v>
      </c>
      <c r="BK144" s="142">
        <f>ROUND(L144*K144,2)</f>
        <v>0</v>
      </c>
      <c r="BL144" s="22" t="s">
        <v>165</v>
      </c>
      <c r="BM144" s="22" t="s">
        <v>183</v>
      </c>
    </row>
    <row r="145" spans="2:51" s="10" customFormat="1" ht="16.5" customHeight="1">
      <c r="B145" s="230"/>
      <c r="C145" s="231"/>
      <c r="D145" s="231"/>
      <c r="E145" s="232" t="s">
        <v>22</v>
      </c>
      <c r="F145" s="233" t="s">
        <v>184</v>
      </c>
      <c r="G145" s="234"/>
      <c r="H145" s="234"/>
      <c r="I145" s="234"/>
      <c r="J145" s="231"/>
      <c r="K145" s="235">
        <v>21</v>
      </c>
      <c r="L145" s="231"/>
      <c r="M145" s="231"/>
      <c r="N145" s="231"/>
      <c r="O145" s="231"/>
      <c r="P145" s="231"/>
      <c r="Q145" s="231"/>
      <c r="R145" s="236"/>
      <c r="T145" s="237"/>
      <c r="U145" s="231"/>
      <c r="V145" s="231"/>
      <c r="W145" s="231"/>
      <c r="X145" s="231"/>
      <c r="Y145" s="231"/>
      <c r="Z145" s="231"/>
      <c r="AA145" s="238"/>
      <c r="AT145" s="239" t="s">
        <v>168</v>
      </c>
      <c r="AU145" s="239" t="s">
        <v>111</v>
      </c>
      <c r="AV145" s="10" t="s">
        <v>111</v>
      </c>
      <c r="AW145" s="10" t="s">
        <v>36</v>
      </c>
      <c r="AX145" s="10" t="s">
        <v>81</v>
      </c>
      <c r="AY145" s="239" t="s">
        <v>160</v>
      </c>
    </row>
    <row r="146" spans="2:51" s="11" customFormat="1" ht="16.5" customHeight="1">
      <c r="B146" s="240"/>
      <c r="C146" s="241"/>
      <c r="D146" s="241"/>
      <c r="E146" s="242" t="s">
        <v>22</v>
      </c>
      <c r="F146" s="243" t="s">
        <v>169</v>
      </c>
      <c r="G146" s="241"/>
      <c r="H146" s="241"/>
      <c r="I146" s="241"/>
      <c r="J146" s="241"/>
      <c r="K146" s="244">
        <v>21</v>
      </c>
      <c r="L146" s="241"/>
      <c r="M146" s="241"/>
      <c r="N146" s="241"/>
      <c r="O146" s="241"/>
      <c r="P146" s="241"/>
      <c r="Q146" s="241"/>
      <c r="R146" s="245"/>
      <c r="T146" s="246"/>
      <c r="U146" s="241"/>
      <c r="V146" s="241"/>
      <c r="W146" s="241"/>
      <c r="X146" s="241"/>
      <c r="Y146" s="241"/>
      <c r="Z146" s="241"/>
      <c r="AA146" s="247"/>
      <c r="AT146" s="248" t="s">
        <v>168</v>
      </c>
      <c r="AU146" s="248" t="s">
        <v>111</v>
      </c>
      <c r="AV146" s="11" t="s">
        <v>165</v>
      </c>
      <c r="AW146" s="11" t="s">
        <v>36</v>
      </c>
      <c r="AX146" s="11" t="s">
        <v>89</v>
      </c>
      <c r="AY146" s="248" t="s">
        <v>160</v>
      </c>
    </row>
    <row r="147" spans="2:65" s="1" customFormat="1" ht="25.5" customHeight="1">
      <c r="B147" s="46"/>
      <c r="C147" s="219" t="s">
        <v>185</v>
      </c>
      <c r="D147" s="219" t="s">
        <v>161</v>
      </c>
      <c r="E147" s="220" t="s">
        <v>186</v>
      </c>
      <c r="F147" s="221" t="s">
        <v>187</v>
      </c>
      <c r="G147" s="221"/>
      <c r="H147" s="221"/>
      <c r="I147" s="221"/>
      <c r="J147" s="222" t="s">
        <v>164</v>
      </c>
      <c r="K147" s="223">
        <v>21</v>
      </c>
      <c r="L147" s="224">
        <v>0</v>
      </c>
      <c r="M147" s="225"/>
      <c r="N147" s="226">
        <f>ROUND(L147*K147,2)</f>
        <v>0</v>
      </c>
      <c r="O147" s="226"/>
      <c r="P147" s="226"/>
      <c r="Q147" s="226"/>
      <c r="R147" s="48"/>
      <c r="T147" s="227" t="s">
        <v>22</v>
      </c>
      <c r="U147" s="56" t="s">
        <v>46</v>
      </c>
      <c r="V147" s="47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2" t="s">
        <v>165</v>
      </c>
      <c r="AT147" s="22" t="s">
        <v>161</v>
      </c>
      <c r="AU147" s="22" t="s">
        <v>111</v>
      </c>
      <c r="AY147" s="22" t="s">
        <v>160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22" t="s">
        <v>89</v>
      </c>
      <c r="BK147" s="142">
        <f>ROUND(L147*K147,2)</f>
        <v>0</v>
      </c>
      <c r="BL147" s="22" t="s">
        <v>165</v>
      </c>
      <c r="BM147" s="22" t="s">
        <v>188</v>
      </c>
    </row>
    <row r="148" spans="2:51" s="10" customFormat="1" ht="16.5" customHeight="1">
      <c r="B148" s="230"/>
      <c r="C148" s="231"/>
      <c r="D148" s="231"/>
      <c r="E148" s="232" t="s">
        <v>22</v>
      </c>
      <c r="F148" s="233" t="s">
        <v>184</v>
      </c>
      <c r="G148" s="234"/>
      <c r="H148" s="234"/>
      <c r="I148" s="234"/>
      <c r="J148" s="231"/>
      <c r="K148" s="235">
        <v>21</v>
      </c>
      <c r="L148" s="231"/>
      <c r="M148" s="231"/>
      <c r="N148" s="231"/>
      <c r="O148" s="231"/>
      <c r="P148" s="231"/>
      <c r="Q148" s="231"/>
      <c r="R148" s="236"/>
      <c r="T148" s="237"/>
      <c r="U148" s="231"/>
      <c r="V148" s="231"/>
      <c r="W148" s="231"/>
      <c r="X148" s="231"/>
      <c r="Y148" s="231"/>
      <c r="Z148" s="231"/>
      <c r="AA148" s="238"/>
      <c r="AT148" s="239" t="s">
        <v>168</v>
      </c>
      <c r="AU148" s="239" t="s">
        <v>111</v>
      </c>
      <c r="AV148" s="10" t="s">
        <v>111</v>
      </c>
      <c r="AW148" s="10" t="s">
        <v>36</v>
      </c>
      <c r="AX148" s="10" t="s">
        <v>81</v>
      </c>
      <c r="AY148" s="239" t="s">
        <v>160</v>
      </c>
    </row>
    <row r="149" spans="2:51" s="11" customFormat="1" ht="16.5" customHeight="1">
      <c r="B149" s="240"/>
      <c r="C149" s="241"/>
      <c r="D149" s="241"/>
      <c r="E149" s="242" t="s">
        <v>22</v>
      </c>
      <c r="F149" s="243" t="s">
        <v>169</v>
      </c>
      <c r="G149" s="241"/>
      <c r="H149" s="241"/>
      <c r="I149" s="241"/>
      <c r="J149" s="241"/>
      <c r="K149" s="244">
        <v>21</v>
      </c>
      <c r="L149" s="241"/>
      <c r="M149" s="241"/>
      <c r="N149" s="241"/>
      <c r="O149" s="241"/>
      <c r="P149" s="241"/>
      <c r="Q149" s="241"/>
      <c r="R149" s="245"/>
      <c r="T149" s="246"/>
      <c r="U149" s="241"/>
      <c r="V149" s="241"/>
      <c r="W149" s="241"/>
      <c r="X149" s="241"/>
      <c r="Y149" s="241"/>
      <c r="Z149" s="241"/>
      <c r="AA149" s="247"/>
      <c r="AT149" s="248" t="s">
        <v>168</v>
      </c>
      <c r="AU149" s="248" t="s">
        <v>111</v>
      </c>
      <c r="AV149" s="11" t="s">
        <v>165</v>
      </c>
      <c r="AW149" s="11" t="s">
        <v>36</v>
      </c>
      <c r="AX149" s="11" t="s">
        <v>89</v>
      </c>
      <c r="AY149" s="248" t="s">
        <v>160</v>
      </c>
    </row>
    <row r="150" spans="2:65" s="1" customFormat="1" ht="25.5" customHeight="1">
      <c r="B150" s="46"/>
      <c r="C150" s="219" t="s">
        <v>165</v>
      </c>
      <c r="D150" s="219" t="s">
        <v>161</v>
      </c>
      <c r="E150" s="220" t="s">
        <v>189</v>
      </c>
      <c r="F150" s="221" t="s">
        <v>190</v>
      </c>
      <c r="G150" s="221"/>
      <c r="H150" s="221"/>
      <c r="I150" s="221"/>
      <c r="J150" s="222" t="s">
        <v>164</v>
      </c>
      <c r="K150" s="223">
        <v>676.9</v>
      </c>
      <c r="L150" s="224">
        <v>0</v>
      </c>
      <c r="M150" s="225"/>
      <c r="N150" s="226">
        <f>ROUND(L150*K150,2)</f>
        <v>0</v>
      </c>
      <c r="O150" s="226"/>
      <c r="P150" s="226"/>
      <c r="Q150" s="226"/>
      <c r="R150" s="48"/>
      <c r="T150" s="227" t="s">
        <v>22</v>
      </c>
      <c r="U150" s="56" t="s">
        <v>46</v>
      </c>
      <c r="V150" s="47"/>
      <c r="W150" s="228">
        <f>V150*K150</f>
        <v>0</v>
      </c>
      <c r="X150" s="228">
        <v>0</v>
      </c>
      <c r="Y150" s="228">
        <f>X150*K150</f>
        <v>0</v>
      </c>
      <c r="Z150" s="228">
        <v>0</v>
      </c>
      <c r="AA150" s="229">
        <f>Z150*K150</f>
        <v>0</v>
      </c>
      <c r="AR150" s="22" t="s">
        <v>165</v>
      </c>
      <c r="AT150" s="22" t="s">
        <v>161</v>
      </c>
      <c r="AU150" s="22" t="s">
        <v>111</v>
      </c>
      <c r="AY150" s="22" t="s">
        <v>160</v>
      </c>
      <c r="BE150" s="142">
        <f>IF(U150="základní",N150,0)</f>
        <v>0</v>
      </c>
      <c r="BF150" s="142">
        <f>IF(U150="snížená",N150,0)</f>
        <v>0</v>
      </c>
      <c r="BG150" s="142">
        <f>IF(U150="zákl. přenesená",N150,0)</f>
        <v>0</v>
      </c>
      <c r="BH150" s="142">
        <f>IF(U150="sníž. přenesená",N150,0)</f>
        <v>0</v>
      </c>
      <c r="BI150" s="142">
        <f>IF(U150="nulová",N150,0)</f>
        <v>0</v>
      </c>
      <c r="BJ150" s="22" t="s">
        <v>89</v>
      </c>
      <c r="BK150" s="142">
        <f>ROUND(L150*K150,2)</f>
        <v>0</v>
      </c>
      <c r="BL150" s="22" t="s">
        <v>165</v>
      </c>
      <c r="BM150" s="22" t="s">
        <v>191</v>
      </c>
    </row>
    <row r="151" spans="2:51" s="10" customFormat="1" ht="16.5" customHeight="1">
      <c r="B151" s="230"/>
      <c r="C151" s="231"/>
      <c r="D151" s="231"/>
      <c r="E151" s="232" t="s">
        <v>22</v>
      </c>
      <c r="F151" s="233" t="s">
        <v>174</v>
      </c>
      <c r="G151" s="234"/>
      <c r="H151" s="234"/>
      <c r="I151" s="234"/>
      <c r="J151" s="231"/>
      <c r="K151" s="235">
        <v>374.8</v>
      </c>
      <c r="L151" s="231"/>
      <c r="M151" s="231"/>
      <c r="N151" s="231"/>
      <c r="O151" s="231"/>
      <c r="P151" s="231"/>
      <c r="Q151" s="231"/>
      <c r="R151" s="236"/>
      <c r="T151" s="237"/>
      <c r="U151" s="231"/>
      <c r="V151" s="231"/>
      <c r="W151" s="231"/>
      <c r="X151" s="231"/>
      <c r="Y151" s="231"/>
      <c r="Z151" s="231"/>
      <c r="AA151" s="238"/>
      <c r="AT151" s="239" t="s">
        <v>168</v>
      </c>
      <c r="AU151" s="239" t="s">
        <v>111</v>
      </c>
      <c r="AV151" s="10" t="s">
        <v>111</v>
      </c>
      <c r="AW151" s="10" t="s">
        <v>36</v>
      </c>
      <c r="AX151" s="10" t="s">
        <v>81</v>
      </c>
      <c r="AY151" s="239" t="s">
        <v>160</v>
      </c>
    </row>
    <row r="152" spans="2:51" s="10" customFormat="1" ht="16.5" customHeight="1">
      <c r="B152" s="230"/>
      <c r="C152" s="231"/>
      <c r="D152" s="231"/>
      <c r="E152" s="232" t="s">
        <v>22</v>
      </c>
      <c r="F152" s="249" t="s">
        <v>175</v>
      </c>
      <c r="G152" s="231"/>
      <c r="H152" s="231"/>
      <c r="I152" s="231"/>
      <c r="J152" s="231"/>
      <c r="K152" s="235">
        <v>281.1</v>
      </c>
      <c r="L152" s="231"/>
      <c r="M152" s="231"/>
      <c r="N152" s="231"/>
      <c r="O152" s="231"/>
      <c r="P152" s="231"/>
      <c r="Q152" s="231"/>
      <c r="R152" s="236"/>
      <c r="T152" s="237"/>
      <c r="U152" s="231"/>
      <c r="V152" s="231"/>
      <c r="W152" s="231"/>
      <c r="X152" s="231"/>
      <c r="Y152" s="231"/>
      <c r="Z152" s="231"/>
      <c r="AA152" s="238"/>
      <c r="AT152" s="239" t="s">
        <v>168</v>
      </c>
      <c r="AU152" s="239" t="s">
        <v>111</v>
      </c>
      <c r="AV152" s="10" t="s">
        <v>111</v>
      </c>
      <c r="AW152" s="10" t="s">
        <v>36</v>
      </c>
      <c r="AX152" s="10" t="s">
        <v>81</v>
      </c>
      <c r="AY152" s="239" t="s">
        <v>160</v>
      </c>
    </row>
    <row r="153" spans="2:51" s="10" customFormat="1" ht="16.5" customHeight="1">
      <c r="B153" s="230"/>
      <c r="C153" s="231"/>
      <c r="D153" s="231"/>
      <c r="E153" s="232" t="s">
        <v>22</v>
      </c>
      <c r="F153" s="249" t="s">
        <v>192</v>
      </c>
      <c r="G153" s="231"/>
      <c r="H153" s="231"/>
      <c r="I153" s="231"/>
      <c r="J153" s="231"/>
      <c r="K153" s="235">
        <v>21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168</v>
      </c>
      <c r="AU153" s="239" t="s">
        <v>111</v>
      </c>
      <c r="AV153" s="10" t="s">
        <v>111</v>
      </c>
      <c r="AW153" s="10" t="s">
        <v>36</v>
      </c>
      <c r="AX153" s="10" t="s">
        <v>81</v>
      </c>
      <c r="AY153" s="239" t="s">
        <v>160</v>
      </c>
    </row>
    <row r="154" spans="2:51" s="11" customFormat="1" ht="16.5" customHeight="1">
      <c r="B154" s="240"/>
      <c r="C154" s="241"/>
      <c r="D154" s="241"/>
      <c r="E154" s="242" t="s">
        <v>22</v>
      </c>
      <c r="F154" s="243" t="s">
        <v>169</v>
      </c>
      <c r="G154" s="241"/>
      <c r="H154" s="241"/>
      <c r="I154" s="241"/>
      <c r="J154" s="241"/>
      <c r="K154" s="244">
        <v>676.9</v>
      </c>
      <c r="L154" s="241"/>
      <c r="M154" s="241"/>
      <c r="N154" s="241"/>
      <c r="O154" s="241"/>
      <c r="P154" s="241"/>
      <c r="Q154" s="241"/>
      <c r="R154" s="245"/>
      <c r="T154" s="246"/>
      <c r="U154" s="241"/>
      <c r="V154" s="241"/>
      <c r="W154" s="241"/>
      <c r="X154" s="241"/>
      <c r="Y154" s="241"/>
      <c r="Z154" s="241"/>
      <c r="AA154" s="247"/>
      <c r="AT154" s="248" t="s">
        <v>168</v>
      </c>
      <c r="AU154" s="248" t="s">
        <v>111</v>
      </c>
      <c r="AV154" s="11" t="s">
        <v>165</v>
      </c>
      <c r="AW154" s="11" t="s">
        <v>36</v>
      </c>
      <c r="AX154" s="11" t="s">
        <v>89</v>
      </c>
      <c r="AY154" s="248" t="s">
        <v>160</v>
      </c>
    </row>
    <row r="155" spans="2:65" s="1" customFormat="1" ht="25.5" customHeight="1">
      <c r="B155" s="46"/>
      <c r="C155" s="219" t="s">
        <v>193</v>
      </c>
      <c r="D155" s="219" t="s">
        <v>161</v>
      </c>
      <c r="E155" s="220" t="s">
        <v>194</v>
      </c>
      <c r="F155" s="221" t="s">
        <v>195</v>
      </c>
      <c r="G155" s="221"/>
      <c r="H155" s="221"/>
      <c r="I155" s="221"/>
      <c r="J155" s="222" t="s">
        <v>164</v>
      </c>
      <c r="K155" s="223">
        <v>676.9</v>
      </c>
      <c r="L155" s="224">
        <v>0</v>
      </c>
      <c r="M155" s="225"/>
      <c r="N155" s="226">
        <f>ROUND(L155*K155,2)</f>
        <v>0</v>
      </c>
      <c r="O155" s="226"/>
      <c r="P155" s="226"/>
      <c r="Q155" s="226"/>
      <c r="R155" s="48"/>
      <c r="T155" s="227" t="s">
        <v>22</v>
      </c>
      <c r="U155" s="56" t="s">
        <v>46</v>
      </c>
      <c r="V155" s="47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2" t="s">
        <v>165</v>
      </c>
      <c r="AT155" s="22" t="s">
        <v>161</v>
      </c>
      <c r="AU155" s="22" t="s">
        <v>111</v>
      </c>
      <c r="AY155" s="22" t="s">
        <v>160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22" t="s">
        <v>89</v>
      </c>
      <c r="BK155" s="142">
        <f>ROUND(L155*K155,2)</f>
        <v>0</v>
      </c>
      <c r="BL155" s="22" t="s">
        <v>165</v>
      </c>
      <c r="BM155" s="22" t="s">
        <v>196</v>
      </c>
    </row>
    <row r="156" spans="2:51" s="10" customFormat="1" ht="16.5" customHeight="1">
      <c r="B156" s="230"/>
      <c r="C156" s="231"/>
      <c r="D156" s="231"/>
      <c r="E156" s="232" t="s">
        <v>22</v>
      </c>
      <c r="F156" s="233" t="s">
        <v>174</v>
      </c>
      <c r="G156" s="234"/>
      <c r="H156" s="234"/>
      <c r="I156" s="234"/>
      <c r="J156" s="231"/>
      <c r="K156" s="235">
        <v>374.8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168</v>
      </c>
      <c r="AU156" s="239" t="s">
        <v>111</v>
      </c>
      <c r="AV156" s="10" t="s">
        <v>111</v>
      </c>
      <c r="AW156" s="10" t="s">
        <v>36</v>
      </c>
      <c r="AX156" s="10" t="s">
        <v>81</v>
      </c>
      <c r="AY156" s="239" t="s">
        <v>160</v>
      </c>
    </row>
    <row r="157" spans="2:51" s="10" customFormat="1" ht="16.5" customHeight="1">
      <c r="B157" s="230"/>
      <c r="C157" s="231"/>
      <c r="D157" s="231"/>
      <c r="E157" s="232" t="s">
        <v>22</v>
      </c>
      <c r="F157" s="249" t="s">
        <v>175</v>
      </c>
      <c r="G157" s="231"/>
      <c r="H157" s="231"/>
      <c r="I157" s="231"/>
      <c r="J157" s="231"/>
      <c r="K157" s="235">
        <v>281.1</v>
      </c>
      <c r="L157" s="231"/>
      <c r="M157" s="231"/>
      <c r="N157" s="231"/>
      <c r="O157" s="231"/>
      <c r="P157" s="231"/>
      <c r="Q157" s="231"/>
      <c r="R157" s="236"/>
      <c r="T157" s="237"/>
      <c r="U157" s="231"/>
      <c r="V157" s="231"/>
      <c r="W157" s="231"/>
      <c r="X157" s="231"/>
      <c r="Y157" s="231"/>
      <c r="Z157" s="231"/>
      <c r="AA157" s="238"/>
      <c r="AT157" s="239" t="s">
        <v>168</v>
      </c>
      <c r="AU157" s="239" t="s">
        <v>111</v>
      </c>
      <c r="AV157" s="10" t="s">
        <v>111</v>
      </c>
      <c r="AW157" s="10" t="s">
        <v>36</v>
      </c>
      <c r="AX157" s="10" t="s">
        <v>81</v>
      </c>
      <c r="AY157" s="239" t="s">
        <v>160</v>
      </c>
    </row>
    <row r="158" spans="2:51" s="10" customFormat="1" ht="16.5" customHeight="1">
      <c r="B158" s="230"/>
      <c r="C158" s="231"/>
      <c r="D158" s="231"/>
      <c r="E158" s="232" t="s">
        <v>22</v>
      </c>
      <c r="F158" s="249" t="s">
        <v>192</v>
      </c>
      <c r="G158" s="231"/>
      <c r="H158" s="231"/>
      <c r="I158" s="231"/>
      <c r="J158" s="231"/>
      <c r="K158" s="235">
        <v>21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168</v>
      </c>
      <c r="AU158" s="239" t="s">
        <v>111</v>
      </c>
      <c r="AV158" s="10" t="s">
        <v>111</v>
      </c>
      <c r="AW158" s="10" t="s">
        <v>36</v>
      </c>
      <c r="AX158" s="10" t="s">
        <v>81</v>
      </c>
      <c r="AY158" s="239" t="s">
        <v>160</v>
      </c>
    </row>
    <row r="159" spans="2:51" s="11" customFormat="1" ht="16.5" customHeight="1">
      <c r="B159" s="240"/>
      <c r="C159" s="241"/>
      <c r="D159" s="241"/>
      <c r="E159" s="242" t="s">
        <v>22</v>
      </c>
      <c r="F159" s="243" t="s">
        <v>169</v>
      </c>
      <c r="G159" s="241"/>
      <c r="H159" s="241"/>
      <c r="I159" s="241"/>
      <c r="J159" s="241"/>
      <c r="K159" s="244">
        <v>676.9</v>
      </c>
      <c r="L159" s="241"/>
      <c r="M159" s="241"/>
      <c r="N159" s="241"/>
      <c r="O159" s="241"/>
      <c r="P159" s="241"/>
      <c r="Q159" s="241"/>
      <c r="R159" s="245"/>
      <c r="T159" s="246"/>
      <c r="U159" s="241"/>
      <c r="V159" s="241"/>
      <c r="W159" s="241"/>
      <c r="X159" s="241"/>
      <c r="Y159" s="241"/>
      <c r="Z159" s="241"/>
      <c r="AA159" s="247"/>
      <c r="AT159" s="248" t="s">
        <v>168</v>
      </c>
      <c r="AU159" s="248" t="s">
        <v>111</v>
      </c>
      <c r="AV159" s="11" t="s">
        <v>165</v>
      </c>
      <c r="AW159" s="11" t="s">
        <v>36</v>
      </c>
      <c r="AX159" s="11" t="s">
        <v>89</v>
      </c>
      <c r="AY159" s="248" t="s">
        <v>160</v>
      </c>
    </row>
    <row r="160" spans="2:65" s="1" customFormat="1" ht="38.25" customHeight="1">
      <c r="B160" s="46"/>
      <c r="C160" s="219" t="s">
        <v>197</v>
      </c>
      <c r="D160" s="219" t="s">
        <v>161</v>
      </c>
      <c r="E160" s="220" t="s">
        <v>198</v>
      </c>
      <c r="F160" s="221" t="s">
        <v>199</v>
      </c>
      <c r="G160" s="221"/>
      <c r="H160" s="221"/>
      <c r="I160" s="221"/>
      <c r="J160" s="222" t="s">
        <v>164</v>
      </c>
      <c r="K160" s="223">
        <v>6769</v>
      </c>
      <c r="L160" s="224">
        <v>0</v>
      </c>
      <c r="M160" s="225"/>
      <c r="N160" s="226">
        <f>ROUND(L160*K160,2)</f>
        <v>0</v>
      </c>
      <c r="O160" s="226"/>
      <c r="P160" s="226"/>
      <c r="Q160" s="226"/>
      <c r="R160" s="48"/>
      <c r="T160" s="227" t="s">
        <v>22</v>
      </c>
      <c r="U160" s="56" t="s">
        <v>46</v>
      </c>
      <c r="V160" s="47"/>
      <c r="W160" s="228">
        <f>V160*K160</f>
        <v>0</v>
      </c>
      <c r="X160" s="228">
        <v>0</v>
      </c>
      <c r="Y160" s="228">
        <f>X160*K160</f>
        <v>0</v>
      </c>
      <c r="Z160" s="228">
        <v>0</v>
      </c>
      <c r="AA160" s="229">
        <f>Z160*K160</f>
        <v>0</v>
      </c>
      <c r="AR160" s="22" t="s">
        <v>165</v>
      </c>
      <c r="AT160" s="22" t="s">
        <v>161</v>
      </c>
      <c r="AU160" s="22" t="s">
        <v>111</v>
      </c>
      <c r="AY160" s="22" t="s">
        <v>160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22" t="s">
        <v>89</v>
      </c>
      <c r="BK160" s="142">
        <f>ROUND(L160*K160,2)</f>
        <v>0</v>
      </c>
      <c r="BL160" s="22" t="s">
        <v>165</v>
      </c>
      <c r="BM160" s="22" t="s">
        <v>200</v>
      </c>
    </row>
    <row r="161" spans="2:51" s="10" customFormat="1" ht="16.5" customHeight="1">
      <c r="B161" s="230"/>
      <c r="C161" s="231"/>
      <c r="D161" s="231"/>
      <c r="E161" s="232" t="s">
        <v>22</v>
      </c>
      <c r="F161" s="233" t="s">
        <v>201</v>
      </c>
      <c r="G161" s="234"/>
      <c r="H161" s="234"/>
      <c r="I161" s="234"/>
      <c r="J161" s="231"/>
      <c r="K161" s="235">
        <v>3748</v>
      </c>
      <c r="L161" s="231"/>
      <c r="M161" s="231"/>
      <c r="N161" s="231"/>
      <c r="O161" s="231"/>
      <c r="P161" s="231"/>
      <c r="Q161" s="231"/>
      <c r="R161" s="236"/>
      <c r="T161" s="237"/>
      <c r="U161" s="231"/>
      <c r="V161" s="231"/>
      <c r="W161" s="231"/>
      <c r="X161" s="231"/>
      <c r="Y161" s="231"/>
      <c r="Z161" s="231"/>
      <c r="AA161" s="238"/>
      <c r="AT161" s="239" t="s">
        <v>168</v>
      </c>
      <c r="AU161" s="239" t="s">
        <v>111</v>
      </c>
      <c r="AV161" s="10" t="s">
        <v>111</v>
      </c>
      <c r="AW161" s="10" t="s">
        <v>36</v>
      </c>
      <c r="AX161" s="10" t="s">
        <v>81</v>
      </c>
      <c r="AY161" s="239" t="s">
        <v>160</v>
      </c>
    </row>
    <row r="162" spans="2:51" s="10" customFormat="1" ht="16.5" customHeight="1">
      <c r="B162" s="230"/>
      <c r="C162" s="231"/>
      <c r="D162" s="231"/>
      <c r="E162" s="232" t="s">
        <v>22</v>
      </c>
      <c r="F162" s="249" t="s">
        <v>202</v>
      </c>
      <c r="G162" s="231"/>
      <c r="H162" s="231"/>
      <c r="I162" s="231"/>
      <c r="J162" s="231"/>
      <c r="K162" s="235">
        <v>2811</v>
      </c>
      <c r="L162" s="231"/>
      <c r="M162" s="231"/>
      <c r="N162" s="231"/>
      <c r="O162" s="231"/>
      <c r="P162" s="231"/>
      <c r="Q162" s="231"/>
      <c r="R162" s="236"/>
      <c r="T162" s="237"/>
      <c r="U162" s="231"/>
      <c r="V162" s="231"/>
      <c r="W162" s="231"/>
      <c r="X162" s="231"/>
      <c r="Y162" s="231"/>
      <c r="Z162" s="231"/>
      <c r="AA162" s="238"/>
      <c r="AT162" s="239" t="s">
        <v>168</v>
      </c>
      <c r="AU162" s="239" t="s">
        <v>111</v>
      </c>
      <c r="AV162" s="10" t="s">
        <v>111</v>
      </c>
      <c r="AW162" s="10" t="s">
        <v>36</v>
      </c>
      <c r="AX162" s="10" t="s">
        <v>81</v>
      </c>
      <c r="AY162" s="239" t="s">
        <v>160</v>
      </c>
    </row>
    <row r="163" spans="2:51" s="10" customFormat="1" ht="16.5" customHeight="1">
      <c r="B163" s="230"/>
      <c r="C163" s="231"/>
      <c r="D163" s="231"/>
      <c r="E163" s="232" t="s">
        <v>22</v>
      </c>
      <c r="F163" s="249" t="s">
        <v>203</v>
      </c>
      <c r="G163" s="231"/>
      <c r="H163" s="231"/>
      <c r="I163" s="231"/>
      <c r="J163" s="231"/>
      <c r="K163" s="235">
        <v>210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168</v>
      </c>
      <c r="AU163" s="239" t="s">
        <v>111</v>
      </c>
      <c r="AV163" s="10" t="s">
        <v>111</v>
      </c>
      <c r="AW163" s="10" t="s">
        <v>36</v>
      </c>
      <c r="AX163" s="10" t="s">
        <v>81</v>
      </c>
      <c r="AY163" s="239" t="s">
        <v>160</v>
      </c>
    </row>
    <row r="164" spans="2:51" s="11" customFormat="1" ht="16.5" customHeight="1">
      <c r="B164" s="240"/>
      <c r="C164" s="241"/>
      <c r="D164" s="241"/>
      <c r="E164" s="242" t="s">
        <v>22</v>
      </c>
      <c r="F164" s="243" t="s">
        <v>169</v>
      </c>
      <c r="G164" s="241"/>
      <c r="H164" s="241"/>
      <c r="I164" s="241"/>
      <c r="J164" s="241"/>
      <c r="K164" s="244">
        <v>6769</v>
      </c>
      <c r="L164" s="241"/>
      <c r="M164" s="241"/>
      <c r="N164" s="241"/>
      <c r="O164" s="241"/>
      <c r="P164" s="241"/>
      <c r="Q164" s="241"/>
      <c r="R164" s="245"/>
      <c r="T164" s="246"/>
      <c r="U164" s="241"/>
      <c r="V164" s="241"/>
      <c r="W164" s="241"/>
      <c r="X164" s="241"/>
      <c r="Y164" s="241"/>
      <c r="Z164" s="241"/>
      <c r="AA164" s="247"/>
      <c r="AT164" s="248" t="s">
        <v>168</v>
      </c>
      <c r="AU164" s="248" t="s">
        <v>111</v>
      </c>
      <c r="AV164" s="11" t="s">
        <v>165</v>
      </c>
      <c r="AW164" s="11" t="s">
        <v>36</v>
      </c>
      <c r="AX164" s="11" t="s">
        <v>89</v>
      </c>
      <c r="AY164" s="248" t="s">
        <v>160</v>
      </c>
    </row>
    <row r="165" spans="2:65" s="1" customFormat="1" ht="16.5" customHeight="1">
      <c r="B165" s="46"/>
      <c r="C165" s="219" t="s">
        <v>204</v>
      </c>
      <c r="D165" s="219" t="s">
        <v>161</v>
      </c>
      <c r="E165" s="220" t="s">
        <v>205</v>
      </c>
      <c r="F165" s="221" t="s">
        <v>206</v>
      </c>
      <c r="G165" s="221"/>
      <c r="H165" s="221"/>
      <c r="I165" s="221"/>
      <c r="J165" s="222" t="s">
        <v>164</v>
      </c>
      <c r="K165" s="223">
        <v>676.9</v>
      </c>
      <c r="L165" s="224">
        <v>0</v>
      </c>
      <c r="M165" s="225"/>
      <c r="N165" s="226">
        <f>ROUND(L165*K165,2)</f>
        <v>0</v>
      </c>
      <c r="O165" s="226"/>
      <c r="P165" s="226"/>
      <c r="Q165" s="226"/>
      <c r="R165" s="48"/>
      <c r="T165" s="227" t="s">
        <v>22</v>
      </c>
      <c r="U165" s="56" t="s">
        <v>46</v>
      </c>
      <c r="V165" s="47"/>
      <c r="W165" s="228">
        <f>V165*K165</f>
        <v>0</v>
      </c>
      <c r="X165" s="228">
        <v>0</v>
      </c>
      <c r="Y165" s="228">
        <f>X165*K165</f>
        <v>0</v>
      </c>
      <c r="Z165" s="228">
        <v>0</v>
      </c>
      <c r="AA165" s="229">
        <f>Z165*K165</f>
        <v>0</v>
      </c>
      <c r="AR165" s="22" t="s">
        <v>165</v>
      </c>
      <c r="AT165" s="22" t="s">
        <v>161</v>
      </c>
      <c r="AU165" s="22" t="s">
        <v>111</v>
      </c>
      <c r="AY165" s="22" t="s">
        <v>160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22" t="s">
        <v>89</v>
      </c>
      <c r="BK165" s="142">
        <f>ROUND(L165*K165,2)</f>
        <v>0</v>
      </c>
      <c r="BL165" s="22" t="s">
        <v>165</v>
      </c>
      <c r="BM165" s="22" t="s">
        <v>207</v>
      </c>
    </row>
    <row r="166" spans="2:51" s="10" customFormat="1" ht="16.5" customHeight="1">
      <c r="B166" s="230"/>
      <c r="C166" s="231"/>
      <c r="D166" s="231"/>
      <c r="E166" s="232" t="s">
        <v>22</v>
      </c>
      <c r="F166" s="233" t="s">
        <v>174</v>
      </c>
      <c r="G166" s="234"/>
      <c r="H166" s="234"/>
      <c r="I166" s="234"/>
      <c r="J166" s="231"/>
      <c r="K166" s="235">
        <v>374.8</v>
      </c>
      <c r="L166" s="231"/>
      <c r="M166" s="231"/>
      <c r="N166" s="231"/>
      <c r="O166" s="231"/>
      <c r="P166" s="231"/>
      <c r="Q166" s="231"/>
      <c r="R166" s="236"/>
      <c r="T166" s="237"/>
      <c r="U166" s="231"/>
      <c r="V166" s="231"/>
      <c r="W166" s="231"/>
      <c r="X166" s="231"/>
      <c r="Y166" s="231"/>
      <c r="Z166" s="231"/>
      <c r="AA166" s="238"/>
      <c r="AT166" s="239" t="s">
        <v>168</v>
      </c>
      <c r="AU166" s="239" t="s">
        <v>111</v>
      </c>
      <c r="AV166" s="10" t="s">
        <v>111</v>
      </c>
      <c r="AW166" s="10" t="s">
        <v>36</v>
      </c>
      <c r="AX166" s="10" t="s">
        <v>81</v>
      </c>
      <c r="AY166" s="239" t="s">
        <v>160</v>
      </c>
    </row>
    <row r="167" spans="2:51" s="10" customFormat="1" ht="16.5" customHeight="1">
      <c r="B167" s="230"/>
      <c r="C167" s="231"/>
      <c r="D167" s="231"/>
      <c r="E167" s="232" t="s">
        <v>22</v>
      </c>
      <c r="F167" s="249" t="s">
        <v>175</v>
      </c>
      <c r="G167" s="231"/>
      <c r="H167" s="231"/>
      <c r="I167" s="231"/>
      <c r="J167" s="231"/>
      <c r="K167" s="235">
        <v>281.1</v>
      </c>
      <c r="L167" s="231"/>
      <c r="M167" s="231"/>
      <c r="N167" s="231"/>
      <c r="O167" s="231"/>
      <c r="P167" s="231"/>
      <c r="Q167" s="231"/>
      <c r="R167" s="236"/>
      <c r="T167" s="237"/>
      <c r="U167" s="231"/>
      <c r="V167" s="231"/>
      <c r="W167" s="231"/>
      <c r="X167" s="231"/>
      <c r="Y167" s="231"/>
      <c r="Z167" s="231"/>
      <c r="AA167" s="238"/>
      <c r="AT167" s="239" t="s">
        <v>168</v>
      </c>
      <c r="AU167" s="239" t="s">
        <v>111</v>
      </c>
      <c r="AV167" s="10" t="s">
        <v>111</v>
      </c>
      <c r="AW167" s="10" t="s">
        <v>36</v>
      </c>
      <c r="AX167" s="10" t="s">
        <v>81</v>
      </c>
      <c r="AY167" s="239" t="s">
        <v>160</v>
      </c>
    </row>
    <row r="168" spans="2:51" s="10" customFormat="1" ht="16.5" customHeight="1">
      <c r="B168" s="230"/>
      <c r="C168" s="231"/>
      <c r="D168" s="231"/>
      <c r="E168" s="232" t="s">
        <v>22</v>
      </c>
      <c r="F168" s="249" t="s">
        <v>192</v>
      </c>
      <c r="G168" s="231"/>
      <c r="H168" s="231"/>
      <c r="I168" s="231"/>
      <c r="J168" s="231"/>
      <c r="K168" s="235">
        <v>21</v>
      </c>
      <c r="L168" s="231"/>
      <c r="M168" s="231"/>
      <c r="N168" s="231"/>
      <c r="O168" s="231"/>
      <c r="P168" s="231"/>
      <c r="Q168" s="231"/>
      <c r="R168" s="236"/>
      <c r="T168" s="237"/>
      <c r="U168" s="231"/>
      <c r="V168" s="231"/>
      <c r="W168" s="231"/>
      <c r="X168" s="231"/>
      <c r="Y168" s="231"/>
      <c r="Z168" s="231"/>
      <c r="AA168" s="238"/>
      <c r="AT168" s="239" t="s">
        <v>168</v>
      </c>
      <c r="AU168" s="239" t="s">
        <v>111</v>
      </c>
      <c r="AV168" s="10" t="s">
        <v>111</v>
      </c>
      <c r="AW168" s="10" t="s">
        <v>36</v>
      </c>
      <c r="AX168" s="10" t="s">
        <v>81</v>
      </c>
      <c r="AY168" s="239" t="s">
        <v>160</v>
      </c>
    </row>
    <row r="169" spans="2:51" s="11" customFormat="1" ht="16.5" customHeight="1">
      <c r="B169" s="240"/>
      <c r="C169" s="241"/>
      <c r="D169" s="241"/>
      <c r="E169" s="242" t="s">
        <v>22</v>
      </c>
      <c r="F169" s="243" t="s">
        <v>169</v>
      </c>
      <c r="G169" s="241"/>
      <c r="H169" s="241"/>
      <c r="I169" s="241"/>
      <c r="J169" s="241"/>
      <c r="K169" s="244">
        <v>676.9</v>
      </c>
      <c r="L169" s="241"/>
      <c r="M169" s="241"/>
      <c r="N169" s="241"/>
      <c r="O169" s="241"/>
      <c r="P169" s="241"/>
      <c r="Q169" s="241"/>
      <c r="R169" s="245"/>
      <c r="T169" s="246"/>
      <c r="U169" s="241"/>
      <c r="V169" s="241"/>
      <c r="W169" s="241"/>
      <c r="X169" s="241"/>
      <c r="Y169" s="241"/>
      <c r="Z169" s="241"/>
      <c r="AA169" s="247"/>
      <c r="AT169" s="248" t="s">
        <v>168</v>
      </c>
      <c r="AU169" s="248" t="s">
        <v>111</v>
      </c>
      <c r="AV169" s="11" t="s">
        <v>165</v>
      </c>
      <c r="AW169" s="11" t="s">
        <v>36</v>
      </c>
      <c r="AX169" s="11" t="s">
        <v>89</v>
      </c>
      <c r="AY169" s="248" t="s">
        <v>160</v>
      </c>
    </row>
    <row r="170" spans="2:65" s="1" customFormat="1" ht="25.5" customHeight="1">
      <c r="B170" s="46"/>
      <c r="C170" s="219" t="s">
        <v>208</v>
      </c>
      <c r="D170" s="219" t="s">
        <v>161</v>
      </c>
      <c r="E170" s="220" t="s">
        <v>209</v>
      </c>
      <c r="F170" s="221" t="s">
        <v>210</v>
      </c>
      <c r="G170" s="221"/>
      <c r="H170" s="221"/>
      <c r="I170" s="221"/>
      <c r="J170" s="222" t="s">
        <v>211</v>
      </c>
      <c r="K170" s="223">
        <v>1218.42</v>
      </c>
      <c r="L170" s="224">
        <v>0</v>
      </c>
      <c r="M170" s="225"/>
      <c r="N170" s="226">
        <f>ROUND(L170*K170,2)</f>
        <v>0</v>
      </c>
      <c r="O170" s="226"/>
      <c r="P170" s="226"/>
      <c r="Q170" s="226"/>
      <c r="R170" s="48"/>
      <c r="T170" s="227" t="s">
        <v>22</v>
      </c>
      <c r="U170" s="56" t="s">
        <v>46</v>
      </c>
      <c r="V170" s="47"/>
      <c r="W170" s="228">
        <f>V170*K170</f>
        <v>0</v>
      </c>
      <c r="X170" s="228">
        <v>0</v>
      </c>
      <c r="Y170" s="228">
        <f>X170*K170</f>
        <v>0</v>
      </c>
      <c r="Z170" s="228">
        <v>0</v>
      </c>
      <c r="AA170" s="229">
        <f>Z170*K170</f>
        <v>0</v>
      </c>
      <c r="AR170" s="22" t="s">
        <v>165</v>
      </c>
      <c r="AT170" s="22" t="s">
        <v>161</v>
      </c>
      <c r="AU170" s="22" t="s">
        <v>111</v>
      </c>
      <c r="AY170" s="22" t="s">
        <v>160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22" t="s">
        <v>89</v>
      </c>
      <c r="BK170" s="142">
        <f>ROUND(L170*K170,2)</f>
        <v>0</v>
      </c>
      <c r="BL170" s="22" t="s">
        <v>165</v>
      </c>
      <c r="BM170" s="22" t="s">
        <v>212</v>
      </c>
    </row>
    <row r="171" spans="2:51" s="10" customFormat="1" ht="16.5" customHeight="1">
      <c r="B171" s="230"/>
      <c r="C171" s="231"/>
      <c r="D171" s="231"/>
      <c r="E171" s="232" t="s">
        <v>22</v>
      </c>
      <c r="F171" s="233" t="s">
        <v>213</v>
      </c>
      <c r="G171" s="234"/>
      <c r="H171" s="234"/>
      <c r="I171" s="234"/>
      <c r="J171" s="231"/>
      <c r="K171" s="235">
        <v>674.64</v>
      </c>
      <c r="L171" s="231"/>
      <c r="M171" s="231"/>
      <c r="N171" s="231"/>
      <c r="O171" s="231"/>
      <c r="P171" s="231"/>
      <c r="Q171" s="231"/>
      <c r="R171" s="236"/>
      <c r="T171" s="237"/>
      <c r="U171" s="231"/>
      <c r="V171" s="231"/>
      <c r="W171" s="231"/>
      <c r="X171" s="231"/>
      <c r="Y171" s="231"/>
      <c r="Z171" s="231"/>
      <c r="AA171" s="238"/>
      <c r="AT171" s="239" t="s">
        <v>168</v>
      </c>
      <c r="AU171" s="239" t="s">
        <v>111</v>
      </c>
      <c r="AV171" s="10" t="s">
        <v>111</v>
      </c>
      <c r="AW171" s="10" t="s">
        <v>36</v>
      </c>
      <c r="AX171" s="10" t="s">
        <v>81</v>
      </c>
      <c r="AY171" s="239" t="s">
        <v>160</v>
      </c>
    </row>
    <row r="172" spans="2:51" s="10" customFormat="1" ht="16.5" customHeight="1">
      <c r="B172" s="230"/>
      <c r="C172" s="231"/>
      <c r="D172" s="231"/>
      <c r="E172" s="232" t="s">
        <v>22</v>
      </c>
      <c r="F172" s="249" t="s">
        <v>214</v>
      </c>
      <c r="G172" s="231"/>
      <c r="H172" s="231"/>
      <c r="I172" s="231"/>
      <c r="J172" s="231"/>
      <c r="K172" s="235">
        <v>505.98</v>
      </c>
      <c r="L172" s="231"/>
      <c r="M172" s="231"/>
      <c r="N172" s="231"/>
      <c r="O172" s="231"/>
      <c r="P172" s="231"/>
      <c r="Q172" s="231"/>
      <c r="R172" s="236"/>
      <c r="T172" s="237"/>
      <c r="U172" s="231"/>
      <c r="V172" s="231"/>
      <c r="W172" s="231"/>
      <c r="X172" s="231"/>
      <c r="Y172" s="231"/>
      <c r="Z172" s="231"/>
      <c r="AA172" s="238"/>
      <c r="AT172" s="239" t="s">
        <v>168</v>
      </c>
      <c r="AU172" s="239" t="s">
        <v>111</v>
      </c>
      <c r="AV172" s="10" t="s">
        <v>111</v>
      </c>
      <c r="AW172" s="10" t="s">
        <v>36</v>
      </c>
      <c r="AX172" s="10" t="s">
        <v>81</v>
      </c>
      <c r="AY172" s="239" t="s">
        <v>160</v>
      </c>
    </row>
    <row r="173" spans="2:51" s="10" customFormat="1" ht="16.5" customHeight="1">
      <c r="B173" s="230"/>
      <c r="C173" s="231"/>
      <c r="D173" s="231"/>
      <c r="E173" s="232" t="s">
        <v>22</v>
      </c>
      <c r="F173" s="249" t="s">
        <v>215</v>
      </c>
      <c r="G173" s="231"/>
      <c r="H173" s="231"/>
      <c r="I173" s="231"/>
      <c r="J173" s="231"/>
      <c r="K173" s="235">
        <v>37.8</v>
      </c>
      <c r="L173" s="231"/>
      <c r="M173" s="231"/>
      <c r="N173" s="231"/>
      <c r="O173" s="231"/>
      <c r="P173" s="231"/>
      <c r="Q173" s="231"/>
      <c r="R173" s="236"/>
      <c r="T173" s="237"/>
      <c r="U173" s="231"/>
      <c r="V173" s="231"/>
      <c r="W173" s="231"/>
      <c r="X173" s="231"/>
      <c r="Y173" s="231"/>
      <c r="Z173" s="231"/>
      <c r="AA173" s="238"/>
      <c r="AT173" s="239" t="s">
        <v>168</v>
      </c>
      <c r="AU173" s="239" t="s">
        <v>111</v>
      </c>
      <c r="AV173" s="10" t="s">
        <v>111</v>
      </c>
      <c r="AW173" s="10" t="s">
        <v>36</v>
      </c>
      <c r="AX173" s="10" t="s">
        <v>81</v>
      </c>
      <c r="AY173" s="239" t="s">
        <v>160</v>
      </c>
    </row>
    <row r="174" spans="2:51" s="11" customFormat="1" ht="16.5" customHeight="1">
      <c r="B174" s="240"/>
      <c r="C174" s="241"/>
      <c r="D174" s="241"/>
      <c r="E174" s="242" t="s">
        <v>22</v>
      </c>
      <c r="F174" s="243" t="s">
        <v>169</v>
      </c>
      <c r="G174" s="241"/>
      <c r="H174" s="241"/>
      <c r="I174" s="241"/>
      <c r="J174" s="241"/>
      <c r="K174" s="244">
        <v>1218.42</v>
      </c>
      <c r="L174" s="241"/>
      <c r="M174" s="241"/>
      <c r="N174" s="241"/>
      <c r="O174" s="241"/>
      <c r="P174" s="241"/>
      <c r="Q174" s="241"/>
      <c r="R174" s="245"/>
      <c r="T174" s="246"/>
      <c r="U174" s="241"/>
      <c r="V174" s="241"/>
      <c r="W174" s="241"/>
      <c r="X174" s="241"/>
      <c r="Y174" s="241"/>
      <c r="Z174" s="241"/>
      <c r="AA174" s="247"/>
      <c r="AT174" s="248" t="s">
        <v>168</v>
      </c>
      <c r="AU174" s="248" t="s">
        <v>111</v>
      </c>
      <c r="AV174" s="11" t="s">
        <v>165</v>
      </c>
      <c r="AW174" s="11" t="s">
        <v>36</v>
      </c>
      <c r="AX174" s="11" t="s">
        <v>89</v>
      </c>
      <c r="AY174" s="248" t="s">
        <v>160</v>
      </c>
    </row>
    <row r="175" spans="2:65" s="1" customFormat="1" ht="25.5" customHeight="1">
      <c r="B175" s="46"/>
      <c r="C175" s="219" t="s">
        <v>216</v>
      </c>
      <c r="D175" s="219" t="s">
        <v>161</v>
      </c>
      <c r="E175" s="220" t="s">
        <v>217</v>
      </c>
      <c r="F175" s="221" t="s">
        <v>218</v>
      </c>
      <c r="G175" s="221"/>
      <c r="H175" s="221"/>
      <c r="I175" s="221"/>
      <c r="J175" s="222" t="s">
        <v>219</v>
      </c>
      <c r="K175" s="223">
        <v>330</v>
      </c>
      <c r="L175" s="224">
        <v>0</v>
      </c>
      <c r="M175" s="225"/>
      <c r="N175" s="226">
        <f>ROUND(L175*K175,2)</f>
        <v>0</v>
      </c>
      <c r="O175" s="226"/>
      <c r="P175" s="226"/>
      <c r="Q175" s="226"/>
      <c r="R175" s="48"/>
      <c r="T175" s="227" t="s">
        <v>22</v>
      </c>
      <c r="U175" s="56" t="s">
        <v>46</v>
      </c>
      <c r="V175" s="47"/>
      <c r="W175" s="228">
        <f>V175*K175</f>
        <v>0</v>
      </c>
      <c r="X175" s="228">
        <v>0</v>
      </c>
      <c r="Y175" s="228">
        <f>X175*K175</f>
        <v>0</v>
      </c>
      <c r="Z175" s="228">
        <v>0</v>
      </c>
      <c r="AA175" s="229">
        <f>Z175*K175</f>
        <v>0</v>
      </c>
      <c r="AR175" s="22" t="s">
        <v>165</v>
      </c>
      <c r="AT175" s="22" t="s">
        <v>161</v>
      </c>
      <c r="AU175" s="22" t="s">
        <v>111</v>
      </c>
      <c r="AY175" s="22" t="s">
        <v>160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22" t="s">
        <v>89</v>
      </c>
      <c r="BK175" s="142">
        <f>ROUND(L175*K175,2)</f>
        <v>0</v>
      </c>
      <c r="BL175" s="22" t="s">
        <v>165</v>
      </c>
      <c r="BM175" s="22" t="s">
        <v>220</v>
      </c>
    </row>
    <row r="176" spans="2:51" s="10" customFormat="1" ht="16.5" customHeight="1">
      <c r="B176" s="230"/>
      <c r="C176" s="231"/>
      <c r="D176" s="231"/>
      <c r="E176" s="232" t="s">
        <v>22</v>
      </c>
      <c r="F176" s="233" t="s">
        <v>221</v>
      </c>
      <c r="G176" s="234"/>
      <c r="H176" s="234"/>
      <c r="I176" s="234"/>
      <c r="J176" s="231"/>
      <c r="K176" s="235">
        <v>330</v>
      </c>
      <c r="L176" s="231"/>
      <c r="M176" s="231"/>
      <c r="N176" s="231"/>
      <c r="O176" s="231"/>
      <c r="P176" s="231"/>
      <c r="Q176" s="231"/>
      <c r="R176" s="236"/>
      <c r="T176" s="237"/>
      <c r="U176" s="231"/>
      <c r="V176" s="231"/>
      <c r="W176" s="231"/>
      <c r="X176" s="231"/>
      <c r="Y176" s="231"/>
      <c r="Z176" s="231"/>
      <c r="AA176" s="238"/>
      <c r="AT176" s="239" t="s">
        <v>168</v>
      </c>
      <c r="AU176" s="239" t="s">
        <v>111</v>
      </c>
      <c r="AV176" s="10" t="s">
        <v>111</v>
      </c>
      <c r="AW176" s="10" t="s">
        <v>36</v>
      </c>
      <c r="AX176" s="10" t="s">
        <v>81</v>
      </c>
      <c r="AY176" s="239" t="s">
        <v>160</v>
      </c>
    </row>
    <row r="177" spans="2:51" s="11" customFormat="1" ht="16.5" customHeight="1">
      <c r="B177" s="240"/>
      <c r="C177" s="241"/>
      <c r="D177" s="241"/>
      <c r="E177" s="242" t="s">
        <v>22</v>
      </c>
      <c r="F177" s="243" t="s">
        <v>169</v>
      </c>
      <c r="G177" s="241"/>
      <c r="H177" s="241"/>
      <c r="I177" s="241"/>
      <c r="J177" s="241"/>
      <c r="K177" s="244">
        <v>330</v>
      </c>
      <c r="L177" s="241"/>
      <c r="M177" s="241"/>
      <c r="N177" s="241"/>
      <c r="O177" s="241"/>
      <c r="P177" s="241"/>
      <c r="Q177" s="241"/>
      <c r="R177" s="245"/>
      <c r="T177" s="246"/>
      <c r="U177" s="241"/>
      <c r="V177" s="241"/>
      <c r="W177" s="241"/>
      <c r="X177" s="241"/>
      <c r="Y177" s="241"/>
      <c r="Z177" s="241"/>
      <c r="AA177" s="247"/>
      <c r="AT177" s="248" t="s">
        <v>168</v>
      </c>
      <c r="AU177" s="248" t="s">
        <v>111</v>
      </c>
      <c r="AV177" s="11" t="s">
        <v>165</v>
      </c>
      <c r="AW177" s="11" t="s">
        <v>36</v>
      </c>
      <c r="AX177" s="11" t="s">
        <v>89</v>
      </c>
      <c r="AY177" s="248" t="s">
        <v>160</v>
      </c>
    </row>
    <row r="178" spans="2:65" s="1" customFormat="1" ht="16.5" customHeight="1">
      <c r="B178" s="46"/>
      <c r="C178" s="250" t="s">
        <v>222</v>
      </c>
      <c r="D178" s="250" t="s">
        <v>223</v>
      </c>
      <c r="E178" s="251" t="s">
        <v>224</v>
      </c>
      <c r="F178" s="252" t="s">
        <v>225</v>
      </c>
      <c r="G178" s="252"/>
      <c r="H178" s="252"/>
      <c r="I178" s="252"/>
      <c r="J178" s="253" t="s">
        <v>226</v>
      </c>
      <c r="K178" s="254">
        <v>6.6</v>
      </c>
      <c r="L178" s="255">
        <v>0</v>
      </c>
      <c r="M178" s="256"/>
      <c r="N178" s="257">
        <f>ROUND(L178*K178,2)</f>
        <v>0</v>
      </c>
      <c r="O178" s="226"/>
      <c r="P178" s="226"/>
      <c r="Q178" s="226"/>
      <c r="R178" s="48"/>
      <c r="T178" s="227" t="s">
        <v>22</v>
      </c>
      <c r="U178" s="56" t="s">
        <v>46</v>
      </c>
      <c r="V178" s="47"/>
      <c r="W178" s="228">
        <f>V178*K178</f>
        <v>0</v>
      </c>
      <c r="X178" s="228">
        <v>0.001</v>
      </c>
      <c r="Y178" s="228">
        <f>X178*K178</f>
        <v>0.0066</v>
      </c>
      <c r="Z178" s="228">
        <v>0</v>
      </c>
      <c r="AA178" s="229">
        <f>Z178*K178</f>
        <v>0</v>
      </c>
      <c r="AR178" s="22" t="s">
        <v>208</v>
      </c>
      <c r="AT178" s="22" t="s">
        <v>223</v>
      </c>
      <c r="AU178" s="22" t="s">
        <v>111</v>
      </c>
      <c r="AY178" s="22" t="s">
        <v>160</v>
      </c>
      <c r="BE178" s="142">
        <f>IF(U178="základní",N178,0)</f>
        <v>0</v>
      </c>
      <c r="BF178" s="142">
        <f>IF(U178="snížená",N178,0)</f>
        <v>0</v>
      </c>
      <c r="BG178" s="142">
        <f>IF(U178="zákl. přenesená",N178,0)</f>
        <v>0</v>
      </c>
      <c r="BH178" s="142">
        <f>IF(U178="sníž. přenesená",N178,0)</f>
        <v>0</v>
      </c>
      <c r="BI178" s="142">
        <f>IF(U178="nulová",N178,0)</f>
        <v>0</v>
      </c>
      <c r="BJ178" s="22" t="s">
        <v>89</v>
      </c>
      <c r="BK178" s="142">
        <f>ROUND(L178*K178,2)</f>
        <v>0</v>
      </c>
      <c r="BL178" s="22" t="s">
        <v>165</v>
      </c>
      <c r="BM178" s="22" t="s">
        <v>227</v>
      </c>
    </row>
    <row r="179" spans="2:51" s="10" customFormat="1" ht="16.5" customHeight="1">
      <c r="B179" s="230"/>
      <c r="C179" s="231"/>
      <c r="D179" s="231"/>
      <c r="E179" s="232" t="s">
        <v>22</v>
      </c>
      <c r="F179" s="233" t="s">
        <v>228</v>
      </c>
      <c r="G179" s="234"/>
      <c r="H179" s="234"/>
      <c r="I179" s="234"/>
      <c r="J179" s="231"/>
      <c r="K179" s="235">
        <v>6.6</v>
      </c>
      <c r="L179" s="231"/>
      <c r="M179" s="231"/>
      <c r="N179" s="231"/>
      <c r="O179" s="231"/>
      <c r="P179" s="231"/>
      <c r="Q179" s="231"/>
      <c r="R179" s="236"/>
      <c r="T179" s="237"/>
      <c r="U179" s="231"/>
      <c r="V179" s="231"/>
      <c r="W179" s="231"/>
      <c r="X179" s="231"/>
      <c r="Y179" s="231"/>
      <c r="Z179" s="231"/>
      <c r="AA179" s="238"/>
      <c r="AT179" s="239" t="s">
        <v>168</v>
      </c>
      <c r="AU179" s="239" t="s">
        <v>111</v>
      </c>
      <c r="AV179" s="10" t="s">
        <v>111</v>
      </c>
      <c r="AW179" s="10" t="s">
        <v>36</v>
      </c>
      <c r="AX179" s="10" t="s">
        <v>81</v>
      </c>
      <c r="AY179" s="239" t="s">
        <v>160</v>
      </c>
    </row>
    <row r="180" spans="2:51" s="11" customFormat="1" ht="16.5" customHeight="1">
      <c r="B180" s="240"/>
      <c r="C180" s="241"/>
      <c r="D180" s="241"/>
      <c r="E180" s="242" t="s">
        <v>22</v>
      </c>
      <c r="F180" s="243" t="s">
        <v>169</v>
      </c>
      <c r="G180" s="241"/>
      <c r="H180" s="241"/>
      <c r="I180" s="241"/>
      <c r="J180" s="241"/>
      <c r="K180" s="244">
        <v>6.6</v>
      </c>
      <c r="L180" s="241"/>
      <c r="M180" s="241"/>
      <c r="N180" s="241"/>
      <c r="O180" s="241"/>
      <c r="P180" s="241"/>
      <c r="Q180" s="241"/>
      <c r="R180" s="245"/>
      <c r="T180" s="246"/>
      <c r="U180" s="241"/>
      <c r="V180" s="241"/>
      <c r="W180" s="241"/>
      <c r="X180" s="241"/>
      <c r="Y180" s="241"/>
      <c r="Z180" s="241"/>
      <c r="AA180" s="247"/>
      <c r="AT180" s="248" t="s">
        <v>168</v>
      </c>
      <c r="AU180" s="248" t="s">
        <v>111</v>
      </c>
      <c r="AV180" s="11" t="s">
        <v>165</v>
      </c>
      <c r="AW180" s="11" t="s">
        <v>36</v>
      </c>
      <c r="AX180" s="11" t="s">
        <v>89</v>
      </c>
      <c r="AY180" s="248" t="s">
        <v>160</v>
      </c>
    </row>
    <row r="181" spans="2:65" s="1" customFormat="1" ht="25.5" customHeight="1">
      <c r="B181" s="46"/>
      <c r="C181" s="219" t="s">
        <v>229</v>
      </c>
      <c r="D181" s="219" t="s">
        <v>161</v>
      </c>
      <c r="E181" s="220" t="s">
        <v>230</v>
      </c>
      <c r="F181" s="221" t="s">
        <v>231</v>
      </c>
      <c r="G181" s="221"/>
      <c r="H181" s="221"/>
      <c r="I181" s="221"/>
      <c r="J181" s="222" t="s">
        <v>219</v>
      </c>
      <c r="K181" s="223">
        <v>937</v>
      </c>
      <c r="L181" s="224">
        <v>0</v>
      </c>
      <c r="M181" s="225"/>
      <c r="N181" s="226">
        <f>ROUND(L181*K181,2)</f>
        <v>0</v>
      </c>
      <c r="O181" s="226"/>
      <c r="P181" s="226"/>
      <c r="Q181" s="226"/>
      <c r="R181" s="48"/>
      <c r="T181" s="227" t="s">
        <v>22</v>
      </c>
      <c r="U181" s="56" t="s">
        <v>46</v>
      </c>
      <c r="V181" s="47"/>
      <c r="W181" s="228">
        <f>V181*K181</f>
        <v>0</v>
      </c>
      <c r="X181" s="228">
        <v>0</v>
      </c>
      <c r="Y181" s="228">
        <f>X181*K181</f>
        <v>0</v>
      </c>
      <c r="Z181" s="228">
        <v>0</v>
      </c>
      <c r="AA181" s="229">
        <f>Z181*K181</f>
        <v>0</v>
      </c>
      <c r="AR181" s="22" t="s">
        <v>165</v>
      </c>
      <c r="AT181" s="22" t="s">
        <v>161</v>
      </c>
      <c r="AU181" s="22" t="s">
        <v>111</v>
      </c>
      <c r="AY181" s="22" t="s">
        <v>160</v>
      </c>
      <c r="BE181" s="142">
        <f>IF(U181="základní",N181,0)</f>
        <v>0</v>
      </c>
      <c r="BF181" s="142">
        <f>IF(U181="snížená",N181,0)</f>
        <v>0</v>
      </c>
      <c r="BG181" s="142">
        <f>IF(U181="zákl. přenesená",N181,0)</f>
        <v>0</v>
      </c>
      <c r="BH181" s="142">
        <f>IF(U181="sníž. přenesená",N181,0)</f>
        <v>0</v>
      </c>
      <c r="BI181" s="142">
        <f>IF(U181="nulová",N181,0)</f>
        <v>0</v>
      </c>
      <c r="BJ181" s="22" t="s">
        <v>89</v>
      </c>
      <c r="BK181" s="142">
        <f>ROUND(L181*K181,2)</f>
        <v>0</v>
      </c>
      <c r="BL181" s="22" t="s">
        <v>165</v>
      </c>
      <c r="BM181" s="22" t="s">
        <v>232</v>
      </c>
    </row>
    <row r="182" spans="2:51" s="10" customFormat="1" ht="16.5" customHeight="1">
      <c r="B182" s="230"/>
      <c r="C182" s="231"/>
      <c r="D182" s="231"/>
      <c r="E182" s="232" t="s">
        <v>22</v>
      </c>
      <c r="F182" s="233" t="s">
        <v>233</v>
      </c>
      <c r="G182" s="234"/>
      <c r="H182" s="234"/>
      <c r="I182" s="234"/>
      <c r="J182" s="231"/>
      <c r="K182" s="235">
        <v>937</v>
      </c>
      <c r="L182" s="231"/>
      <c r="M182" s="231"/>
      <c r="N182" s="231"/>
      <c r="O182" s="231"/>
      <c r="P182" s="231"/>
      <c r="Q182" s="231"/>
      <c r="R182" s="236"/>
      <c r="T182" s="237"/>
      <c r="U182" s="231"/>
      <c r="V182" s="231"/>
      <c r="W182" s="231"/>
      <c r="X182" s="231"/>
      <c r="Y182" s="231"/>
      <c r="Z182" s="231"/>
      <c r="AA182" s="238"/>
      <c r="AT182" s="239" t="s">
        <v>168</v>
      </c>
      <c r="AU182" s="239" t="s">
        <v>111</v>
      </c>
      <c r="AV182" s="10" t="s">
        <v>111</v>
      </c>
      <c r="AW182" s="10" t="s">
        <v>36</v>
      </c>
      <c r="AX182" s="10" t="s">
        <v>81</v>
      </c>
      <c r="AY182" s="239" t="s">
        <v>160</v>
      </c>
    </row>
    <row r="183" spans="2:51" s="11" customFormat="1" ht="16.5" customHeight="1">
      <c r="B183" s="240"/>
      <c r="C183" s="241"/>
      <c r="D183" s="241"/>
      <c r="E183" s="242" t="s">
        <v>22</v>
      </c>
      <c r="F183" s="243" t="s">
        <v>169</v>
      </c>
      <c r="G183" s="241"/>
      <c r="H183" s="241"/>
      <c r="I183" s="241"/>
      <c r="J183" s="241"/>
      <c r="K183" s="244">
        <v>937</v>
      </c>
      <c r="L183" s="241"/>
      <c r="M183" s="241"/>
      <c r="N183" s="241"/>
      <c r="O183" s="241"/>
      <c r="P183" s="241"/>
      <c r="Q183" s="241"/>
      <c r="R183" s="245"/>
      <c r="T183" s="246"/>
      <c r="U183" s="241"/>
      <c r="V183" s="241"/>
      <c r="W183" s="241"/>
      <c r="X183" s="241"/>
      <c r="Y183" s="241"/>
      <c r="Z183" s="241"/>
      <c r="AA183" s="247"/>
      <c r="AT183" s="248" t="s">
        <v>168</v>
      </c>
      <c r="AU183" s="248" t="s">
        <v>111</v>
      </c>
      <c r="AV183" s="11" t="s">
        <v>165</v>
      </c>
      <c r="AW183" s="11" t="s">
        <v>36</v>
      </c>
      <c r="AX183" s="11" t="s">
        <v>89</v>
      </c>
      <c r="AY183" s="248" t="s">
        <v>160</v>
      </c>
    </row>
    <row r="184" spans="2:65" s="1" customFormat="1" ht="25.5" customHeight="1">
      <c r="B184" s="46"/>
      <c r="C184" s="219" t="s">
        <v>234</v>
      </c>
      <c r="D184" s="219" t="s">
        <v>161</v>
      </c>
      <c r="E184" s="220" t="s">
        <v>235</v>
      </c>
      <c r="F184" s="221" t="s">
        <v>236</v>
      </c>
      <c r="G184" s="221"/>
      <c r="H184" s="221"/>
      <c r="I184" s="221"/>
      <c r="J184" s="222" t="s">
        <v>219</v>
      </c>
      <c r="K184" s="223">
        <v>330</v>
      </c>
      <c r="L184" s="224">
        <v>0</v>
      </c>
      <c r="M184" s="225"/>
      <c r="N184" s="226">
        <f>ROUND(L184*K184,2)</f>
        <v>0</v>
      </c>
      <c r="O184" s="226"/>
      <c r="P184" s="226"/>
      <c r="Q184" s="226"/>
      <c r="R184" s="48"/>
      <c r="T184" s="227" t="s">
        <v>22</v>
      </c>
      <c r="U184" s="56" t="s">
        <v>46</v>
      </c>
      <c r="V184" s="47"/>
      <c r="W184" s="228">
        <f>V184*K184</f>
        <v>0</v>
      </c>
      <c r="X184" s="228">
        <v>0</v>
      </c>
      <c r="Y184" s="228">
        <f>X184*K184</f>
        <v>0</v>
      </c>
      <c r="Z184" s="228">
        <v>0</v>
      </c>
      <c r="AA184" s="229">
        <f>Z184*K184</f>
        <v>0</v>
      </c>
      <c r="AR184" s="22" t="s">
        <v>165</v>
      </c>
      <c r="AT184" s="22" t="s">
        <v>161</v>
      </c>
      <c r="AU184" s="22" t="s">
        <v>111</v>
      </c>
      <c r="AY184" s="22" t="s">
        <v>160</v>
      </c>
      <c r="BE184" s="142">
        <f>IF(U184="základní",N184,0)</f>
        <v>0</v>
      </c>
      <c r="BF184" s="142">
        <f>IF(U184="snížená",N184,0)</f>
        <v>0</v>
      </c>
      <c r="BG184" s="142">
        <f>IF(U184="zákl. přenesená",N184,0)</f>
        <v>0</v>
      </c>
      <c r="BH184" s="142">
        <f>IF(U184="sníž. přenesená",N184,0)</f>
        <v>0</v>
      </c>
      <c r="BI184" s="142">
        <f>IF(U184="nulová",N184,0)</f>
        <v>0</v>
      </c>
      <c r="BJ184" s="22" t="s">
        <v>89</v>
      </c>
      <c r="BK184" s="142">
        <f>ROUND(L184*K184,2)</f>
        <v>0</v>
      </c>
      <c r="BL184" s="22" t="s">
        <v>165</v>
      </c>
      <c r="BM184" s="22" t="s">
        <v>237</v>
      </c>
    </row>
    <row r="185" spans="2:51" s="10" customFormat="1" ht="16.5" customHeight="1">
      <c r="B185" s="230"/>
      <c r="C185" s="231"/>
      <c r="D185" s="231"/>
      <c r="E185" s="232" t="s">
        <v>22</v>
      </c>
      <c r="F185" s="233" t="s">
        <v>221</v>
      </c>
      <c r="G185" s="234"/>
      <c r="H185" s="234"/>
      <c r="I185" s="234"/>
      <c r="J185" s="231"/>
      <c r="K185" s="235">
        <v>330</v>
      </c>
      <c r="L185" s="231"/>
      <c r="M185" s="231"/>
      <c r="N185" s="231"/>
      <c r="O185" s="231"/>
      <c r="P185" s="231"/>
      <c r="Q185" s="231"/>
      <c r="R185" s="236"/>
      <c r="T185" s="237"/>
      <c r="U185" s="231"/>
      <c r="V185" s="231"/>
      <c r="W185" s="231"/>
      <c r="X185" s="231"/>
      <c r="Y185" s="231"/>
      <c r="Z185" s="231"/>
      <c r="AA185" s="238"/>
      <c r="AT185" s="239" t="s">
        <v>168</v>
      </c>
      <c r="AU185" s="239" t="s">
        <v>111</v>
      </c>
      <c r="AV185" s="10" t="s">
        <v>111</v>
      </c>
      <c r="AW185" s="10" t="s">
        <v>36</v>
      </c>
      <c r="AX185" s="10" t="s">
        <v>81</v>
      </c>
      <c r="AY185" s="239" t="s">
        <v>160</v>
      </c>
    </row>
    <row r="186" spans="2:51" s="11" customFormat="1" ht="16.5" customHeight="1">
      <c r="B186" s="240"/>
      <c r="C186" s="241"/>
      <c r="D186" s="241"/>
      <c r="E186" s="242" t="s">
        <v>22</v>
      </c>
      <c r="F186" s="243" t="s">
        <v>169</v>
      </c>
      <c r="G186" s="241"/>
      <c r="H186" s="241"/>
      <c r="I186" s="241"/>
      <c r="J186" s="241"/>
      <c r="K186" s="244">
        <v>330</v>
      </c>
      <c r="L186" s="241"/>
      <c r="M186" s="241"/>
      <c r="N186" s="241"/>
      <c r="O186" s="241"/>
      <c r="P186" s="241"/>
      <c r="Q186" s="241"/>
      <c r="R186" s="245"/>
      <c r="T186" s="246"/>
      <c r="U186" s="241"/>
      <c r="V186" s="241"/>
      <c r="W186" s="241"/>
      <c r="X186" s="241"/>
      <c r="Y186" s="241"/>
      <c r="Z186" s="241"/>
      <c r="AA186" s="247"/>
      <c r="AT186" s="248" t="s">
        <v>168</v>
      </c>
      <c r="AU186" s="248" t="s">
        <v>111</v>
      </c>
      <c r="AV186" s="11" t="s">
        <v>165</v>
      </c>
      <c r="AW186" s="11" t="s">
        <v>36</v>
      </c>
      <c r="AX186" s="11" t="s">
        <v>89</v>
      </c>
      <c r="AY186" s="248" t="s">
        <v>160</v>
      </c>
    </row>
    <row r="187" spans="2:63" s="9" customFormat="1" ht="29.85" customHeight="1">
      <c r="B187" s="206"/>
      <c r="C187" s="207"/>
      <c r="D187" s="216" t="s">
        <v>124</v>
      </c>
      <c r="E187" s="216"/>
      <c r="F187" s="216"/>
      <c r="G187" s="216"/>
      <c r="H187" s="216"/>
      <c r="I187" s="216"/>
      <c r="J187" s="216"/>
      <c r="K187" s="216"/>
      <c r="L187" s="216"/>
      <c r="M187" s="216"/>
      <c r="N187" s="217">
        <f>BK187</f>
        <v>0</v>
      </c>
      <c r="O187" s="218"/>
      <c r="P187" s="218"/>
      <c r="Q187" s="218"/>
      <c r="R187" s="209"/>
      <c r="T187" s="210"/>
      <c r="U187" s="207"/>
      <c r="V187" s="207"/>
      <c r="W187" s="211">
        <f>SUM(W188:W190)</f>
        <v>0</v>
      </c>
      <c r="X187" s="207"/>
      <c r="Y187" s="211">
        <f>SUM(Y188:Y190)</f>
        <v>0</v>
      </c>
      <c r="Z187" s="207"/>
      <c r="AA187" s="212">
        <f>SUM(AA188:AA190)</f>
        <v>0</v>
      </c>
      <c r="AR187" s="213" t="s">
        <v>89</v>
      </c>
      <c r="AT187" s="214" t="s">
        <v>80</v>
      </c>
      <c r="AU187" s="214" t="s">
        <v>89</v>
      </c>
      <c r="AY187" s="213" t="s">
        <v>160</v>
      </c>
      <c r="BK187" s="215">
        <f>SUM(BK188:BK190)</f>
        <v>0</v>
      </c>
    </row>
    <row r="188" spans="2:65" s="1" customFormat="1" ht="38.25" customHeight="1">
      <c r="B188" s="46"/>
      <c r="C188" s="219" t="s">
        <v>238</v>
      </c>
      <c r="D188" s="219" t="s">
        <v>161</v>
      </c>
      <c r="E188" s="220" t="s">
        <v>239</v>
      </c>
      <c r="F188" s="221" t="s">
        <v>240</v>
      </c>
      <c r="G188" s="221"/>
      <c r="H188" s="221"/>
      <c r="I188" s="221"/>
      <c r="J188" s="222" t="s">
        <v>219</v>
      </c>
      <c r="K188" s="223">
        <v>937</v>
      </c>
      <c r="L188" s="224">
        <v>0</v>
      </c>
      <c r="M188" s="225"/>
      <c r="N188" s="226">
        <f>ROUND(L188*K188,2)</f>
        <v>0</v>
      </c>
      <c r="O188" s="226"/>
      <c r="P188" s="226"/>
      <c r="Q188" s="226"/>
      <c r="R188" s="48"/>
      <c r="T188" s="227" t="s">
        <v>22</v>
      </c>
      <c r="U188" s="56" t="s">
        <v>46</v>
      </c>
      <c r="V188" s="47"/>
      <c r="W188" s="228">
        <f>V188*K188</f>
        <v>0</v>
      </c>
      <c r="X188" s="228">
        <v>0</v>
      </c>
      <c r="Y188" s="228">
        <f>X188*K188</f>
        <v>0</v>
      </c>
      <c r="Z188" s="228">
        <v>0</v>
      </c>
      <c r="AA188" s="229">
        <f>Z188*K188</f>
        <v>0</v>
      </c>
      <c r="AR188" s="22" t="s">
        <v>165</v>
      </c>
      <c r="AT188" s="22" t="s">
        <v>161</v>
      </c>
      <c r="AU188" s="22" t="s">
        <v>111</v>
      </c>
      <c r="AY188" s="22" t="s">
        <v>160</v>
      </c>
      <c r="BE188" s="142">
        <f>IF(U188="základní",N188,0)</f>
        <v>0</v>
      </c>
      <c r="BF188" s="142">
        <f>IF(U188="snížená",N188,0)</f>
        <v>0</v>
      </c>
      <c r="BG188" s="142">
        <f>IF(U188="zákl. přenesená",N188,0)</f>
        <v>0</v>
      </c>
      <c r="BH188" s="142">
        <f>IF(U188="sníž. přenesená",N188,0)</f>
        <v>0</v>
      </c>
      <c r="BI188" s="142">
        <f>IF(U188="nulová",N188,0)</f>
        <v>0</v>
      </c>
      <c r="BJ188" s="22" t="s">
        <v>89</v>
      </c>
      <c r="BK188" s="142">
        <f>ROUND(L188*K188,2)</f>
        <v>0</v>
      </c>
      <c r="BL188" s="22" t="s">
        <v>165</v>
      </c>
      <c r="BM188" s="22" t="s">
        <v>241</v>
      </c>
    </row>
    <row r="189" spans="2:51" s="10" customFormat="1" ht="16.5" customHeight="1">
      <c r="B189" s="230"/>
      <c r="C189" s="231"/>
      <c r="D189" s="231"/>
      <c r="E189" s="232" t="s">
        <v>22</v>
      </c>
      <c r="F189" s="233" t="s">
        <v>233</v>
      </c>
      <c r="G189" s="234"/>
      <c r="H189" s="234"/>
      <c r="I189" s="234"/>
      <c r="J189" s="231"/>
      <c r="K189" s="235">
        <v>937</v>
      </c>
      <c r="L189" s="231"/>
      <c r="M189" s="231"/>
      <c r="N189" s="231"/>
      <c r="O189" s="231"/>
      <c r="P189" s="231"/>
      <c r="Q189" s="231"/>
      <c r="R189" s="236"/>
      <c r="T189" s="237"/>
      <c r="U189" s="231"/>
      <c r="V189" s="231"/>
      <c r="W189" s="231"/>
      <c r="X189" s="231"/>
      <c r="Y189" s="231"/>
      <c r="Z189" s="231"/>
      <c r="AA189" s="238"/>
      <c r="AT189" s="239" t="s">
        <v>168</v>
      </c>
      <c r="AU189" s="239" t="s">
        <v>111</v>
      </c>
      <c r="AV189" s="10" t="s">
        <v>111</v>
      </c>
      <c r="AW189" s="10" t="s">
        <v>36</v>
      </c>
      <c r="AX189" s="10" t="s">
        <v>81</v>
      </c>
      <c r="AY189" s="239" t="s">
        <v>160</v>
      </c>
    </row>
    <row r="190" spans="2:51" s="11" customFormat="1" ht="16.5" customHeight="1">
      <c r="B190" s="240"/>
      <c r="C190" s="241"/>
      <c r="D190" s="241"/>
      <c r="E190" s="242" t="s">
        <v>22</v>
      </c>
      <c r="F190" s="243" t="s">
        <v>169</v>
      </c>
      <c r="G190" s="241"/>
      <c r="H190" s="241"/>
      <c r="I190" s="241"/>
      <c r="J190" s="241"/>
      <c r="K190" s="244">
        <v>937</v>
      </c>
      <c r="L190" s="241"/>
      <c r="M190" s="241"/>
      <c r="N190" s="241"/>
      <c r="O190" s="241"/>
      <c r="P190" s="241"/>
      <c r="Q190" s="241"/>
      <c r="R190" s="245"/>
      <c r="T190" s="246"/>
      <c r="U190" s="241"/>
      <c r="V190" s="241"/>
      <c r="W190" s="241"/>
      <c r="X190" s="241"/>
      <c r="Y190" s="241"/>
      <c r="Z190" s="241"/>
      <c r="AA190" s="247"/>
      <c r="AT190" s="248" t="s">
        <v>168</v>
      </c>
      <c r="AU190" s="248" t="s">
        <v>111</v>
      </c>
      <c r="AV190" s="11" t="s">
        <v>165</v>
      </c>
      <c r="AW190" s="11" t="s">
        <v>36</v>
      </c>
      <c r="AX190" s="11" t="s">
        <v>89</v>
      </c>
      <c r="AY190" s="248" t="s">
        <v>160</v>
      </c>
    </row>
    <row r="191" spans="2:63" s="9" customFormat="1" ht="29.85" customHeight="1">
      <c r="B191" s="206"/>
      <c r="C191" s="207"/>
      <c r="D191" s="216" t="s">
        <v>125</v>
      </c>
      <c r="E191" s="216"/>
      <c r="F191" s="216"/>
      <c r="G191" s="216"/>
      <c r="H191" s="216"/>
      <c r="I191" s="216"/>
      <c r="J191" s="216"/>
      <c r="K191" s="216"/>
      <c r="L191" s="216"/>
      <c r="M191" s="216"/>
      <c r="N191" s="217">
        <f>BK191</f>
        <v>0</v>
      </c>
      <c r="O191" s="218"/>
      <c r="P191" s="218"/>
      <c r="Q191" s="218"/>
      <c r="R191" s="209"/>
      <c r="T191" s="210"/>
      <c r="U191" s="207"/>
      <c r="V191" s="207"/>
      <c r="W191" s="211">
        <f>SUM(W192:W212)</f>
        <v>0</v>
      </c>
      <c r="X191" s="207"/>
      <c r="Y191" s="211">
        <f>SUM(Y192:Y212)</f>
        <v>0</v>
      </c>
      <c r="Z191" s="207"/>
      <c r="AA191" s="212">
        <f>SUM(AA192:AA212)</f>
        <v>0</v>
      </c>
      <c r="AR191" s="213" t="s">
        <v>89</v>
      </c>
      <c r="AT191" s="214" t="s">
        <v>80</v>
      </c>
      <c r="AU191" s="214" t="s">
        <v>89</v>
      </c>
      <c r="AY191" s="213" t="s">
        <v>160</v>
      </c>
      <c r="BK191" s="215">
        <f>SUM(BK192:BK212)</f>
        <v>0</v>
      </c>
    </row>
    <row r="192" spans="2:65" s="1" customFormat="1" ht="25.5" customHeight="1">
      <c r="B192" s="46"/>
      <c r="C192" s="219" t="s">
        <v>242</v>
      </c>
      <c r="D192" s="219" t="s">
        <v>161</v>
      </c>
      <c r="E192" s="220" t="s">
        <v>243</v>
      </c>
      <c r="F192" s="221" t="s">
        <v>244</v>
      </c>
      <c r="G192" s="221"/>
      <c r="H192" s="221"/>
      <c r="I192" s="221"/>
      <c r="J192" s="222" t="s">
        <v>219</v>
      </c>
      <c r="K192" s="223">
        <v>937</v>
      </c>
      <c r="L192" s="224">
        <v>0</v>
      </c>
      <c r="M192" s="225"/>
      <c r="N192" s="226">
        <f>ROUND(L192*K192,2)</f>
        <v>0</v>
      </c>
      <c r="O192" s="226"/>
      <c r="P192" s="226"/>
      <c r="Q192" s="226"/>
      <c r="R192" s="48"/>
      <c r="T192" s="227" t="s">
        <v>22</v>
      </c>
      <c r="U192" s="56" t="s">
        <v>46</v>
      </c>
      <c r="V192" s="47"/>
      <c r="W192" s="228">
        <f>V192*K192</f>
        <v>0</v>
      </c>
      <c r="X192" s="228">
        <v>0</v>
      </c>
      <c r="Y192" s="228">
        <f>X192*K192</f>
        <v>0</v>
      </c>
      <c r="Z192" s="228">
        <v>0</v>
      </c>
      <c r="AA192" s="229">
        <f>Z192*K192</f>
        <v>0</v>
      </c>
      <c r="AR192" s="22" t="s">
        <v>165</v>
      </c>
      <c r="AT192" s="22" t="s">
        <v>161</v>
      </c>
      <c r="AU192" s="22" t="s">
        <v>111</v>
      </c>
      <c r="AY192" s="22" t="s">
        <v>160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89</v>
      </c>
      <c r="BK192" s="142">
        <f>ROUND(L192*K192,2)</f>
        <v>0</v>
      </c>
      <c r="BL192" s="22" t="s">
        <v>165</v>
      </c>
      <c r="BM192" s="22" t="s">
        <v>245</v>
      </c>
    </row>
    <row r="193" spans="2:51" s="10" customFormat="1" ht="16.5" customHeight="1">
      <c r="B193" s="230"/>
      <c r="C193" s="231"/>
      <c r="D193" s="231"/>
      <c r="E193" s="232" t="s">
        <v>22</v>
      </c>
      <c r="F193" s="233" t="s">
        <v>246</v>
      </c>
      <c r="G193" s="234"/>
      <c r="H193" s="234"/>
      <c r="I193" s="234"/>
      <c r="J193" s="231"/>
      <c r="K193" s="235">
        <v>937</v>
      </c>
      <c r="L193" s="231"/>
      <c r="M193" s="231"/>
      <c r="N193" s="231"/>
      <c r="O193" s="231"/>
      <c r="P193" s="231"/>
      <c r="Q193" s="231"/>
      <c r="R193" s="236"/>
      <c r="T193" s="237"/>
      <c r="U193" s="231"/>
      <c r="V193" s="231"/>
      <c r="W193" s="231"/>
      <c r="X193" s="231"/>
      <c r="Y193" s="231"/>
      <c r="Z193" s="231"/>
      <c r="AA193" s="238"/>
      <c r="AT193" s="239" t="s">
        <v>168</v>
      </c>
      <c r="AU193" s="239" t="s">
        <v>111</v>
      </c>
      <c r="AV193" s="10" t="s">
        <v>111</v>
      </c>
      <c r="AW193" s="10" t="s">
        <v>36</v>
      </c>
      <c r="AX193" s="10" t="s">
        <v>81</v>
      </c>
      <c r="AY193" s="239" t="s">
        <v>160</v>
      </c>
    </row>
    <row r="194" spans="2:51" s="11" customFormat="1" ht="16.5" customHeight="1">
      <c r="B194" s="240"/>
      <c r="C194" s="241"/>
      <c r="D194" s="241"/>
      <c r="E194" s="242" t="s">
        <v>22</v>
      </c>
      <c r="F194" s="243" t="s">
        <v>169</v>
      </c>
      <c r="G194" s="241"/>
      <c r="H194" s="241"/>
      <c r="I194" s="241"/>
      <c r="J194" s="241"/>
      <c r="K194" s="244">
        <v>937</v>
      </c>
      <c r="L194" s="241"/>
      <c r="M194" s="241"/>
      <c r="N194" s="241"/>
      <c r="O194" s="241"/>
      <c r="P194" s="241"/>
      <c r="Q194" s="241"/>
      <c r="R194" s="245"/>
      <c r="T194" s="246"/>
      <c r="U194" s="241"/>
      <c r="V194" s="241"/>
      <c r="W194" s="241"/>
      <c r="X194" s="241"/>
      <c r="Y194" s="241"/>
      <c r="Z194" s="241"/>
      <c r="AA194" s="247"/>
      <c r="AT194" s="248" t="s">
        <v>168</v>
      </c>
      <c r="AU194" s="248" t="s">
        <v>111</v>
      </c>
      <c r="AV194" s="11" t="s">
        <v>165</v>
      </c>
      <c r="AW194" s="11" t="s">
        <v>36</v>
      </c>
      <c r="AX194" s="11" t="s">
        <v>89</v>
      </c>
      <c r="AY194" s="248" t="s">
        <v>160</v>
      </c>
    </row>
    <row r="195" spans="2:65" s="1" customFormat="1" ht="25.5" customHeight="1">
      <c r="B195" s="46"/>
      <c r="C195" s="219" t="s">
        <v>11</v>
      </c>
      <c r="D195" s="219" t="s">
        <v>161</v>
      </c>
      <c r="E195" s="220" t="s">
        <v>247</v>
      </c>
      <c r="F195" s="221" t="s">
        <v>248</v>
      </c>
      <c r="G195" s="221"/>
      <c r="H195" s="221"/>
      <c r="I195" s="221"/>
      <c r="J195" s="222" t="s">
        <v>219</v>
      </c>
      <c r="K195" s="223">
        <v>937</v>
      </c>
      <c r="L195" s="224">
        <v>0</v>
      </c>
      <c r="M195" s="225"/>
      <c r="N195" s="226">
        <f>ROUND(L195*K195,2)</f>
        <v>0</v>
      </c>
      <c r="O195" s="226"/>
      <c r="P195" s="226"/>
      <c r="Q195" s="226"/>
      <c r="R195" s="48"/>
      <c r="T195" s="227" t="s">
        <v>22</v>
      </c>
      <c r="U195" s="56" t="s">
        <v>46</v>
      </c>
      <c r="V195" s="47"/>
      <c r="W195" s="228">
        <f>V195*K195</f>
        <v>0</v>
      </c>
      <c r="X195" s="228">
        <v>0</v>
      </c>
      <c r="Y195" s="228">
        <f>X195*K195</f>
        <v>0</v>
      </c>
      <c r="Z195" s="228">
        <v>0</v>
      </c>
      <c r="AA195" s="229">
        <f>Z195*K195</f>
        <v>0</v>
      </c>
      <c r="AR195" s="22" t="s">
        <v>165</v>
      </c>
      <c r="AT195" s="22" t="s">
        <v>161</v>
      </c>
      <c r="AU195" s="22" t="s">
        <v>111</v>
      </c>
      <c r="AY195" s="22" t="s">
        <v>160</v>
      </c>
      <c r="BE195" s="142">
        <f>IF(U195="základní",N195,0)</f>
        <v>0</v>
      </c>
      <c r="BF195" s="142">
        <f>IF(U195="snížená",N195,0)</f>
        <v>0</v>
      </c>
      <c r="BG195" s="142">
        <f>IF(U195="zákl. přenesená",N195,0)</f>
        <v>0</v>
      </c>
      <c r="BH195" s="142">
        <f>IF(U195="sníž. přenesená",N195,0)</f>
        <v>0</v>
      </c>
      <c r="BI195" s="142">
        <f>IF(U195="nulová",N195,0)</f>
        <v>0</v>
      </c>
      <c r="BJ195" s="22" t="s">
        <v>89</v>
      </c>
      <c r="BK195" s="142">
        <f>ROUND(L195*K195,2)</f>
        <v>0</v>
      </c>
      <c r="BL195" s="22" t="s">
        <v>165</v>
      </c>
      <c r="BM195" s="22" t="s">
        <v>249</v>
      </c>
    </row>
    <row r="196" spans="2:51" s="10" customFormat="1" ht="16.5" customHeight="1">
      <c r="B196" s="230"/>
      <c r="C196" s="231"/>
      <c r="D196" s="231"/>
      <c r="E196" s="232" t="s">
        <v>22</v>
      </c>
      <c r="F196" s="233" t="s">
        <v>250</v>
      </c>
      <c r="G196" s="234"/>
      <c r="H196" s="234"/>
      <c r="I196" s="234"/>
      <c r="J196" s="231"/>
      <c r="K196" s="235">
        <v>937</v>
      </c>
      <c r="L196" s="231"/>
      <c r="M196" s="231"/>
      <c r="N196" s="231"/>
      <c r="O196" s="231"/>
      <c r="P196" s="231"/>
      <c r="Q196" s="231"/>
      <c r="R196" s="236"/>
      <c r="T196" s="237"/>
      <c r="U196" s="231"/>
      <c r="V196" s="231"/>
      <c r="W196" s="231"/>
      <c r="X196" s="231"/>
      <c r="Y196" s="231"/>
      <c r="Z196" s="231"/>
      <c r="AA196" s="238"/>
      <c r="AT196" s="239" t="s">
        <v>168</v>
      </c>
      <c r="AU196" s="239" t="s">
        <v>111</v>
      </c>
      <c r="AV196" s="10" t="s">
        <v>111</v>
      </c>
      <c r="AW196" s="10" t="s">
        <v>36</v>
      </c>
      <c r="AX196" s="10" t="s">
        <v>81</v>
      </c>
      <c r="AY196" s="239" t="s">
        <v>160</v>
      </c>
    </row>
    <row r="197" spans="2:51" s="11" customFormat="1" ht="16.5" customHeight="1">
      <c r="B197" s="240"/>
      <c r="C197" s="241"/>
      <c r="D197" s="241"/>
      <c r="E197" s="242" t="s">
        <v>22</v>
      </c>
      <c r="F197" s="243" t="s">
        <v>169</v>
      </c>
      <c r="G197" s="241"/>
      <c r="H197" s="241"/>
      <c r="I197" s="241"/>
      <c r="J197" s="241"/>
      <c r="K197" s="244">
        <v>937</v>
      </c>
      <c r="L197" s="241"/>
      <c r="M197" s="241"/>
      <c r="N197" s="241"/>
      <c r="O197" s="241"/>
      <c r="P197" s="241"/>
      <c r="Q197" s="241"/>
      <c r="R197" s="245"/>
      <c r="T197" s="246"/>
      <c r="U197" s="241"/>
      <c r="V197" s="241"/>
      <c r="W197" s="241"/>
      <c r="X197" s="241"/>
      <c r="Y197" s="241"/>
      <c r="Z197" s="241"/>
      <c r="AA197" s="247"/>
      <c r="AT197" s="248" t="s">
        <v>168</v>
      </c>
      <c r="AU197" s="248" t="s">
        <v>111</v>
      </c>
      <c r="AV197" s="11" t="s">
        <v>165</v>
      </c>
      <c r="AW197" s="11" t="s">
        <v>36</v>
      </c>
      <c r="AX197" s="11" t="s">
        <v>89</v>
      </c>
      <c r="AY197" s="248" t="s">
        <v>160</v>
      </c>
    </row>
    <row r="198" spans="2:65" s="1" customFormat="1" ht="25.5" customHeight="1">
      <c r="B198" s="46"/>
      <c r="C198" s="219" t="s">
        <v>251</v>
      </c>
      <c r="D198" s="219" t="s">
        <v>161</v>
      </c>
      <c r="E198" s="220" t="s">
        <v>252</v>
      </c>
      <c r="F198" s="221" t="s">
        <v>253</v>
      </c>
      <c r="G198" s="221"/>
      <c r="H198" s="221"/>
      <c r="I198" s="221"/>
      <c r="J198" s="222" t="s">
        <v>219</v>
      </c>
      <c r="K198" s="223">
        <v>937</v>
      </c>
      <c r="L198" s="224">
        <v>0</v>
      </c>
      <c r="M198" s="225"/>
      <c r="N198" s="226">
        <f>ROUND(L198*K198,2)</f>
        <v>0</v>
      </c>
      <c r="O198" s="226"/>
      <c r="P198" s="226"/>
      <c r="Q198" s="226"/>
      <c r="R198" s="48"/>
      <c r="T198" s="227" t="s">
        <v>22</v>
      </c>
      <c r="U198" s="56" t="s">
        <v>46</v>
      </c>
      <c r="V198" s="47"/>
      <c r="W198" s="228">
        <f>V198*K198</f>
        <v>0</v>
      </c>
      <c r="X198" s="228">
        <v>0</v>
      </c>
      <c r="Y198" s="228">
        <f>X198*K198</f>
        <v>0</v>
      </c>
      <c r="Z198" s="228">
        <v>0</v>
      </c>
      <c r="AA198" s="229">
        <f>Z198*K198</f>
        <v>0</v>
      </c>
      <c r="AR198" s="22" t="s">
        <v>165</v>
      </c>
      <c r="AT198" s="22" t="s">
        <v>161</v>
      </c>
      <c r="AU198" s="22" t="s">
        <v>111</v>
      </c>
      <c r="AY198" s="22" t="s">
        <v>160</v>
      </c>
      <c r="BE198" s="142">
        <f>IF(U198="základní",N198,0)</f>
        <v>0</v>
      </c>
      <c r="BF198" s="142">
        <f>IF(U198="snížená",N198,0)</f>
        <v>0</v>
      </c>
      <c r="BG198" s="142">
        <f>IF(U198="zákl. přenesená",N198,0)</f>
        <v>0</v>
      </c>
      <c r="BH198" s="142">
        <f>IF(U198="sníž. přenesená",N198,0)</f>
        <v>0</v>
      </c>
      <c r="BI198" s="142">
        <f>IF(U198="nulová",N198,0)</f>
        <v>0</v>
      </c>
      <c r="BJ198" s="22" t="s">
        <v>89</v>
      </c>
      <c r="BK198" s="142">
        <f>ROUND(L198*K198,2)</f>
        <v>0</v>
      </c>
      <c r="BL198" s="22" t="s">
        <v>165</v>
      </c>
      <c r="BM198" s="22" t="s">
        <v>254</v>
      </c>
    </row>
    <row r="199" spans="2:51" s="10" customFormat="1" ht="16.5" customHeight="1">
      <c r="B199" s="230"/>
      <c r="C199" s="231"/>
      <c r="D199" s="231"/>
      <c r="E199" s="232" t="s">
        <v>22</v>
      </c>
      <c r="F199" s="233" t="s">
        <v>246</v>
      </c>
      <c r="G199" s="234"/>
      <c r="H199" s="234"/>
      <c r="I199" s="234"/>
      <c r="J199" s="231"/>
      <c r="K199" s="235">
        <v>937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168</v>
      </c>
      <c r="AU199" s="239" t="s">
        <v>111</v>
      </c>
      <c r="AV199" s="10" t="s">
        <v>111</v>
      </c>
      <c r="AW199" s="10" t="s">
        <v>36</v>
      </c>
      <c r="AX199" s="10" t="s">
        <v>81</v>
      </c>
      <c r="AY199" s="239" t="s">
        <v>160</v>
      </c>
    </row>
    <row r="200" spans="2:51" s="11" customFormat="1" ht="16.5" customHeight="1">
      <c r="B200" s="240"/>
      <c r="C200" s="241"/>
      <c r="D200" s="241"/>
      <c r="E200" s="242" t="s">
        <v>22</v>
      </c>
      <c r="F200" s="243" t="s">
        <v>169</v>
      </c>
      <c r="G200" s="241"/>
      <c r="H200" s="241"/>
      <c r="I200" s="241"/>
      <c r="J200" s="241"/>
      <c r="K200" s="244">
        <v>937</v>
      </c>
      <c r="L200" s="241"/>
      <c r="M200" s="241"/>
      <c r="N200" s="241"/>
      <c r="O200" s="241"/>
      <c r="P200" s="241"/>
      <c r="Q200" s="241"/>
      <c r="R200" s="245"/>
      <c r="T200" s="246"/>
      <c r="U200" s="241"/>
      <c r="V200" s="241"/>
      <c r="W200" s="241"/>
      <c r="X200" s="241"/>
      <c r="Y200" s="241"/>
      <c r="Z200" s="241"/>
      <c r="AA200" s="247"/>
      <c r="AT200" s="248" t="s">
        <v>168</v>
      </c>
      <c r="AU200" s="248" t="s">
        <v>111</v>
      </c>
      <c r="AV200" s="11" t="s">
        <v>165</v>
      </c>
      <c r="AW200" s="11" t="s">
        <v>36</v>
      </c>
      <c r="AX200" s="11" t="s">
        <v>89</v>
      </c>
      <c r="AY200" s="248" t="s">
        <v>160</v>
      </c>
    </row>
    <row r="201" spans="2:65" s="1" customFormat="1" ht="16.5" customHeight="1">
      <c r="B201" s="46"/>
      <c r="C201" s="219" t="s">
        <v>255</v>
      </c>
      <c r="D201" s="219" t="s">
        <v>161</v>
      </c>
      <c r="E201" s="220" t="s">
        <v>256</v>
      </c>
      <c r="F201" s="221" t="s">
        <v>257</v>
      </c>
      <c r="G201" s="221"/>
      <c r="H201" s="221"/>
      <c r="I201" s="221"/>
      <c r="J201" s="222" t="s">
        <v>219</v>
      </c>
      <c r="K201" s="223">
        <v>937</v>
      </c>
      <c r="L201" s="224">
        <v>0</v>
      </c>
      <c r="M201" s="225"/>
      <c r="N201" s="226">
        <f>ROUND(L201*K201,2)</f>
        <v>0</v>
      </c>
      <c r="O201" s="226"/>
      <c r="P201" s="226"/>
      <c r="Q201" s="226"/>
      <c r="R201" s="48"/>
      <c r="T201" s="227" t="s">
        <v>22</v>
      </c>
      <c r="U201" s="56" t="s">
        <v>46</v>
      </c>
      <c r="V201" s="47"/>
      <c r="W201" s="228">
        <f>V201*K201</f>
        <v>0</v>
      </c>
      <c r="X201" s="228">
        <v>0</v>
      </c>
      <c r="Y201" s="228">
        <f>X201*K201</f>
        <v>0</v>
      </c>
      <c r="Z201" s="228">
        <v>0</v>
      </c>
      <c r="AA201" s="229">
        <f>Z201*K201</f>
        <v>0</v>
      </c>
      <c r="AR201" s="22" t="s">
        <v>165</v>
      </c>
      <c r="AT201" s="22" t="s">
        <v>161</v>
      </c>
      <c r="AU201" s="22" t="s">
        <v>111</v>
      </c>
      <c r="AY201" s="22" t="s">
        <v>160</v>
      </c>
      <c r="BE201" s="142">
        <f>IF(U201="základní",N201,0)</f>
        <v>0</v>
      </c>
      <c r="BF201" s="142">
        <f>IF(U201="snížená",N201,0)</f>
        <v>0</v>
      </c>
      <c r="BG201" s="142">
        <f>IF(U201="zákl. přenesená",N201,0)</f>
        <v>0</v>
      </c>
      <c r="BH201" s="142">
        <f>IF(U201="sníž. přenesená",N201,0)</f>
        <v>0</v>
      </c>
      <c r="BI201" s="142">
        <f>IF(U201="nulová",N201,0)</f>
        <v>0</v>
      </c>
      <c r="BJ201" s="22" t="s">
        <v>89</v>
      </c>
      <c r="BK201" s="142">
        <f>ROUND(L201*K201,2)</f>
        <v>0</v>
      </c>
      <c r="BL201" s="22" t="s">
        <v>165</v>
      </c>
      <c r="BM201" s="22" t="s">
        <v>258</v>
      </c>
    </row>
    <row r="202" spans="2:51" s="10" customFormat="1" ht="16.5" customHeight="1">
      <c r="B202" s="230"/>
      <c r="C202" s="231"/>
      <c r="D202" s="231"/>
      <c r="E202" s="232" t="s">
        <v>22</v>
      </c>
      <c r="F202" s="233" t="s">
        <v>259</v>
      </c>
      <c r="G202" s="234"/>
      <c r="H202" s="234"/>
      <c r="I202" s="234"/>
      <c r="J202" s="231"/>
      <c r="K202" s="235">
        <v>937</v>
      </c>
      <c r="L202" s="231"/>
      <c r="M202" s="231"/>
      <c r="N202" s="231"/>
      <c r="O202" s="231"/>
      <c r="P202" s="231"/>
      <c r="Q202" s="231"/>
      <c r="R202" s="236"/>
      <c r="T202" s="237"/>
      <c r="U202" s="231"/>
      <c r="V202" s="231"/>
      <c r="W202" s="231"/>
      <c r="X202" s="231"/>
      <c r="Y202" s="231"/>
      <c r="Z202" s="231"/>
      <c r="AA202" s="238"/>
      <c r="AT202" s="239" t="s">
        <v>168</v>
      </c>
      <c r="AU202" s="239" t="s">
        <v>111</v>
      </c>
      <c r="AV202" s="10" t="s">
        <v>111</v>
      </c>
      <c r="AW202" s="10" t="s">
        <v>36</v>
      </c>
      <c r="AX202" s="10" t="s">
        <v>81</v>
      </c>
      <c r="AY202" s="239" t="s">
        <v>160</v>
      </c>
    </row>
    <row r="203" spans="2:51" s="11" customFormat="1" ht="16.5" customHeight="1">
      <c r="B203" s="240"/>
      <c r="C203" s="241"/>
      <c r="D203" s="241"/>
      <c r="E203" s="242" t="s">
        <v>22</v>
      </c>
      <c r="F203" s="243" t="s">
        <v>169</v>
      </c>
      <c r="G203" s="241"/>
      <c r="H203" s="241"/>
      <c r="I203" s="241"/>
      <c r="J203" s="241"/>
      <c r="K203" s="244">
        <v>937</v>
      </c>
      <c r="L203" s="241"/>
      <c r="M203" s="241"/>
      <c r="N203" s="241"/>
      <c r="O203" s="241"/>
      <c r="P203" s="241"/>
      <c r="Q203" s="241"/>
      <c r="R203" s="245"/>
      <c r="T203" s="246"/>
      <c r="U203" s="241"/>
      <c r="V203" s="241"/>
      <c r="W203" s="241"/>
      <c r="X203" s="241"/>
      <c r="Y203" s="241"/>
      <c r="Z203" s="241"/>
      <c r="AA203" s="247"/>
      <c r="AT203" s="248" t="s">
        <v>168</v>
      </c>
      <c r="AU203" s="248" t="s">
        <v>111</v>
      </c>
      <c r="AV203" s="11" t="s">
        <v>165</v>
      </c>
      <c r="AW203" s="11" t="s">
        <v>36</v>
      </c>
      <c r="AX203" s="11" t="s">
        <v>89</v>
      </c>
      <c r="AY203" s="248" t="s">
        <v>160</v>
      </c>
    </row>
    <row r="204" spans="2:65" s="1" customFormat="1" ht="16.5" customHeight="1">
      <c r="B204" s="46"/>
      <c r="C204" s="219" t="s">
        <v>260</v>
      </c>
      <c r="D204" s="219" t="s">
        <v>161</v>
      </c>
      <c r="E204" s="220" t="s">
        <v>261</v>
      </c>
      <c r="F204" s="221" t="s">
        <v>262</v>
      </c>
      <c r="G204" s="221"/>
      <c r="H204" s="221"/>
      <c r="I204" s="221"/>
      <c r="J204" s="222" t="s">
        <v>219</v>
      </c>
      <c r="K204" s="223">
        <v>937</v>
      </c>
      <c r="L204" s="224">
        <v>0</v>
      </c>
      <c r="M204" s="225"/>
      <c r="N204" s="226">
        <f>ROUND(L204*K204,2)</f>
        <v>0</v>
      </c>
      <c r="O204" s="226"/>
      <c r="P204" s="226"/>
      <c r="Q204" s="226"/>
      <c r="R204" s="48"/>
      <c r="T204" s="227" t="s">
        <v>22</v>
      </c>
      <c r="U204" s="56" t="s">
        <v>46</v>
      </c>
      <c r="V204" s="47"/>
      <c r="W204" s="228">
        <f>V204*K204</f>
        <v>0</v>
      </c>
      <c r="X204" s="228">
        <v>0</v>
      </c>
      <c r="Y204" s="228">
        <f>X204*K204</f>
        <v>0</v>
      </c>
      <c r="Z204" s="228">
        <v>0</v>
      </c>
      <c r="AA204" s="229">
        <f>Z204*K204</f>
        <v>0</v>
      </c>
      <c r="AR204" s="22" t="s">
        <v>165</v>
      </c>
      <c r="AT204" s="22" t="s">
        <v>161</v>
      </c>
      <c r="AU204" s="22" t="s">
        <v>111</v>
      </c>
      <c r="AY204" s="22" t="s">
        <v>160</v>
      </c>
      <c r="BE204" s="142">
        <f>IF(U204="základní",N204,0)</f>
        <v>0</v>
      </c>
      <c r="BF204" s="142">
        <f>IF(U204="snížená",N204,0)</f>
        <v>0</v>
      </c>
      <c r="BG204" s="142">
        <f>IF(U204="zákl. přenesená",N204,0)</f>
        <v>0</v>
      </c>
      <c r="BH204" s="142">
        <f>IF(U204="sníž. přenesená",N204,0)</f>
        <v>0</v>
      </c>
      <c r="BI204" s="142">
        <f>IF(U204="nulová",N204,0)</f>
        <v>0</v>
      </c>
      <c r="BJ204" s="22" t="s">
        <v>89</v>
      </c>
      <c r="BK204" s="142">
        <f>ROUND(L204*K204,2)</f>
        <v>0</v>
      </c>
      <c r="BL204" s="22" t="s">
        <v>165</v>
      </c>
      <c r="BM204" s="22" t="s">
        <v>263</v>
      </c>
    </row>
    <row r="205" spans="2:51" s="10" customFormat="1" ht="16.5" customHeight="1">
      <c r="B205" s="230"/>
      <c r="C205" s="231"/>
      <c r="D205" s="231"/>
      <c r="E205" s="232" t="s">
        <v>22</v>
      </c>
      <c r="F205" s="233" t="s">
        <v>246</v>
      </c>
      <c r="G205" s="234"/>
      <c r="H205" s="234"/>
      <c r="I205" s="234"/>
      <c r="J205" s="231"/>
      <c r="K205" s="235">
        <v>937</v>
      </c>
      <c r="L205" s="231"/>
      <c r="M205" s="231"/>
      <c r="N205" s="231"/>
      <c r="O205" s="231"/>
      <c r="P205" s="231"/>
      <c r="Q205" s="231"/>
      <c r="R205" s="236"/>
      <c r="T205" s="237"/>
      <c r="U205" s="231"/>
      <c r="V205" s="231"/>
      <c r="W205" s="231"/>
      <c r="X205" s="231"/>
      <c r="Y205" s="231"/>
      <c r="Z205" s="231"/>
      <c r="AA205" s="238"/>
      <c r="AT205" s="239" t="s">
        <v>168</v>
      </c>
      <c r="AU205" s="239" t="s">
        <v>111</v>
      </c>
      <c r="AV205" s="10" t="s">
        <v>111</v>
      </c>
      <c r="AW205" s="10" t="s">
        <v>36</v>
      </c>
      <c r="AX205" s="10" t="s">
        <v>81</v>
      </c>
      <c r="AY205" s="239" t="s">
        <v>160</v>
      </c>
    </row>
    <row r="206" spans="2:51" s="11" customFormat="1" ht="16.5" customHeight="1">
      <c r="B206" s="240"/>
      <c r="C206" s="241"/>
      <c r="D206" s="241"/>
      <c r="E206" s="242" t="s">
        <v>22</v>
      </c>
      <c r="F206" s="243" t="s">
        <v>169</v>
      </c>
      <c r="G206" s="241"/>
      <c r="H206" s="241"/>
      <c r="I206" s="241"/>
      <c r="J206" s="241"/>
      <c r="K206" s="244">
        <v>937</v>
      </c>
      <c r="L206" s="241"/>
      <c r="M206" s="241"/>
      <c r="N206" s="241"/>
      <c r="O206" s="241"/>
      <c r="P206" s="241"/>
      <c r="Q206" s="241"/>
      <c r="R206" s="245"/>
      <c r="T206" s="246"/>
      <c r="U206" s="241"/>
      <c r="V206" s="241"/>
      <c r="W206" s="241"/>
      <c r="X206" s="241"/>
      <c r="Y206" s="241"/>
      <c r="Z206" s="241"/>
      <c r="AA206" s="247"/>
      <c r="AT206" s="248" t="s">
        <v>168</v>
      </c>
      <c r="AU206" s="248" t="s">
        <v>111</v>
      </c>
      <c r="AV206" s="11" t="s">
        <v>165</v>
      </c>
      <c r="AW206" s="11" t="s">
        <v>36</v>
      </c>
      <c r="AX206" s="11" t="s">
        <v>89</v>
      </c>
      <c r="AY206" s="248" t="s">
        <v>160</v>
      </c>
    </row>
    <row r="207" spans="2:65" s="1" customFormat="1" ht="16.5" customHeight="1">
      <c r="B207" s="46"/>
      <c r="C207" s="219" t="s">
        <v>264</v>
      </c>
      <c r="D207" s="219" t="s">
        <v>161</v>
      </c>
      <c r="E207" s="220" t="s">
        <v>265</v>
      </c>
      <c r="F207" s="221" t="s">
        <v>266</v>
      </c>
      <c r="G207" s="221"/>
      <c r="H207" s="221"/>
      <c r="I207" s="221"/>
      <c r="J207" s="222" t="s">
        <v>164</v>
      </c>
      <c r="K207" s="223">
        <v>16.5</v>
      </c>
      <c r="L207" s="224">
        <v>0</v>
      </c>
      <c r="M207" s="225"/>
      <c r="N207" s="226">
        <f>ROUND(L207*K207,2)</f>
        <v>0</v>
      </c>
      <c r="O207" s="226"/>
      <c r="P207" s="226"/>
      <c r="Q207" s="226"/>
      <c r="R207" s="48"/>
      <c r="T207" s="227" t="s">
        <v>22</v>
      </c>
      <c r="U207" s="56" t="s">
        <v>46</v>
      </c>
      <c r="V207" s="47"/>
      <c r="W207" s="228">
        <f>V207*K207</f>
        <v>0</v>
      </c>
      <c r="X207" s="228">
        <v>0</v>
      </c>
      <c r="Y207" s="228">
        <f>X207*K207</f>
        <v>0</v>
      </c>
      <c r="Z207" s="228">
        <v>0</v>
      </c>
      <c r="AA207" s="229">
        <f>Z207*K207</f>
        <v>0</v>
      </c>
      <c r="AR207" s="22" t="s">
        <v>165</v>
      </c>
      <c r="AT207" s="22" t="s">
        <v>161</v>
      </c>
      <c r="AU207" s="22" t="s">
        <v>111</v>
      </c>
      <c r="AY207" s="22" t="s">
        <v>160</v>
      </c>
      <c r="BE207" s="142">
        <f>IF(U207="základní",N207,0)</f>
        <v>0</v>
      </c>
      <c r="BF207" s="142">
        <f>IF(U207="snížená",N207,0)</f>
        <v>0</v>
      </c>
      <c r="BG207" s="142">
        <f>IF(U207="zákl. přenesená",N207,0)</f>
        <v>0</v>
      </c>
      <c r="BH207" s="142">
        <f>IF(U207="sníž. přenesená",N207,0)</f>
        <v>0</v>
      </c>
      <c r="BI207" s="142">
        <f>IF(U207="nulová",N207,0)</f>
        <v>0</v>
      </c>
      <c r="BJ207" s="22" t="s">
        <v>89</v>
      </c>
      <c r="BK207" s="142">
        <f>ROUND(L207*K207,2)</f>
        <v>0</v>
      </c>
      <c r="BL207" s="22" t="s">
        <v>165</v>
      </c>
      <c r="BM207" s="22" t="s">
        <v>267</v>
      </c>
    </row>
    <row r="208" spans="2:51" s="10" customFormat="1" ht="16.5" customHeight="1">
      <c r="B208" s="230"/>
      <c r="C208" s="231"/>
      <c r="D208" s="231"/>
      <c r="E208" s="232" t="s">
        <v>22</v>
      </c>
      <c r="F208" s="233" t="s">
        <v>268</v>
      </c>
      <c r="G208" s="234"/>
      <c r="H208" s="234"/>
      <c r="I208" s="234"/>
      <c r="J208" s="231"/>
      <c r="K208" s="235">
        <v>16.5</v>
      </c>
      <c r="L208" s="231"/>
      <c r="M208" s="231"/>
      <c r="N208" s="231"/>
      <c r="O208" s="231"/>
      <c r="P208" s="231"/>
      <c r="Q208" s="231"/>
      <c r="R208" s="236"/>
      <c r="T208" s="237"/>
      <c r="U208" s="231"/>
      <c r="V208" s="231"/>
      <c r="W208" s="231"/>
      <c r="X208" s="231"/>
      <c r="Y208" s="231"/>
      <c r="Z208" s="231"/>
      <c r="AA208" s="238"/>
      <c r="AT208" s="239" t="s">
        <v>168</v>
      </c>
      <c r="AU208" s="239" t="s">
        <v>111</v>
      </c>
      <c r="AV208" s="10" t="s">
        <v>111</v>
      </c>
      <c r="AW208" s="10" t="s">
        <v>36</v>
      </c>
      <c r="AX208" s="10" t="s">
        <v>81</v>
      </c>
      <c r="AY208" s="239" t="s">
        <v>160</v>
      </c>
    </row>
    <row r="209" spans="2:51" s="11" customFormat="1" ht="16.5" customHeight="1">
      <c r="B209" s="240"/>
      <c r="C209" s="241"/>
      <c r="D209" s="241"/>
      <c r="E209" s="242" t="s">
        <v>22</v>
      </c>
      <c r="F209" s="243" t="s">
        <v>169</v>
      </c>
      <c r="G209" s="241"/>
      <c r="H209" s="241"/>
      <c r="I209" s="241"/>
      <c r="J209" s="241"/>
      <c r="K209" s="244">
        <v>16.5</v>
      </c>
      <c r="L209" s="241"/>
      <c r="M209" s="241"/>
      <c r="N209" s="241"/>
      <c r="O209" s="241"/>
      <c r="P209" s="241"/>
      <c r="Q209" s="241"/>
      <c r="R209" s="245"/>
      <c r="T209" s="246"/>
      <c r="U209" s="241"/>
      <c r="V209" s="241"/>
      <c r="W209" s="241"/>
      <c r="X209" s="241"/>
      <c r="Y209" s="241"/>
      <c r="Z209" s="241"/>
      <c r="AA209" s="247"/>
      <c r="AT209" s="248" t="s">
        <v>168</v>
      </c>
      <c r="AU209" s="248" t="s">
        <v>111</v>
      </c>
      <c r="AV209" s="11" t="s">
        <v>165</v>
      </c>
      <c r="AW209" s="11" t="s">
        <v>36</v>
      </c>
      <c r="AX209" s="11" t="s">
        <v>89</v>
      </c>
      <c r="AY209" s="248" t="s">
        <v>160</v>
      </c>
    </row>
    <row r="210" spans="2:65" s="1" customFormat="1" ht="25.5" customHeight="1">
      <c r="B210" s="46"/>
      <c r="C210" s="219" t="s">
        <v>269</v>
      </c>
      <c r="D210" s="219" t="s">
        <v>161</v>
      </c>
      <c r="E210" s="220" t="s">
        <v>270</v>
      </c>
      <c r="F210" s="221" t="s">
        <v>271</v>
      </c>
      <c r="G210" s="221"/>
      <c r="H210" s="221"/>
      <c r="I210" s="221"/>
      <c r="J210" s="222" t="s">
        <v>219</v>
      </c>
      <c r="K210" s="223">
        <v>937</v>
      </c>
      <c r="L210" s="224">
        <v>0</v>
      </c>
      <c r="M210" s="225"/>
      <c r="N210" s="226">
        <f>ROUND(L210*K210,2)</f>
        <v>0</v>
      </c>
      <c r="O210" s="226"/>
      <c r="P210" s="226"/>
      <c r="Q210" s="226"/>
      <c r="R210" s="48"/>
      <c r="T210" s="227" t="s">
        <v>22</v>
      </c>
      <c r="U210" s="56" t="s">
        <v>46</v>
      </c>
      <c r="V210" s="47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2" t="s">
        <v>165</v>
      </c>
      <c r="AT210" s="22" t="s">
        <v>161</v>
      </c>
      <c r="AU210" s="22" t="s">
        <v>111</v>
      </c>
      <c r="AY210" s="22" t="s">
        <v>160</v>
      </c>
      <c r="BE210" s="142">
        <f>IF(U210="základní",N210,0)</f>
        <v>0</v>
      </c>
      <c r="BF210" s="142">
        <f>IF(U210="snížená",N210,0)</f>
        <v>0</v>
      </c>
      <c r="BG210" s="142">
        <f>IF(U210="zákl. přenesená",N210,0)</f>
        <v>0</v>
      </c>
      <c r="BH210" s="142">
        <f>IF(U210="sníž. přenesená",N210,0)</f>
        <v>0</v>
      </c>
      <c r="BI210" s="142">
        <f>IF(U210="nulová",N210,0)</f>
        <v>0</v>
      </c>
      <c r="BJ210" s="22" t="s">
        <v>89</v>
      </c>
      <c r="BK210" s="142">
        <f>ROUND(L210*K210,2)</f>
        <v>0</v>
      </c>
      <c r="BL210" s="22" t="s">
        <v>165</v>
      </c>
      <c r="BM210" s="22" t="s">
        <v>272</v>
      </c>
    </row>
    <row r="211" spans="2:51" s="10" customFormat="1" ht="16.5" customHeight="1">
      <c r="B211" s="230"/>
      <c r="C211" s="231"/>
      <c r="D211" s="231"/>
      <c r="E211" s="232" t="s">
        <v>22</v>
      </c>
      <c r="F211" s="233" t="s">
        <v>246</v>
      </c>
      <c r="G211" s="234"/>
      <c r="H211" s="234"/>
      <c r="I211" s="234"/>
      <c r="J211" s="231"/>
      <c r="K211" s="235">
        <v>937</v>
      </c>
      <c r="L211" s="231"/>
      <c r="M211" s="231"/>
      <c r="N211" s="231"/>
      <c r="O211" s="231"/>
      <c r="P211" s="231"/>
      <c r="Q211" s="231"/>
      <c r="R211" s="236"/>
      <c r="T211" s="237"/>
      <c r="U211" s="231"/>
      <c r="V211" s="231"/>
      <c r="W211" s="231"/>
      <c r="X211" s="231"/>
      <c r="Y211" s="231"/>
      <c r="Z211" s="231"/>
      <c r="AA211" s="238"/>
      <c r="AT211" s="239" t="s">
        <v>168</v>
      </c>
      <c r="AU211" s="239" t="s">
        <v>111</v>
      </c>
      <c r="AV211" s="10" t="s">
        <v>111</v>
      </c>
      <c r="AW211" s="10" t="s">
        <v>36</v>
      </c>
      <c r="AX211" s="10" t="s">
        <v>81</v>
      </c>
      <c r="AY211" s="239" t="s">
        <v>160</v>
      </c>
    </row>
    <row r="212" spans="2:51" s="11" customFormat="1" ht="16.5" customHeight="1">
      <c r="B212" s="240"/>
      <c r="C212" s="241"/>
      <c r="D212" s="241"/>
      <c r="E212" s="242" t="s">
        <v>22</v>
      </c>
      <c r="F212" s="243" t="s">
        <v>169</v>
      </c>
      <c r="G212" s="241"/>
      <c r="H212" s="241"/>
      <c r="I212" s="241"/>
      <c r="J212" s="241"/>
      <c r="K212" s="244">
        <v>937</v>
      </c>
      <c r="L212" s="241"/>
      <c r="M212" s="241"/>
      <c r="N212" s="241"/>
      <c r="O212" s="241"/>
      <c r="P212" s="241"/>
      <c r="Q212" s="241"/>
      <c r="R212" s="245"/>
      <c r="T212" s="246"/>
      <c r="U212" s="241"/>
      <c r="V212" s="241"/>
      <c r="W212" s="241"/>
      <c r="X212" s="241"/>
      <c r="Y212" s="241"/>
      <c r="Z212" s="241"/>
      <c r="AA212" s="247"/>
      <c r="AT212" s="248" t="s">
        <v>168</v>
      </c>
      <c r="AU212" s="248" t="s">
        <v>111</v>
      </c>
      <c r="AV212" s="11" t="s">
        <v>165</v>
      </c>
      <c r="AW212" s="11" t="s">
        <v>36</v>
      </c>
      <c r="AX212" s="11" t="s">
        <v>89</v>
      </c>
      <c r="AY212" s="248" t="s">
        <v>160</v>
      </c>
    </row>
    <row r="213" spans="2:63" s="9" customFormat="1" ht="29.85" customHeight="1">
      <c r="B213" s="206"/>
      <c r="C213" s="207"/>
      <c r="D213" s="216" t="s">
        <v>126</v>
      </c>
      <c r="E213" s="216"/>
      <c r="F213" s="216"/>
      <c r="G213" s="216"/>
      <c r="H213" s="216"/>
      <c r="I213" s="216"/>
      <c r="J213" s="216"/>
      <c r="K213" s="216"/>
      <c r="L213" s="216"/>
      <c r="M213" s="216"/>
      <c r="N213" s="217">
        <f>BK213</f>
        <v>0</v>
      </c>
      <c r="O213" s="218"/>
      <c r="P213" s="218"/>
      <c r="Q213" s="218"/>
      <c r="R213" s="209"/>
      <c r="T213" s="210"/>
      <c r="U213" s="207"/>
      <c r="V213" s="207"/>
      <c r="W213" s="211">
        <f>SUM(W214:W231)</f>
        <v>0</v>
      </c>
      <c r="X213" s="207"/>
      <c r="Y213" s="211">
        <f>SUM(Y214:Y231)</f>
        <v>90.52910999999999</v>
      </c>
      <c r="Z213" s="207"/>
      <c r="AA213" s="212">
        <f>SUM(AA214:AA231)</f>
        <v>38.72</v>
      </c>
      <c r="AR213" s="213" t="s">
        <v>89</v>
      </c>
      <c r="AT213" s="214" t="s">
        <v>80</v>
      </c>
      <c r="AU213" s="214" t="s">
        <v>89</v>
      </c>
      <c r="AY213" s="213" t="s">
        <v>160</v>
      </c>
      <c r="BK213" s="215">
        <f>SUM(BK214:BK231)</f>
        <v>0</v>
      </c>
    </row>
    <row r="214" spans="2:65" s="1" customFormat="1" ht="25.5" customHeight="1">
      <c r="B214" s="46"/>
      <c r="C214" s="219" t="s">
        <v>273</v>
      </c>
      <c r="D214" s="219" t="s">
        <v>161</v>
      </c>
      <c r="E214" s="220" t="s">
        <v>274</v>
      </c>
      <c r="F214" s="221" t="s">
        <v>275</v>
      </c>
      <c r="G214" s="221"/>
      <c r="H214" s="221"/>
      <c r="I214" s="221"/>
      <c r="J214" s="222" t="s">
        <v>276</v>
      </c>
      <c r="K214" s="223">
        <v>4</v>
      </c>
      <c r="L214" s="224">
        <v>0</v>
      </c>
      <c r="M214" s="225"/>
      <c r="N214" s="226">
        <f>ROUND(L214*K214,2)</f>
        <v>0</v>
      </c>
      <c r="O214" s="226"/>
      <c r="P214" s="226"/>
      <c r="Q214" s="226"/>
      <c r="R214" s="48"/>
      <c r="T214" s="227" t="s">
        <v>22</v>
      </c>
      <c r="U214" s="56" t="s">
        <v>46</v>
      </c>
      <c r="V214" s="47"/>
      <c r="W214" s="228">
        <f>V214*K214</f>
        <v>0</v>
      </c>
      <c r="X214" s="228">
        <v>16.75142</v>
      </c>
      <c r="Y214" s="228">
        <f>X214*K214</f>
        <v>67.00568</v>
      </c>
      <c r="Z214" s="228">
        <v>0</v>
      </c>
      <c r="AA214" s="229">
        <f>Z214*K214</f>
        <v>0</v>
      </c>
      <c r="AR214" s="22" t="s">
        <v>165</v>
      </c>
      <c r="AT214" s="22" t="s">
        <v>161</v>
      </c>
      <c r="AU214" s="22" t="s">
        <v>111</v>
      </c>
      <c r="AY214" s="22" t="s">
        <v>160</v>
      </c>
      <c r="BE214" s="142">
        <f>IF(U214="základní",N214,0)</f>
        <v>0</v>
      </c>
      <c r="BF214" s="142">
        <f>IF(U214="snížená",N214,0)</f>
        <v>0</v>
      </c>
      <c r="BG214" s="142">
        <f>IF(U214="zákl. přenesená",N214,0)</f>
        <v>0</v>
      </c>
      <c r="BH214" s="142">
        <f>IF(U214="sníž. přenesená",N214,0)</f>
        <v>0</v>
      </c>
      <c r="BI214" s="142">
        <f>IF(U214="nulová",N214,0)</f>
        <v>0</v>
      </c>
      <c r="BJ214" s="22" t="s">
        <v>89</v>
      </c>
      <c r="BK214" s="142">
        <f>ROUND(L214*K214,2)</f>
        <v>0</v>
      </c>
      <c r="BL214" s="22" t="s">
        <v>165</v>
      </c>
      <c r="BM214" s="22" t="s">
        <v>277</v>
      </c>
    </row>
    <row r="215" spans="2:51" s="10" customFormat="1" ht="16.5" customHeight="1">
      <c r="B215" s="230"/>
      <c r="C215" s="231"/>
      <c r="D215" s="231"/>
      <c r="E215" s="232" t="s">
        <v>22</v>
      </c>
      <c r="F215" s="233" t="s">
        <v>165</v>
      </c>
      <c r="G215" s="234"/>
      <c r="H215" s="234"/>
      <c r="I215" s="234"/>
      <c r="J215" s="231"/>
      <c r="K215" s="235">
        <v>4</v>
      </c>
      <c r="L215" s="231"/>
      <c r="M215" s="231"/>
      <c r="N215" s="231"/>
      <c r="O215" s="231"/>
      <c r="P215" s="231"/>
      <c r="Q215" s="231"/>
      <c r="R215" s="236"/>
      <c r="T215" s="237"/>
      <c r="U215" s="231"/>
      <c r="V215" s="231"/>
      <c r="W215" s="231"/>
      <c r="X215" s="231"/>
      <c r="Y215" s="231"/>
      <c r="Z215" s="231"/>
      <c r="AA215" s="238"/>
      <c r="AT215" s="239" t="s">
        <v>168</v>
      </c>
      <c r="AU215" s="239" t="s">
        <v>111</v>
      </c>
      <c r="AV215" s="10" t="s">
        <v>111</v>
      </c>
      <c r="AW215" s="10" t="s">
        <v>36</v>
      </c>
      <c r="AX215" s="10" t="s">
        <v>81</v>
      </c>
      <c r="AY215" s="239" t="s">
        <v>160</v>
      </c>
    </row>
    <row r="216" spans="2:51" s="11" customFormat="1" ht="16.5" customHeight="1">
      <c r="B216" s="240"/>
      <c r="C216" s="241"/>
      <c r="D216" s="241"/>
      <c r="E216" s="242" t="s">
        <v>22</v>
      </c>
      <c r="F216" s="243" t="s">
        <v>169</v>
      </c>
      <c r="G216" s="241"/>
      <c r="H216" s="241"/>
      <c r="I216" s="241"/>
      <c r="J216" s="241"/>
      <c r="K216" s="244">
        <v>4</v>
      </c>
      <c r="L216" s="241"/>
      <c r="M216" s="241"/>
      <c r="N216" s="241"/>
      <c r="O216" s="241"/>
      <c r="P216" s="241"/>
      <c r="Q216" s="241"/>
      <c r="R216" s="245"/>
      <c r="T216" s="246"/>
      <c r="U216" s="241"/>
      <c r="V216" s="241"/>
      <c r="W216" s="241"/>
      <c r="X216" s="241"/>
      <c r="Y216" s="241"/>
      <c r="Z216" s="241"/>
      <c r="AA216" s="247"/>
      <c r="AT216" s="248" t="s">
        <v>168</v>
      </c>
      <c r="AU216" s="248" t="s">
        <v>111</v>
      </c>
      <c r="AV216" s="11" t="s">
        <v>165</v>
      </c>
      <c r="AW216" s="11" t="s">
        <v>36</v>
      </c>
      <c r="AX216" s="11" t="s">
        <v>89</v>
      </c>
      <c r="AY216" s="248" t="s">
        <v>160</v>
      </c>
    </row>
    <row r="217" spans="2:65" s="1" customFormat="1" ht="25.5" customHeight="1">
      <c r="B217" s="46"/>
      <c r="C217" s="219" t="s">
        <v>278</v>
      </c>
      <c r="D217" s="219" t="s">
        <v>161</v>
      </c>
      <c r="E217" s="220" t="s">
        <v>279</v>
      </c>
      <c r="F217" s="221" t="s">
        <v>280</v>
      </c>
      <c r="G217" s="221"/>
      <c r="H217" s="221"/>
      <c r="I217" s="221"/>
      <c r="J217" s="222" t="s">
        <v>281</v>
      </c>
      <c r="K217" s="223">
        <v>14</v>
      </c>
      <c r="L217" s="224">
        <v>0</v>
      </c>
      <c r="M217" s="225"/>
      <c r="N217" s="226">
        <f>ROUND(L217*K217,2)</f>
        <v>0</v>
      </c>
      <c r="O217" s="226"/>
      <c r="P217" s="226"/>
      <c r="Q217" s="226"/>
      <c r="R217" s="48"/>
      <c r="T217" s="227" t="s">
        <v>22</v>
      </c>
      <c r="U217" s="56" t="s">
        <v>46</v>
      </c>
      <c r="V217" s="47"/>
      <c r="W217" s="228">
        <f>V217*K217</f>
        <v>0</v>
      </c>
      <c r="X217" s="228">
        <v>0.88535</v>
      </c>
      <c r="Y217" s="228">
        <f>X217*K217</f>
        <v>12.3949</v>
      </c>
      <c r="Z217" s="228">
        <v>0</v>
      </c>
      <c r="AA217" s="229">
        <f>Z217*K217</f>
        <v>0</v>
      </c>
      <c r="AR217" s="22" t="s">
        <v>165</v>
      </c>
      <c r="AT217" s="22" t="s">
        <v>161</v>
      </c>
      <c r="AU217" s="22" t="s">
        <v>111</v>
      </c>
      <c r="AY217" s="22" t="s">
        <v>160</v>
      </c>
      <c r="BE217" s="142">
        <f>IF(U217="základní",N217,0)</f>
        <v>0</v>
      </c>
      <c r="BF217" s="142">
        <f>IF(U217="snížená",N217,0)</f>
        <v>0</v>
      </c>
      <c r="BG217" s="142">
        <f>IF(U217="zákl. přenesená",N217,0)</f>
        <v>0</v>
      </c>
      <c r="BH217" s="142">
        <f>IF(U217="sníž. přenesená",N217,0)</f>
        <v>0</v>
      </c>
      <c r="BI217" s="142">
        <f>IF(U217="nulová",N217,0)</f>
        <v>0</v>
      </c>
      <c r="BJ217" s="22" t="s">
        <v>89</v>
      </c>
      <c r="BK217" s="142">
        <f>ROUND(L217*K217,2)</f>
        <v>0</v>
      </c>
      <c r="BL217" s="22" t="s">
        <v>165</v>
      </c>
      <c r="BM217" s="22" t="s">
        <v>282</v>
      </c>
    </row>
    <row r="218" spans="2:51" s="10" customFormat="1" ht="16.5" customHeight="1">
      <c r="B218" s="230"/>
      <c r="C218" s="231"/>
      <c r="D218" s="231"/>
      <c r="E218" s="232" t="s">
        <v>22</v>
      </c>
      <c r="F218" s="233" t="s">
        <v>242</v>
      </c>
      <c r="G218" s="234"/>
      <c r="H218" s="234"/>
      <c r="I218" s="234"/>
      <c r="J218" s="231"/>
      <c r="K218" s="235">
        <v>14</v>
      </c>
      <c r="L218" s="231"/>
      <c r="M218" s="231"/>
      <c r="N218" s="231"/>
      <c r="O218" s="231"/>
      <c r="P218" s="231"/>
      <c r="Q218" s="231"/>
      <c r="R218" s="236"/>
      <c r="T218" s="237"/>
      <c r="U218" s="231"/>
      <c r="V218" s="231"/>
      <c r="W218" s="231"/>
      <c r="X218" s="231"/>
      <c r="Y218" s="231"/>
      <c r="Z218" s="231"/>
      <c r="AA218" s="238"/>
      <c r="AT218" s="239" t="s">
        <v>168</v>
      </c>
      <c r="AU218" s="239" t="s">
        <v>111</v>
      </c>
      <c r="AV218" s="10" t="s">
        <v>111</v>
      </c>
      <c r="AW218" s="10" t="s">
        <v>36</v>
      </c>
      <c r="AX218" s="10" t="s">
        <v>81</v>
      </c>
      <c r="AY218" s="239" t="s">
        <v>160</v>
      </c>
    </row>
    <row r="219" spans="2:51" s="11" customFormat="1" ht="16.5" customHeight="1">
      <c r="B219" s="240"/>
      <c r="C219" s="241"/>
      <c r="D219" s="241"/>
      <c r="E219" s="242" t="s">
        <v>22</v>
      </c>
      <c r="F219" s="243" t="s">
        <v>169</v>
      </c>
      <c r="G219" s="241"/>
      <c r="H219" s="241"/>
      <c r="I219" s="241"/>
      <c r="J219" s="241"/>
      <c r="K219" s="244">
        <v>14</v>
      </c>
      <c r="L219" s="241"/>
      <c r="M219" s="241"/>
      <c r="N219" s="241"/>
      <c r="O219" s="241"/>
      <c r="P219" s="241"/>
      <c r="Q219" s="241"/>
      <c r="R219" s="245"/>
      <c r="T219" s="246"/>
      <c r="U219" s="241"/>
      <c r="V219" s="241"/>
      <c r="W219" s="241"/>
      <c r="X219" s="241"/>
      <c r="Y219" s="241"/>
      <c r="Z219" s="241"/>
      <c r="AA219" s="247"/>
      <c r="AT219" s="248" t="s">
        <v>168</v>
      </c>
      <c r="AU219" s="248" t="s">
        <v>111</v>
      </c>
      <c r="AV219" s="11" t="s">
        <v>165</v>
      </c>
      <c r="AW219" s="11" t="s">
        <v>36</v>
      </c>
      <c r="AX219" s="11" t="s">
        <v>89</v>
      </c>
      <c r="AY219" s="248" t="s">
        <v>160</v>
      </c>
    </row>
    <row r="220" spans="2:65" s="1" customFormat="1" ht="38.25" customHeight="1">
      <c r="B220" s="46"/>
      <c r="C220" s="250" t="s">
        <v>283</v>
      </c>
      <c r="D220" s="250" t="s">
        <v>223</v>
      </c>
      <c r="E220" s="251" t="s">
        <v>284</v>
      </c>
      <c r="F220" s="252" t="s">
        <v>285</v>
      </c>
      <c r="G220" s="252"/>
      <c r="H220" s="252"/>
      <c r="I220" s="252"/>
      <c r="J220" s="253" t="s">
        <v>276</v>
      </c>
      <c r="K220" s="254">
        <v>6</v>
      </c>
      <c r="L220" s="255">
        <v>0</v>
      </c>
      <c r="M220" s="256"/>
      <c r="N220" s="257">
        <f>ROUND(L220*K220,2)</f>
        <v>0</v>
      </c>
      <c r="O220" s="226"/>
      <c r="P220" s="226"/>
      <c r="Q220" s="226"/>
      <c r="R220" s="48"/>
      <c r="T220" s="227" t="s">
        <v>22</v>
      </c>
      <c r="U220" s="56" t="s">
        <v>46</v>
      </c>
      <c r="V220" s="47"/>
      <c r="W220" s="228">
        <f>V220*K220</f>
        <v>0</v>
      </c>
      <c r="X220" s="228">
        <v>1.747</v>
      </c>
      <c r="Y220" s="228">
        <f>X220*K220</f>
        <v>10.482000000000001</v>
      </c>
      <c r="Z220" s="228">
        <v>0</v>
      </c>
      <c r="AA220" s="229">
        <f>Z220*K220</f>
        <v>0</v>
      </c>
      <c r="AR220" s="22" t="s">
        <v>208</v>
      </c>
      <c r="AT220" s="22" t="s">
        <v>223</v>
      </c>
      <c r="AU220" s="22" t="s">
        <v>111</v>
      </c>
      <c r="AY220" s="22" t="s">
        <v>160</v>
      </c>
      <c r="BE220" s="142">
        <f>IF(U220="základní",N220,0)</f>
        <v>0</v>
      </c>
      <c r="BF220" s="142">
        <f>IF(U220="snížená",N220,0)</f>
        <v>0</v>
      </c>
      <c r="BG220" s="142">
        <f>IF(U220="zákl. přenesená",N220,0)</f>
        <v>0</v>
      </c>
      <c r="BH220" s="142">
        <f>IF(U220="sníž. přenesená",N220,0)</f>
        <v>0</v>
      </c>
      <c r="BI220" s="142">
        <f>IF(U220="nulová",N220,0)</f>
        <v>0</v>
      </c>
      <c r="BJ220" s="22" t="s">
        <v>89</v>
      </c>
      <c r="BK220" s="142">
        <f>ROUND(L220*K220,2)</f>
        <v>0</v>
      </c>
      <c r="BL220" s="22" t="s">
        <v>165</v>
      </c>
      <c r="BM220" s="22" t="s">
        <v>286</v>
      </c>
    </row>
    <row r="221" spans="2:51" s="10" customFormat="1" ht="16.5" customHeight="1">
      <c r="B221" s="230"/>
      <c r="C221" s="231"/>
      <c r="D221" s="231"/>
      <c r="E221" s="232" t="s">
        <v>22</v>
      </c>
      <c r="F221" s="233" t="s">
        <v>197</v>
      </c>
      <c r="G221" s="234"/>
      <c r="H221" s="234"/>
      <c r="I221" s="234"/>
      <c r="J221" s="231"/>
      <c r="K221" s="235">
        <v>6</v>
      </c>
      <c r="L221" s="231"/>
      <c r="M221" s="231"/>
      <c r="N221" s="231"/>
      <c r="O221" s="231"/>
      <c r="P221" s="231"/>
      <c r="Q221" s="231"/>
      <c r="R221" s="236"/>
      <c r="T221" s="237"/>
      <c r="U221" s="231"/>
      <c r="V221" s="231"/>
      <c r="W221" s="231"/>
      <c r="X221" s="231"/>
      <c r="Y221" s="231"/>
      <c r="Z221" s="231"/>
      <c r="AA221" s="238"/>
      <c r="AT221" s="239" t="s">
        <v>168</v>
      </c>
      <c r="AU221" s="239" t="s">
        <v>111</v>
      </c>
      <c r="AV221" s="10" t="s">
        <v>111</v>
      </c>
      <c r="AW221" s="10" t="s">
        <v>36</v>
      </c>
      <c r="AX221" s="10" t="s">
        <v>81</v>
      </c>
      <c r="AY221" s="239" t="s">
        <v>160</v>
      </c>
    </row>
    <row r="222" spans="2:51" s="11" customFormat="1" ht="16.5" customHeight="1">
      <c r="B222" s="240"/>
      <c r="C222" s="241"/>
      <c r="D222" s="241"/>
      <c r="E222" s="242" t="s">
        <v>22</v>
      </c>
      <c r="F222" s="243" t="s">
        <v>169</v>
      </c>
      <c r="G222" s="241"/>
      <c r="H222" s="241"/>
      <c r="I222" s="241"/>
      <c r="J222" s="241"/>
      <c r="K222" s="244">
        <v>6</v>
      </c>
      <c r="L222" s="241"/>
      <c r="M222" s="241"/>
      <c r="N222" s="241"/>
      <c r="O222" s="241"/>
      <c r="P222" s="241"/>
      <c r="Q222" s="241"/>
      <c r="R222" s="245"/>
      <c r="T222" s="246"/>
      <c r="U222" s="241"/>
      <c r="V222" s="241"/>
      <c r="W222" s="241"/>
      <c r="X222" s="241"/>
      <c r="Y222" s="241"/>
      <c r="Z222" s="241"/>
      <c r="AA222" s="247"/>
      <c r="AT222" s="248" t="s">
        <v>168</v>
      </c>
      <c r="AU222" s="248" t="s">
        <v>111</v>
      </c>
      <c r="AV222" s="11" t="s">
        <v>165</v>
      </c>
      <c r="AW222" s="11" t="s">
        <v>36</v>
      </c>
      <c r="AX222" s="11" t="s">
        <v>89</v>
      </c>
      <c r="AY222" s="248" t="s">
        <v>160</v>
      </c>
    </row>
    <row r="223" spans="2:65" s="1" customFormat="1" ht="25.5" customHeight="1">
      <c r="B223" s="46"/>
      <c r="C223" s="219" t="s">
        <v>287</v>
      </c>
      <c r="D223" s="219" t="s">
        <v>161</v>
      </c>
      <c r="E223" s="220" t="s">
        <v>288</v>
      </c>
      <c r="F223" s="221" t="s">
        <v>289</v>
      </c>
      <c r="G223" s="221"/>
      <c r="H223" s="221"/>
      <c r="I223" s="221"/>
      <c r="J223" s="222" t="s">
        <v>219</v>
      </c>
      <c r="K223" s="223">
        <v>937</v>
      </c>
      <c r="L223" s="224">
        <v>0</v>
      </c>
      <c r="M223" s="225"/>
      <c r="N223" s="226">
        <f>ROUND(L223*K223,2)</f>
        <v>0</v>
      </c>
      <c r="O223" s="226"/>
      <c r="P223" s="226"/>
      <c r="Q223" s="226"/>
      <c r="R223" s="48"/>
      <c r="T223" s="227" t="s">
        <v>22</v>
      </c>
      <c r="U223" s="56" t="s">
        <v>46</v>
      </c>
      <c r="V223" s="47"/>
      <c r="W223" s="228">
        <f>V223*K223</f>
        <v>0</v>
      </c>
      <c r="X223" s="228">
        <v>0.00069</v>
      </c>
      <c r="Y223" s="228">
        <f>X223*K223</f>
        <v>0.6465299999999999</v>
      </c>
      <c r="Z223" s="228">
        <v>0</v>
      </c>
      <c r="AA223" s="229">
        <f>Z223*K223</f>
        <v>0</v>
      </c>
      <c r="AR223" s="22" t="s">
        <v>165</v>
      </c>
      <c r="AT223" s="22" t="s">
        <v>161</v>
      </c>
      <c r="AU223" s="22" t="s">
        <v>111</v>
      </c>
      <c r="AY223" s="22" t="s">
        <v>160</v>
      </c>
      <c r="BE223" s="142">
        <f>IF(U223="základní",N223,0)</f>
        <v>0</v>
      </c>
      <c r="BF223" s="142">
        <f>IF(U223="snížená",N223,0)</f>
        <v>0</v>
      </c>
      <c r="BG223" s="142">
        <f>IF(U223="zákl. přenesená",N223,0)</f>
        <v>0</v>
      </c>
      <c r="BH223" s="142">
        <f>IF(U223="sníž. přenesená",N223,0)</f>
        <v>0</v>
      </c>
      <c r="BI223" s="142">
        <f>IF(U223="nulová",N223,0)</f>
        <v>0</v>
      </c>
      <c r="BJ223" s="22" t="s">
        <v>89</v>
      </c>
      <c r="BK223" s="142">
        <f>ROUND(L223*K223,2)</f>
        <v>0</v>
      </c>
      <c r="BL223" s="22" t="s">
        <v>165</v>
      </c>
      <c r="BM223" s="22" t="s">
        <v>290</v>
      </c>
    </row>
    <row r="224" spans="2:51" s="10" customFormat="1" ht="16.5" customHeight="1">
      <c r="B224" s="230"/>
      <c r="C224" s="231"/>
      <c r="D224" s="231"/>
      <c r="E224" s="232" t="s">
        <v>22</v>
      </c>
      <c r="F224" s="233" t="s">
        <v>291</v>
      </c>
      <c r="G224" s="234"/>
      <c r="H224" s="234"/>
      <c r="I224" s="234"/>
      <c r="J224" s="231"/>
      <c r="K224" s="235">
        <v>937</v>
      </c>
      <c r="L224" s="231"/>
      <c r="M224" s="231"/>
      <c r="N224" s="231"/>
      <c r="O224" s="231"/>
      <c r="P224" s="231"/>
      <c r="Q224" s="231"/>
      <c r="R224" s="236"/>
      <c r="T224" s="237"/>
      <c r="U224" s="231"/>
      <c r="V224" s="231"/>
      <c r="W224" s="231"/>
      <c r="X224" s="231"/>
      <c r="Y224" s="231"/>
      <c r="Z224" s="231"/>
      <c r="AA224" s="238"/>
      <c r="AT224" s="239" t="s">
        <v>168</v>
      </c>
      <c r="AU224" s="239" t="s">
        <v>111</v>
      </c>
      <c r="AV224" s="10" t="s">
        <v>111</v>
      </c>
      <c r="AW224" s="10" t="s">
        <v>36</v>
      </c>
      <c r="AX224" s="10" t="s">
        <v>81</v>
      </c>
      <c r="AY224" s="239" t="s">
        <v>160</v>
      </c>
    </row>
    <row r="225" spans="2:51" s="11" customFormat="1" ht="16.5" customHeight="1">
      <c r="B225" s="240"/>
      <c r="C225" s="241"/>
      <c r="D225" s="241"/>
      <c r="E225" s="242" t="s">
        <v>22</v>
      </c>
      <c r="F225" s="243" t="s">
        <v>169</v>
      </c>
      <c r="G225" s="241"/>
      <c r="H225" s="241"/>
      <c r="I225" s="241"/>
      <c r="J225" s="241"/>
      <c r="K225" s="244">
        <v>937</v>
      </c>
      <c r="L225" s="241"/>
      <c r="M225" s="241"/>
      <c r="N225" s="241"/>
      <c r="O225" s="241"/>
      <c r="P225" s="241"/>
      <c r="Q225" s="241"/>
      <c r="R225" s="245"/>
      <c r="T225" s="246"/>
      <c r="U225" s="241"/>
      <c r="V225" s="241"/>
      <c r="W225" s="241"/>
      <c r="X225" s="241"/>
      <c r="Y225" s="241"/>
      <c r="Z225" s="241"/>
      <c r="AA225" s="247"/>
      <c r="AT225" s="248" t="s">
        <v>168</v>
      </c>
      <c r="AU225" s="248" t="s">
        <v>111</v>
      </c>
      <c r="AV225" s="11" t="s">
        <v>165</v>
      </c>
      <c r="AW225" s="11" t="s">
        <v>36</v>
      </c>
      <c r="AX225" s="11" t="s">
        <v>89</v>
      </c>
      <c r="AY225" s="248" t="s">
        <v>160</v>
      </c>
    </row>
    <row r="226" spans="2:65" s="1" customFormat="1" ht="25.5" customHeight="1">
      <c r="B226" s="46"/>
      <c r="C226" s="219" t="s">
        <v>10</v>
      </c>
      <c r="D226" s="219" t="s">
        <v>161</v>
      </c>
      <c r="E226" s="220" t="s">
        <v>292</v>
      </c>
      <c r="F226" s="221" t="s">
        <v>293</v>
      </c>
      <c r="G226" s="221"/>
      <c r="H226" s="221"/>
      <c r="I226" s="221"/>
      <c r="J226" s="222" t="s">
        <v>219</v>
      </c>
      <c r="K226" s="223">
        <v>500</v>
      </c>
      <c r="L226" s="224">
        <v>0</v>
      </c>
      <c r="M226" s="225"/>
      <c r="N226" s="226">
        <f>ROUND(L226*K226,2)</f>
        <v>0</v>
      </c>
      <c r="O226" s="226"/>
      <c r="P226" s="226"/>
      <c r="Q226" s="226"/>
      <c r="R226" s="48"/>
      <c r="T226" s="227" t="s">
        <v>22</v>
      </c>
      <c r="U226" s="56" t="s">
        <v>46</v>
      </c>
      <c r="V226" s="47"/>
      <c r="W226" s="228">
        <f>V226*K226</f>
        <v>0</v>
      </c>
      <c r="X226" s="228">
        <v>0</v>
      </c>
      <c r="Y226" s="228">
        <f>X226*K226</f>
        <v>0</v>
      </c>
      <c r="Z226" s="228">
        <v>0.05</v>
      </c>
      <c r="AA226" s="229">
        <f>Z226*K226</f>
        <v>25</v>
      </c>
      <c r="AR226" s="22" t="s">
        <v>165</v>
      </c>
      <c r="AT226" s="22" t="s">
        <v>161</v>
      </c>
      <c r="AU226" s="22" t="s">
        <v>111</v>
      </c>
      <c r="AY226" s="22" t="s">
        <v>160</v>
      </c>
      <c r="BE226" s="142">
        <f>IF(U226="základní",N226,0)</f>
        <v>0</v>
      </c>
      <c r="BF226" s="142">
        <f>IF(U226="snížená",N226,0)</f>
        <v>0</v>
      </c>
      <c r="BG226" s="142">
        <f>IF(U226="zákl. přenesená",N226,0)</f>
        <v>0</v>
      </c>
      <c r="BH226" s="142">
        <f>IF(U226="sníž. přenesená",N226,0)</f>
        <v>0</v>
      </c>
      <c r="BI226" s="142">
        <f>IF(U226="nulová",N226,0)</f>
        <v>0</v>
      </c>
      <c r="BJ226" s="22" t="s">
        <v>89</v>
      </c>
      <c r="BK226" s="142">
        <f>ROUND(L226*K226,2)</f>
        <v>0</v>
      </c>
      <c r="BL226" s="22" t="s">
        <v>165</v>
      </c>
      <c r="BM226" s="22" t="s">
        <v>294</v>
      </c>
    </row>
    <row r="227" spans="2:51" s="10" customFormat="1" ht="16.5" customHeight="1">
      <c r="B227" s="230"/>
      <c r="C227" s="231"/>
      <c r="D227" s="231"/>
      <c r="E227" s="232" t="s">
        <v>22</v>
      </c>
      <c r="F227" s="233" t="s">
        <v>295</v>
      </c>
      <c r="G227" s="234"/>
      <c r="H227" s="234"/>
      <c r="I227" s="234"/>
      <c r="J227" s="231"/>
      <c r="K227" s="235">
        <v>500</v>
      </c>
      <c r="L227" s="231"/>
      <c r="M227" s="231"/>
      <c r="N227" s="231"/>
      <c r="O227" s="231"/>
      <c r="P227" s="231"/>
      <c r="Q227" s="231"/>
      <c r="R227" s="236"/>
      <c r="T227" s="237"/>
      <c r="U227" s="231"/>
      <c r="V227" s="231"/>
      <c r="W227" s="231"/>
      <c r="X227" s="231"/>
      <c r="Y227" s="231"/>
      <c r="Z227" s="231"/>
      <c r="AA227" s="238"/>
      <c r="AT227" s="239" t="s">
        <v>168</v>
      </c>
      <c r="AU227" s="239" t="s">
        <v>111</v>
      </c>
      <c r="AV227" s="10" t="s">
        <v>111</v>
      </c>
      <c r="AW227" s="10" t="s">
        <v>36</v>
      </c>
      <c r="AX227" s="10" t="s">
        <v>81</v>
      </c>
      <c r="AY227" s="239" t="s">
        <v>160</v>
      </c>
    </row>
    <row r="228" spans="2:51" s="11" customFormat="1" ht="16.5" customHeight="1">
      <c r="B228" s="240"/>
      <c r="C228" s="241"/>
      <c r="D228" s="241"/>
      <c r="E228" s="242" t="s">
        <v>22</v>
      </c>
      <c r="F228" s="243" t="s">
        <v>169</v>
      </c>
      <c r="G228" s="241"/>
      <c r="H228" s="241"/>
      <c r="I228" s="241"/>
      <c r="J228" s="241"/>
      <c r="K228" s="244">
        <v>500</v>
      </c>
      <c r="L228" s="241"/>
      <c r="M228" s="241"/>
      <c r="N228" s="241"/>
      <c r="O228" s="241"/>
      <c r="P228" s="241"/>
      <c r="Q228" s="241"/>
      <c r="R228" s="245"/>
      <c r="T228" s="246"/>
      <c r="U228" s="241"/>
      <c r="V228" s="241"/>
      <c r="W228" s="241"/>
      <c r="X228" s="241"/>
      <c r="Y228" s="241"/>
      <c r="Z228" s="241"/>
      <c r="AA228" s="247"/>
      <c r="AT228" s="248" t="s">
        <v>168</v>
      </c>
      <c r="AU228" s="248" t="s">
        <v>111</v>
      </c>
      <c r="AV228" s="11" t="s">
        <v>165</v>
      </c>
      <c r="AW228" s="11" t="s">
        <v>36</v>
      </c>
      <c r="AX228" s="11" t="s">
        <v>89</v>
      </c>
      <c r="AY228" s="248" t="s">
        <v>160</v>
      </c>
    </row>
    <row r="229" spans="2:65" s="1" customFormat="1" ht="16.5" customHeight="1">
      <c r="B229" s="46"/>
      <c r="C229" s="219" t="s">
        <v>296</v>
      </c>
      <c r="D229" s="219" t="s">
        <v>161</v>
      </c>
      <c r="E229" s="220" t="s">
        <v>297</v>
      </c>
      <c r="F229" s="221" t="s">
        <v>298</v>
      </c>
      <c r="G229" s="221"/>
      <c r="H229" s="221"/>
      <c r="I229" s="221"/>
      <c r="J229" s="222" t="s">
        <v>281</v>
      </c>
      <c r="K229" s="223">
        <v>14</v>
      </c>
      <c r="L229" s="224">
        <v>0</v>
      </c>
      <c r="M229" s="225"/>
      <c r="N229" s="226">
        <f>ROUND(L229*K229,2)</f>
        <v>0</v>
      </c>
      <c r="O229" s="226"/>
      <c r="P229" s="226"/>
      <c r="Q229" s="226"/>
      <c r="R229" s="48"/>
      <c r="T229" s="227" t="s">
        <v>22</v>
      </c>
      <c r="U229" s="56" t="s">
        <v>46</v>
      </c>
      <c r="V229" s="47"/>
      <c r="W229" s="228">
        <f>V229*K229</f>
        <v>0</v>
      </c>
      <c r="X229" s="228">
        <v>0</v>
      </c>
      <c r="Y229" s="228">
        <f>X229*K229</f>
        <v>0</v>
      </c>
      <c r="Z229" s="228">
        <v>0.98</v>
      </c>
      <c r="AA229" s="229">
        <f>Z229*K229</f>
        <v>13.719999999999999</v>
      </c>
      <c r="AR229" s="22" t="s">
        <v>165</v>
      </c>
      <c r="AT229" s="22" t="s">
        <v>161</v>
      </c>
      <c r="AU229" s="22" t="s">
        <v>111</v>
      </c>
      <c r="AY229" s="22" t="s">
        <v>160</v>
      </c>
      <c r="BE229" s="142">
        <f>IF(U229="základní",N229,0)</f>
        <v>0</v>
      </c>
      <c r="BF229" s="142">
        <f>IF(U229="snížená",N229,0)</f>
        <v>0</v>
      </c>
      <c r="BG229" s="142">
        <f>IF(U229="zákl. přenesená",N229,0)</f>
        <v>0</v>
      </c>
      <c r="BH229" s="142">
        <f>IF(U229="sníž. přenesená",N229,0)</f>
        <v>0</v>
      </c>
      <c r="BI229" s="142">
        <f>IF(U229="nulová",N229,0)</f>
        <v>0</v>
      </c>
      <c r="BJ229" s="22" t="s">
        <v>89</v>
      </c>
      <c r="BK229" s="142">
        <f>ROUND(L229*K229,2)</f>
        <v>0</v>
      </c>
      <c r="BL229" s="22" t="s">
        <v>165</v>
      </c>
      <c r="BM229" s="22" t="s">
        <v>299</v>
      </c>
    </row>
    <row r="230" spans="2:51" s="10" customFormat="1" ht="16.5" customHeight="1">
      <c r="B230" s="230"/>
      <c r="C230" s="231"/>
      <c r="D230" s="231"/>
      <c r="E230" s="232" t="s">
        <v>22</v>
      </c>
      <c r="F230" s="233" t="s">
        <v>242</v>
      </c>
      <c r="G230" s="234"/>
      <c r="H230" s="234"/>
      <c r="I230" s="234"/>
      <c r="J230" s="231"/>
      <c r="K230" s="235">
        <v>14</v>
      </c>
      <c r="L230" s="231"/>
      <c r="M230" s="231"/>
      <c r="N230" s="231"/>
      <c r="O230" s="231"/>
      <c r="P230" s="231"/>
      <c r="Q230" s="231"/>
      <c r="R230" s="236"/>
      <c r="T230" s="237"/>
      <c r="U230" s="231"/>
      <c r="V230" s="231"/>
      <c r="W230" s="231"/>
      <c r="X230" s="231"/>
      <c r="Y230" s="231"/>
      <c r="Z230" s="231"/>
      <c r="AA230" s="238"/>
      <c r="AT230" s="239" t="s">
        <v>168</v>
      </c>
      <c r="AU230" s="239" t="s">
        <v>111</v>
      </c>
      <c r="AV230" s="10" t="s">
        <v>111</v>
      </c>
      <c r="AW230" s="10" t="s">
        <v>36</v>
      </c>
      <c r="AX230" s="10" t="s">
        <v>81</v>
      </c>
      <c r="AY230" s="239" t="s">
        <v>160</v>
      </c>
    </row>
    <row r="231" spans="2:51" s="11" customFormat="1" ht="16.5" customHeight="1">
      <c r="B231" s="240"/>
      <c r="C231" s="241"/>
      <c r="D231" s="241"/>
      <c r="E231" s="242" t="s">
        <v>22</v>
      </c>
      <c r="F231" s="243" t="s">
        <v>169</v>
      </c>
      <c r="G231" s="241"/>
      <c r="H231" s="241"/>
      <c r="I231" s="241"/>
      <c r="J231" s="241"/>
      <c r="K231" s="244">
        <v>14</v>
      </c>
      <c r="L231" s="241"/>
      <c r="M231" s="241"/>
      <c r="N231" s="241"/>
      <c r="O231" s="241"/>
      <c r="P231" s="241"/>
      <c r="Q231" s="241"/>
      <c r="R231" s="245"/>
      <c r="T231" s="246"/>
      <c r="U231" s="241"/>
      <c r="V231" s="241"/>
      <c r="W231" s="241"/>
      <c r="X231" s="241"/>
      <c r="Y231" s="241"/>
      <c r="Z231" s="241"/>
      <c r="AA231" s="247"/>
      <c r="AT231" s="248" t="s">
        <v>168</v>
      </c>
      <c r="AU231" s="248" t="s">
        <v>111</v>
      </c>
      <c r="AV231" s="11" t="s">
        <v>165</v>
      </c>
      <c r="AW231" s="11" t="s">
        <v>36</v>
      </c>
      <c r="AX231" s="11" t="s">
        <v>89</v>
      </c>
      <c r="AY231" s="248" t="s">
        <v>160</v>
      </c>
    </row>
    <row r="232" spans="2:63" s="9" customFormat="1" ht="29.85" customHeight="1">
      <c r="B232" s="206"/>
      <c r="C232" s="207"/>
      <c r="D232" s="216" t="s">
        <v>127</v>
      </c>
      <c r="E232" s="216"/>
      <c r="F232" s="216"/>
      <c r="G232" s="216"/>
      <c r="H232" s="216"/>
      <c r="I232" s="216"/>
      <c r="J232" s="216"/>
      <c r="K232" s="216"/>
      <c r="L232" s="216"/>
      <c r="M232" s="216"/>
      <c r="N232" s="217">
        <f>BK232</f>
        <v>0</v>
      </c>
      <c r="O232" s="218"/>
      <c r="P232" s="218"/>
      <c r="Q232" s="218"/>
      <c r="R232" s="209"/>
      <c r="T232" s="210"/>
      <c r="U232" s="207"/>
      <c r="V232" s="207"/>
      <c r="W232" s="211">
        <f>SUM(W233:W237)</f>
        <v>0</v>
      </c>
      <c r="X232" s="207"/>
      <c r="Y232" s="211">
        <f>SUM(Y233:Y237)</f>
        <v>0</v>
      </c>
      <c r="Z232" s="207"/>
      <c r="AA232" s="212">
        <f>SUM(AA233:AA237)</f>
        <v>0</v>
      </c>
      <c r="AR232" s="213" t="s">
        <v>89</v>
      </c>
      <c r="AT232" s="214" t="s">
        <v>80</v>
      </c>
      <c r="AU232" s="214" t="s">
        <v>89</v>
      </c>
      <c r="AY232" s="213" t="s">
        <v>160</v>
      </c>
      <c r="BK232" s="215">
        <f>SUM(BK233:BK237)</f>
        <v>0</v>
      </c>
    </row>
    <row r="233" spans="2:65" s="1" customFormat="1" ht="25.5" customHeight="1">
      <c r="B233" s="46"/>
      <c r="C233" s="219" t="s">
        <v>300</v>
      </c>
      <c r="D233" s="219" t="s">
        <v>161</v>
      </c>
      <c r="E233" s="220" t="s">
        <v>301</v>
      </c>
      <c r="F233" s="221" t="s">
        <v>302</v>
      </c>
      <c r="G233" s="221"/>
      <c r="H233" s="221"/>
      <c r="I233" s="221"/>
      <c r="J233" s="222" t="s">
        <v>211</v>
      </c>
      <c r="K233" s="223">
        <v>38.72</v>
      </c>
      <c r="L233" s="224">
        <v>0</v>
      </c>
      <c r="M233" s="225"/>
      <c r="N233" s="226">
        <f>ROUND(L233*K233,2)</f>
        <v>0</v>
      </c>
      <c r="O233" s="226"/>
      <c r="P233" s="226"/>
      <c r="Q233" s="226"/>
      <c r="R233" s="48"/>
      <c r="T233" s="227" t="s">
        <v>22</v>
      </c>
      <c r="U233" s="56" t="s">
        <v>46</v>
      </c>
      <c r="V233" s="47"/>
      <c r="W233" s="228">
        <f>V233*K233</f>
        <v>0</v>
      </c>
      <c r="X233" s="228">
        <v>0</v>
      </c>
      <c r="Y233" s="228">
        <f>X233*K233</f>
        <v>0</v>
      </c>
      <c r="Z233" s="228">
        <v>0</v>
      </c>
      <c r="AA233" s="229">
        <f>Z233*K233</f>
        <v>0</v>
      </c>
      <c r="AR233" s="22" t="s">
        <v>165</v>
      </c>
      <c r="AT233" s="22" t="s">
        <v>161</v>
      </c>
      <c r="AU233" s="22" t="s">
        <v>111</v>
      </c>
      <c r="AY233" s="22" t="s">
        <v>160</v>
      </c>
      <c r="BE233" s="142">
        <f>IF(U233="základní",N233,0)</f>
        <v>0</v>
      </c>
      <c r="BF233" s="142">
        <f>IF(U233="snížená",N233,0)</f>
        <v>0</v>
      </c>
      <c r="BG233" s="142">
        <f>IF(U233="zákl. přenesená",N233,0)</f>
        <v>0</v>
      </c>
      <c r="BH233" s="142">
        <f>IF(U233="sníž. přenesená",N233,0)</f>
        <v>0</v>
      </c>
      <c r="BI233" s="142">
        <f>IF(U233="nulová",N233,0)</f>
        <v>0</v>
      </c>
      <c r="BJ233" s="22" t="s">
        <v>89</v>
      </c>
      <c r="BK233" s="142">
        <f>ROUND(L233*K233,2)</f>
        <v>0</v>
      </c>
      <c r="BL233" s="22" t="s">
        <v>165</v>
      </c>
      <c r="BM233" s="22" t="s">
        <v>303</v>
      </c>
    </row>
    <row r="234" spans="2:65" s="1" customFormat="1" ht="25.5" customHeight="1">
      <c r="B234" s="46"/>
      <c r="C234" s="219" t="s">
        <v>304</v>
      </c>
      <c r="D234" s="219" t="s">
        <v>161</v>
      </c>
      <c r="E234" s="220" t="s">
        <v>305</v>
      </c>
      <c r="F234" s="221" t="s">
        <v>306</v>
      </c>
      <c r="G234" s="221"/>
      <c r="H234" s="221"/>
      <c r="I234" s="221"/>
      <c r="J234" s="222" t="s">
        <v>211</v>
      </c>
      <c r="K234" s="223">
        <v>411.6</v>
      </c>
      <c r="L234" s="224">
        <v>0</v>
      </c>
      <c r="M234" s="225"/>
      <c r="N234" s="226">
        <f>ROUND(L234*K234,2)</f>
        <v>0</v>
      </c>
      <c r="O234" s="226"/>
      <c r="P234" s="226"/>
      <c r="Q234" s="226"/>
      <c r="R234" s="48"/>
      <c r="T234" s="227" t="s">
        <v>22</v>
      </c>
      <c r="U234" s="56" t="s">
        <v>46</v>
      </c>
      <c r="V234" s="47"/>
      <c r="W234" s="228">
        <f>V234*K234</f>
        <v>0</v>
      </c>
      <c r="X234" s="228">
        <v>0</v>
      </c>
      <c r="Y234" s="228">
        <f>X234*K234</f>
        <v>0</v>
      </c>
      <c r="Z234" s="228">
        <v>0</v>
      </c>
      <c r="AA234" s="229">
        <f>Z234*K234</f>
        <v>0</v>
      </c>
      <c r="AR234" s="22" t="s">
        <v>165</v>
      </c>
      <c r="AT234" s="22" t="s">
        <v>161</v>
      </c>
      <c r="AU234" s="22" t="s">
        <v>111</v>
      </c>
      <c r="AY234" s="22" t="s">
        <v>160</v>
      </c>
      <c r="BE234" s="142">
        <f>IF(U234="základní",N234,0)</f>
        <v>0</v>
      </c>
      <c r="BF234" s="142">
        <f>IF(U234="snížená",N234,0)</f>
        <v>0</v>
      </c>
      <c r="BG234" s="142">
        <f>IF(U234="zákl. přenesená",N234,0)</f>
        <v>0</v>
      </c>
      <c r="BH234" s="142">
        <f>IF(U234="sníž. přenesená",N234,0)</f>
        <v>0</v>
      </c>
      <c r="BI234" s="142">
        <f>IF(U234="nulová",N234,0)</f>
        <v>0</v>
      </c>
      <c r="BJ234" s="22" t="s">
        <v>89</v>
      </c>
      <c r="BK234" s="142">
        <f>ROUND(L234*K234,2)</f>
        <v>0</v>
      </c>
      <c r="BL234" s="22" t="s">
        <v>165</v>
      </c>
      <c r="BM234" s="22" t="s">
        <v>307</v>
      </c>
    </row>
    <row r="235" spans="2:51" s="10" customFormat="1" ht="16.5" customHeight="1">
      <c r="B235" s="230"/>
      <c r="C235" s="231"/>
      <c r="D235" s="231"/>
      <c r="E235" s="232" t="s">
        <v>22</v>
      </c>
      <c r="F235" s="233" t="s">
        <v>308</v>
      </c>
      <c r="G235" s="234"/>
      <c r="H235" s="234"/>
      <c r="I235" s="234"/>
      <c r="J235" s="231"/>
      <c r="K235" s="235">
        <v>411.6</v>
      </c>
      <c r="L235" s="231"/>
      <c r="M235" s="231"/>
      <c r="N235" s="231"/>
      <c r="O235" s="231"/>
      <c r="P235" s="231"/>
      <c r="Q235" s="231"/>
      <c r="R235" s="236"/>
      <c r="T235" s="237"/>
      <c r="U235" s="231"/>
      <c r="V235" s="231"/>
      <c r="W235" s="231"/>
      <c r="X235" s="231"/>
      <c r="Y235" s="231"/>
      <c r="Z235" s="231"/>
      <c r="AA235" s="238"/>
      <c r="AT235" s="239" t="s">
        <v>168</v>
      </c>
      <c r="AU235" s="239" t="s">
        <v>111</v>
      </c>
      <c r="AV235" s="10" t="s">
        <v>111</v>
      </c>
      <c r="AW235" s="10" t="s">
        <v>36</v>
      </c>
      <c r="AX235" s="10" t="s">
        <v>81</v>
      </c>
      <c r="AY235" s="239" t="s">
        <v>160</v>
      </c>
    </row>
    <row r="236" spans="2:51" s="11" customFormat="1" ht="16.5" customHeight="1">
      <c r="B236" s="240"/>
      <c r="C236" s="241"/>
      <c r="D236" s="241"/>
      <c r="E236" s="242" t="s">
        <v>22</v>
      </c>
      <c r="F236" s="243" t="s">
        <v>169</v>
      </c>
      <c r="G236" s="241"/>
      <c r="H236" s="241"/>
      <c r="I236" s="241"/>
      <c r="J236" s="241"/>
      <c r="K236" s="244">
        <v>411.6</v>
      </c>
      <c r="L236" s="241"/>
      <c r="M236" s="241"/>
      <c r="N236" s="241"/>
      <c r="O236" s="241"/>
      <c r="P236" s="241"/>
      <c r="Q236" s="241"/>
      <c r="R236" s="245"/>
      <c r="T236" s="246"/>
      <c r="U236" s="241"/>
      <c r="V236" s="241"/>
      <c r="W236" s="241"/>
      <c r="X236" s="241"/>
      <c r="Y236" s="241"/>
      <c r="Z236" s="241"/>
      <c r="AA236" s="247"/>
      <c r="AT236" s="248" t="s">
        <v>168</v>
      </c>
      <c r="AU236" s="248" t="s">
        <v>111</v>
      </c>
      <c r="AV236" s="11" t="s">
        <v>165</v>
      </c>
      <c r="AW236" s="11" t="s">
        <v>36</v>
      </c>
      <c r="AX236" s="11" t="s">
        <v>89</v>
      </c>
      <c r="AY236" s="248" t="s">
        <v>160</v>
      </c>
    </row>
    <row r="237" spans="2:65" s="1" customFormat="1" ht="25.5" customHeight="1">
      <c r="B237" s="46"/>
      <c r="C237" s="219" t="s">
        <v>309</v>
      </c>
      <c r="D237" s="219" t="s">
        <v>161</v>
      </c>
      <c r="E237" s="220" t="s">
        <v>310</v>
      </c>
      <c r="F237" s="221" t="s">
        <v>311</v>
      </c>
      <c r="G237" s="221"/>
      <c r="H237" s="221"/>
      <c r="I237" s="221"/>
      <c r="J237" s="222" t="s">
        <v>211</v>
      </c>
      <c r="K237" s="223">
        <v>13.72</v>
      </c>
      <c r="L237" s="224">
        <v>0</v>
      </c>
      <c r="M237" s="225"/>
      <c r="N237" s="226">
        <f>ROUND(L237*K237,2)</f>
        <v>0</v>
      </c>
      <c r="O237" s="226"/>
      <c r="P237" s="226"/>
      <c r="Q237" s="226"/>
      <c r="R237" s="48"/>
      <c r="T237" s="227" t="s">
        <v>22</v>
      </c>
      <c r="U237" s="56" t="s">
        <v>46</v>
      </c>
      <c r="V237" s="47"/>
      <c r="W237" s="228">
        <f>V237*K237</f>
        <v>0</v>
      </c>
      <c r="X237" s="228">
        <v>0</v>
      </c>
      <c r="Y237" s="228">
        <f>X237*K237</f>
        <v>0</v>
      </c>
      <c r="Z237" s="228">
        <v>0</v>
      </c>
      <c r="AA237" s="229">
        <f>Z237*K237</f>
        <v>0</v>
      </c>
      <c r="AR237" s="22" t="s">
        <v>165</v>
      </c>
      <c r="AT237" s="22" t="s">
        <v>161</v>
      </c>
      <c r="AU237" s="22" t="s">
        <v>111</v>
      </c>
      <c r="AY237" s="22" t="s">
        <v>160</v>
      </c>
      <c r="BE237" s="142">
        <f>IF(U237="základní",N237,0)</f>
        <v>0</v>
      </c>
      <c r="BF237" s="142">
        <f>IF(U237="snížená",N237,0)</f>
        <v>0</v>
      </c>
      <c r="BG237" s="142">
        <f>IF(U237="zákl. přenesená",N237,0)</f>
        <v>0</v>
      </c>
      <c r="BH237" s="142">
        <f>IF(U237="sníž. přenesená",N237,0)</f>
        <v>0</v>
      </c>
      <c r="BI237" s="142">
        <f>IF(U237="nulová",N237,0)</f>
        <v>0</v>
      </c>
      <c r="BJ237" s="22" t="s">
        <v>89</v>
      </c>
      <c r="BK237" s="142">
        <f>ROUND(L237*K237,2)</f>
        <v>0</v>
      </c>
      <c r="BL237" s="22" t="s">
        <v>165</v>
      </c>
      <c r="BM237" s="22" t="s">
        <v>312</v>
      </c>
    </row>
    <row r="238" spans="2:63" s="9" customFormat="1" ht="29.85" customHeight="1">
      <c r="B238" s="206"/>
      <c r="C238" s="207"/>
      <c r="D238" s="216" t="s">
        <v>128</v>
      </c>
      <c r="E238" s="216"/>
      <c r="F238" s="216"/>
      <c r="G238" s="216"/>
      <c r="H238" s="216"/>
      <c r="I238" s="216"/>
      <c r="J238" s="216"/>
      <c r="K238" s="216"/>
      <c r="L238" s="216"/>
      <c r="M238" s="216"/>
      <c r="N238" s="258">
        <f>BK238</f>
        <v>0</v>
      </c>
      <c r="O238" s="259"/>
      <c r="P238" s="259"/>
      <c r="Q238" s="259"/>
      <c r="R238" s="209"/>
      <c r="T238" s="210"/>
      <c r="U238" s="207"/>
      <c r="V238" s="207"/>
      <c r="W238" s="211">
        <f>W239</f>
        <v>0</v>
      </c>
      <c r="X238" s="207"/>
      <c r="Y238" s="211">
        <f>Y239</f>
        <v>0</v>
      </c>
      <c r="Z238" s="207"/>
      <c r="AA238" s="212">
        <f>AA239</f>
        <v>0</v>
      </c>
      <c r="AR238" s="213" t="s">
        <v>89</v>
      </c>
      <c r="AT238" s="214" t="s">
        <v>80</v>
      </c>
      <c r="AU238" s="214" t="s">
        <v>89</v>
      </c>
      <c r="AY238" s="213" t="s">
        <v>160</v>
      </c>
      <c r="BK238" s="215">
        <f>BK239</f>
        <v>0</v>
      </c>
    </row>
    <row r="239" spans="2:65" s="1" customFormat="1" ht="38.25" customHeight="1">
      <c r="B239" s="46"/>
      <c r="C239" s="219" t="s">
        <v>313</v>
      </c>
      <c r="D239" s="219" t="s">
        <v>161</v>
      </c>
      <c r="E239" s="220" t="s">
        <v>314</v>
      </c>
      <c r="F239" s="221" t="s">
        <v>315</v>
      </c>
      <c r="G239" s="221"/>
      <c r="H239" s="221"/>
      <c r="I239" s="221"/>
      <c r="J239" s="222" t="s">
        <v>211</v>
      </c>
      <c r="K239" s="223">
        <v>90.536</v>
      </c>
      <c r="L239" s="224">
        <v>0</v>
      </c>
      <c r="M239" s="225"/>
      <c r="N239" s="226">
        <f>ROUND(L239*K239,2)</f>
        <v>0</v>
      </c>
      <c r="O239" s="226"/>
      <c r="P239" s="226"/>
      <c r="Q239" s="226"/>
      <c r="R239" s="48"/>
      <c r="T239" s="227" t="s">
        <v>22</v>
      </c>
      <c r="U239" s="56" t="s">
        <v>46</v>
      </c>
      <c r="V239" s="47"/>
      <c r="W239" s="228">
        <f>V239*K239</f>
        <v>0</v>
      </c>
      <c r="X239" s="228">
        <v>0</v>
      </c>
      <c r="Y239" s="228">
        <f>X239*K239</f>
        <v>0</v>
      </c>
      <c r="Z239" s="228">
        <v>0</v>
      </c>
      <c r="AA239" s="229">
        <f>Z239*K239</f>
        <v>0</v>
      </c>
      <c r="AR239" s="22" t="s">
        <v>165</v>
      </c>
      <c r="AT239" s="22" t="s">
        <v>161</v>
      </c>
      <c r="AU239" s="22" t="s">
        <v>111</v>
      </c>
      <c r="AY239" s="22" t="s">
        <v>160</v>
      </c>
      <c r="BE239" s="142">
        <f>IF(U239="základní",N239,0)</f>
        <v>0</v>
      </c>
      <c r="BF239" s="142">
        <f>IF(U239="snížená",N239,0)</f>
        <v>0</v>
      </c>
      <c r="BG239" s="142">
        <f>IF(U239="zákl. přenesená",N239,0)</f>
        <v>0</v>
      </c>
      <c r="BH239" s="142">
        <f>IF(U239="sníž. přenesená",N239,0)</f>
        <v>0</v>
      </c>
      <c r="BI239" s="142">
        <f>IF(U239="nulová",N239,0)</f>
        <v>0</v>
      </c>
      <c r="BJ239" s="22" t="s">
        <v>89</v>
      </c>
      <c r="BK239" s="142">
        <f>ROUND(L239*K239,2)</f>
        <v>0</v>
      </c>
      <c r="BL239" s="22" t="s">
        <v>165</v>
      </c>
      <c r="BM239" s="22" t="s">
        <v>316</v>
      </c>
    </row>
    <row r="240" spans="2:63" s="9" customFormat="1" ht="37.4" customHeight="1">
      <c r="B240" s="206"/>
      <c r="C240" s="207"/>
      <c r="D240" s="208" t="s">
        <v>129</v>
      </c>
      <c r="E240" s="208"/>
      <c r="F240" s="208"/>
      <c r="G240" s="208"/>
      <c r="H240" s="208"/>
      <c r="I240" s="208"/>
      <c r="J240" s="208"/>
      <c r="K240" s="208"/>
      <c r="L240" s="208"/>
      <c r="M240" s="208"/>
      <c r="N240" s="260">
        <f>BK240</f>
        <v>0</v>
      </c>
      <c r="O240" s="261"/>
      <c r="P240" s="261"/>
      <c r="Q240" s="261"/>
      <c r="R240" s="209"/>
      <c r="T240" s="210"/>
      <c r="U240" s="207"/>
      <c r="V240" s="207"/>
      <c r="W240" s="211">
        <f>W241</f>
        <v>0</v>
      </c>
      <c r="X240" s="207"/>
      <c r="Y240" s="211">
        <f>Y241</f>
        <v>0.74464</v>
      </c>
      <c r="Z240" s="207"/>
      <c r="AA240" s="212">
        <f>AA241</f>
        <v>0</v>
      </c>
      <c r="AR240" s="213" t="s">
        <v>111</v>
      </c>
      <c r="AT240" s="214" t="s">
        <v>80</v>
      </c>
      <c r="AU240" s="214" t="s">
        <v>81</v>
      </c>
      <c r="AY240" s="213" t="s">
        <v>160</v>
      </c>
      <c r="BK240" s="215">
        <f>BK241</f>
        <v>0</v>
      </c>
    </row>
    <row r="241" spans="2:63" s="9" customFormat="1" ht="19.9" customHeight="1">
      <c r="B241" s="206"/>
      <c r="C241" s="207"/>
      <c r="D241" s="216" t="s">
        <v>130</v>
      </c>
      <c r="E241" s="216"/>
      <c r="F241" s="216"/>
      <c r="G241" s="216"/>
      <c r="H241" s="216"/>
      <c r="I241" s="216"/>
      <c r="J241" s="216"/>
      <c r="K241" s="216"/>
      <c r="L241" s="216"/>
      <c r="M241" s="216"/>
      <c r="N241" s="217">
        <f>BK241</f>
        <v>0</v>
      </c>
      <c r="O241" s="218"/>
      <c r="P241" s="218"/>
      <c r="Q241" s="218"/>
      <c r="R241" s="209"/>
      <c r="T241" s="210"/>
      <c r="U241" s="207"/>
      <c r="V241" s="207"/>
      <c r="W241" s="211">
        <f>SUM(W242:W245)</f>
        <v>0</v>
      </c>
      <c r="X241" s="207"/>
      <c r="Y241" s="211">
        <f>SUM(Y242:Y245)</f>
        <v>0.74464</v>
      </c>
      <c r="Z241" s="207"/>
      <c r="AA241" s="212">
        <f>SUM(AA242:AA245)</f>
        <v>0</v>
      </c>
      <c r="AR241" s="213" t="s">
        <v>111</v>
      </c>
      <c r="AT241" s="214" t="s">
        <v>80</v>
      </c>
      <c r="AU241" s="214" t="s">
        <v>89</v>
      </c>
      <c r="AY241" s="213" t="s">
        <v>160</v>
      </c>
      <c r="BK241" s="215">
        <f>SUM(BK242:BK245)</f>
        <v>0</v>
      </c>
    </row>
    <row r="242" spans="2:65" s="1" customFormat="1" ht="25.5" customHeight="1">
      <c r="B242" s="46"/>
      <c r="C242" s="219" t="s">
        <v>317</v>
      </c>
      <c r="D242" s="219" t="s">
        <v>161</v>
      </c>
      <c r="E242" s="220" t="s">
        <v>318</v>
      </c>
      <c r="F242" s="221" t="s">
        <v>319</v>
      </c>
      <c r="G242" s="221"/>
      <c r="H242" s="221"/>
      <c r="I242" s="221"/>
      <c r="J242" s="222" t="s">
        <v>281</v>
      </c>
      <c r="K242" s="223">
        <v>16</v>
      </c>
      <c r="L242" s="224">
        <v>0</v>
      </c>
      <c r="M242" s="225"/>
      <c r="N242" s="226">
        <f>ROUND(L242*K242,2)</f>
        <v>0</v>
      </c>
      <c r="O242" s="226"/>
      <c r="P242" s="226"/>
      <c r="Q242" s="226"/>
      <c r="R242" s="48"/>
      <c r="T242" s="227" t="s">
        <v>22</v>
      </c>
      <c r="U242" s="56" t="s">
        <v>46</v>
      </c>
      <c r="V242" s="47"/>
      <c r="W242" s="228">
        <f>V242*K242</f>
        <v>0</v>
      </c>
      <c r="X242" s="228">
        <v>6E-05</v>
      </c>
      <c r="Y242" s="228">
        <f>X242*K242</f>
        <v>0.00096</v>
      </c>
      <c r="Z242" s="228">
        <v>0</v>
      </c>
      <c r="AA242" s="229">
        <f>Z242*K242</f>
        <v>0</v>
      </c>
      <c r="AR242" s="22" t="s">
        <v>320</v>
      </c>
      <c r="AT242" s="22" t="s">
        <v>161</v>
      </c>
      <c r="AU242" s="22" t="s">
        <v>111</v>
      </c>
      <c r="AY242" s="22" t="s">
        <v>160</v>
      </c>
      <c r="BE242" s="142">
        <f>IF(U242="základní",N242,0)</f>
        <v>0</v>
      </c>
      <c r="BF242" s="142">
        <f>IF(U242="snížená",N242,0)</f>
        <v>0</v>
      </c>
      <c r="BG242" s="142">
        <f>IF(U242="zákl. přenesená",N242,0)</f>
        <v>0</v>
      </c>
      <c r="BH242" s="142">
        <f>IF(U242="sníž. přenesená",N242,0)</f>
        <v>0</v>
      </c>
      <c r="BI242" s="142">
        <f>IF(U242="nulová",N242,0)</f>
        <v>0</v>
      </c>
      <c r="BJ242" s="22" t="s">
        <v>89</v>
      </c>
      <c r="BK242" s="142">
        <f>ROUND(L242*K242,2)</f>
        <v>0</v>
      </c>
      <c r="BL242" s="22" t="s">
        <v>320</v>
      </c>
      <c r="BM242" s="22" t="s">
        <v>321</v>
      </c>
    </row>
    <row r="243" spans="2:51" s="10" customFormat="1" ht="16.5" customHeight="1">
      <c r="B243" s="230"/>
      <c r="C243" s="231"/>
      <c r="D243" s="231"/>
      <c r="E243" s="232" t="s">
        <v>22</v>
      </c>
      <c r="F243" s="233" t="s">
        <v>322</v>
      </c>
      <c r="G243" s="234"/>
      <c r="H243" s="234"/>
      <c r="I243" s="234"/>
      <c r="J243" s="231"/>
      <c r="K243" s="235">
        <v>16</v>
      </c>
      <c r="L243" s="231"/>
      <c r="M243" s="231"/>
      <c r="N243" s="231"/>
      <c r="O243" s="231"/>
      <c r="P243" s="231"/>
      <c r="Q243" s="231"/>
      <c r="R243" s="236"/>
      <c r="T243" s="237"/>
      <c r="U243" s="231"/>
      <c r="V243" s="231"/>
      <c r="W243" s="231"/>
      <c r="X243" s="231"/>
      <c r="Y243" s="231"/>
      <c r="Z243" s="231"/>
      <c r="AA243" s="238"/>
      <c r="AT243" s="239" t="s">
        <v>168</v>
      </c>
      <c r="AU243" s="239" t="s">
        <v>111</v>
      </c>
      <c r="AV243" s="10" t="s">
        <v>111</v>
      </c>
      <c r="AW243" s="10" t="s">
        <v>36</v>
      </c>
      <c r="AX243" s="10" t="s">
        <v>81</v>
      </c>
      <c r="AY243" s="239" t="s">
        <v>160</v>
      </c>
    </row>
    <row r="244" spans="2:51" s="11" customFormat="1" ht="16.5" customHeight="1">
      <c r="B244" s="240"/>
      <c r="C244" s="241"/>
      <c r="D244" s="241"/>
      <c r="E244" s="242" t="s">
        <v>22</v>
      </c>
      <c r="F244" s="243" t="s">
        <v>169</v>
      </c>
      <c r="G244" s="241"/>
      <c r="H244" s="241"/>
      <c r="I244" s="241"/>
      <c r="J244" s="241"/>
      <c r="K244" s="244">
        <v>16</v>
      </c>
      <c r="L244" s="241"/>
      <c r="M244" s="241"/>
      <c r="N244" s="241"/>
      <c r="O244" s="241"/>
      <c r="P244" s="241"/>
      <c r="Q244" s="241"/>
      <c r="R244" s="245"/>
      <c r="T244" s="246"/>
      <c r="U244" s="241"/>
      <c r="V244" s="241"/>
      <c r="W244" s="241"/>
      <c r="X244" s="241"/>
      <c r="Y244" s="241"/>
      <c r="Z244" s="241"/>
      <c r="AA244" s="247"/>
      <c r="AT244" s="248" t="s">
        <v>168</v>
      </c>
      <c r="AU244" s="248" t="s">
        <v>111</v>
      </c>
      <c r="AV244" s="11" t="s">
        <v>165</v>
      </c>
      <c r="AW244" s="11" t="s">
        <v>36</v>
      </c>
      <c r="AX244" s="11" t="s">
        <v>89</v>
      </c>
      <c r="AY244" s="248" t="s">
        <v>160</v>
      </c>
    </row>
    <row r="245" spans="2:65" s="1" customFormat="1" ht="16.5" customHeight="1">
      <c r="B245" s="46"/>
      <c r="C245" s="250" t="s">
        <v>323</v>
      </c>
      <c r="D245" s="250" t="s">
        <v>223</v>
      </c>
      <c r="E245" s="251" t="s">
        <v>324</v>
      </c>
      <c r="F245" s="252" t="s">
        <v>325</v>
      </c>
      <c r="G245" s="252"/>
      <c r="H245" s="252"/>
      <c r="I245" s="252"/>
      <c r="J245" s="253" t="s">
        <v>276</v>
      </c>
      <c r="K245" s="254">
        <v>16</v>
      </c>
      <c r="L245" s="255">
        <v>0</v>
      </c>
      <c r="M245" s="256"/>
      <c r="N245" s="257">
        <f>ROUND(L245*K245,2)</f>
        <v>0</v>
      </c>
      <c r="O245" s="226"/>
      <c r="P245" s="226"/>
      <c r="Q245" s="226"/>
      <c r="R245" s="48"/>
      <c r="T245" s="227" t="s">
        <v>22</v>
      </c>
      <c r="U245" s="56" t="s">
        <v>46</v>
      </c>
      <c r="V245" s="47"/>
      <c r="W245" s="228">
        <f>V245*K245</f>
        <v>0</v>
      </c>
      <c r="X245" s="228">
        <v>0.04648</v>
      </c>
      <c r="Y245" s="228">
        <f>X245*K245</f>
        <v>0.74368</v>
      </c>
      <c r="Z245" s="228">
        <v>0</v>
      </c>
      <c r="AA245" s="229">
        <f>Z245*K245</f>
        <v>0</v>
      </c>
      <c r="AR245" s="22" t="s">
        <v>326</v>
      </c>
      <c r="AT245" s="22" t="s">
        <v>223</v>
      </c>
      <c r="AU245" s="22" t="s">
        <v>111</v>
      </c>
      <c r="AY245" s="22" t="s">
        <v>160</v>
      </c>
      <c r="BE245" s="142">
        <f>IF(U245="základní",N245,0)</f>
        <v>0</v>
      </c>
      <c r="BF245" s="142">
        <f>IF(U245="snížená",N245,0)</f>
        <v>0</v>
      </c>
      <c r="BG245" s="142">
        <f>IF(U245="zákl. přenesená",N245,0)</f>
        <v>0</v>
      </c>
      <c r="BH245" s="142">
        <f>IF(U245="sníž. přenesená",N245,0)</f>
        <v>0</v>
      </c>
      <c r="BI245" s="142">
        <f>IF(U245="nulová",N245,0)</f>
        <v>0</v>
      </c>
      <c r="BJ245" s="22" t="s">
        <v>89</v>
      </c>
      <c r="BK245" s="142">
        <f>ROUND(L245*K245,2)</f>
        <v>0</v>
      </c>
      <c r="BL245" s="22" t="s">
        <v>320</v>
      </c>
      <c r="BM245" s="22" t="s">
        <v>327</v>
      </c>
    </row>
    <row r="246" spans="2:63" s="9" customFormat="1" ht="37.4" customHeight="1">
      <c r="B246" s="206"/>
      <c r="C246" s="207"/>
      <c r="D246" s="208" t="s">
        <v>131</v>
      </c>
      <c r="E246" s="208"/>
      <c r="F246" s="208"/>
      <c r="G246" s="208"/>
      <c r="H246" s="208"/>
      <c r="I246" s="208"/>
      <c r="J246" s="208"/>
      <c r="K246" s="208"/>
      <c r="L246" s="208"/>
      <c r="M246" s="208"/>
      <c r="N246" s="260">
        <f>BK246</f>
        <v>0</v>
      </c>
      <c r="O246" s="261"/>
      <c r="P246" s="261"/>
      <c r="Q246" s="261"/>
      <c r="R246" s="209"/>
      <c r="T246" s="210"/>
      <c r="U246" s="207"/>
      <c r="V246" s="207"/>
      <c r="W246" s="211">
        <f>W247+W252+W254+W258</f>
        <v>0</v>
      </c>
      <c r="X246" s="207"/>
      <c r="Y246" s="211">
        <f>Y247+Y252+Y254+Y258</f>
        <v>0</v>
      </c>
      <c r="Z246" s="207"/>
      <c r="AA246" s="212">
        <f>AA247+AA252+AA254+AA258</f>
        <v>0</v>
      </c>
      <c r="AR246" s="213" t="s">
        <v>193</v>
      </c>
      <c r="AT246" s="214" t="s">
        <v>80</v>
      </c>
      <c r="AU246" s="214" t="s">
        <v>81</v>
      </c>
      <c r="AY246" s="213" t="s">
        <v>160</v>
      </c>
      <c r="BK246" s="215">
        <f>BK247+BK252+BK254+BK258</f>
        <v>0</v>
      </c>
    </row>
    <row r="247" spans="2:63" s="9" customFormat="1" ht="19.9" customHeight="1">
      <c r="B247" s="206"/>
      <c r="C247" s="207"/>
      <c r="D247" s="216" t="s">
        <v>132</v>
      </c>
      <c r="E247" s="216"/>
      <c r="F247" s="216"/>
      <c r="G247" s="216"/>
      <c r="H247" s="216"/>
      <c r="I247" s="216"/>
      <c r="J247" s="216"/>
      <c r="K247" s="216"/>
      <c r="L247" s="216"/>
      <c r="M247" s="216"/>
      <c r="N247" s="217">
        <f>BK247</f>
        <v>0</v>
      </c>
      <c r="O247" s="218"/>
      <c r="P247" s="218"/>
      <c r="Q247" s="218"/>
      <c r="R247" s="209"/>
      <c r="T247" s="210"/>
      <c r="U247" s="207"/>
      <c r="V247" s="207"/>
      <c r="W247" s="211">
        <f>SUM(W248:W251)</f>
        <v>0</v>
      </c>
      <c r="X247" s="207"/>
      <c r="Y247" s="211">
        <f>SUM(Y248:Y251)</f>
        <v>0</v>
      </c>
      <c r="Z247" s="207"/>
      <c r="AA247" s="212">
        <f>SUM(AA248:AA251)</f>
        <v>0</v>
      </c>
      <c r="AR247" s="213" t="s">
        <v>193</v>
      </c>
      <c r="AT247" s="214" t="s">
        <v>80</v>
      </c>
      <c r="AU247" s="214" t="s">
        <v>89</v>
      </c>
      <c r="AY247" s="213" t="s">
        <v>160</v>
      </c>
      <c r="BK247" s="215">
        <f>SUM(BK248:BK251)</f>
        <v>0</v>
      </c>
    </row>
    <row r="248" spans="2:65" s="1" customFormat="1" ht="16.5" customHeight="1">
      <c r="B248" s="46"/>
      <c r="C248" s="219" t="s">
        <v>328</v>
      </c>
      <c r="D248" s="219" t="s">
        <v>161</v>
      </c>
      <c r="E248" s="220" t="s">
        <v>329</v>
      </c>
      <c r="F248" s="221" t="s">
        <v>330</v>
      </c>
      <c r="G248" s="221"/>
      <c r="H248" s="221"/>
      <c r="I248" s="221"/>
      <c r="J248" s="222" t="s">
        <v>331</v>
      </c>
      <c r="K248" s="223">
        <v>1</v>
      </c>
      <c r="L248" s="224">
        <v>0</v>
      </c>
      <c r="M248" s="225"/>
      <c r="N248" s="226">
        <f>ROUND(L248*K248,2)</f>
        <v>0</v>
      </c>
      <c r="O248" s="226"/>
      <c r="P248" s="226"/>
      <c r="Q248" s="226"/>
      <c r="R248" s="48"/>
      <c r="T248" s="227" t="s">
        <v>22</v>
      </c>
      <c r="U248" s="56" t="s">
        <v>46</v>
      </c>
      <c r="V248" s="47"/>
      <c r="W248" s="228">
        <f>V248*K248</f>
        <v>0</v>
      </c>
      <c r="X248" s="228">
        <v>0</v>
      </c>
      <c r="Y248" s="228">
        <f>X248*K248</f>
        <v>0</v>
      </c>
      <c r="Z248" s="228">
        <v>0</v>
      </c>
      <c r="AA248" s="229">
        <f>Z248*K248</f>
        <v>0</v>
      </c>
      <c r="AR248" s="22" t="s">
        <v>332</v>
      </c>
      <c r="AT248" s="22" t="s">
        <v>161</v>
      </c>
      <c r="AU248" s="22" t="s">
        <v>111</v>
      </c>
      <c r="AY248" s="22" t="s">
        <v>160</v>
      </c>
      <c r="BE248" s="142">
        <f>IF(U248="základní",N248,0)</f>
        <v>0</v>
      </c>
      <c r="BF248" s="142">
        <f>IF(U248="snížená",N248,0)</f>
        <v>0</v>
      </c>
      <c r="BG248" s="142">
        <f>IF(U248="zákl. přenesená",N248,0)</f>
        <v>0</v>
      </c>
      <c r="BH248" s="142">
        <f>IF(U248="sníž. přenesená",N248,0)</f>
        <v>0</v>
      </c>
      <c r="BI248" s="142">
        <f>IF(U248="nulová",N248,0)</f>
        <v>0</v>
      </c>
      <c r="BJ248" s="22" t="s">
        <v>89</v>
      </c>
      <c r="BK248" s="142">
        <f>ROUND(L248*K248,2)</f>
        <v>0</v>
      </c>
      <c r="BL248" s="22" t="s">
        <v>332</v>
      </c>
      <c r="BM248" s="22" t="s">
        <v>333</v>
      </c>
    </row>
    <row r="249" spans="2:65" s="1" customFormat="1" ht="16.5" customHeight="1">
      <c r="B249" s="46"/>
      <c r="C249" s="219" t="s">
        <v>334</v>
      </c>
      <c r="D249" s="219" t="s">
        <v>161</v>
      </c>
      <c r="E249" s="220" t="s">
        <v>335</v>
      </c>
      <c r="F249" s="221" t="s">
        <v>336</v>
      </c>
      <c r="G249" s="221"/>
      <c r="H249" s="221"/>
      <c r="I249" s="221"/>
      <c r="J249" s="222" t="s">
        <v>331</v>
      </c>
      <c r="K249" s="223">
        <v>1</v>
      </c>
      <c r="L249" s="224">
        <v>0</v>
      </c>
      <c r="M249" s="225"/>
      <c r="N249" s="226">
        <f>ROUND(L249*K249,2)</f>
        <v>0</v>
      </c>
      <c r="O249" s="226"/>
      <c r="P249" s="226"/>
      <c r="Q249" s="226"/>
      <c r="R249" s="48"/>
      <c r="T249" s="227" t="s">
        <v>22</v>
      </c>
      <c r="U249" s="56" t="s">
        <v>46</v>
      </c>
      <c r="V249" s="47"/>
      <c r="W249" s="228">
        <f>V249*K249</f>
        <v>0</v>
      </c>
      <c r="X249" s="228">
        <v>0</v>
      </c>
      <c r="Y249" s="228">
        <f>X249*K249</f>
        <v>0</v>
      </c>
      <c r="Z249" s="228">
        <v>0</v>
      </c>
      <c r="AA249" s="229">
        <f>Z249*K249</f>
        <v>0</v>
      </c>
      <c r="AR249" s="22" t="s">
        <v>332</v>
      </c>
      <c r="AT249" s="22" t="s">
        <v>161</v>
      </c>
      <c r="AU249" s="22" t="s">
        <v>111</v>
      </c>
      <c r="AY249" s="22" t="s">
        <v>160</v>
      </c>
      <c r="BE249" s="142">
        <f>IF(U249="základní",N249,0)</f>
        <v>0</v>
      </c>
      <c r="BF249" s="142">
        <f>IF(U249="snížená",N249,0)</f>
        <v>0</v>
      </c>
      <c r="BG249" s="142">
        <f>IF(U249="zákl. přenesená",N249,0)</f>
        <v>0</v>
      </c>
      <c r="BH249" s="142">
        <f>IF(U249="sníž. přenesená",N249,0)</f>
        <v>0</v>
      </c>
      <c r="BI249" s="142">
        <f>IF(U249="nulová",N249,0)</f>
        <v>0</v>
      </c>
      <c r="BJ249" s="22" t="s">
        <v>89</v>
      </c>
      <c r="BK249" s="142">
        <f>ROUND(L249*K249,2)</f>
        <v>0</v>
      </c>
      <c r="BL249" s="22" t="s">
        <v>332</v>
      </c>
      <c r="BM249" s="22" t="s">
        <v>337</v>
      </c>
    </row>
    <row r="250" spans="2:65" s="1" customFormat="1" ht="16.5" customHeight="1">
      <c r="B250" s="46"/>
      <c r="C250" s="219" t="s">
        <v>338</v>
      </c>
      <c r="D250" s="219" t="s">
        <v>161</v>
      </c>
      <c r="E250" s="220" t="s">
        <v>339</v>
      </c>
      <c r="F250" s="221" t="s">
        <v>340</v>
      </c>
      <c r="G250" s="221"/>
      <c r="H250" s="221"/>
      <c r="I250" s="221"/>
      <c r="J250" s="222" t="s">
        <v>331</v>
      </c>
      <c r="K250" s="223">
        <v>1</v>
      </c>
      <c r="L250" s="224">
        <v>0</v>
      </c>
      <c r="M250" s="225"/>
      <c r="N250" s="226">
        <f>ROUND(L250*K250,2)</f>
        <v>0</v>
      </c>
      <c r="O250" s="226"/>
      <c r="P250" s="226"/>
      <c r="Q250" s="226"/>
      <c r="R250" s="48"/>
      <c r="T250" s="227" t="s">
        <v>22</v>
      </c>
      <c r="U250" s="56" t="s">
        <v>46</v>
      </c>
      <c r="V250" s="47"/>
      <c r="W250" s="228">
        <f>V250*K250</f>
        <v>0</v>
      </c>
      <c r="X250" s="228">
        <v>0</v>
      </c>
      <c r="Y250" s="228">
        <f>X250*K250</f>
        <v>0</v>
      </c>
      <c r="Z250" s="228">
        <v>0</v>
      </c>
      <c r="AA250" s="229">
        <f>Z250*K250</f>
        <v>0</v>
      </c>
      <c r="AR250" s="22" t="s">
        <v>332</v>
      </c>
      <c r="AT250" s="22" t="s">
        <v>161</v>
      </c>
      <c r="AU250" s="22" t="s">
        <v>111</v>
      </c>
      <c r="AY250" s="22" t="s">
        <v>160</v>
      </c>
      <c r="BE250" s="142">
        <f>IF(U250="základní",N250,0)</f>
        <v>0</v>
      </c>
      <c r="BF250" s="142">
        <f>IF(U250="snížená",N250,0)</f>
        <v>0</v>
      </c>
      <c r="BG250" s="142">
        <f>IF(U250="zákl. přenesená",N250,0)</f>
        <v>0</v>
      </c>
      <c r="BH250" s="142">
        <f>IF(U250="sníž. přenesená",N250,0)</f>
        <v>0</v>
      </c>
      <c r="BI250" s="142">
        <f>IF(U250="nulová",N250,0)</f>
        <v>0</v>
      </c>
      <c r="BJ250" s="22" t="s">
        <v>89</v>
      </c>
      <c r="BK250" s="142">
        <f>ROUND(L250*K250,2)</f>
        <v>0</v>
      </c>
      <c r="BL250" s="22" t="s">
        <v>332</v>
      </c>
      <c r="BM250" s="22" t="s">
        <v>341</v>
      </c>
    </row>
    <row r="251" spans="2:65" s="1" customFormat="1" ht="16.5" customHeight="1">
      <c r="B251" s="46"/>
      <c r="C251" s="219" t="s">
        <v>342</v>
      </c>
      <c r="D251" s="219" t="s">
        <v>161</v>
      </c>
      <c r="E251" s="220" t="s">
        <v>343</v>
      </c>
      <c r="F251" s="221" t="s">
        <v>344</v>
      </c>
      <c r="G251" s="221"/>
      <c r="H251" s="221"/>
      <c r="I251" s="221"/>
      <c r="J251" s="222" t="s">
        <v>331</v>
      </c>
      <c r="K251" s="223">
        <v>1</v>
      </c>
      <c r="L251" s="224">
        <v>0</v>
      </c>
      <c r="M251" s="225"/>
      <c r="N251" s="226">
        <f>ROUND(L251*K251,2)</f>
        <v>0</v>
      </c>
      <c r="O251" s="226"/>
      <c r="P251" s="226"/>
      <c r="Q251" s="226"/>
      <c r="R251" s="48"/>
      <c r="T251" s="227" t="s">
        <v>22</v>
      </c>
      <c r="U251" s="56" t="s">
        <v>46</v>
      </c>
      <c r="V251" s="47"/>
      <c r="W251" s="228">
        <f>V251*K251</f>
        <v>0</v>
      </c>
      <c r="X251" s="228">
        <v>0</v>
      </c>
      <c r="Y251" s="228">
        <f>X251*K251</f>
        <v>0</v>
      </c>
      <c r="Z251" s="228">
        <v>0</v>
      </c>
      <c r="AA251" s="229">
        <f>Z251*K251</f>
        <v>0</v>
      </c>
      <c r="AR251" s="22" t="s">
        <v>332</v>
      </c>
      <c r="AT251" s="22" t="s">
        <v>161</v>
      </c>
      <c r="AU251" s="22" t="s">
        <v>111</v>
      </c>
      <c r="AY251" s="22" t="s">
        <v>160</v>
      </c>
      <c r="BE251" s="142">
        <f>IF(U251="základní",N251,0)</f>
        <v>0</v>
      </c>
      <c r="BF251" s="142">
        <f>IF(U251="snížená",N251,0)</f>
        <v>0</v>
      </c>
      <c r="BG251" s="142">
        <f>IF(U251="zákl. přenesená",N251,0)</f>
        <v>0</v>
      </c>
      <c r="BH251" s="142">
        <f>IF(U251="sníž. přenesená",N251,0)</f>
        <v>0</v>
      </c>
      <c r="BI251" s="142">
        <f>IF(U251="nulová",N251,0)</f>
        <v>0</v>
      </c>
      <c r="BJ251" s="22" t="s">
        <v>89</v>
      </c>
      <c r="BK251" s="142">
        <f>ROUND(L251*K251,2)</f>
        <v>0</v>
      </c>
      <c r="BL251" s="22" t="s">
        <v>332</v>
      </c>
      <c r="BM251" s="22" t="s">
        <v>345</v>
      </c>
    </row>
    <row r="252" spans="2:63" s="9" customFormat="1" ht="29.85" customHeight="1">
      <c r="B252" s="206"/>
      <c r="C252" s="207"/>
      <c r="D252" s="216" t="s">
        <v>133</v>
      </c>
      <c r="E252" s="216"/>
      <c r="F252" s="216"/>
      <c r="G252" s="216"/>
      <c r="H252" s="216"/>
      <c r="I252" s="216"/>
      <c r="J252" s="216"/>
      <c r="K252" s="216"/>
      <c r="L252" s="216"/>
      <c r="M252" s="216"/>
      <c r="N252" s="258">
        <f>BK252</f>
        <v>0</v>
      </c>
      <c r="O252" s="259"/>
      <c r="P252" s="259"/>
      <c r="Q252" s="259"/>
      <c r="R252" s="209"/>
      <c r="T252" s="210"/>
      <c r="U252" s="207"/>
      <c r="V252" s="207"/>
      <c r="W252" s="211">
        <f>W253</f>
        <v>0</v>
      </c>
      <c r="X252" s="207"/>
      <c r="Y252" s="211">
        <f>Y253</f>
        <v>0</v>
      </c>
      <c r="Z252" s="207"/>
      <c r="AA252" s="212">
        <f>AA253</f>
        <v>0</v>
      </c>
      <c r="AR252" s="213" t="s">
        <v>193</v>
      </c>
      <c r="AT252" s="214" t="s">
        <v>80</v>
      </c>
      <c r="AU252" s="214" t="s">
        <v>89</v>
      </c>
      <c r="AY252" s="213" t="s">
        <v>160</v>
      </c>
      <c r="BK252" s="215">
        <f>BK253</f>
        <v>0</v>
      </c>
    </row>
    <row r="253" spans="2:65" s="1" customFormat="1" ht="16.5" customHeight="1">
      <c r="B253" s="46"/>
      <c r="C253" s="219" t="s">
        <v>346</v>
      </c>
      <c r="D253" s="219" t="s">
        <v>161</v>
      </c>
      <c r="E253" s="220" t="s">
        <v>347</v>
      </c>
      <c r="F253" s="221" t="s">
        <v>348</v>
      </c>
      <c r="G253" s="221"/>
      <c r="H253" s="221"/>
      <c r="I253" s="221"/>
      <c r="J253" s="222" t="s">
        <v>331</v>
      </c>
      <c r="K253" s="223">
        <v>1</v>
      </c>
      <c r="L253" s="224">
        <v>0</v>
      </c>
      <c r="M253" s="225"/>
      <c r="N253" s="226">
        <f>ROUND(L253*K253,2)</f>
        <v>0</v>
      </c>
      <c r="O253" s="226"/>
      <c r="P253" s="226"/>
      <c r="Q253" s="226"/>
      <c r="R253" s="48"/>
      <c r="T253" s="227" t="s">
        <v>22</v>
      </c>
      <c r="U253" s="56" t="s">
        <v>46</v>
      </c>
      <c r="V253" s="47"/>
      <c r="W253" s="228">
        <f>V253*K253</f>
        <v>0</v>
      </c>
      <c r="X253" s="228">
        <v>0</v>
      </c>
      <c r="Y253" s="228">
        <f>X253*K253</f>
        <v>0</v>
      </c>
      <c r="Z253" s="228">
        <v>0</v>
      </c>
      <c r="AA253" s="229">
        <f>Z253*K253</f>
        <v>0</v>
      </c>
      <c r="AR253" s="22" t="s">
        <v>332</v>
      </c>
      <c r="AT253" s="22" t="s">
        <v>161</v>
      </c>
      <c r="AU253" s="22" t="s">
        <v>111</v>
      </c>
      <c r="AY253" s="22" t="s">
        <v>160</v>
      </c>
      <c r="BE253" s="142">
        <f>IF(U253="základní",N253,0)</f>
        <v>0</v>
      </c>
      <c r="BF253" s="142">
        <f>IF(U253="snížená",N253,0)</f>
        <v>0</v>
      </c>
      <c r="BG253" s="142">
        <f>IF(U253="zákl. přenesená",N253,0)</f>
        <v>0</v>
      </c>
      <c r="BH253" s="142">
        <f>IF(U253="sníž. přenesená",N253,0)</f>
        <v>0</v>
      </c>
      <c r="BI253" s="142">
        <f>IF(U253="nulová",N253,0)</f>
        <v>0</v>
      </c>
      <c r="BJ253" s="22" t="s">
        <v>89</v>
      </c>
      <c r="BK253" s="142">
        <f>ROUND(L253*K253,2)</f>
        <v>0</v>
      </c>
      <c r="BL253" s="22" t="s">
        <v>332</v>
      </c>
      <c r="BM253" s="22" t="s">
        <v>349</v>
      </c>
    </row>
    <row r="254" spans="2:63" s="9" customFormat="1" ht="29.85" customHeight="1">
      <c r="B254" s="206"/>
      <c r="C254" s="207"/>
      <c r="D254" s="216" t="s">
        <v>134</v>
      </c>
      <c r="E254" s="216"/>
      <c r="F254" s="216"/>
      <c r="G254" s="216"/>
      <c r="H254" s="216"/>
      <c r="I254" s="216"/>
      <c r="J254" s="216"/>
      <c r="K254" s="216"/>
      <c r="L254" s="216"/>
      <c r="M254" s="216"/>
      <c r="N254" s="258">
        <f>BK254</f>
        <v>0</v>
      </c>
      <c r="O254" s="259"/>
      <c r="P254" s="259"/>
      <c r="Q254" s="259"/>
      <c r="R254" s="209"/>
      <c r="T254" s="210"/>
      <c r="U254" s="207"/>
      <c r="V254" s="207"/>
      <c r="W254" s="211">
        <f>SUM(W255:W257)</f>
        <v>0</v>
      </c>
      <c r="X254" s="207"/>
      <c r="Y254" s="211">
        <f>SUM(Y255:Y257)</f>
        <v>0</v>
      </c>
      <c r="Z254" s="207"/>
      <c r="AA254" s="212">
        <f>SUM(AA255:AA257)</f>
        <v>0</v>
      </c>
      <c r="AR254" s="213" t="s">
        <v>193</v>
      </c>
      <c r="AT254" s="214" t="s">
        <v>80</v>
      </c>
      <c r="AU254" s="214" t="s">
        <v>89</v>
      </c>
      <c r="AY254" s="213" t="s">
        <v>160</v>
      </c>
      <c r="BK254" s="215">
        <f>SUM(BK255:BK257)</f>
        <v>0</v>
      </c>
    </row>
    <row r="255" spans="2:65" s="1" customFormat="1" ht="16.5" customHeight="1">
      <c r="B255" s="46"/>
      <c r="C255" s="219" t="s">
        <v>350</v>
      </c>
      <c r="D255" s="219" t="s">
        <v>161</v>
      </c>
      <c r="E255" s="220" t="s">
        <v>351</v>
      </c>
      <c r="F255" s="221" t="s">
        <v>138</v>
      </c>
      <c r="G255" s="221"/>
      <c r="H255" s="221"/>
      <c r="I255" s="221"/>
      <c r="J255" s="222" t="s">
        <v>331</v>
      </c>
      <c r="K255" s="223">
        <v>1</v>
      </c>
      <c r="L255" s="224">
        <v>0</v>
      </c>
      <c r="M255" s="225"/>
      <c r="N255" s="226">
        <f>ROUND(L255*K255,2)</f>
        <v>0</v>
      </c>
      <c r="O255" s="226"/>
      <c r="P255" s="226"/>
      <c r="Q255" s="226"/>
      <c r="R255" s="48"/>
      <c r="T255" s="227" t="s">
        <v>22</v>
      </c>
      <c r="U255" s="56" t="s">
        <v>46</v>
      </c>
      <c r="V255" s="47"/>
      <c r="W255" s="228">
        <f>V255*K255</f>
        <v>0</v>
      </c>
      <c r="X255" s="228">
        <v>0</v>
      </c>
      <c r="Y255" s="228">
        <f>X255*K255</f>
        <v>0</v>
      </c>
      <c r="Z255" s="228">
        <v>0</v>
      </c>
      <c r="AA255" s="229">
        <f>Z255*K255</f>
        <v>0</v>
      </c>
      <c r="AR255" s="22" t="s">
        <v>332</v>
      </c>
      <c r="AT255" s="22" t="s">
        <v>161</v>
      </c>
      <c r="AU255" s="22" t="s">
        <v>111</v>
      </c>
      <c r="AY255" s="22" t="s">
        <v>160</v>
      </c>
      <c r="BE255" s="142">
        <f>IF(U255="základní",N255,0)</f>
        <v>0</v>
      </c>
      <c r="BF255" s="142">
        <f>IF(U255="snížená",N255,0)</f>
        <v>0</v>
      </c>
      <c r="BG255" s="142">
        <f>IF(U255="zákl. přenesená",N255,0)</f>
        <v>0</v>
      </c>
      <c r="BH255" s="142">
        <f>IF(U255="sníž. přenesená",N255,0)</f>
        <v>0</v>
      </c>
      <c r="BI255" s="142">
        <f>IF(U255="nulová",N255,0)</f>
        <v>0</v>
      </c>
      <c r="BJ255" s="22" t="s">
        <v>89</v>
      </c>
      <c r="BK255" s="142">
        <f>ROUND(L255*K255,2)</f>
        <v>0</v>
      </c>
      <c r="BL255" s="22" t="s">
        <v>332</v>
      </c>
      <c r="BM255" s="22" t="s">
        <v>352</v>
      </c>
    </row>
    <row r="256" spans="2:65" s="1" customFormat="1" ht="16.5" customHeight="1">
      <c r="B256" s="46"/>
      <c r="C256" s="219" t="s">
        <v>353</v>
      </c>
      <c r="D256" s="219" t="s">
        <v>161</v>
      </c>
      <c r="E256" s="220" t="s">
        <v>354</v>
      </c>
      <c r="F256" s="221" t="s">
        <v>355</v>
      </c>
      <c r="G256" s="221"/>
      <c r="H256" s="221"/>
      <c r="I256" s="221"/>
      <c r="J256" s="222" t="s">
        <v>331</v>
      </c>
      <c r="K256" s="223">
        <v>1</v>
      </c>
      <c r="L256" s="224">
        <v>0</v>
      </c>
      <c r="M256" s="225"/>
      <c r="N256" s="226">
        <f>ROUND(L256*K256,2)</f>
        <v>0</v>
      </c>
      <c r="O256" s="226"/>
      <c r="P256" s="226"/>
      <c r="Q256" s="226"/>
      <c r="R256" s="48"/>
      <c r="T256" s="227" t="s">
        <v>22</v>
      </c>
      <c r="U256" s="56" t="s">
        <v>46</v>
      </c>
      <c r="V256" s="47"/>
      <c r="W256" s="228">
        <f>V256*K256</f>
        <v>0</v>
      </c>
      <c r="X256" s="228">
        <v>0</v>
      </c>
      <c r="Y256" s="228">
        <f>X256*K256</f>
        <v>0</v>
      </c>
      <c r="Z256" s="228">
        <v>0</v>
      </c>
      <c r="AA256" s="229">
        <f>Z256*K256</f>
        <v>0</v>
      </c>
      <c r="AR256" s="22" t="s">
        <v>332</v>
      </c>
      <c r="AT256" s="22" t="s">
        <v>161</v>
      </c>
      <c r="AU256" s="22" t="s">
        <v>111</v>
      </c>
      <c r="AY256" s="22" t="s">
        <v>160</v>
      </c>
      <c r="BE256" s="142">
        <f>IF(U256="základní",N256,0)</f>
        <v>0</v>
      </c>
      <c r="BF256" s="142">
        <f>IF(U256="snížená",N256,0)</f>
        <v>0</v>
      </c>
      <c r="BG256" s="142">
        <f>IF(U256="zákl. přenesená",N256,0)</f>
        <v>0</v>
      </c>
      <c r="BH256" s="142">
        <f>IF(U256="sníž. přenesená",N256,0)</f>
        <v>0</v>
      </c>
      <c r="BI256" s="142">
        <f>IF(U256="nulová",N256,0)</f>
        <v>0</v>
      </c>
      <c r="BJ256" s="22" t="s">
        <v>89</v>
      </c>
      <c r="BK256" s="142">
        <f>ROUND(L256*K256,2)</f>
        <v>0</v>
      </c>
      <c r="BL256" s="22" t="s">
        <v>332</v>
      </c>
      <c r="BM256" s="22" t="s">
        <v>356</v>
      </c>
    </row>
    <row r="257" spans="2:65" s="1" customFormat="1" ht="16.5" customHeight="1">
      <c r="B257" s="46"/>
      <c r="C257" s="219" t="s">
        <v>357</v>
      </c>
      <c r="D257" s="219" t="s">
        <v>161</v>
      </c>
      <c r="E257" s="220" t="s">
        <v>358</v>
      </c>
      <c r="F257" s="221" t="s">
        <v>359</v>
      </c>
      <c r="G257" s="221"/>
      <c r="H257" s="221"/>
      <c r="I257" s="221"/>
      <c r="J257" s="222" t="s">
        <v>331</v>
      </c>
      <c r="K257" s="223">
        <v>1</v>
      </c>
      <c r="L257" s="224">
        <v>0</v>
      </c>
      <c r="M257" s="225"/>
      <c r="N257" s="226">
        <f>ROUND(L257*K257,2)</f>
        <v>0</v>
      </c>
      <c r="O257" s="226"/>
      <c r="P257" s="226"/>
      <c r="Q257" s="226"/>
      <c r="R257" s="48"/>
      <c r="T257" s="227" t="s">
        <v>22</v>
      </c>
      <c r="U257" s="56" t="s">
        <v>46</v>
      </c>
      <c r="V257" s="47"/>
      <c r="W257" s="228">
        <f>V257*K257</f>
        <v>0</v>
      </c>
      <c r="X257" s="228">
        <v>0</v>
      </c>
      <c r="Y257" s="228">
        <f>X257*K257</f>
        <v>0</v>
      </c>
      <c r="Z257" s="228">
        <v>0</v>
      </c>
      <c r="AA257" s="229">
        <f>Z257*K257</f>
        <v>0</v>
      </c>
      <c r="AR257" s="22" t="s">
        <v>332</v>
      </c>
      <c r="AT257" s="22" t="s">
        <v>161</v>
      </c>
      <c r="AU257" s="22" t="s">
        <v>111</v>
      </c>
      <c r="AY257" s="22" t="s">
        <v>160</v>
      </c>
      <c r="BE257" s="142">
        <f>IF(U257="základní",N257,0)</f>
        <v>0</v>
      </c>
      <c r="BF257" s="142">
        <f>IF(U257="snížená",N257,0)</f>
        <v>0</v>
      </c>
      <c r="BG257" s="142">
        <f>IF(U257="zákl. přenesená",N257,0)</f>
        <v>0</v>
      </c>
      <c r="BH257" s="142">
        <f>IF(U257="sníž. přenesená",N257,0)</f>
        <v>0</v>
      </c>
      <c r="BI257" s="142">
        <f>IF(U257="nulová",N257,0)</f>
        <v>0</v>
      </c>
      <c r="BJ257" s="22" t="s">
        <v>89</v>
      </c>
      <c r="BK257" s="142">
        <f>ROUND(L257*K257,2)</f>
        <v>0</v>
      </c>
      <c r="BL257" s="22" t="s">
        <v>332</v>
      </c>
      <c r="BM257" s="22" t="s">
        <v>360</v>
      </c>
    </row>
    <row r="258" spans="2:63" s="9" customFormat="1" ht="29.85" customHeight="1">
      <c r="B258" s="206"/>
      <c r="C258" s="207"/>
      <c r="D258" s="216" t="s">
        <v>135</v>
      </c>
      <c r="E258" s="216"/>
      <c r="F258" s="216"/>
      <c r="G258" s="216"/>
      <c r="H258" s="216"/>
      <c r="I258" s="216"/>
      <c r="J258" s="216"/>
      <c r="K258" s="216"/>
      <c r="L258" s="216"/>
      <c r="M258" s="216"/>
      <c r="N258" s="258">
        <f>BK258</f>
        <v>0</v>
      </c>
      <c r="O258" s="259"/>
      <c r="P258" s="259"/>
      <c r="Q258" s="259"/>
      <c r="R258" s="209"/>
      <c r="T258" s="210"/>
      <c r="U258" s="207"/>
      <c r="V258" s="207"/>
      <c r="W258" s="211">
        <f>SUM(W259:W262)</f>
        <v>0</v>
      </c>
      <c r="X258" s="207"/>
      <c r="Y258" s="211">
        <f>SUM(Y259:Y262)</f>
        <v>0</v>
      </c>
      <c r="Z258" s="207"/>
      <c r="AA258" s="212">
        <f>SUM(AA259:AA262)</f>
        <v>0</v>
      </c>
      <c r="AR258" s="213" t="s">
        <v>193</v>
      </c>
      <c r="AT258" s="214" t="s">
        <v>80</v>
      </c>
      <c r="AU258" s="214" t="s">
        <v>89</v>
      </c>
      <c r="AY258" s="213" t="s">
        <v>160</v>
      </c>
      <c r="BK258" s="215">
        <f>SUM(BK259:BK262)</f>
        <v>0</v>
      </c>
    </row>
    <row r="259" spans="2:65" s="1" customFormat="1" ht="16.5" customHeight="1">
      <c r="B259" s="46"/>
      <c r="C259" s="219" t="s">
        <v>361</v>
      </c>
      <c r="D259" s="219" t="s">
        <v>161</v>
      </c>
      <c r="E259" s="220" t="s">
        <v>362</v>
      </c>
      <c r="F259" s="221" t="s">
        <v>363</v>
      </c>
      <c r="G259" s="221"/>
      <c r="H259" s="221"/>
      <c r="I259" s="221"/>
      <c r="J259" s="222" t="s">
        <v>331</v>
      </c>
      <c r="K259" s="223">
        <v>1</v>
      </c>
      <c r="L259" s="224">
        <v>0</v>
      </c>
      <c r="M259" s="225"/>
      <c r="N259" s="226">
        <f>ROUND(L259*K259,2)</f>
        <v>0</v>
      </c>
      <c r="O259" s="226"/>
      <c r="P259" s="226"/>
      <c r="Q259" s="226"/>
      <c r="R259" s="48"/>
      <c r="T259" s="227" t="s">
        <v>22</v>
      </c>
      <c r="U259" s="56" t="s">
        <v>46</v>
      </c>
      <c r="V259" s="47"/>
      <c r="W259" s="228">
        <f>V259*K259</f>
        <v>0</v>
      </c>
      <c r="X259" s="228">
        <v>0</v>
      </c>
      <c r="Y259" s="228">
        <f>X259*K259</f>
        <v>0</v>
      </c>
      <c r="Z259" s="228">
        <v>0</v>
      </c>
      <c r="AA259" s="229">
        <f>Z259*K259</f>
        <v>0</v>
      </c>
      <c r="AR259" s="22" t="s">
        <v>332</v>
      </c>
      <c r="AT259" s="22" t="s">
        <v>161</v>
      </c>
      <c r="AU259" s="22" t="s">
        <v>111</v>
      </c>
      <c r="AY259" s="22" t="s">
        <v>160</v>
      </c>
      <c r="BE259" s="142">
        <f>IF(U259="základní",N259,0)</f>
        <v>0</v>
      </c>
      <c r="BF259" s="142">
        <f>IF(U259="snížená",N259,0)</f>
        <v>0</v>
      </c>
      <c r="BG259" s="142">
        <f>IF(U259="zákl. přenesená",N259,0)</f>
        <v>0</v>
      </c>
      <c r="BH259" s="142">
        <f>IF(U259="sníž. přenesená",N259,0)</f>
        <v>0</v>
      </c>
      <c r="BI259" s="142">
        <f>IF(U259="nulová",N259,0)</f>
        <v>0</v>
      </c>
      <c r="BJ259" s="22" t="s">
        <v>89</v>
      </c>
      <c r="BK259" s="142">
        <f>ROUND(L259*K259,2)</f>
        <v>0</v>
      </c>
      <c r="BL259" s="22" t="s">
        <v>332</v>
      </c>
      <c r="BM259" s="22" t="s">
        <v>364</v>
      </c>
    </row>
    <row r="260" spans="2:65" s="1" customFormat="1" ht="16.5" customHeight="1">
      <c r="B260" s="46"/>
      <c r="C260" s="219" t="s">
        <v>326</v>
      </c>
      <c r="D260" s="219" t="s">
        <v>161</v>
      </c>
      <c r="E260" s="220" t="s">
        <v>365</v>
      </c>
      <c r="F260" s="221" t="s">
        <v>366</v>
      </c>
      <c r="G260" s="221"/>
      <c r="H260" s="221"/>
      <c r="I260" s="221"/>
      <c r="J260" s="222" t="s">
        <v>331</v>
      </c>
      <c r="K260" s="223">
        <v>3</v>
      </c>
      <c r="L260" s="224">
        <v>0</v>
      </c>
      <c r="M260" s="225"/>
      <c r="N260" s="226">
        <f>ROUND(L260*K260,2)</f>
        <v>0</v>
      </c>
      <c r="O260" s="226"/>
      <c r="P260" s="226"/>
      <c r="Q260" s="226"/>
      <c r="R260" s="48"/>
      <c r="T260" s="227" t="s">
        <v>22</v>
      </c>
      <c r="U260" s="56" t="s">
        <v>46</v>
      </c>
      <c r="V260" s="47"/>
      <c r="W260" s="228">
        <f>V260*K260</f>
        <v>0</v>
      </c>
      <c r="X260" s="228">
        <v>0</v>
      </c>
      <c r="Y260" s="228">
        <f>X260*K260</f>
        <v>0</v>
      </c>
      <c r="Z260" s="228">
        <v>0</v>
      </c>
      <c r="AA260" s="229">
        <f>Z260*K260</f>
        <v>0</v>
      </c>
      <c r="AR260" s="22" t="s">
        <v>332</v>
      </c>
      <c r="AT260" s="22" t="s">
        <v>161</v>
      </c>
      <c r="AU260" s="22" t="s">
        <v>111</v>
      </c>
      <c r="AY260" s="22" t="s">
        <v>160</v>
      </c>
      <c r="BE260" s="142">
        <f>IF(U260="základní",N260,0)</f>
        <v>0</v>
      </c>
      <c r="BF260" s="142">
        <f>IF(U260="snížená",N260,0)</f>
        <v>0</v>
      </c>
      <c r="BG260" s="142">
        <f>IF(U260="zákl. přenesená",N260,0)</f>
        <v>0</v>
      </c>
      <c r="BH260" s="142">
        <f>IF(U260="sníž. přenesená",N260,0)</f>
        <v>0</v>
      </c>
      <c r="BI260" s="142">
        <f>IF(U260="nulová",N260,0)</f>
        <v>0</v>
      </c>
      <c r="BJ260" s="22" t="s">
        <v>89</v>
      </c>
      <c r="BK260" s="142">
        <f>ROUND(L260*K260,2)</f>
        <v>0</v>
      </c>
      <c r="BL260" s="22" t="s">
        <v>332</v>
      </c>
      <c r="BM260" s="22" t="s">
        <v>367</v>
      </c>
    </row>
    <row r="261" spans="2:51" s="10" customFormat="1" ht="16.5" customHeight="1">
      <c r="B261" s="230"/>
      <c r="C261" s="231"/>
      <c r="D261" s="231"/>
      <c r="E261" s="232" t="s">
        <v>22</v>
      </c>
      <c r="F261" s="233" t="s">
        <v>368</v>
      </c>
      <c r="G261" s="234"/>
      <c r="H261" s="234"/>
      <c r="I261" s="234"/>
      <c r="J261" s="231"/>
      <c r="K261" s="235">
        <v>3</v>
      </c>
      <c r="L261" s="231"/>
      <c r="M261" s="231"/>
      <c r="N261" s="231"/>
      <c r="O261" s="231"/>
      <c r="P261" s="231"/>
      <c r="Q261" s="231"/>
      <c r="R261" s="236"/>
      <c r="T261" s="237"/>
      <c r="U261" s="231"/>
      <c r="V261" s="231"/>
      <c r="W261" s="231"/>
      <c r="X261" s="231"/>
      <c r="Y261" s="231"/>
      <c r="Z261" s="231"/>
      <c r="AA261" s="238"/>
      <c r="AT261" s="239" t="s">
        <v>168</v>
      </c>
      <c r="AU261" s="239" t="s">
        <v>111</v>
      </c>
      <c r="AV261" s="10" t="s">
        <v>111</v>
      </c>
      <c r="AW261" s="10" t="s">
        <v>36</v>
      </c>
      <c r="AX261" s="10" t="s">
        <v>81</v>
      </c>
      <c r="AY261" s="239" t="s">
        <v>160</v>
      </c>
    </row>
    <row r="262" spans="2:51" s="11" customFormat="1" ht="16.5" customHeight="1">
      <c r="B262" s="240"/>
      <c r="C262" s="241"/>
      <c r="D262" s="241"/>
      <c r="E262" s="242" t="s">
        <v>22</v>
      </c>
      <c r="F262" s="243" t="s">
        <v>169</v>
      </c>
      <c r="G262" s="241"/>
      <c r="H262" s="241"/>
      <c r="I262" s="241"/>
      <c r="J262" s="241"/>
      <c r="K262" s="244">
        <v>3</v>
      </c>
      <c r="L262" s="241"/>
      <c r="M262" s="241"/>
      <c r="N262" s="241"/>
      <c r="O262" s="241"/>
      <c r="P262" s="241"/>
      <c r="Q262" s="241"/>
      <c r="R262" s="245"/>
      <c r="T262" s="246"/>
      <c r="U262" s="241"/>
      <c r="V262" s="241"/>
      <c r="W262" s="241"/>
      <c r="X262" s="241"/>
      <c r="Y262" s="241"/>
      <c r="Z262" s="241"/>
      <c r="AA262" s="247"/>
      <c r="AT262" s="248" t="s">
        <v>168</v>
      </c>
      <c r="AU262" s="248" t="s">
        <v>111</v>
      </c>
      <c r="AV262" s="11" t="s">
        <v>165</v>
      </c>
      <c r="AW262" s="11" t="s">
        <v>36</v>
      </c>
      <c r="AX262" s="11" t="s">
        <v>89</v>
      </c>
      <c r="AY262" s="248" t="s">
        <v>160</v>
      </c>
    </row>
    <row r="263" spans="2:63" s="1" customFormat="1" ht="49.9" customHeight="1">
      <c r="B263" s="46"/>
      <c r="C263" s="47"/>
      <c r="D263" s="208" t="s">
        <v>369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262">
        <f>BK263</f>
        <v>0</v>
      </c>
      <c r="O263" s="263"/>
      <c r="P263" s="263"/>
      <c r="Q263" s="263"/>
      <c r="R263" s="48"/>
      <c r="T263" s="190"/>
      <c r="U263" s="47"/>
      <c r="V263" s="47"/>
      <c r="W263" s="47"/>
      <c r="X263" s="47"/>
      <c r="Y263" s="47"/>
      <c r="Z263" s="47"/>
      <c r="AA263" s="100"/>
      <c r="AT263" s="22" t="s">
        <v>80</v>
      </c>
      <c r="AU263" s="22" t="s">
        <v>81</v>
      </c>
      <c r="AY263" s="22" t="s">
        <v>370</v>
      </c>
      <c r="BK263" s="142">
        <f>SUM(BK264:BK268)</f>
        <v>0</v>
      </c>
    </row>
    <row r="264" spans="2:63" s="1" customFormat="1" ht="22.3" customHeight="1">
      <c r="B264" s="46"/>
      <c r="C264" s="264" t="s">
        <v>22</v>
      </c>
      <c r="D264" s="264" t="s">
        <v>161</v>
      </c>
      <c r="E264" s="265" t="s">
        <v>22</v>
      </c>
      <c r="F264" s="266" t="s">
        <v>22</v>
      </c>
      <c r="G264" s="266"/>
      <c r="H264" s="266"/>
      <c r="I264" s="266"/>
      <c r="J264" s="267" t="s">
        <v>22</v>
      </c>
      <c r="K264" s="268"/>
      <c r="L264" s="224"/>
      <c r="M264" s="226"/>
      <c r="N264" s="226">
        <f>BK264</f>
        <v>0</v>
      </c>
      <c r="O264" s="226"/>
      <c r="P264" s="226"/>
      <c r="Q264" s="226"/>
      <c r="R264" s="48"/>
      <c r="T264" s="227" t="s">
        <v>22</v>
      </c>
      <c r="U264" s="269" t="s">
        <v>46</v>
      </c>
      <c r="V264" s="47"/>
      <c r="W264" s="47"/>
      <c r="X264" s="47"/>
      <c r="Y264" s="47"/>
      <c r="Z264" s="47"/>
      <c r="AA264" s="100"/>
      <c r="AT264" s="22" t="s">
        <v>370</v>
      </c>
      <c r="AU264" s="22" t="s">
        <v>89</v>
      </c>
      <c r="AY264" s="22" t="s">
        <v>370</v>
      </c>
      <c r="BE264" s="142">
        <f>IF(U264="základní",N264,0)</f>
        <v>0</v>
      </c>
      <c r="BF264" s="142">
        <f>IF(U264="snížená",N264,0)</f>
        <v>0</v>
      </c>
      <c r="BG264" s="142">
        <f>IF(U264="zákl. přenesená",N264,0)</f>
        <v>0</v>
      </c>
      <c r="BH264" s="142">
        <f>IF(U264="sníž. přenesená",N264,0)</f>
        <v>0</v>
      </c>
      <c r="BI264" s="142">
        <f>IF(U264="nulová",N264,0)</f>
        <v>0</v>
      </c>
      <c r="BJ264" s="22" t="s">
        <v>89</v>
      </c>
      <c r="BK264" s="142">
        <f>L264*K264</f>
        <v>0</v>
      </c>
    </row>
    <row r="265" spans="2:63" s="1" customFormat="1" ht="22.3" customHeight="1">
      <c r="B265" s="46"/>
      <c r="C265" s="264" t="s">
        <v>22</v>
      </c>
      <c r="D265" s="264" t="s">
        <v>161</v>
      </c>
      <c r="E265" s="265" t="s">
        <v>22</v>
      </c>
      <c r="F265" s="266" t="s">
        <v>22</v>
      </c>
      <c r="G265" s="266"/>
      <c r="H265" s="266"/>
      <c r="I265" s="266"/>
      <c r="J265" s="267" t="s">
        <v>22</v>
      </c>
      <c r="K265" s="268"/>
      <c r="L265" s="224"/>
      <c r="M265" s="226"/>
      <c r="N265" s="226">
        <f>BK265</f>
        <v>0</v>
      </c>
      <c r="O265" s="226"/>
      <c r="P265" s="226"/>
      <c r="Q265" s="226"/>
      <c r="R265" s="48"/>
      <c r="T265" s="227" t="s">
        <v>22</v>
      </c>
      <c r="U265" s="269" t="s">
        <v>46</v>
      </c>
      <c r="V265" s="47"/>
      <c r="W265" s="47"/>
      <c r="X265" s="47"/>
      <c r="Y265" s="47"/>
      <c r="Z265" s="47"/>
      <c r="AA265" s="100"/>
      <c r="AT265" s="22" t="s">
        <v>370</v>
      </c>
      <c r="AU265" s="22" t="s">
        <v>89</v>
      </c>
      <c r="AY265" s="22" t="s">
        <v>370</v>
      </c>
      <c r="BE265" s="142">
        <f>IF(U265="základní",N265,0)</f>
        <v>0</v>
      </c>
      <c r="BF265" s="142">
        <f>IF(U265="snížená",N265,0)</f>
        <v>0</v>
      </c>
      <c r="BG265" s="142">
        <f>IF(U265="zákl. přenesená",N265,0)</f>
        <v>0</v>
      </c>
      <c r="BH265" s="142">
        <f>IF(U265="sníž. přenesená",N265,0)</f>
        <v>0</v>
      </c>
      <c r="BI265" s="142">
        <f>IF(U265="nulová",N265,0)</f>
        <v>0</v>
      </c>
      <c r="BJ265" s="22" t="s">
        <v>89</v>
      </c>
      <c r="BK265" s="142">
        <f>L265*K265</f>
        <v>0</v>
      </c>
    </row>
    <row r="266" spans="2:63" s="1" customFormat="1" ht="22.3" customHeight="1">
      <c r="B266" s="46"/>
      <c r="C266" s="264" t="s">
        <v>22</v>
      </c>
      <c r="D266" s="264" t="s">
        <v>161</v>
      </c>
      <c r="E266" s="265" t="s">
        <v>22</v>
      </c>
      <c r="F266" s="266" t="s">
        <v>22</v>
      </c>
      <c r="G266" s="266"/>
      <c r="H266" s="266"/>
      <c r="I266" s="266"/>
      <c r="J266" s="267" t="s">
        <v>22</v>
      </c>
      <c r="K266" s="268"/>
      <c r="L266" s="224"/>
      <c r="M266" s="226"/>
      <c r="N266" s="226">
        <f>BK266</f>
        <v>0</v>
      </c>
      <c r="O266" s="226"/>
      <c r="P266" s="226"/>
      <c r="Q266" s="226"/>
      <c r="R266" s="48"/>
      <c r="T266" s="227" t="s">
        <v>22</v>
      </c>
      <c r="U266" s="269" t="s">
        <v>46</v>
      </c>
      <c r="V266" s="47"/>
      <c r="W266" s="47"/>
      <c r="X266" s="47"/>
      <c r="Y266" s="47"/>
      <c r="Z266" s="47"/>
      <c r="AA266" s="100"/>
      <c r="AT266" s="22" t="s">
        <v>370</v>
      </c>
      <c r="AU266" s="22" t="s">
        <v>89</v>
      </c>
      <c r="AY266" s="22" t="s">
        <v>370</v>
      </c>
      <c r="BE266" s="142">
        <f>IF(U266="základní",N266,0)</f>
        <v>0</v>
      </c>
      <c r="BF266" s="142">
        <f>IF(U266="snížená",N266,0)</f>
        <v>0</v>
      </c>
      <c r="BG266" s="142">
        <f>IF(U266="zákl. přenesená",N266,0)</f>
        <v>0</v>
      </c>
      <c r="BH266" s="142">
        <f>IF(U266="sníž. přenesená",N266,0)</f>
        <v>0</v>
      </c>
      <c r="BI266" s="142">
        <f>IF(U266="nulová",N266,0)</f>
        <v>0</v>
      </c>
      <c r="BJ266" s="22" t="s">
        <v>89</v>
      </c>
      <c r="BK266" s="142">
        <f>L266*K266</f>
        <v>0</v>
      </c>
    </row>
    <row r="267" spans="2:63" s="1" customFormat="1" ht="22.3" customHeight="1">
      <c r="B267" s="46"/>
      <c r="C267" s="264" t="s">
        <v>22</v>
      </c>
      <c r="D267" s="264" t="s">
        <v>161</v>
      </c>
      <c r="E267" s="265" t="s">
        <v>22</v>
      </c>
      <c r="F267" s="266" t="s">
        <v>22</v>
      </c>
      <c r="G267" s="266"/>
      <c r="H267" s="266"/>
      <c r="I267" s="266"/>
      <c r="J267" s="267" t="s">
        <v>22</v>
      </c>
      <c r="K267" s="268"/>
      <c r="L267" s="224"/>
      <c r="M267" s="226"/>
      <c r="N267" s="226">
        <f>BK267</f>
        <v>0</v>
      </c>
      <c r="O267" s="226"/>
      <c r="P267" s="226"/>
      <c r="Q267" s="226"/>
      <c r="R267" s="48"/>
      <c r="T267" s="227" t="s">
        <v>22</v>
      </c>
      <c r="U267" s="269" t="s">
        <v>46</v>
      </c>
      <c r="V267" s="47"/>
      <c r="W267" s="47"/>
      <c r="X267" s="47"/>
      <c r="Y267" s="47"/>
      <c r="Z267" s="47"/>
      <c r="AA267" s="100"/>
      <c r="AT267" s="22" t="s">
        <v>370</v>
      </c>
      <c r="AU267" s="22" t="s">
        <v>89</v>
      </c>
      <c r="AY267" s="22" t="s">
        <v>370</v>
      </c>
      <c r="BE267" s="142">
        <f>IF(U267="základní",N267,0)</f>
        <v>0</v>
      </c>
      <c r="BF267" s="142">
        <f>IF(U267="snížená",N267,0)</f>
        <v>0</v>
      </c>
      <c r="BG267" s="142">
        <f>IF(U267="zákl. přenesená",N267,0)</f>
        <v>0</v>
      </c>
      <c r="BH267" s="142">
        <f>IF(U267="sníž. přenesená",N267,0)</f>
        <v>0</v>
      </c>
      <c r="BI267" s="142">
        <f>IF(U267="nulová",N267,0)</f>
        <v>0</v>
      </c>
      <c r="BJ267" s="22" t="s">
        <v>89</v>
      </c>
      <c r="BK267" s="142">
        <f>L267*K267</f>
        <v>0</v>
      </c>
    </row>
    <row r="268" spans="2:63" s="1" customFormat="1" ht="22.3" customHeight="1">
      <c r="B268" s="46"/>
      <c r="C268" s="264" t="s">
        <v>22</v>
      </c>
      <c r="D268" s="264" t="s">
        <v>161</v>
      </c>
      <c r="E268" s="265" t="s">
        <v>22</v>
      </c>
      <c r="F268" s="266" t="s">
        <v>22</v>
      </c>
      <c r="G268" s="266"/>
      <c r="H268" s="266"/>
      <c r="I268" s="266"/>
      <c r="J268" s="267" t="s">
        <v>22</v>
      </c>
      <c r="K268" s="268"/>
      <c r="L268" s="224"/>
      <c r="M268" s="226"/>
      <c r="N268" s="226">
        <f>BK268</f>
        <v>0</v>
      </c>
      <c r="O268" s="226"/>
      <c r="P268" s="226"/>
      <c r="Q268" s="226"/>
      <c r="R268" s="48"/>
      <c r="T268" s="227" t="s">
        <v>22</v>
      </c>
      <c r="U268" s="269" t="s">
        <v>46</v>
      </c>
      <c r="V268" s="72"/>
      <c r="W268" s="72"/>
      <c r="X268" s="72"/>
      <c r="Y268" s="72"/>
      <c r="Z268" s="72"/>
      <c r="AA268" s="74"/>
      <c r="AT268" s="22" t="s">
        <v>370</v>
      </c>
      <c r="AU268" s="22" t="s">
        <v>89</v>
      </c>
      <c r="AY268" s="22" t="s">
        <v>370</v>
      </c>
      <c r="BE268" s="142">
        <f>IF(U268="základní",N268,0)</f>
        <v>0</v>
      </c>
      <c r="BF268" s="142">
        <f>IF(U268="snížená",N268,0)</f>
        <v>0</v>
      </c>
      <c r="BG268" s="142">
        <f>IF(U268="zákl. přenesená",N268,0)</f>
        <v>0</v>
      </c>
      <c r="BH268" s="142">
        <f>IF(U268="sníž. přenesená",N268,0)</f>
        <v>0</v>
      </c>
      <c r="BI268" s="142">
        <f>IF(U268="nulová",N268,0)</f>
        <v>0</v>
      </c>
      <c r="BJ268" s="22" t="s">
        <v>89</v>
      </c>
      <c r="BK268" s="142">
        <f>L268*K268</f>
        <v>0</v>
      </c>
    </row>
    <row r="269" spans="2:18" s="1" customFormat="1" ht="6.95" customHeight="1"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7"/>
    </row>
  </sheetData>
  <sheetProtection password="CC35" sheet="1" objects="1" scenarios="1" formatColumns="0" formatRows="0"/>
  <mergeCells count="314">
    <mergeCell ref="F266:I266"/>
    <mergeCell ref="F264:I264"/>
    <mergeCell ref="L264:M264"/>
    <mergeCell ref="N264:Q264"/>
    <mergeCell ref="F265:I265"/>
    <mergeCell ref="L265:M265"/>
    <mergeCell ref="N265:Q265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N263:Q263"/>
    <mergeCell ref="F196:I196"/>
    <mergeCell ref="F198:I198"/>
    <mergeCell ref="F197:I197"/>
    <mergeCell ref="L198:M198"/>
    <mergeCell ref="N198:Q198"/>
    <mergeCell ref="F199:I199"/>
    <mergeCell ref="F202:I202"/>
    <mergeCell ref="F200:I200"/>
    <mergeCell ref="F201:I201"/>
    <mergeCell ref="L201:M201"/>
    <mergeCell ref="N201:Q201"/>
    <mergeCell ref="L204:M204"/>
    <mergeCell ref="N204:Q204"/>
    <mergeCell ref="F203:I203"/>
    <mergeCell ref="F206:I206"/>
    <mergeCell ref="F204:I204"/>
    <mergeCell ref="F205:I205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4:I214"/>
    <mergeCell ref="F212:I212"/>
    <mergeCell ref="L214:M214"/>
    <mergeCell ref="N214:Q214"/>
    <mergeCell ref="F215:I215"/>
    <mergeCell ref="L217:M217"/>
    <mergeCell ref="N217:Q217"/>
    <mergeCell ref="N213:Q213"/>
    <mergeCell ref="F216:I216"/>
    <mergeCell ref="F219:I219"/>
    <mergeCell ref="F217:I217"/>
    <mergeCell ref="F218:I218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6:I226"/>
    <mergeCell ref="F225:I225"/>
    <mergeCell ref="L226:M226"/>
    <mergeCell ref="N226:Q226"/>
    <mergeCell ref="F227:I227"/>
    <mergeCell ref="L229:M229"/>
    <mergeCell ref="N229:Q229"/>
    <mergeCell ref="F228:I228"/>
    <mergeCell ref="F231:I231"/>
    <mergeCell ref="F229:I229"/>
    <mergeCell ref="F230:I230"/>
    <mergeCell ref="F233:I233"/>
    <mergeCell ref="F234:I234"/>
    <mergeCell ref="L233:M233"/>
    <mergeCell ref="N233:Q233"/>
    <mergeCell ref="L234:M234"/>
    <mergeCell ref="N234:Q234"/>
    <mergeCell ref="F235:I235"/>
    <mergeCell ref="L237:M237"/>
    <mergeCell ref="N237:Q237"/>
    <mergeCell ref="L239:M239"/>
    <mergeCell ref="N239:Q239"/>
    <mergeCell ref="N232:Q232"/>
    <mergeCell ref="N238:Q238"/>
    <mergeCell ref="F236:I236"/>
    <mergeCell ref="F242:I242"/>
    <mergeCell ref="F239:I239"/>
    <mergeCell ref="F237:I237"/>
    <mergeCell ref="L242:M242"/>
    <mergeCell ref="N242:Q242"/>
    <mergeCell ref="F243:I243"/>
    <mergeCell ref="F244:I244"/>
    <mergeCell ref="F245:I245"/>
    <mergeCell ref="L245:M245"/>
    <mergeCell ref="N245:Q245"/>
    <mergeCell ref="N240:Q240"/>
    <mergeCell ref="N241:Q241"/>
    <mergeCell ref="N246:Q246"/>
    <mergeCell ref="F248:I248"/>
    <mergeCell ref="F249:I249"/>
    <mergeCell ref="L248:M248"/>
    <mergeCell ref="N248:Q248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N247:Q247"/>
    <mergeCell ref="N252:Q252"/>
    <mergeCell ref="F253:I253"/>
    <mergeCell ref="F255:I255"/>
    <mergeCell ref="L253:M253"/>
    <mergeCell ref="N253:Q253"/>
    <mergeCell ref="L255:M255"/>
    <mergeCell ref="N255:Q255"/>
    <mergeCell ref="F256:I256"/>
    <mergeCell ref="L256:M256"/>
    <mergeCell ref="N256:Q256"/>
    <mergeCell ref="L257:M257"/>
    <mergeCell ref="N257:Q257"/>
    <mergeCell ref="N254:Q254"/>
    <mergeCell ref="F257:I257"/>
    <mergeCell ref="F260:I260"/>
    <mergeCell ref="F259:I259"/>
    <mergeCell ref="L259:M259"/>
    <mergeCell ref="N259:Q259"/>
    <mergeCell ref="L260:M260"/>
    <mergeCell ref="N260:Q260"/>
    <mergeCell ref="F261:I261"/>
    <mergeCell ref="F262:I262"/>
    <mergeCell ref="N258:Q258"/>
    <mergeCell ref="E24:L24"/>
    <mergeCell ref="S2:AC2"/>
    <mergeCell ref="D108:H108"/>
    <mergeCell ref="D106:H106"/>
    <mergeCell ref="D107:H107"/>
    <mergeCell ref="D109:H109"/>
    <mergeCell ref="D110:H110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N106:Q106"/>
    <mergeCell ref="N107:Q107"/>
    <mergeCell ref="N108:Q108"/>
    <mergeCell ref="N109:Q109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F134:I134"/>
    <mergeCell ref="L129:M129"/>
    <mergeCell ref="N129:Q129"/>
    <mergeCell ref="F133:I133"/>
    <mergeCell ref="L133:M133"/>
    <mergeCell ref="N133:Q133"/>
    <mergeCell ref="F135:I135"/>
    <mergeCell ref="F136:I136"/>
    <mergeCell ref="L136:M136"/>
    <mergeCell ref="N136:Q136"/>
    <mergeCell ref="N130:Q130"/>
    <mergeCell ref="N131:Q131"/>
    <mergeCell ref="N132:Q132"/>
    <mergeCell ref="F137:I137"/>
    <mergeCell ref="F140:I140"/>
    <mergeCell ref="F138:I138"/>
    <mergeCell ref="F139:I139"/>
    <mergeCell ref="L140:M140"/>
    <mergeCell ref="N140:Q140"/>
    <mergeCell ref="F141:I141"/>
    <mergeCell ref="F142:I142"/>
    <mergeCell ref="F143:I143"/>
    <mergeCell ref="L144:M144"/>
    <mergeCell ref="N144:Q144"/>
    <mergeCell ref="F144:I144"/>
    <mergeCell ref="F147:I147"/>
    <mergeCell ref="F145:I145"/>
    <mergeCell ref="F146:I146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5:I155"/>
    <mergeCell ref="F153:I153"/>
    <mergeCell ref="F154:I154"/>
    <mergeCell ref="L155:M155"/>
    <mergeCell ref="N155:Q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4:I164"/>
    <mergeCell ref="F162:I162"/>
    <mergeCell ref="F163:I163"/>
    <mergeCell ref="F165:I165"/>
    <mergeCell ref="L165:M165"/>
    <mergeCell ref="N165:Q165"/>
    <mergeCell ref="F166:I166"/>
    <mergeCell ref="F167:I167"/>
    <mergeCell ref="F168:I168"/>
    <mergeCell ref="F169:I169"/>
    <mergeCell ref="L170:M170"/>
    <mergeCell ref="N170:Q170"/>
    <mergeCell ref="F170:I170"/>
    <mergeCell ref="F173:I173"/>
    <mergeCell ref="F171:I171"/>
    <mergeCell ref="F172:I172"/>
    <mergeCell ref="F174:I174"/>
    <mergeCell ref="F175:I175"/>
    <mergeCell ref="L175:M175"/>
    <mergeCell ref="N175:Q175"/>
    <mergeCell ref="F176:I176"/>
    <mergeCell ref="F177:I177"/>
    <mergeCell ref="L178:M178"/>
    <mergeCell ref="N178:Q178"/>
    <mergeCell ref="F178:I178"/>
    <mergeCell ref="F181:I181"/>
    <mergeCell ref="F179:I179"/>
    <mergeCell ref="F180:I180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9:I189"/>
    <mergeCell ref="F188:I188"/>
    <mergeCell ref="L188:M188"/>
    <mergeCell ref="N188:Q188"/>
    <mergeCell ref="F190:I190"/>
    <mergeCell ref="L192:M192"/>
    <mergeCell ref="N192:Q192"/>
    <mergeCell ref="N187:Q187"/>
    <mergeCell ref="N191:Q191"/>
    <mergeCell ref="F192:I192"/>
    <mergeCell ref="F193:I193"/>
    <mergeCell ref="F194:I194"/>
    <mergeCell ref="F195:I195"/>
    <mergeCell ref="L195:M195"/>
    <mergeCell ref="N195:Q19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264:D269">
      <formula1>"K, M"</formula1>
    </dataValidation>
    <dataValidation type="list" allowBlank="1" showInputMessage="1" showErrorMessage="1" error="Povoleny jsou hodnoty základní, snížená, zákl. přenesená, sníž. přenesená, nulová." sqref="U264:U26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7b N v k.ú. Horní Ves u Mariánských Lázní - objekt 2b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371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116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N98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ROUND((((SUM(BE98:BE105)+SUM(BE123:BE186))+SUM(BE188:BE192))),2)</f>
        <v>0</v>
      </c>
      <c r="I32" s="47"/>
      <c r="J32" s="47"/>
      <c r="K32" s="47"/>
      <c r="L32" s="47"/>
      <c r="M32" s="162">
        <f>ROUND(((ROUND((SUM(BE98:BE105)+SUM(BE123:BE186)),2)*F32)+SUM(BE188:BE192)*F32),2)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ROUND((((SUM(BF98:BF105)+SUM(BF123:BF186))+SUM(BF188:BF192))),2)</f>
        <v>0</v>
      </c>
      <c r="I33" s="47"/>
      <c r="J33" s="47"/>
      <c r="K33" s="47"/>
      <c r="L33" s="47"/>
      <c r="M33" s="162">
        <f>ROUND(((ROUND((SUM(BF98:BF105)+SUM(BF123:BF186)),2)*F33)+SUM(BF188:BF192)*F33),2)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ROUND((((SUM(BG98:BG105)+SUM(BG123:BG186))+SUM(BG188:BG192))),2)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ROUND((((SUM(BH98:BH105)+SUM(BH123:BH186))+SUM(BH188:BH192))),2)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ROUND((((SUM(BI98:BI105)+SUM(BI123:BI186))+SUM(BI188:BI192))),2)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7b N v k.ú. Horní Ves u Mariánských Lázní - objekt 2b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06b-2017 - SO 301-1 Odvodnění zemní pláně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úřad,Husinecká 1024/11a,Praha 3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arealzace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118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119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120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N123</f>
        <v>0</v>
      </c>
      <c r="O88" s="174"/>
      <c r="P88" s="174"/>
      <c r="Q88" s="174"/>
      <c r="R88" s="48"/>
      <c r="T88" s="171"/>
      <c r="U88" s="171"/>
      <c r="AU88" s="22" t="s">
        <v>121</v>
      </c>
    </row>
    <row r="89" spans="2:21" s="6" customFormat="1" ht="24.95" customHeight="1">
      <c r="B89" s="175"/>
      <c r="C89" s="176"/>
      <c r="D89" s="177" t="s">
        <v>122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N124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123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N125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124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N157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372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N161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125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N165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373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N169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126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N173</f>
        <v>0</v>
      </c>
      <c r="O95" s="182"/>
      <c r="P95" s="182"/>
      <c r="Q95" s="182"/>
      <c r="R95" s="183"/>
      <c r="T95" s="184"/>
      <c r="U95" s="184"/>
    </row>
    <row r="96" spans="2:21" s="6" customFormat="1" ht="21.8" customHeight="1">
      <c r="B96" s="175"/>
      <c r="C96" s="176"/>
      <c r="D96" s="177" t="s">
        <v>136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85">
        <f>N187</f>
        <v>0</v>
      </c>
      <c r="O96" s="176"/>
      <c r="P96" s="176"/>
      <c r="Q96" s="176"/>
      <c r="R96" s="179"/>
      <c r="T96" s="180"/>
      <c r="U96" s="180"/>
    </row>
    <row r="97" spans="2:21" s="1" customFormat="1" ht="21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T97" s="171"/>
      <c r="U97" s="171"/>
    </row>
    <row r="98" spans="2:21" s="1" customFormat="1" ht="29.25" customHeight="1">
      <c r="B98" s="46"/>
      <c r="C98" s="173" t="s">
        <v>137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174">
        <f>ROUND(N99+N100+N101+N102+N103+N104,2)</f>
        <v>0</v>
      </c>
      <c r="O98" s="186"/>
      <c r="P98" s="186"/>
      <c r="Q98" s="186"/>
      <c r="R98" s="48"/>
      <c r="T98" s="187"/>
      <c r="U98" s="188" t="s">
        <v>45</v>
      </c>
    </row>
    <row r="99" spans="2:65" s="1" customFormat="1" ht="18" customHeight="1">
      <c r="B99" s="46"/>
      <c r="C99" s="47"/>
      <c r="D99" s="143" t="s">
        <v>138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139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6"/>
      <c r="C100" s="47"/>
      <c r="D100" s="143" t="s">
        <v>140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139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6"/>
      <c r="C101" s="47"/>
      <c r="D101" s="143" t="s">
        <v>141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6"/>
      <c r="C102" s="47"/>
      <c r="D102" s="143" t="s">
        <v>142</v>
      </c>
      <c r="E102" s="136"/>
      <c r="F102" s="136"/>
      <c r="G102" s="136"/>
      <c r="H102" s="136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0"/>
      <c r="U102" s="191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pans="2:65" s="1" customFormat="1" ht="18" customHeight="1">
      <c r="B103" s="46"/>
      <c r="C103" s="47"/>
      <c r="D103" s="143" t="s">
        <v>143</v>
      </c>
      <c r="E103" s="136"/>
      <c r="F103" s="136"/>
      <c r="G103" s="136"/>
      <c r="H103" s="136"/>
      <c r="I103" s="47"/>
      <c r="J103" s="47"/>
      <c r="K103" s="47"/>
      <c r="L103" s="47"/>
      <c r="M103" s="47"/>
      <c r="N103" s="137">
        <f>ROUND(N88*T103,2)</f>
        <v>0</v>
      </c>
      <c r="O103" s="138"/>
      <c r="P103" s="138"/>
      <c r="Q103" s="138"/>
      <c r="R103" s="48"/>
      <c r="S103" s="189"/>
      <c r="T103" s="190"/>
      <c r="U103" s="191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139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pans="2:65" s="1" customFormat="1" ht="18" customHeight="1">
      <c r="B104" s="46"/>
      <c r="C104" s="47"/>
      <c r="D104" s="136" t="s">
        <v>144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137">
        <f>ROUND(N88*T104,2)</f>
        <v>0</v>
      </c>
      <c r="O104" s="138"/>
      <c r="P104" s="138"/>
      <c r="Q104" s="138"/>
      <c r="R104" s="48"/>
      <c r="S104" s="189"/>
      <c r="T104" s="194"/>
      <c r="U104" s="195" t="s">
        <v>46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145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89</v>
      </c>
      <c r="BK104" s="189"/>
      <c r="BL104" s="189"/>
      <c r="BM104" s="189"/>
    </row>
    <row r="105" spans="2:21" s="1" customFormat="1" ht="13.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171"/>
      <c r="U105" s="171"/>
    </row>
    <row r="106" spans="2:21" s="1" customFormat="1" ht="29.25" customHeight="1">
      <c r="B106" s="46"/>
      <c r="C106" s="150" t="s">
        <v>105</v>
      </c>
      <c r="D106" s="151"/>
      <c r="E106" s="151"/>
      <c r="F106" s="151"/>
      <c r="G106" s="151"/>
      <c r="H106" s="151"/>
      <c r="I106" s="151"/>
      <c r="J106" s="151"/>
      <c r="K106" s="151"/>
      <c r="L106" s="152">
        <f>ROUND(SUM(N88+N98),2)</f>
        <v>0</v>
      </c>
      <c r="M106" s="152"/>
      <c r="N106" s="152"/>
      <c r="O106" s="152"/>
      <c r="P106" s="152"/>
      <c r="Q106" s="152"/>
      <c r="R106" s="48"/>
      <c r="T106" s="171"/>
      <c r="U106" s="171"/>
    </row>
    <row r="107" spans="2:21" s="1" customFormat="1" ht="6.95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T107" s="171"/>
      <c r="U107" s="171"/>
    </row>
    <row r="111" spans="2:18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2:18" s="1" customFormat="1" ht="36.95" customHeight="1">
      <c r="B112" s="46"/>
      <c r="C112" s="27" t="s">
        <v>146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1" customFormat="1" ht="30" customHeight="1">
      <c r="B114" s="46"/>
      <c r="C114" s="38" t="s">
        <v>19</v>
      </c>
      <c r="D114" s="47"/>
      <c r="E114" s="47"/>
      <c r="F114" s="155" t="str">
        <f>F6</f>
        <v>Vedlejší polní cesta VPC 7b N v k.ú. Horní Ves u Mariánských Lázní - objekt 2b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7"/>
      <c r="R114" s="48"/>
    </row>
    <row r="115" spans="2:18" s="1" customFormat="1" ht="36.95" customHeight="1">
      <c r="B115" s="46"/>
      <c r="C115" s="85" t="s">
        <v>113</v>
      </c>
      <c r="D115" s="47"/>
      <c r="E115" s="47"/>
      <c r="F115" s="87" t="str">
        <f>F7</f>
        <v>06b-2017 - SO 301-1 Odvodnění zemní pláně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18" customHeight="1">
      <c r="B117" s="46"/>
      <c r="C117" s="38" t="s">
        <v>24</v>
      </c>
      <c r="D117" s="47"/>
      <c r="E117" s="47"/>
      <c r="F117" s="33" t="str">
        <f>F9</f>
        <v>Horní Ves u Mariánských Lázní</v>
      </c>
      <c r="G117" s="47"/>
      <c r="H117" s="47"/>
      <c r="I117" s="47"/>
      <c r="J117" s="47"/>
      <c r="K117" s="38" t="s">
        <v>26</v>
      </c>
      <c r="L117" s="47"/>
      <c r="M117" s="90" t="str">
        <f>IF(O9="","",O9)</f>
        <v>26. 10. 2017</v>
      </c>
      <c r="N117" s="90"/>
      <c r="O117" s="90"/>
      <c r="P117" s="90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13.5">
      <c r="B119" s="46"/>
      <c r="C119" s="38" t="s">
        <v>28</v>
      </c>
      <c r="D119" s="47"/>
      <c r="E119" s="47"/>
      <c r="F119" s="33" t="str">
        <f>E12</f>
        <v>Státní pozemkový úřad,Husinecká 1024/11a,Praha 3</v>
      </c>
      <c r="G119" s="47"/>
      <c r="H119" s="47"/>
      <c r="I119" s="47"/>
      <c r="J119" s="47"/>
      <c r="K119" s="38" t="s">
        <v>34</v>
      </c>
      <c r="L119" s="47"/>
      <c r="M119" s="33" t="str">
        <f>E18</f>
        <v xml:space="preserve"> </v>
      </c>
      <c r="N119" s="33"/>
      <c r="O119" s="33"/>
      <c r="P119" s="33"/>
      <c r="Q119" s="33"/>
      <c r="R119" s="48"/>
    </row>
    <row r="120" spans="2:18" s="1" customFormat="1" ht="14.4" customHeight="1">
      <c r="B120" s="46"/>
      <c r="C120" s="38" t="s">
        <v>32</v>
      </c>
      <c r="D120" s="47"/>
      <c r="E120" s="47"/>
      <c r="F120" s="33" t="str">
        <f>IF(E15="","",E15)</f>
        <v>Vyplň údaj</v>
      </c>
      <c r="G120" s="47"/>
      <c r="H120" s="47"/>
      <c r="I120" s="47"/>
      <c r="J120" s="47"/>
      <c r="K120" s="38" t="s">
        <v>37</v>
      </c>
      <c r="L120" s="47"/>
      <c r="M120" s="33" t="str">
        <f>E21</f>
        <v>Příprava arealzace staveb Cheb s.r.o.</v>
      </c>
      <c r="N120" s="33"/>
      <c r="O120" s="33"/>
      <c r="P120" s="33"/>
      <c r="Q120" s="33"/>
      <c r="R120" s="48"/>
    </row>
    <row r="121" spans="2:18" s="1" customFormat="1" ht="10.3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27" s="8" customFormat="1" ht="29.25" customHeight="1">
      <c r="B122" s="196"/>
      <c r="C122" s="197" t="s">
        <v>147</v>
      </c>
      <c r="D122" s="198" t="s">
        <v>148</v>
      </c>
      <c r="E122" s="198" t="s">
        <v>63</v>
      </c>
      <c r="F122" s="198" t="s">
        <v>149</v>
      </c>
      <c r="G122" s="198"/>
      <c r="H122" s="198"/>
      <c r="I122" s="198"/>
      <c r="J122" s="198" t="s">
        <v>150</v>
      </c>
      <c r="K122" s="198" t="s">
        <v>151</v>
      </c>
      <c r="L122" s="198" t="s">
        <v>152</v>
      </c>
      <c r="M122" s="198"/>
      <c r="N122" s="198" t="s">
        <v>119</v>
      </c>
      <c r="O122" s="198"/>
      <c r="P122" s="198"/>
      <c r="Q122" s="199"/>
      <c r="R122" s="200"/>
      <c r="T122" s="106" t="s">
        <v>153</v>
      </c>
      <c r="U122" s="107" t="s">
        <v>45</v>
      </c>
      <c r="V122" s="107" t="s">
        <v>154</v>
      </c>
      <c r="W122" s="107" t="s">
        <v>155</v>
      </c>
      <c r="X122" s="107" t="s">
        <v>156</v>
      </c>
      <c r="Y122" s="107" t="s">
        <v>157</v>
      </c>
      <c r="Z122" s="107" t="s">
        <v>158</v>
      </c>
      <c r="AA122" s="108" t="s">
        <v>159</v>
      </c>
    </row>
    <row r="123" spans="2:63" s="1" customFormat="1" ht="29.25" customHeight="1">
      <c r="B123" s="46"/>
      <c r="C123" s="110" t="s">
        <v>116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201">
        <f>BK123</f>
        <v>0</v>
      </c>
      <c r="O123" s="202"/>
      <c r="P123" s="202"/>
      <c r="Q123" s="202"/>
      <c r="R123" s="48"/>
      <c r="T123" s="109"/>
      <c r="U123" s="67"/>
      <c r="V123" s="67"/>
      <c r="W123" s="203">
        <f>W124+W187</f>
        <v>0</v>
      </c>
      <c r="X123" s="67"/>
      <c r="Y123" s="203">
        <f>Y124+Y187</f>
        <v>110.07224599999999</v>
      </c>
      <c r="Z123" s="67"/>
      <c r="AA123" s="204">
        <f>AA124+AA187</f>
        <v>0</v>
      </c>
      <c r="AT123" s="22" t="s">
        <v>80</v>
      </c>
      <c r="AU123" s="22" t="s">
        <v>121</v>
      </c>
      <c r="BK123" s="205">
        <f>BK124+BK187</f>
        <v>0</v>
      </c>
    </row>
    <row r="124" spans="2:63" s="9" customFormat="1" ht="37.4" customHeight="1">
      <c r="B124" s="206"/>
      <c r="C124" s="207"/>
      <c r="D124" s="208" t="s">
        <v>122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185">
        <f>BK124</f>
        <v>0</v>
      </c>
      <c r="O124" s="178"/>
      <c r="P124" s="178"/>
      <c r="Q124" s="178"/>
      <c r="R124" s="209"/>
      <c r="T124" s="210"/>
      <c r="U124" s="207"/>
      <c r="V124" s="207"/>
      <c r="W124" s="211">
        <f>W125+W157+W161+W165+W169+W173</f>
        <v>0</v>
      </c>
      <c r="X124" s="207"/>
      <c r="Y124" s="211">
        <f>Y125+Y157+Y161+Y165+Y169+Y173</f>
        <v>110.07224599999999</v>
      </c>
      <c r="Z124" s="207"/>
      <c r="AA124" s="212">
        <f>AA125+AA157+AA161+AA165+AA169+AA173</f>
        <v>0</v>
      </c>
      <c r="AR124" s="213" t="s">
        <v>89</v>
      </c>
      <c r="AT124" s="214" t="s">
        <v>80</v>
      </c>
      <c r="AU124" s="214" t="s">
        <v>81</v>
      </c>
      <c r="AY124" s="213" t="s">
        <v>160</v>
      </c>
      <c r="BK124" s="215">
        <f>BK125+BK157+BK161+BK165+BK169+BK173</f>
        <v>0</v>
      </c>
    </row>
    <row r="125" spans="2:63" s="9" customFormat="1" ht="19.9" customHeight="1">
      <c r="B125" s="206"/>
      <c r="C125" s="207"/>
      <c r="D125" s="216" t="s">
        <v>123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17">
        <f>BK125</f>
        <v>0</v>
      </c>
      <c r="O125" s="218"/>
      <c r="P125" s="218"/>
      <c r="Q125" s="218"/>
      <c r="R125" s="209"/>
      <c r="T125" s="210"/>
      <c r="U125" s="207"/>
      <c r="V125" s="207"/>
      <c r="W125" s="211">
        <f>SUM(W126:W156)</f>
        <v>0</v>
      </c>
      <c r="X125" s="207"/>
      <c r="Y125" s="211">
        <f>SUM(Y126:Y156)</f>
        <v>0</v>
      </c>
      <c r="Z125" s="207"/>
      <c r="AA125" s="212">
        <f>SUM(AA126:AA156)</f>
        <v>0</v>
      </c>
      <c r="AR125" s="213" t="s">
        <v>89</v>
      </c>
      <c r="AT125" s="214" t="s">
        <v>80</v>
      </c>
      <c r="AU125" s="214" t="s">
        <v>89</v>
      </c>
      <c r="AY125" s="213" t="s">
        <v>160</v>
      </c>
      <c r="BK125" s="215">
        <f>SUM(BK126:BK156)</f>
        <v>0</v>
      </c>
    </row>
    <row r="126" spans="2:65" s="1" customFormat="1" ht="25.5" customHeight="1">
      <c r="B126" s="46"/>
      <c r="C126" s="219" t="s">
        <v>89</v>
      </c>
      <c r="D126" s="219" t="s">
        <v>161</v>
      </c>
      <c r="E126" s="220" t="s">
        <v>181</v>
      </c>
      <c r="F126" s="221" t="s">
        <v>182</v>
      </c>
      <c r="G126" s="221"/>
      <c r="H126" s="221"/>
      <c r="I126" s="221"/>
      <c r="J126" s="222" t="s">
        <v>164</v>
      </c>
      <c r="K126" s="223">
        <v>94.2</v>
      </c>
      <c r="L126" s="224">
        <v>0</v>
      </c>
      <c r="M126" s="225"/>
      <c r="N126" s="226">
        <f>ROUND(L126*K126,2)</f>
        <v>0</v>
      </c>
      <c r="O126" s="226"/>
      <c r="P126" s="226"/>
      <c r="Q126" s="226"/>
      <c r="R126" s="48"/>
      <c r="T126" s="227" t="s">
        <v>22</v>
      </c>
      <c r="U126" s="56" t="s">
        <v>46</v>
      </c>
      <c r="V126" s="47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2" t="s">
        <v>165</v>
      </c>
      <c r="AT126" s="22" t="s">
        <v>161</v>
      </c>
      <c r="AU126" s="22" t="s">
        <v>111</v>
      </c>
      <c r="AY126" s="22" t="s">
        <v>160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22" t="s">
        <v>89</v>
      </c>
      <c r="BK126" s="142">
        <f>ROUND(L126*K126,2)</f>
        <v>0</v>
      </c>
      <c r="BL126" s="22" t="s">
        <v>165</v>
      </c>
      <c r="BM126" s="22" t="s">
        <v>374</v>
      </c>
    </row>
    <row r="127" spans="2:51" s="10" customFormat="1" ht="16.5" customHeight="1">
      <c r="B127" s="230"/>
      <c r="C127" s="231"/>
      <c r="D127" s="231"/>
      <c r="E127" s="232" t="s">
        <v>22</v>
      </c>
      <c r="F127" s="233" t="s">
        <v>375</v>
      </c>
      <c r="G127" s="234"/>
      <c r="H127" s="234"/>
      <c r="I127" s="234"/>
      <c r="J127" s="231"/>
      <c r="K127" s="235">
        <v>94.2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168</v>
      </c>
      <c r="AU127" s="239" t="s">
        <v>111</v>
      </c>
      <c r="AV127" s="10" t="s">
        <v>111</v>
      </c>
      <c r="AW127" s="10" t="s">
        <v>36</v>
      </c>
      <c r="AX127" s="10" t="s">
        <v>81</v>
      </c>
      <c r="AY127" s="239" t="s">
        <v>160</v>
      </c>
    </row>
    <row r="128" spans="2:51" s="11" customFormat="1" ht="16.5" customHeight="1">
      <c r="B128" s="240"/>
      <c r="C128" s="241"/>
      <c r="D128" s="241"/>
      <c r="E128" s="242" t="s">
        <v>22</v>
      </c>
      <c r="F128" s="243" t="s">
        <v>169</v>
      </c>
      <c r="G128" s="241"/>
      <c r="H128" s="241"/>
      <c r="I128" s="241"/>
      <c r="J128" s="241"/>
      <c r="K128" s="244">
        <v>94.2</v>
      </c>
      <c r="L128" s="241"/>
      <c r="M128" s="241"/>
      <c r="N128" s="241"/>
      <c r="O128" s="241"/>
      <c r="P128" s="241"/>
      <c r="Q128" s="241"/>
      <c r="R128" s="245"/>
      <c r="T128" s="246"/>
      <c r="U128" s="241"/>
      <c r="V128" s="241"/>
      <c r="W128" s="241"/>
      <c r="X128" s="241"/>
      <c r="Y128" s="241"/>
      <c r="Z128" s="241"/>
      <c r="AA128" s="247"/>
      <c r="AT128" s="248" t="s">
        <v>168</v>
      </c>
      <c r="AU128" s="248" t="s">
        <v>111</v>
      </c>
      <c r="AV128" s="11" t="s">
        <v>165</v>
      </c>
      <c r="AW128" s="11" t="s">
        <v>36</v>
      </c>
      <c r="AX128" s="11" t="s">
        <v>89</v>
      </c>
      <c r="AY128" s="248" t="s">
        <v>160</v>
      </c>
    </row>
    <row r="129" spans="2:65" s="1" customFormat="1" ht="25.5" customHeight="1">
      <c r="B129" s="46"/>
      <c r="C129" s="219" t="s">
        <v>111</v>
      </c>
      <c r="D129" s="219" t="s">
        <v>161</v>
      </c>
      <c r="E129" s="220" t="s">
        <v>186</v>
      </c>
      <c r="F129" s="221" t="s">
        <v>187</v>
      </c>
      <c r="G129" s="221"/>
      <c r="H129" s="221"/>
      <c r="I129" s="221"/>
      <c r="J129" s="222" t="s">
        <v>164</v>
      </c>
      <c r="K129" s="223">
        <v>94.2</v>
      </c>
      <c r="L129" s="224">
        <v>0</v>
      </c>
      <c r="M129" s="225"/>
      <c r="N129" s="226">
        <f>ROUND(L129*K129,2)</f>
        <v>0</v>
      </c>
      <c r="O129" s="226"/>
      <c r="P129" s="226"/>
      <c r="Q129" s="226"/>
      <c r="R129" s="48"/>
      <c r="T129" s="227" t="s">
        <v>22</v>
      </c>
      <c r="U129" s="56" t="s">
        <v>46</v>
      </c>
      <c r="V129" s="47"/>
      <c r="W129" s="228">
        <f>V129*K129</f>
        <v>0</v>
      </c>
      <c r="X129" s="228">
        <v>0</v>
      </c>
      <c r="Y129" s="228">
        <f>X129*K129</f>
        <v>0</v>
      </c>
      <c r="Z129" s="228">
        <v>0</v>
      </c>
      <c r="AA129" s="229">
        <f>Z129*K129</f>
        <v>0</v>
      </c>
      <c r="AR129" s="22" t="s">
        <v>165</v>
      </c>
      <c r="AT129" s="22" t="s">
        <v>161</v>
      </c>
      <c r="AU129" s="22" t="s">
        <v>111</v>
      </c>
      <c r="AY129" s="22" t="s">
        <v>160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22" t="s">
        <v>89</v>
      </c>
      <c r="BK129" s="142">
        <f>ROUND(L129*K129,2)</f>
        <v>0</v>
      </c>
      <c r="BL129" s="22" t="s">
        <v>165</v>
      </c>
      <c r="BM129" s="22" t="s">
        <v>376</v>
      </c>
    </row>
    <row r="130" spans="2:51" s="10" customFormat="1" ht="16.5" customHeight="1">
      <c r="B130" s="230"/>
      <c r="C130" s="231"/>
      <c r="D130" s="231"/>
      <c r="E130" s="232" t="s">
        <v>22</v>
      </c>
      <c r="F130" s="233" t="s">
        <v>375</v>
      </c>
      <c r="G130" s="234"/>
      <c r="H130" s="234"/>
      <c r="I130" s="234"/>
      <c r="J130" s="231"/>
      <c r="K130" s="235">
        <v>94.2</v>
      </c>
      <c r="L130" s="231"/>
      <c r="M130" s="231"/>
      <c r="N130" s="231"/>
      <c r="O130" s="231"/>
      <c r="P130" s="231"/>
      <c r="Q130" s="231"/>
      <c r="R130" s="236"/>
      <c r="T130" s="237"/>
      <c r="U130" s="231"/>
      <c r="V130" s="231"/>
      <c r="W130" s="231"/>
      <c r="X130" s="231"/>
      <c r="Y130" s="231"/>
      <c r="Z130" s="231"/>
      <c r="AA130" s="238"/>
      <c r="AT130" s="239" t="s">
        <v>168</v>
      </c>
      <c r="AU130" s="239" t="s">
        <v>111</v>
      </c>
      <c r="AV130" s="10" t="s">
        <v>111</v>
      </c>
      <c r="AW130" s="10" t="s">
        <v>36</v>
      </c>
      <c r="AX130" s="10" t="s">
        <v>81</v>
      </c>
      <c r="AY130" s="239" t="s">
        <v>160</v>
      </c>
    </row>
    <row r="131" spans="2:51" s="11" customFormat="1" ht="16.5" customHeight="1">
      <c r="B131" s="240"/>
      <c r="C131" s="241"/>
      <c r="D131" s="241"/>
      <c r="E131" s="242" t="s">
        <v>22</v>
      </c>
      <c r="F131" s="243" t="s">
        <v>169</v>
      </c>
      <c r="G131" s="241"/>
      <c r="H131" s="241"/>
      <c r="I131" s="241"/>
      <c r="J131" s="241"/>
      <c r="K131" s="244">
        <v>94.2</v>
      </c>
      <c r="L131" s="241"/>
      <c r="M131" s="241"/>
      <c r="N131" s="241"/>
      <c r="O131" s="241"/>
      <c r="P131" s="241"/>
      <c r="Q131" s="241"/>
      <c r="R131" s="245"/>
      <c r="T131" s="246"/>
      <c r="U131" s="241"/>
      <c r="V131" s="241"/>
      <c r="W131" s="241"/>
      <c r="X131" s="241"/>
      <c r="Y131" s="241"/>
      <c r="Z131" s="241"/>
      <c r="AA131" s="247"/>
      <c r="AT131" s="248" t="s">
        <v>168</v>
      </c>
      <c r="AU131" s="248" t="s">
        <v>111</v>
      </c>
      <c r="AV131" s="11" t="s">
        <v>165</v>
      </c>
      <c r="AW131" s="11" t="s">
        <v>36</v>
      </c>
      <c r="AX131" s="11" t="s">
        <v>89</v>
      </c>
      <c r="AY131" s="248" t="s">
        <v>160</v>
      </c>
    </row>
    <row r="132" spans="2:65" s="1" customFormat="1" ht="25.5" customHeight="1">
      <c r="B132" s="46"/>
      <c r="C132" s="219" t="s">
        <v>176</v>
      </c>
      <c r="D132" s="219" t="s">
        <v>161</v>
      </c>
      <c r="E132" s="220" t="s">
        <v>377</v>
      </c>
      <c r="F132" s="221" t="s">
        <v>378</v>
      </c>
      <c r="G132" s="221"/>
      <c r="H132" s="221"/>
      <c r="I132" s="221"/>
      <c r="J132" s="222" t="s">
        <v>164</v>
      </c>
      <c r="K132" s="223">
        <v>0.75</v>
      </c>
      <c r="L132" s="224">
        <v>0</v>
      </c>
      <c r="M132" s="225"/>
      <c r="N132" s="226">
        <f>ROUND(L132*K132,2)</f>
        <v>0</v>
      </c>
      <c r="O132" s="226"/>
      <c r="P132" s="226"/>
      <c r="Q132" s="226"/>
      <c r="R132" s="48"/>
      <c r="T132" s="227" t="s">
        <v>22</v>
      </c>
      <c r="U132" s="56" t="s">
        <v>46</v>
      </c>
      <c r="V132" s="47"/>
      <c r="W132" s="228">
        <f>V132*K132</f>
        <v>0</v>
      </c>
      <c r="X132" s="228">
        <v>0</v>
      </c>
      <c r="Y132" s="228">
        <f>X132*K132</f>
        <v>0</v>
      </c>
      <c r="Z132" s="228">
        <v>0</v>
      </c>
      <c r="AA132" s="229">
        <f>Z132*K132</f>
        <v>0</v>
      </c>
      <c r="AR132" s="22" t="s">
        <v>165</v>
      </c>
      <c r="AT132" s="22" t="s">
        <v>161</v>
      </c>
      <c r="AU132" s="22" t="s">
        <v>111</v>
      </c>
      <c r="AY132" s="22" t="s">
        <v>160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22" t="s">
        <v>89</v>
      </c>
      <c r="BK132" s="142">
        <f>ROUND(L132*K132,2)</f>
        <v>0</v>
      </c>
      <c r="BL132" s="22" t="s">
        <v>165</v>
      </c>
      <c r="BM132" s="22" t="s">
        <v>379</v>
      </c>
    </row>
    <row r="133" spans="2:51" s="10" customFormat="1" ht="16.5" customHeight="1">
      <c r="B133" s="230"/>
      <c r="C133" s="231"/>
      <c r="D133" s="231"/>
      <c r="E133" s="232" t="s">
        <v>22</v>
      </c>
      <c r="F133" s="233" t="s">
        <v>380</v>
      </c>
      <c r="G133" s="234"/>
      <c r="H133" s="234"/>
      <c r="I133" s="234"/>
      <c r="J133" s="231"/>
      <c r="K133" s="235">
        <v>0.75</v>
      </c>
      <c r="L133" s="231"/>
      <c r="M133" s="231"/>
      <c r="N133" s="231"/>
      <c r="O133" s="231"/>
      <c r="P133" s="231"/>
      <c r="Q133" s="231"/>
      <c r="R133" s="236"/>
      <c r="T133" s="237"/>
      <c r="U133" s="231"/>
      <c r="V133" s="231"/>
      <c r="W133" s="231"/>
      <c r="X133" s="231"/>
      <c r="Y133" s="231"/>
      <c r="Z133" s="231"/>
      <c r="AA133" s="238"/>
      <c r="AT133" s="239" t="s">
        <v>168</v>
      </c>
      <c r="AU133" s="239" t="s">
        <v>111</v>
      </c>
      <c r="AV133" s="10" t="s">
        <v>111</v>
      </c>
      <c r="AW133" s="10" t="s">
        <v>36</v>
      </c>
      <c r="AX133" s="10" t="s">
        <v>81</v>
      </c>
      <c r="AY133" s="239" t="s">
        <v>160</v>
      </c>
    </row>
    <row r="134" spans="2:51" s="11" customFormat="1" ht="16.5" customHeight="1">
      <c r="B134" s="240"/>
      <c r="C134" s="241"/>
      <c r="D134" s="241"/>
      <c r="E134" s="242" t="s">
        <v>22</v>
      </c>
      <c r="F134" s="243" t="s">
        <v>169</v>
      </c>
      <c r="G134" s="241"/>
      <c r="H134" s="241"/>
      <c r="I134" s="241"/>
      <c r="J134" s="241"/>
      <c r="K134" s="244">
        <v>0.75</v>
      </c>
      <c r="L134" s="241"/>
      <c r="M134" s="241"/>
      <c r="N134" s="241"/>
      <c r="O134" s="241"/>
      <c r="P134" s="241"/>
      <c r="Q134" s="241"/>
      <c r="R134" s="245"/>
      <c r="T134" s="246"/>
      <c r="U134" s="241"/>
      <c r="V134" s="241"/>
      <c r="W134" s="241"/>
      <c r="X134" s="241"/>
      <c r="Y134" s="241"/>
      <c r="Z134" s="241"/>
      <c r="AA134" s="247"/>
      <c r="AT134" s="248" t="s">
        <v>168</v>
      </c>
      <c r="AU134" s="248" t="s">
        <v>111</v>
      </c>
      <c r="AV134" s="11" t="s">
        <v>165</v>
      </c>
      <c r="AW134" s="11" t="s">
        <v>36</v>
      </c>
      <c r="AX134" s="11" t="s">
        <v>89</v>
      </c>
      <c r="AY134" s="248" t="s">
        <v>160</v>
      </c>
    </row>
    <row r="135" spans="2:65" s="1" customFormat="1" ht="25.5" customHeight="1">
      <c r="B135" s="46"/>
      <c r="C135" s="219" t="s">
        <v>165</v>
      </c>
      <c r="D135" s="219" t="s">
        <v>161</v>
      </c>
      <c r="E135" s="220" t="s">
        <v>381</v>
      </c>
      <c r="F135" s="221" t="s">
        <v>382</v>
      </c>
      <c r="G135" s="221"/>
      <c r="H135" s="221"/>
      <c r="I135" s="221"/>
      <c r="J135" s="222" t="s">
        <v>164</v>
      </c>
      <c r="K135" s="223">
        <v>0.75</v>
      </c>
      <c r="L135" s="224">
        <v>0</v>
      </c>
      <c r="M135" s="225"/>
      <c r="N135" s="226">
        <f>ROUND(L135*K135,2)</f>
        <v>0</v>
      </c>
      <c r="O135" s="226"/>
      <c r="P135" s="226"/>
      <c r="Q135" s="226"/>
      <c r="R135" s="48"/>
      <c r="T135" s="227" t="s">
        <v>22</v>
      </c>
      <c r="U135" s="56" t="s">
        <v>46</v>
      </c>
      <c r="V135" s="47"/>
      <c r="W135" s="228">
        <f>V135*K135</f>
        <v>0</v>
      </c>
      <c r="X135" s="228">
        <v>0</v>
      </c>
      <c r="Y135" s="228">
        <f>X135*K135</f>
        <v>0</v>
      </c>
      <c r="Z135" s="228">
        <v>0</v>
      </c>
      <c r="AA135" s="229">
        <f>Z135*K135</f>
        <v>0</v>
      </c>
      <c r="AR135" s="22" t="s">
        <v>165</v>
      </c>
      <c r="AT135" s="22" t="s">
        <v>161</v>
      </c>
      <c r="AU135" s="22" t="s">
        <v>111</v>
      </c>
      <c r="AY135" s="22" t="s">
        <v>160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22" t="s">
        <v>89</v>
      </c>
      <c r="BK135" s="142">
        <f>ROUND(L135*K135,2)</f>
        <v>0</v>
      </c>
      <c r="BL135" s="22" t="s">
        <v>165</v>
      </c>
      <c r="BM135" s="22" t="s">
        <v>383</v>
      </c>
    </row>
    <row r="136" spans="2:51" s="10" customFormat="1" ht="16.5" customHeight="1">
      <c r="B136" s="230"/>
      <c r="C136" s="231"/>
      <c r="D136" s="231"/>
      <c r="E136" s="232" t="s">
        <v>22</v>
      </c>
      <c r="F136" s="233" t="s">
        <v>380</v>
      </c>
      <c r="G136" s="234"/>
      <c r="H136" s="234"/>
      <c r="I136" s="234"/>
      <c r="J136" s="231"/>
      <c r="K136" s="235">
        <v>0.75</v>
      </c>
      <c r="L136" s="231"/>
      <c r="M136" s="231"/>
      <c r="N136" s="231"/>
      <c r="O136" s="231"/>
      <c r="P136" s="231"/>
      <c r="Q136" s="231"/>
      <c r="R136" s="236"/>
      <c r="T136" s="237"/>
      <c r="U136" s="231"/>
      <c r="V136" s="231"/>
      <c r="W136" s="231"/>
      <c r="X136" s="231"/>
      <c r="Y136" s="231"/>
      <c r="Z136" s="231"/>
      <c r="AA136" s="238"/>
      <c r="AT136" s="239" t="s">
        <v>168</v>
      </c>
      <c r="AU136" s="239" t="s">
        <v>111</v>
      </c>
      <c r="AV136" s="10" t="s">
        <v>111</v>
      </c>
      <c r="AW136" s="10" t="s">
        <v>36</v>
      </c>
      <c r="AX136" s="10" t="s">
        <v>81</v>
      </c>
      <c r="AY136" s="239" t="s">
        <v>160</v>
      </c>
    </row>
    <row r="137" spans="2:51" s="11" customFormat="1" ht="16.5" customHeight="1">
      <c r="B137" s="240"/>
      <c r="C137" s="241"/>
      <c r="D137" s="241"/>
      <c r="E137" s="242" t="s">
        <v>22</v>
      </c>
      <c r="F137" s="243" t="s">
        <v>169</v>
      </c>
      <c r="G137" s="241"/>
      <c r="H137" s="241"/>
      <c r="I137" s="241"/>
      <c r="J137" s="241"/>
      <c r="K137" s="244">
        <v>0.75</v>
      </c>
      <c r="L137" s="241"/>
      <c r="M137" s="241"/>
      <c r="N137" s="241"/>
      <c r="O137" s="241"/>
      <c r="P137" s="241"/>
      <c r="Q137" s="241"/>
      <c r="R137" s="245"/>
      <c r="T137" s="246"/>
      <c r="U137" s="241"/>
      <c r="V137" s="241"/>
      <c r="W137" s="241"/>
      <c r="X137" s="241"/>
      <c r="Y137" s="241"/>
      <c r="Z137" s="241"/>
      <c r="AA137" s="247"/>
      <c r="AT137" s="248" t="s">
        <v>168</v>
      </c>
      <c r="AU137" s="248" t="s">
        <v>111</v>
      </c>
      <c r="AV137" s="11" t="s">
        <v>165</v>
      </c>
      <c r="AW137" s="11" t="s">
        <v>36</v>
      </c>
      <c r="AX137" s="11" t="s">
        <v>89</v>
      </c>
      <c r="AY137" s="248" t="s">
        <v>160</v>
      </c>
    </row>
    <row r="138" spans="2:65" s="1" customFormat="1" ht="25.5" customHeight="1">
      <c r="B138" s="46"/>
      <c r="C138" s="219" t="s">
        <v>193</v>
      </c>
      <c r="D138" s="219" t="s">
        <v>161</v>
      </c>
      <c r="E138" s="220" t="s">
        <v>189</v>
      </c>
      <c r="F138" s="221" t="s">
        <v>190</v>
      </c>
      <c r="G138" s="221"/>
      <c r="H138" s="221"/>
      <c r="I138" s="221"/>
      <c r="J138" s="222" t="s">
        <v>164</v>
      </c>
      <c r="K138" s="223">
        <v>94.95</v>
      </c>
      <c r="L138" s="224">
        <v>0</v>
      </c>
      <c r="M138" s="225"/>
      <c r="N138" s="226">
        <f>ROUND(L138*K138,2)</f>
        <v>0</v>
      </c>
      <c r="O138" s="226"/>
      <c r="P138" s="226"/>
      <c r="Q138" s="226"/>
      <c r="R138" s="48"/>
      <c r="T138" s="227" t="s">
        <v>22</v>
      </c>
      <c r="U138" s="56" t="s">
        <v>46</v>
      </c>
      <c r="V138" s="47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2" t="s">
        <v>165</v>
      </c>
      <c r="AT138" s="22" t="s">
        <v>161</v>
      </c>
      <c r="AU138" s="22" t="s">
        <v>111</v>
      </c>
      <c r="AY138" s="22" t="s">
        <v>160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22" t="s">
        <v>89</v>
      </c>
      <c r="BK138" s="142">
        <f>ROUND(L138*K138,2)</f>
        <v>0</v>
      </c>
      <c r="BL138" s="22" t="s">
        <v>165</v>
      </c>
      <c r="BM138" s="22" t="s">
        <v>384</v>
      </c>
    </row>
    <row r="139" spans="2:51" s="10" customFormat="1" ht="16.5" customHeight="1">
      <c r="B139" s="230"/>
      <c r="C139" s="231"/>
      <c r="D139" s="231"/>
      <c r="E139" s="232" t="s">
        <v>22</v>
      </c>
      <c r="F139" s="233" t="s">
        <v>385</v>
      </c>
      <c r="G139" s="234"/>
      <c r="H139" s="234"/>
      <c r="I139" s="234"/>
      <c r="J139" s="231"/>
      <c r="K139" s="235">
        <v>94.95</v>
      </c>
      <c r="L139" s="231"/>
      <c r="M139" s="231"/>
      <c r="N139" s="231"/>
      <c r="O139" s="231"/>
      <c r="P139" s="231"/>
      <c r="Q139" s="231"/>
      <c r="R139" s="236"/>
      <c r="T139" s="237"/>
      <c r="U139" s="231"/>
      <c r="V139" s="231"/>
      <c r="W139" s="231"/>
      <c r="X139" s="231"/>
      <c r="Y139" s="231"/>
      <c r="Z139" s="231"/>
      <c r="AA139" s="238"/>
      <c r="AT139" s="239" t="s">
        <v>168</v>
      </c>
      <c r="AU139" s="239" t="s">
        <v>111</v>
      </c>
      <c r="AV139" s="10" t="s">
        <v>111</v>
      </c>
      <c r="AW139" s="10" t="s">
        <v>36</v>
      </c>
      <c r="AX139" s="10" t="s">
        <v>81</v>
      </c>
      <c r="AY139" s="239" t="s">
        <v>160</v>
      </c>
    </row>
    <row r="140" spans="2:51" s="11" customFormat="1" ht="16.5" customHeight="1">
      <c r="B140" s="240"/>
      <c r="C140" s="241"/>
      <c r="D140" s="241"/>
      <c r="E140" s="242" t="s">
        <v>22</v>
      </c>
      <c r="F140" s="243" t="s">
        <v>169</v>
      </c>
      <c r="G140" s="241"/>
      <c r="H140" s="241"/>
      <c r="I140" s="241"/>
      <c r="J140" s="241"/>
      <c r="K140" s="244">
        <v>94.95</v>
      </c>
      <c r="L140" s="241"/>
      <c r="M140" s="241"/>
      <c r="N140" s="241"/>
      <c r="O140" s="241"/>
      <c r="P140" s="241"/>
      <c r="Q140" s="241"/>
      <c r="R140" s="245"/>
      <c r="T140" s="246"/>
      <c r="U140" s="241"/>
      <c r="V140" s="241"/>
      <c r="W140" s="241"/>
      <c r="X140" s="241"/>
      <c r="Y140" s="241"/>
      <c r="Z140" s="241"/>
      <c r="AA140" s="247"/>
      <c r="AT140" s="248" t="s">
        <v>168</v>
      </c>
      <c r="AU140" s="248" t="s">
        <v>111</v>
      </c>
      <c r="AV140" s="11" t="s">
        <v>165</v>
      </c>
      <c r="AW140" s="11" t="s">
        <v>36</v>
      </c>
      <c r="AX140" s="11" t="s">
        <v>89</v>
      </c>
      <c r="AY140" s="248" t="s">
        <v>160</v>
      </c>
    </row>
    <row r="141" spans="2:65" s="1" customFormat="1" ht="25.5" customHeight="1">
      <c r="B141" s="46"/>
      <c r="C141" s="219" t="s">
        <v>197</v>
      </c>
      <c r="D141" s="219" t="s">
        <v>161</v>
      </c>
      <c r="E141" s="220" t="s">
        <v>194</v>
      </c>
      <c r="F141" s="221" t="s">
        <v>195</v>
      </c>
      <c r="G141" s="221"/>
      <c r="H141" s="221"/>
      <c r="I141" s="221"/>
      <c r="J141" s="222" t="s">
        <v>164</v>
      </c>
      <c r="K141" s="223">
        <v>47.1</v>
      </c>
      <c r="L141" s="224">
        <v>0</v>
      </c>
      <c r="M141" s="225"/>
      <c r="N141" s="226">
        <f>ROUND(L141*K141,2)</f>
        <v>0</v>
      </c>
      <c r="O141" s="226"/>
      <c r="P141" s="226"/>
      <c r="Q141" s="226"/>
      <c r="R141" s="48"/>
      <c r="T141" s="227" t="s">
        <v>22</v>
      </c>
      <c r="U141" s="56" t="s">
        <v>46</v>
      </c>
      <c r="V141" s="47"/>
      <c r="W141" s="228">
        <f>V141*K141</f>
        <v>0</v>
      </c>
      <c r="X141" s="228">
        <v>0</v>
      </c>
      <c r="Y141" s="228">
        <f>X141*K141</f>
        <v>0</v>
      </c>
      <c r="Z141" s="228">
        <v>0</v>
      </c>
      <c r="AA141" s="229">
        <f>Z141*K141</f>
        <v>0</v>
      </c>
      <c r="AR141" s="22" t="s">
        <v>165</v>
      </c>
      <c r="AT141" s="22" t="s">
        <v>161</v>
      </c>
      <c r="AU141" s="22" t="s">
        <v>111</v>
      </c>
      <c r="AY141" s="22" t="s">
        <v>160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22" t="s">
        <v>89</v>
      </c>
      <c r="BK141" s="142">
        <f>ROUND(L141*K141,2)</f>
        <v>0</v>
      </c>
      <c r="BL141" s="22" t="s">
        <v>165</v>
      </c>
      <c r="BM141" s="22" t="s">
        <v>386</v>
      </c>
    </row>
    <row r="142" spans="2:51" s="10" customFormat="1" ht="16.5" customHeight="1">
      <c r="B142" s="230"/>
      <c r="C142" s="231"/>
      <c r="D142" s="231"/>
      <c r="E142" s="232" t="s">
        <v>22</v>
      </c>
      <c r="F142" s="233" t="s">
        <v>387</v>
      </c>
      <c r="G142" s="234"/>
      <c r="H142" s="234"/>
      <c r="I142" s="234"/>
      <c r="J142" s="231"/>
      <c r="K142" s="235">
        <v>47.1</v>
      </c>
      <c r="L142" s="231"/>
      <c r="M142" s="231"/>
      <c r="N142" s="231"/>
      <c r="O142" s="231"/>
      <c r="P142" s="231"/>
      <c r="Q142" s="231"/>
      <c r="R142" s="236"/>
      <c r="T142" s="237"/>
      <c r="U142" s="231"/>
      <c r="V142" s="231"/>
      <c r="W142" s="231"/>
      <c r="X142" s="231"/>
      <c r="Y142" s="231"/>
      <c r="Z142" s="231"/>
      <c r="AA142" s="238"/>
      <c r="AT142" s="239" t="s">
        <v>168</v>
      </c>
      <c r="AU142" s="239" t="s">
        <v>111</v>
      </c>
      <c r="AV142" s="10" t="s">
        <v>111</v>
      </c>
      <c r="AW142" s="10" t="s">
        <v>36</v>
      </c>
      <c r="AX142" s="10" t="s">
        <v>81</v>
      </c>
      <c r="AY142" s="239" t="s">
        <v>160</v>
      </c>
    </row>
    <row r="143" spans="2:51" s="11" customFormat="1" ht="16.5" customHeight="1">
      <c r="B143" s="240"/>
      <c r="C143" s="241"/>
      <c r="D143" s="241"/>
      <c r="E143" s="242" t="s">
        <v>22</v>
      </c>
      <c r="F143" s="243" t="s">
        <v>169</v>
      </c>
      <c r="G143" s="241"/>
      <c r="H143" s="241"/>
      <c r="I143" s="241"/>
      <c r="J143" s="241"/>
      <c r="K143" s="244">
        <v>47.1</v>
      </c>
      <c r="L143" s="241"/>
      <c r="M143" s="241"/>
      <c r="N143" s="241"/>
      <c r="O143" s="241"/>
      <c r="P143" s="241"/>
      <c r="Q143" s="241"/>
      <c r="R143" s="245"/>
      <c r="T143" s="246"/>
      <c r="U143" s="241"/>
      <c r="V143" s="241"/>
      <c r="W143" s="241"/>
      <c r="X143" s="241"/>
      <c r="Y143" s="241"/>
      <c r="Z143" s="241"/>
      <c r="AA143" s="247"/>
      <c r="AT143" s="248" t="s">
        <v>168</v>
      </c>
      <c r="AU143" s="248" t="s">
        <v>111</v>
      </c>
      <c r="AV143" s="11" t="s">
        <v>165</v>
      </c>
      <c r="AW143" s="11" t="s">
        <v>36</v>
      </c>
      <c r="AX143" s="11" t="s">
        <v>89</v>
      </c>
      <c r="AY143" s="248" t="s">
        <v>160</v>
      </c>
    </row>
    <row r="144" spans="2:65" s="1" customFormat="1" ht="38.25" customHeight="1">
      <c r="B144" s="46"/>
      <c r="C144" s="219" t="s">
        <v>204</v>
      </c>
      <c r="D144" s="219" t="s">
        <v>161</v>
      </c>
      <c r="E144" s="220" t="s">
        <v>198</v>
      </c>
      <c r="F144" s="221" t="s">
        <v>199</v>
      </c>
      <c r="G144" s="221"/>
      <c r="H144" s="221"/>
      <c r="I144" s="221"/>
      <c r="J144" s="222" t="s">
        <v>164</v>
      </c>
      <c r="K144" s="223">
        <v>1413</v>
      </c>
      <c r="L144" s="224">
        <v>0</v>
      </c>
      <c r="M144" s="225"/>
      <c r="N144" s="226">
        <f>ROUND(L144*K144,2)</f>
        <v>0</v>
      </c>
      <c r="O144" s="226"/>
      <c r="P144" s="226"/>
      <c r="Q144" s="226"/>
      <c r="R144" s="48"/>
      <c r="T144" s="227" t="s">
        <v>22</v>
      </c>
      <c r="U144" s="56" t="s">
        <v>46</v>
      </c>
      <c r="V144" s="47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2" t="s">
        <v>165</v>
      </c>
      <c r="AT144" s="22" t="s">
        <v>161</v>
      </c>
      <c r="AU144" s="22" t="s">
        <v>111</v>
      </c>
      <c r="AY144" s="22" t="s">
        <v>160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22" t="s">
        <v>89</v>
      </c>
      <c r="BK144" s="142">
        <f>ROUND(L144*K144,2)</f>
        <v>0</v>
      </c>
      <c r="BL144" s="22" t="s">
        <v>165</v>
      </c>
      <c r="BM144" s="22" t="s">
        <v>388</v>
      </c>
    </row>
    <row r="145" spans="2:51" s="10" customFormat="1" ht="16.5" customHeight="1">
      <c r="B145" s="230"/>
      <c r="C145" s="231"/>
      <c r="D145" s="231"/>
      <c r="E145" s="232" t="s">
        <v>22</v>
      </c>
      <c r="F145" s="233" t="s">
        <v>389</v>
      </c>
      <c r="G145" s="234"/>
      <c r="H145" s="234"/>
      <c r="I145" s="234"/>
      <c r="J145" s="231"/>
      <c r="K145" s="235">
        <v>1413</v>
      </c>
      <c r="L145" s="231"/>
      <c r="M145" s="231"/>
      <c r="N145" s="231"/>
      <c r="O145" s="231"/>
      <c r="P145" s="231"/>
      <c r="Q145" s="231"/>
      <c r="R145" s="236"/>
      <c r="T145" s="237"/>
      <c r="U145" s="231"/>
      <c r="V145" s="231"/>
      <c r="W145" s="231"/>
      <c r="X145" s="231"/>
      <c r="Y145" s="231"/>
      <c r="Z145" s="231"/>
      <c r="AA145" s="238"/>
      <c r="AT145" s="239" t="s">
        <v>168</v>
      </c>
      <c r="AU145" s="239" t="s">
        <v>111</v>
      </c>
      <c r="AV145" s="10" t="s">
        <v>111</v>
      </c>
      <c r="AW145" s="10" t="s">
        <v>36</v>
      </c>
      <c r="AX145" s="10" t="s">
        <v>81</v>
      </c>
      <c r="AY145" s="239" t="s">
        <v>160</v>
      </c>
    </row>
    <row r="146" spans="2:51" s="11" customFormat="1" ht="16.5" customHeight="1">
      <c r="B146" s="240"/>
      <c r="C146" s="241"/>
      <c r="D146" s="241"/>
      <c r="E146" s="242" t="s">
        <v>22</v>
      </c>
      <c r="F146" s="243" t="s">
        <v>169</v>
      </c>
      <c r="G146" s="241"/>
      <c r="H146" s="241"/>
      <c r="I146" s="241"/>
      <c r="J146" s="241"/>
      <c r="K146" s="244">
        <v>1413</v>
      </c>
      <c r="L146" s="241"/>
      <c r="M146" s="241"/>
      <c r="N146" s="241"/>
      <c r="O146" s="241"/>
      <c r="P146" s="241"/>
      <c r="Q146" s="241"/>
      <c r="R146" s="245"/>
      <c r="T146" s="246"/>
      <c r="U146" s="241"/>
      <c r="V146" s="241"/>
      <c r="W146" s="241"/>
      <c r="X146" s="241"/>
      <c r="Y146" s="241"/>
      <c r="Z146" s="241"/>
      <c r="AA146" s="247"/>
      <c r="AT146" s="248" t="s">
        <v>168</v>
      </c>
      <c r="AU146" s="248" t="s">
        <v>111</v>
      </c>
      <c r="AV146" s="11" t="s">
        <v>165</v>
      </c>
      <c r="AW146" s="11" t="s">
        <v>36</v>
      </c>
      <c r="AX146" s="11" t="s">
        <v>89</v>
      </c>
      <c r="AY146" s="248" t="s">
        <v>160</v>
      </c>
    </row>
    <row r="147" spans="2:65" s="1" customFormat="1" ht="16.5" customHeight="1">
      <c r="B147" s="46"/>
      <c r="C147" s="219" t="s">
        <v>208</v>
      </c>
      <c r="D147" s="219" t="s">
        <v>161</v>
      </c>
      <c r="E147" s="220" t="s">
        <v>205</v>
      </c>
      <c r="F147" s="221" t="s">
        <v>206</v>
      </c>
      <c r="G147" s="221"/>
      <c r="H147" s="221"/>
      <c r="I147" s="221"/>
      <c r="J147" s="222" t="s">
        <v>164</v>
      </c>
      <c r="K147" s="223">
        <v>47.1</v>
      </c>
      <c r="L147" s="224">
        <v>0</v>
      </c>
      <c r="M147" s="225"/>
      <c r="N147" s="226">
        <f>ROUND(L147*K147,2)</f>
        <v>0</v>
      </c>
      <c r="O147" s="226"/>
      <c r="P147" s="226"/>
      <c r="Q147" s="226"/>
      <c r="R147" s="48"/>
      <c r="T147" s="227" t="s">
        <v>22</v>
      </c>
      <c r="U147" s="56" t="s">
        <v>46</v>
      </c>
      <c r="V147" s="47"/>
      <c r="W147" s="228">
        <f>V147*K147</f>
        <v>0</v>
      </c>
      <c r="X147" s="228">
        <v>0</v>
      </c>
      <c r="Y147" s="228">
        <f>X147*K147</f>
        <v>0</v>
      </c>
      <c r="Z147" s="228">
        <v>0</v>
      </c>
      <c r="AA147" s="229">
        <f>Z147*K147</f>
        <v>0</v>
      </c>
      <c r="AR147" s="22" t="s">
        <v>165</v>
      </c>
      <c r="AT147" s="22" t="s">
        <v>161</v>
      </c>
      <c r="AU147" s="22" t="s">
        <v>111</v>
      </c>
      <c r="AY147" s="22" t="s">
        <v>160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22" t="s">
        <v>89</v>
      </c>
      <c r="BK147" s="142">
        <f>ROUND(L147*K147,2)</f>
        <v>0</v>
      </c>
      <c r="BL147" s="22" t="s">
        <v>165</v>
      </c>
      <c r="BM147" s="22" t="s">
        <v>390</v>
      </c>
    </row>
    <row r="148" spans="2:51" s="10" customFormat="1" ht="16.5" customHeight="1">
      <c r="B148" s="230"/>
      <c r="C148" s="231"/>
      <c r="D148" s="231"/>
      <c r="E148" s="232" t="s">
        <v>22</v>
      </c>
      <c r="F148" s="233" t="s">
        <v>391</v>
      </c>
      <c r="G148" s="234"/>
      <c r="H148" s="234"/>
      <c r="I148" s="234"/>
      <c r="J148" s="231"/>
      <c r="K148" s="235">
        <v>47.1</v>
      </c>
      <c r="L148" s="231"/>
      <c r="M148" s="231"/>
      <c r="N148" s="231"/>
      <c r="O148" s="231"/>
      <c r="P148" s="231"/>
      <c r="Q148" s="231"/>
      <c r="R148" s="236"/>
      <c r="T148" s="237"/>
      <c r="U148" s="231"/>
      <c r="V148" s="231"/>
      <c r="W148" s="231"/>
      <c r="X148" s="231"/>
      <c r="Y148" s="231"/>
      <c r="Z148" s="231"/>
      <c r="AA148" s="238"/>
      <c r="AT148" s="239" t="s">
        <v>168</v>
      </c>
      <c r="AU148" s="239" t="s">
        <v>111</v>
      </c>
      <c r="AV148" s="10" t="s">
        <v>111</v>
      </c>
      <c r="AW148" s="10" t="s">
        <v>36</v>
      </c>
      <c r="AX148" s="10" t="s">
        <v>81</v>
      </c>
      <c r="AY148" s="239" t="s">
        <v>160</v>
      </c>
    </row>
    <row r="149" spans="2:51" s="11" customFormat="1" ht="16.5" customHeight="1">
      <c r="B149" s="240"/>
      <c r="C149" s="241"/>
      <c r="D149" s="241"/>
      <c r="E149" s="242" t="s">
        <v>22</v>
      </c>
      <c r="F149" s="243" t="s">
        <v>169</v>
      </c>
      <c r="G149" s="241"/>
      <c r="H149" s="241"/>
      <c r="I149" s="241"/>
      <c r="J149" s="241"/>
      <c r="K149" s="244">
        <v>47.1</v>
      </c>
      <c r="L149" s="241"/>
      <c r="M149" s="241"/>
      <c r="N149" s="241"/>
      <c r="O149" s="241"/>
      <c r="P149" s="241"/>
      <c r="Q149" s="241"/>
      <c r="R149" s="245"/>
      <c r="T149" s="246"/>
      <c r="U149" s="241"/>
      <c r="V149" s="241"/>
      <c r="W149" s="241"/>
      <c r="X149" s="241"/>
      <c r="Y149" s="241"/>
      <c r="Z149" s="241"/>
      <c r="AA149" s="247"/>
      <c r="AT149" s="248" t="s">
        <v>168</v>
      </c>
      <c r="AU149" s="248" t="s">
        <v>111</v>
      </c>
      <c r="AV149" s="11" t="s">
        <v>165</v>
      </c>
      <c r="AW149" s="11" t="s">
        <v>36</v>
      </c>
      <c r="AX149" s="11" t="s">
        <v>89</v>
      </c>
      <c r="AY149" s="248" t="s">
        <v>160</v>
      </c>
    </row>
    <row r="150" spans="2:65" s="1" customFormat="1" ht="25.5" customHeight="1">
      <c r="B150" s="46"/>
      <c r="C150" s="219" t="s">
        <v>216</v>
      </c>
      <c r="D150" s="219" t="s">
        <v>161</v>
      </c>
      <c r="E150" s="220" t="s">
        <v>209</v>
      </c>
      <c r="F150" s="221" t="s">
        <v>210</v>
      </c>
      <c r="G150" s="221"/>
      <c r="H150" s="221"/>
      <c r="I150" s="221"/>
      <c r="J150" s="222" t="s">
        <v>211</v>
      </c>
      <c r="K150" s="223">
        <v>94.2</v>
      </c>
      <c r="L150" s="224">
        <v>0</v>
      </c>
      <c r="M150" s="225"/>
      <c r="N150" s="226">
        <f>ROUND(L150*K150,2)</f>
        <v>0</v>
      </c>
      <c r="O150" s="226"/>
      <c r="P150" s="226"/>
      <c r="Q150" s="226"/>
      <c r="R150" s="48"/>
      <c r="T150" s="227" t="s">
        <v>22</v>
      </c>
      <c r="U150" s="56" t="s">
        <v>46</v>
      </c>
      <c r="V150" s="47"/>
      <c r="W150" s="228">
        <f>V150*K150</f>
        <v>0</v>
      </c>
      <c r="X150" s="228">
        <v>0</v>
      </c>
      <c r="Y150" s="228">
        <f>X150*K150</f>
        <v>0</v>
      </c>
      <c r="Z150" s="228">
        <v>0</v>
      </c>
      <c r="AA150" s="229">
        <f>Z150*K150</f>
        <v>0</v>
      </c>
      <c r="AR150" s="22" t="s">
        <v>165</v>
      </c>
      <c r="AT150" s="22" t="s">
        <v>161</v>
      </c>
      <c r="AU150" s="22" t="s">
        <v>111</v>
      </c>
      <c r="AY150" s="22" t="s">
        <v>160</v>
      </c>
      <c r="BE150" s="142">
        <f>IF(U150="základní",N150,0)</f>
        <v>0</v>
      </c>
      <c r="BF150" s="142">
        <f>IF(U150="snížená",N150,0)</f>
        <v>0</v>
      </c>
      <c r="BG150" s="142">
        <f>IF(U150="zákl. přenesená",N150,0)</f>
        <v>0</v>
      </c>
      <c r="BH150" s="142">
        <f>IF(U150="sníž. přenesená",N150,0)</f>
        <v>0</v>
      </c>
      <c r="BI150" s="142">
        <f>IF(U150="nulová",N150,0)</f>
        <v>0</v>
      </c>
      <c r="BJ150" s="22" t="s">
        <v>89</v>
      </c>
      <c r="BK150" s="142">
        <f>ROUND(L150*K150,2)</f>
        <v>0</v>
      </c>
      <c r="BL150" s="22" t="s">
        <v>165</v>
      </c>
      <c r="BM150" s="22" t="s">
        <v>392</v>
      </c>
    </row>
    <row r="151" spans="2:51" s="10" customFormat="1" ht="16.5" customHeight="1">
      <c r="B151" s="230"/>
      <c r="C151" s="231"/>
      <c r="D151" s="231"/>
      <c r="E151" s="232" t="s">
        <v>22</v>
      </c>
      <c r="F151" s="233" t="s">
        <v>393</v>
      </c>
      <c r="G151" s="234"/>
      <c r="H151" s="234"/>
      <c r="I151" s="234"/>
      <c r="J151" s="231"/>
      <c r="K151" s="235">
        <v>94.2</v>
      </c>
      <c r="L151" s="231"/>
      <c r="M151" s="231"/>
      <c r="N151" s="231"/>
      <c r="O151" s="231"/>
      <c r="P151" s="231"/>
      <c r="Q151" s="231"/>
      <c r="R151" s="236"/>
      <c r="T151" s="237"/>
      <c r="U151" s="231"/>
      <c r="V151" s="231"/>
      <c r="W151" s="231"/>
      <c r="X151" s="231"/>
      <c r="Y151" s="231"/>
      <c r="Z151" s="231"/>
      <c r="AA151" s="238"/>
      <c r="AT151" s="239" t="s">
        <v>168</v>
      </c>
      <c r="AU151" s="239" t="s">
        <v>111</v>
      </c>
      <c r="AV151" s="10" t="s">
        <v>111</v>
      </c>
      <c r="AW151" s="10" t="s">
        <v>36</v>
      </c>
      <c r="AX151" s="10" t="s">
        <v>81</v>
      </c>
      <c r="AY151" s="239" t="s">
        <v>160</v>
      </c>
    </row>
    <row r="152" spans="2:51" s="11" customFormat="1" ht="16.5" customHeight="1">
      <c r="B152" s="240"/>
      <c r="C152" s="241"/>
      <c r="D152" s="241"/>
      <c r="E152" s="242" t="s">
        <v>22</v>
      </c>
      <c r="F152" s="243" t="s">
        <v>169</v>
      </c>
      <c r="G152" s="241"/>
      <c r="H152" s="241"/>
      <c r="I152" s="241"/>
      <c r="J152" s="241"/>
      <c r="K152" s="244">
        <v>94.2</v>
      </c>
      <c r="L152" s="241"/>
      <c r="M152" s="241"/>
      <c r="N152" s="241"/>
      <c r="O152" s="241"/>
      <c r="P152" s="241"/>
      <c r="Q152" s="241"/>
      <c r="R152" s="245"/>
      <c r="T152" s="246"/>
      <c r="U152" s="241"/>
      <c r="V152" s="241"/>
      <c r="W152" s="241"/>
      <c r="X152" s="241"/>
      <c r="Y152" s="241"/>
      <c r="Z152" s="241"/>
      <c r="AA152" s="247"/>
      <c r="AT152" s="248" t="s">
        <v>168</v>
      </c>
      <c r="AU152" s="248" t="s">
        <v>111</v>
      </c>
      <c r="AV152" s="11" t="s">
        <v>165</v>
      </c>
      <c r="AW152" s="11" t="s">
        <v>36</v>
      </c>
      <c r="AX152" s="11" t="s">
        <v>89</v>
      </c>
      <c r="AY152" s="248" t="s">
        <v>160</v>
      </c>
    </row>
    <row r="153" spans="2:65" s="1" customFormat="1" ht="25.5" customHeight="1">
      <c r="B153" s="46"/>
      <c r="C153" s="219" t="s">
        <v>222</v>
      </c>
      <c r="D153" s="219" t="s">
        <v>161</v>
      </c>
      <c r="E153" s="220" t="s">
        <v>394</v>
      </c>
      <c r="F153" s="221" t="s">
        <v>395</v>
      </c>
      <c r="G153" s="221"/>
      <c r="H153" s="221"/>
      <c r="I153" s="221"/>
      <c r="J153" s="222" t="s">
        <v>164</v>
      </c>
      <c r="K153" s="223">
        <v>47.35</v>
      </c>
      <c r="L153" s="224">
        <v>0</v>
      </c>
      <c r="M153" s="225"/>
      <c r="N153" s="226">
        <f>ROUND(L153*K153,2)</f>
        <v>0</v>
      </c>
      <c r="O153" s="226"/>
      <c r="P153" s="226"/>
      <c r="Q153" s="226"/>
      <c r="R153" s="48"/>
      <c r="T153" s="227" t="s">
        <v>22</v>
      </c>
      <c r="U153" s="56" t="s">
        <v>46</v>
      </c>
      <c r="V153" s="47"/>
      <c r="W153" s="228">
        <f>V153*K153</f>
        <v>0</v>
      </c>
      <c r="X153" s="228">
        <v>0</v>
      </c>
      <c r="Y153" s="228">
        <f>X153*K153</f>
        <v>0</v>
      </c>
      <c r="Z153" s="228">
        <v>0</v>
      </c>
      <c r="AA153" s="229">
        <f>Z153*K153</f>
        <v>0</v>
      </c>
      <c r="AR153" s="22" t="s">
        <v>165</v>
      </c>
      <c r="AT153" s="22" t="s">
        <v>161</v>
      </c>
      <c r="AU153" s="22" t="s">
        <v>111</v>
      </c>
      <c r="AY153" s="22" t="s">
        <v>160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22" t="s">
        <v>89</v>
      </c>
      <c r="BK153" s="142">
        <f>ROUND(L153*K153,2)</f>
        <v>0</v>
      </c>
      <c r="BL153" s="22" t="s">
        <v>165</v>
      </c>
      <c r="BM153" s="22" t="s">
        <v>396</v>
      </c>
    </row>
    <row r="154" spans="2:51" s="10" customFormat="1" ht="16.5" customHeight="1">
      <c r="B154" s="230"/>
      <c r="C154" s="231"/>
      <c r="D154" s="231"/>
      <c r="E154" s="232" t="s">
        <v>22</v>
      </c>
      <c r="F154" s="233" t="s">
        <v>397</v>
      </c>
      <c r="G154" s="234"/>
      <c r="H154" s="234"/>
      <c r="I154" s="234"/>
      <c r="J154" s="231"/>
      <c r="K154" s="235">
        <v>0.25</v>
      </c>
      <c r="L154" s="231"/>
      <c r="M154" s="231"/>
      <c r="N154" s="231"/>
      <c r="O154" s="231"/>
      <c r="P154" s="231"/>
      <c r="Q154" s="231"/>
      <c r="R154" s="236"/>
      <c r="T154" s="237"/>
      <c r="U154" s="231"/>
      <c r="V154" s="231"/>
      <c r="W154" s="231"/>
      <c r="X154" s="231"/>
      <c r="Y154" s="231"/>
      <c r="Z154" s="231"/>
      <c r="AA154" s="238"/>
      <c r="AT154" s="239" t="s">
        <v>168</v>
      </c>
      <c r="AU154" s="239" t="s">
        <v>111</v>
      </c>
      <c r="AV154" s="10" t="s">
        <v>111</v>
      </c>
      <c r="AW154" s="10" t="s">
        <v>36</v>
      </c>
      <c r="AX154" s="10" t="s">
        <v>81</v>
      </c>
      <c r="AY154" s="239" t="s">
        <v>160</v>
      </c>
    </row>
    <row r="155" spans="2:51" s="10" customFormat="1" ht="16.5" customHeight="1">
      <c r="B155" s="230"/>
      <c r="C155" s="231"/>
      <c r="D155" s="231"/>
      <c r="E155" s="232" t="s">
        <v>22</v>
      </c>
      <c r="F155" s="249" t="s">
        <v>398</v>
      </c>
      <c r="G155" s="231"/>
      <c r="H155" s="231"/>
      <c r="I155" s="231"/>
      <c r="J155" s="231"/>
      <c r="K155" s="235">
        <v>47.1</v>
      </c>
      <c r="L155" s="231"/>
      <c r="M155" s="231"/>
      <c r="N155" s="231"/>
      <c r="O155" s="231"/>
      <c r="P155" s="231"/>
      <c r="Q155" s="231"/>
      <c r="R155" s="236"/>
      <c r="T155" s="237"/>
      <c r="U155" s="231"/>
      <c r="V155" s="231"/>
      <c r="W155" s="231"/>
      <c r="X155" s="231"/>
      <c r="Y155" s="231"/>
      <c r="Z155" s="231"/>
      <c r="AA155" s="238"/>
      <c r="AT155" s="239" t="s">
        <v>168</v>
      </c>
      <c r="AU155" s="239" t="s">
        <v>111</v>
      </c>
      <c r="AV155" s="10" t="s">
        <v>111</v>
      </c>
      <c r="AW155" s="10" t="s">
        <v>36</v>
      </c>
      <c r="AX155" s="10" t="s">
        <v>81</v>
      </c>
      <c r="AY155" s="239" t="s">
        <v>160</v>
      </c>
    </row>
    <row r="156" spans="2:51" s="11" customFormat="1" ht="16.5" customHeight="1">
      <c r="B156" s="240"/>
      <c r="C156" s="241"/>
      <c r="D156" s="241"/>
      <c r="E156" s="242" t="s">
        <v>22</v>
      </c>
      <c r="F156" s="243" t="s">
        <v>169</v>
      </c>
      <c r="G156" s="241"/>
      <c r="H156" s="241"/>
      <c r="I156" s="241"/>
      <c r="J156" s="241"/>
      <c r="K156" s="244">
        <v>47.35</v>
      </c>
      <c r="L156" s="241"/>
      <c r="M156" s="241"/>
      <c r="N156" s="241"/>
      <c r="O156" s="241"/>
      <c r="P156" s="241"/>
      <c r="Q156" s="241"/>
      <c r="R156" s="245"/>
      <c r="T156" s="246"/>
      <c r="U156" s="241"/>
      <c r="V156" s="241"/>
      <c r="W156" s="241"/>
      <c r="X156" s="241"/>
      <c r="Y156" s="241"/>
      <c r="Z156" s="241"/>
      <c r="AA156" s="247"/>
      <c r="AT156" s="248" t="s">
        <v>168</v>
      </c>
      <c r="AU156" s="248" t="s">
        <v>111</v>
      </c>
      <c r="AV156" s="11" t="s">
        <v>165</v>
      </c>
      <c r="AW156" s="11" t="s">
        <v>36</v>
      </c>
      <c r="AX156" s="11" t="s">
        <v>89</v>
      </c>
      <c r="AY156" s="248" t="s">
        <v>160</v>
      </c>
    </row>
    <row r="157" spans="2:63" s="9" customFormat="1" ht="29.85" customHeight="1">
      <c r="B157" s="206"/>
      <c r="C157" s="207"/>
      <c r="D157" s="216" t="s">
        <v>124</v>
      </c>
      <c r="E157" s="216"/>
      <c r="F157" s="216"/>
      <c r="G157" s="216"/>
      <c r="H157" s="216"/>
      <c r="I157" s="216"/>
      <c r="J157" s="216"/>
      <c r="K157" s="216"/>
      <c r="L157" s="216"/>
      <c r="M157" s="216"/>
      <c r="N157" s="217">
        <f>BK157</f>
        <v>0</v>
      </c>
      <c r="O157" s="218"/>
      <c r="P157" s="218"/>
      <c r="Q157" s="218"/>
      <c r="R157" s="209"/>
      <c r="T157" s="210"/>
      <c r="U157" s="207"/>
      <c r="V157" s="207"/>
      <c r="W157" s="211">
        <f>SUM(W158:W160)</f>
        <v>0</v>
      </c>
      <c r="X157" s="207"/>
      <c r="Y157" s="211">
        <f>SUM(Y158:Y160)</f>
        <v>35.57149</v>
      </c>
      <c r="Z157" s="207"/>
      <c r="AA157" s="212">
        <f>SUM(AA158:AA160)</f>
        <v>0</v>
      </c>
      <c r="AR157" s="213" t="s">
        <v>89</v>
      </c>
      <c r="AT157" s="214" t="s">
        <v>80</v>
      </c>
      <c r="AU157" s="214" t="s">
        <v>89</v>
      </c>
      <c r="AY157" s="213" t="s">
        <v>160</v>
      </c>
      <c r="BK157" s="215">
        <f>SUM(BK158:BK160)</f>
        <v>0</v>
      </c>
    </row>
    <row r="158" spans="2:65" s="1" customFormat="1" ht="38.25" customHeight="1">
      <c r="B158" s="46"/>
      <c r="C158" s="219" t="s">
        <v>229</v>
      </c>
      <c r="D158" s="219" t="s">
        <v>161</v>
      </c>
      <c r="E158" s="220" t="s">
        <v>399</v>
      </c>
      <c r="F158" s="221" t="s">
        <v>400</v>
      </c>
      <c r="G158" s="221"/>
      <c r="H158" s="221"/>
      <c r="I158" s="221"/>
      <c r="J158" s="222" t="s">
        <v>281</v>
      </c>
      <c r="K158" s="223">
        <v>157</v>
      </c>
      <c r="L158" s="224">
        <v>0</v>
      </c>
      <c r="M158" s="225"/>
      <c r="N158" s="226">
        <f>ROUND(L158*K158,2)</f>
        <v>0</v>
      </c>
      <c r="O158" s="226"/>
      <c r="P158" s="226"/>
      <c r="Q158" s="226"/>
      <c r="R158" s="48"/>
      <c r="T158" s="227" t="s">
        <v>22</v>
      </c>
      <c r="U158" s="56" t="s">
        <v>46</v>
      </c>
      <c r="V158" s="47"/>
      <c r="W158" s="228">
        <f>V158*K158</f>
        <v>0</v>
      </c>
      <c r="X158" s="228">
        <v>0.22657</v>
      </c>
      <c r="Y158" s="228">
        <f>X158*K158</f>
        <v>35.57149</v>
      </c>
      <c r="Z158" s="228">
        <v>0</v>
      </c>
      <c r="AA158" s="229">
        <f>Z158*K158</f>
        <v>0</v>
      </c>
      <c r="AR158" s="22" t="s">
        <v>165</v>
      </c>
      <c r="AT158" s="22" t="s">
        <v>161</v>
      </c>
      <c r="AU158" s="22" t="s">
        <v>111</v>
      </c>
      <c r="AY158" s="22" t="s">
        <v>160</v>
      </c>
      <c r="BE158" s="142">
        <f>IF(U158="základní",N158,0)</f>
        <v>0</v>
      </c>
      <c r="BF158" s="142">
        <f>IF(U158="snížená",N158,0)</f>
        <v>0</v>
      </c>
      <c r="BG158" s="142">
        <f>IF(U158="zákl. přenesená",N158,0)</f>
        <v>0</v>
      </c>
      <c r="BH158" s="142">
        <f>IF(U158="sníž. přenesená",N158,0)</f>
        <v>0</v>
      </c>
      <c r="BI158" s="142">
        <f>IF(U158="nulová",N158,0)</f>
        <v>0</v>
      </c>
      <c r="BJ158" s="22" t="s">
        <v>89</v>
      </c>
      <c r="BK158" s="142">
        <f>ROUND(L158*K158,2)</f>
        <v>0</v>
      </c>
      <c r="BL158" s="22" t="s">
        <v>165</v>
      </c>
      <c r="BM158" s="22" t="s">
        <v>401</v>
      </c>
    </row>
    <row r="159" spans="2:51" s="10" customFormat="1" ht="16.5" customHeight="1">
      <c r="B159" s="230"/>
      <c r="C159" s="231"/>
      <c r="D159" s="231"/>
      <c r="E159" s="232" t="s">
        <v>22</v>
      </c>
      <c r="F159" s="233" t="s">
        <v>402</v>
      </c>
      <c r="G159" s="234"/>
      <c r="H159" s="234"/>
      <c r="I159" s="234"/>
      <c r="J159" s="231"/>
      <c r="K159" s="235">
        <v>157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168</v>
      </c>
      <c r="AU159" s="239" t="s">
        <v>111</v>
      </c>
      <c r="AV159" s="10" t="s">
        <v>111</v>
      </c>
      <c r="AW159" s="10" t="s">
        <v>36</v>
      </c>
      <c r="AX159" s="10" t="s">
        <v>81</v>
      </c>
      <c r="AY159" s="239" t="s">
        <v>160</v>
      </c>
    </row>
    <row r="160" spans="2:51" s="11" customFormat="1" ht="16.5" customHeight="1">
      <c r="B160" s="240"/>
      <c r="C160" s="241"/>
      <c r="D160" s="241"/>
      <c r="E160" s="242" t="s">
        <v>22</v>
      </c>
      <c r="F160" s="243" t="s">
        <v>169</v>
      </c>
      <c r="G160" s="241"/>
      <c r="H160" s="241"/>
      <c r="I160" s="241"/>
      <c r="J160" s="241"/>
      <c r="K160" s="244">
        <v>157</v>
      </c>
      <c r="L160" s="241"/>
      <c r="M160" s="241"/>
      <c r="N160" s="241"/>
      <c r="O160" s="241"/>
      <c r="P160" s="241"/>
      <c r="Q160" s="241"/>
      <c r="R160" s="245"/>
      <c r="T160" s="246"/>
      <c r="U160" s="241"/>
      <c r="V160" s="241"/>
      <c r="W160" s="241"/>
      <c r="X160" s="241"/>
      <c r="Y160" s="241"/>
      <c r="Z160" s="241"/>
      <c r="AA160" s="247"/>
      <c r="AT160" s="248" t="s">
        <v>168</v>
      </c>
      <c r="AU160" s="248" t="s">
        <v>111</v>
      </c>
      <c r="AV160" s="11" t="s">
        <v>165</v>
      </c>
      <c r="AW160" s="11" t="s">
        <v>36</v>
      </c>
      <c r="AX160" s="11" t="s">
        <v>89</v>
      </c>
      <c r="AY160" s="248" t="s">
        <v>160</v>
      </c>
    </row>
    <row r="161" spans="2:63" s="9" customFormat="1" ht="29.85" customHeight="1">
      <c r="B161" s="206"/>
      <c r="C161" s="207"/>
      <c r="D161" s="216" t="s">
        <v>372</v>
      </c>
      <c r="E161" s="216"/>
      <c r="F161" s="216"/>
      <c r="G161" s="216"/>
      <c r="H161" s="216"/>
      <c r="I161" s="216"/>
      <c r="J161" s="216"/>
      <c r="K161" s="216"/>
      <c r="L161" s="216"/>
      <c r="M161" s="216"/>
      <c r="N161" s="217">
        <f>BK161</f>
        <v>0</v>
      </c>
      <c r="O161" s="218"/>
      <c r="P161" s="218"/>
      <c r="Q161" s="218"/>
      <c r="R161" s="209"/>
      <c r="T161" s="210"/>
      <c r="U161" s="207"/>
      <c r="V161" s="207"/>
      <c r="W161" s="211">
        <f>SUM(W162:W164)</f>
        <v>0</v>
      </c>
      <c r="X161" s="207"/>
      <c r="Y161" s="211">
        <f>SUM(Y162:Y164)</f>
        <v>6.60952</v>
      </c>
      <c r="Z161" s="207"/>
      <c r="AA161" s="212">
        <f>SUM(AA162:AA164)</f>
        <v>0</v>
      </c>
      <c r="AR161" s="213" t="s">
        <v>89</v>
      </c>
      <c r="AT161" s="214" t="s">
        <v>80</v>
      </c>
      <c r="AU161" s="214" t="s">
        <v>89</v>
      </c>
      <c r="AY161" s="213" t="s">
        <v>160</v>
      </c>
      <c r="BK161" s="215">
        <f>SUM(BK162:BK164)</f>
        <v>0</v>
      </c>
    </row>
    <row r="162" spans="2:65" s="1" customFormat="1" ht="38.25" customHeight="1">
      <c r="B162" s="46"/>
      <c r="C162" s="219" t="s">
        <v>234</v>
      </c>
      <c r="D162" s="219" t="s">
        <v>161</v>
      </c>
      <c r="E162" s="220" t="s">
        <v>403</v>
      </c>
      <c r="F162" s="221" t="s">
        <v>404</v>
      </c>
      <c r="G162" s="221"/>
      <c r="H162" s="221"/>
      <c r="I162" s="221"/>
      <c r="J162" s="222" t="s">
        <v>219</v>
      </c>
      <c r="K162" s="223">
        <v>8</v>
      </c>
      <c r="L162" s="224">
        <v>0</v>
      </c>
      <c r="M162" s="225"/>
      <c r="N162" s="226">
        <f>ROUND(L162*K162,2)</f>
        <v>0</v>
      </c>
      <c r="O162" s="226"/>
      <c r="P162" s="226"/>
      <c r="Q162" s="226"/>
      <c r="R162" s="48"/>
      <c r="T162" s="227" t="s">
        <v>22</v>
      </c>
      <c r="U162" s="56" t="s">
        <v>46</v>
      </c>
      <c r="V162" s="47"/>
      <c r="W162" s="228">
        <f>V162*K162</f>
        <v>0</v>
      </c>
      <c r="X162" s="228">
        <v>0.82619</v>
      </c>
      <c r="Y162" s="228">
        <f>X162*K162</f>
        <v>6.60952</v>
      </c>
      <c r="Z162" s="228">
        <v>0</v>
      </c>
      <c r="AA162" s="229">
        <f>Z162*K162</f>
        <v>0</v>
      </c>
      <c r="AR162" s="22" t="s">
        <v>165</v>
      </c>
      <c r="AT162" s="22" t="s">
        <v>161</v>
      </c>
      <c r="AU162" s="22" t="s">
        <v>111</v>
      </c>
      <c r="AY162" s="22" t="s">
        <v>160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22" t="s">
        <v>89</v>
      </c>
      <c r="BK162" s="142">
        <f>ROUND(L162*K162,2)</f>
        <v>0</v>
      </c>
      <c r="BL162" s="22" t="s">
        <v>165</v>
      </c>
      <c r="BM162" s="22" t="s">
        <v>405</v>
      </c>
    </row>
    <row r="163" spans="2:51" s="10" customFormat="1" ht="16.5" customHeight="1">
      <c r="B163" s="230"/>
      <c r="C163" s="231"/>
      <c r="D163" s="231"/>
      <c r="E163" s="232" t="s">
        <v>22</v>
      </c>
      <c r="F163" s="233" t="s">
        <v>406</v>
      </c>
      <c r="G163" s="234"/>
      <c r="H163" s="234"/>
      <c r="I163" s="234"/>
      <c r="J163" s="231"/>
      <c r="K163" s="235">
        <v>8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168</v>
      </c>
      <c r="AU163" s="239" t="s">
        <v>111</v>
      </c>
      <c r="AV163" s="10" t="s">
        <v>111</v>
      </c>
      <c r="AW163" s="10" t="s">
        <v>36</v>
      </c>
      <c r="AX163" s="10" t="s">
        <v>81</v>
      </c>
      <c r="AY163" s="239" t="s">
        <v>160</v>
      </c>
    </row>
    <row r="164" spans="2:51" s="11" customFormat="1" ht="16.5" customHeight="1">
      <c r="B164" s="240"/>
      <c r="C164" s="241"/>
      <c r="D164" s="241"/>
      <c r="E164" s="242" t="s">
        <v>22</v>
      </c>
      <c r="F164" s="243" t="s">
        <v>169</v>
      </c>
      <c r="G164" s="241"/>
      <c r="H164" s="241"/>
      <c r="I164" s="241"/>
      <c r="J164" s="241"/>
      <c r="K164" s="244">
        <v>8</v>
      </c>
      <c r="L164" s="241"/>
      <c r="M164" s="241"/>
      <c r="N164" s="241"/>
      <c r="O164" s="241"/>
      <c r="P164" s="241"/>
      <c r="Q164" s="241"/>
      <c r="R164" s="245"/>
      <c r="T164" s="246"/>
      <c r="U164" s="241"/>
      <c r="V164" s="241"/>
      <c r="W164" s="241"/>
      <c r="X164" s="241"/>
      <c r="Y164" s="241"/>
      <c r="Z164" s="241"/>
      <c r="AA164" s="247"/>
      <c r="AT164" s="248" t="s">
        <v>168</v>
      </c>
      <c r="AU164" s="248" t="s">
        <v>111</v>
      </c>
      <c r="AV164" s="11" t="s">
        <v>165</v>
      </c>
      <c r="AW164" s="11" t="s">
        <v>36</v>
      </c>
      <c r="AX164" s="11" t="s">
        <v>89</v>
      </c>
      <c r="AY164" s="248" t="s">
        <v>160</v>
      </c>
    </row>
    <row r="165" spans="2:63" s="9" customFormat="1" ht="29.85" customHeight="1">
      <c r="B165" s="206"/>
      <c r="C165" s="207"/>
      <c r="D165" s="216" t="s">
        <v>125</v>
      </c>
      <c r="E165" s="216"/>
      <c r="F165" s="216"/>
      <c r="G165" s="216"/>
      <c r="H165" s="216"/>
      <c r="I165" s="216"/>
      <c r="J165" s="216"/>
      <c r="K165" s="216"/>
      <c r="L165" s="216"/>
      <c r="M165" s="216"/>
      <c r="N165" s="217">
        <f>BK165</f>
        <v>0</v>
      </c>
      <c r="O165" s="218"/>
      <c r="P165" s="218"/>
      <c r="Q165" s="218"/>
      <c r="R165" s="209"/>
      <c r="T165" s="210"/>
      <c r="U165" s="207"/>
      <c r="V165" s="207"/>
      <c r="W165" s="211">
        <f>SUM(W166:W168)</f>
        <v>0</v>
      </c>
      <c r="X165" s="207"/>
      <c r="Y165" s="211">
        <f>SUM(Y166:Y168)</f>
        <v>66.96</v>
      </c>
      <c r="Z165" s="207"/>
      <c r="AA165" s="212">
        <f>SUM(AA166:AA168)</f>
        <v>0</v>
      </c>
      <c r="AR165" s="213" t="s">
        <v>89</v>
      </c>
      <c r="AT165" s="214" t="s">
        <v>80</v>
      </c>
      <c r="AU165" s="214" t="s">
        <v>89</v>
      </c>
      <c r="AY165" s="213" t="s">
        <v>160</v>
      </c>
      <c r="BK165" s="215">
        <f>SUM(BK166:BK168)</f>
        <v>0</v>
      </c>
    </row>
    <row r="166" spans="2:65" s="1" customFormat="1" ht="16.5" customHeight="1">
      <c r="B166" s="46"/>
      <c r="C166" s="250" t="s">
        <v>238</v>
      </c>
      <c r="D166" s="250" t="s">
        <v>223</v>
      </c>
      <c r="E166" s="251" t="s">
        <v>407</v>
      </c>
      <c r="F166" s="252" t="s">
        <v>408</v>
      </c>
      <c r="G166" s="252"/>
      <c r="H166" s="252"/>
      <c r="I166" s="252"/>
      <c r="J166" s="253" t="s">
        <v>211</v>
      </c>
      <c r="K166" s="254">
        <v>66.96</v>
      </c>
      <c r="L166" s="255">
        <v>0</v>
      </c>
      <c r="M166" s="256"/>
      <c r="N166" s="257">
        <f>ROUND(L166*K166,2)</f>
        <v>0</v>
      </c>
      <c r="O166" s="226"/>
      <c r="P166" s="226"/>
      <c r="Q166" s="226"/>
      <c r="R166" s="48"/>
      <c r="T166" s="227" t="s">
        <v>22</v>
      </c>
      <c r="U166" s="56" t="s">
        <v>46</v>
      </c>
      <c r="V166" s="47"/>
      <c r="W166" s="228">
        <f>V166*K166</f>
        <v>0</v>
      </c>
      <c r="X166" s="228">
        <v>1</v>
      </c>
      <c r="Y166" s="228">
        <f>X166*K166</f>
        <v>66.96</v>
      </c>
      <c r="Z166" s="228">
        <v>0</v>
      </c>
      <c r="AA166" s="229">
        <f>Z166*K166</f>
        <v>0</v>
      </c>
      <c r="AR166" s="22" t="s">
        <v>208</v>
      </c>
      <c r="AT166" s="22" t="s">
        <v>223</v>
      </c>
      <c r="AU166" s="22" t="s">
        <v>111</v>
      </c>
      <c r="AY166" s="22" t="s">
        <v>160</v>
      </c>
      <c r="BE166" s="142">
        <f>IF(U166="základní",N166,0)</f>
        <v>0</v>
      </c>
      <c r="BF166" s="142">
        <f>IF(U166="snížená",N166,0)</f>
        <v>0</v>
      </c>
      <c r="BG166" s="142">
        <f>IF(U166="zákl. přenesená",N166,0)</f>
        <v>0</v>
      </c>
      <c r="BH166" s="142">
        <f>IF(U166="sníž. přenesená",N166,0)</f>
        <v>0</v>
      </c>
      <c r="BI166" s="142">
        <f>IF(U166="nulová",N166,0)</f>
        <v>0</v>
      </c>
      <c r="BJ166" s="22" t="s">
        <v>89</v>
      </c>
      <c r="BK166" s="142">
        <f>ROUND(L166*K166,2)</f>
        <v>0</v>
      </c>
      <c r="BL166" s="22" t="s">
        <v>165</v>
      </c>
      <c r="BM166" s="22" t="s">
        <v>409</v>
      </c>
    </row>
    <row r="167" spans="2:51" s="10" customFormat="1" ht="16.5" customHeight="1">
      <c r="B167" s="230"/>
      <c r="C167" s="231"/>
      <c r="D167" s="231"/>
      <c r="E167" s="232" t="s">
        <v>22</v>
      </c>
      <c r="F167" s="233" t="s">
        <v>410</v>
      </c>
      <c r="G167" s="234"/>
      <c r="H167" s="234"/>
      <c r="I167" s="234"/>
      <c r="J167" s="231"/>
      <c r="K167" s="235">
        <v>66.96</v>
      </c>
      <c r="L167" s="231"/>
      <c r="M167" s="231"/>
      <c r="N167" s="231"/>
      <c r="O167" s="231"/>
      <c r="P167" s="231"/>
      <c r="Q167" s="231"/>
      <c r="R167" s="236"/>
      <c r="T167" s="237"/>
      <c r="U167" s="231"/>
      <c r="V167" s="231"/>
      <c r="W167" s="231"/>
      <c r="X167" s="231"/>
      <c r="Y167" s="231"/>
      <c r="Z167" s="231"/>
      <c r="AA167" s="238"/>
      <c r="AT167" s="239" t="s">
        <v>168</v>
      </c>
      <c r="AU167" s="239" t="s">
        <v>111</v>
      </c>
      <c r="AV167" s="10" t="s">
        <v>111</v>
      </c>
      <c r="AW167" s="10" t="s">
        <v>36</v>
      </c>
      <c r="AX167" s="10" t="s">
        <v>81</v>
      </c>
      <c r="AY167" s="239" t="s">
        <v>160</v>
      </c>
    </row>
    <row r="168" spans="2:51" s="11" customFormat="1" ht="16.5" customHeight="1">
      <c r="B168" s="240"/>
      <c r="C168" s="241"/>
      <c r="D168" s="241"/>
      <c r="E168" s="242" t="s">
        <v>22</v>
      </c>
      <c r="F168" s="243" t="s">
        <v>169</v>
      </c>
      <c r="G168" s="241"/>
      <c r="H168" s="241"/>
      <c r="I168" s="241"/>
      <c r="J168" s="241"/>
      <c r="K168" s="244">
        <v>66.96</v>
      </c>
      <c r="L168" s="241"/>
      <c r="M168" s="241"/>
      <c r="N168" s="241"/>
      <c r="O168" s="241"/>
      <c r="P168" s="241"/>
      <c r="Q168" s="241"/>
      <c r="R168" s="245"/>
      <c r="T168" s="246"/>
      <c r="U168" s="241"/>
      <c r="V168" s="241"/>
      <c r="W168" s="241"/>
      <c r="X168" s="241"/>
      <c r="Y168" s="241"/>
      <c r="Z168" s="241"/>
      <c r="AA168" s="247"/>
      <c r="AT168" s="248" t="s">
        <v>168</v>
      </c>
      <c r="AU168" s="248" t="s">
        <v>111</v>
      </c>
      <c r="AV168" s="11" t="s">
        <v>165</v>
      </c>
      <c r="AW168" s="11" t="s">
        <v>36</v>
      </c>
      <c r="AX168" s="11" t="s">
        <v>89</v>
      </c>
      <c r="AY168" s="248" t="s">
        <v>160</v>
      </c>
    </row>
    <row r="169" spans="2:63" s="9" customFormat="1" ht="29.85" customHeight="1">
      <c r="B169" s="206"/>
      <c r="C169" s="207"/>
      <c r="D169" s="216" t="s">
        <v>373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7">
        <f>BK169</f>
        <v>0</v>
      </c>
      <c r="O169" s="218"/>
      <c r="P169" s="218"/>
      <c r="Q169" s="218"/>
      <c r="R169" s="209"/>
      <c r="T169" s="210"/>
      <c r="U169" s="207"/>
      <c r="V169" s="207"/>
      <c r="W169" s="211">
        <f>SUM(W170:W172)</f>
        <v>0</v>
      </c>
      <c r="X169" s="207"/>
      <c r="Y169" s="211">
        <f>SUM(Y170:Y172)</f>
        <v>0.07638</v>
      </c>
      <c r="Z169" s="207"/>
      <c r="AA169" s="212">
        <f>SUM(AA170:AA172)</f>
        <v>0</v>
      </c>
      <c r="AR169" s="213" t="s">
        <v>89</v>
      </c>
      <c r="AT169" s="214" t="s">
        <v>80</v>
      </c>
      <c r="AU169" s="214" t="s">
        <v>89</v>
      </c>
      <c r="AY169" s="213" t="s">
        <v>160</v>
      </c>
      <c r="BK169" s="215">
        <f>SUM(BK170:BK172)</f>
        <v>0</v>
      </c>
    </row>
    <row r="170" spans="2:65" s="1" customFormat="1" ht="38.25" customHeight="1">
      <c r="B170" s="46"/>
      <c r="C170" s="219" t="s">
        <v>242</v>
      </c>
      <c r="D170" s="219" t="s">
        <v>161</v>
      </c>
      <c r="E170" s="220" t="s">
        <v>411</v>
      </c>
      <c r="F170" s="221" t="s">
        <v>412</v>
      </c>
      <c r="G170" s="221"/>
      <c r="H170" s="221"/>
      <c r="I170" s="221"/>
      <c r="J170" s="222" t="s">
        <v>276</v>
      </c>
      <c r="K170" s="223">
        <v>2</v>
      </c>
      <c r="L170" s="224">
        <v>0</v>
      </c>
      <c r="M170" s="225"/>
      <c r="N170" s="226">
        <f>ROUND(L170*K170,2)</f>
        <v>0</v>
      </c>
      <c r="O170" s="226"/>
      <c r="P170" s="226"/>
      <c r="Q170" s="226"/>
      <c r="R170" s="48"/>
      <c r="T170" s="227" t="s">
        <v>22</v>
      </c>
      <c r="U170" s="56" t="s">
        <v>46</v>
      </c>
      <c r="V170" s="47"/>
      <c r="W170" s="228">
        <f>V170*K170</f>
        <v>0</v>
      </c>
      <c r="X170" s="228">
        <v>0.03819</v>
      </c>
      <c r="Y170" s="228">
        <f>X170*K170</f>
        <v>0.07638</v>
      </c>
      <c r="Z170" s="228">
        <v>0</v>
      </c>
      <c r="AA170" s="229">
        <f>Z170*K170</f>
        <v>0</v>
      </c>
      <c r="AR170" s="22" t="s">
        <v>165</v>
      </c>
      <c r="AT170" s="22" t="s">
        <v>161</v>
      </c>
      <c r="AU170" s="22" t="s">
        <v>111</v>
      </c>
      <c r="AY170" s="22" t="s">
        <v>160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22" t="s">
        <v>89</v>
      </c>
      <c r="BK170" s="142">
        <f>ROUND(L170*K170,2)</f>
        <v>0</v>
      </c>
      <c r="BL170" s="22" t="s">
        <v>165</v>
      </c>
      <c r="BM170" s="22" t="s">
        <v>413</v>
      </c>
    </row>
    <row r="171" spans="2:51" s="10" customFormat="1" ht="25.5" customHeight="1">
      <c r="B171" s="230"/>
      <c r="C171" s="231"/>
      <c r="D171" s="231"/>
      <c r="E171" s="232" t="s">
        <v>22</v>
      </c>
      <c r="F171" s="233" t="s">
        <v>414</v>
      </c>
      <c r="G171" s="234"/>
      <c r="H171" s="234"/>
      <c r="I171" s="234"/>
      <c r="J171" s="231"/>
      <c r="K171" s="235">
        <v>2</v>
      </c>
      <c r="L171" s="231"/>
      <c r="M171" s="231"/>
      <c r="N171" s="231"/>
      <c r="O171" s="231"/>
      <c r="P171" s="231"/>
      <c r="Q171" s="231"/>
      <c r="R171" s="236"/>
      <c r="T171" s="237"/>
      <c r="U171" s="231"/>
      <c r="V171" s="231"/>
      <c r="W171" s="231"/>
      <c r="X171" s="231"/>
      <c r="Y171" s="231"/>
      <c r="Z171" s="231"/>
      <c r="AA171" s="238"/>
      <c r="AT171" s="239" t="s">
        <v>168</v>
      </c>
      <c r="AU171" s="239" t="s">
        <v>111</v>
      </c>
      <c r="AV171" s="10" t="s">
        <v>111</v>
      </c>
      <c r="AW171" s="10" t="s">
        <v>36</v>
      </c>
      <c r="AX171" s="10" t="s">
        <v>81</v>
      </c>
      <c r="AY171" s="239" t="s">
        <v>160</v>
      </c>
    </row>
    <row r="172" spans="2:51" s="11" customFormat="1" ht="16.5" customHeight="1">
      <c r="B172" s="240"/>
      <c r="C172" s="241"/>
      <c r="D172" s="241"/>
      <c r="E172" s="242" t="s">
        <v>22</v>
      </c>
      <c r="F172" s="243" t="s">
        <v>169</v>
      </c>
      <c r="G172" s="241"/>
      <c r="H172" s="241"/>
      <c r="I172" s="241"/>
      <c r="J172" s="241"/>
      <c r="K172" s="244">
        <v>2</v>
      </c>
      <c r="L172" s="241"/>
      <c r="M172" s="241"/>
      <c r="N172" s="241"/>
      <c r="O172" s="241"/>
      <c r="P172" s="241"/>
      <c r="Q172" s="241"/>
      <c r="R172" s="245"/>
      <c r="T172" s="246"/>
      <c r="U172" s="241"/>
      <c r="V172" s="241"/>
      <c r="W172" s="241"/>
      <c r="X172" s="241"/>
      <c r="Y172" s="241"/>
      <c r="Z172" s="241"/>
      <c r="AA172" s="247"/>
      <c r="AT172" s="248" t="s">
        <v>168</v>
      </c>
      <c r="AU172" s="248" t="s">
        <v>111</v>
      </c>
      <c r="AV172" s="11" t="s">
        <v>165</v>
      </c>
      <c r="AW172" s="11" t="s">
        <v>36</v>
      </c>
      <c r="AX172" s="11" t="s">
        <v>89</v>
      </c>
      <c r="AY172" s="248" t="s">
        <v>160</v>
      </c>
    </row>
    <row r="173" spans="2:63" s="9" customFormat="1" ht="29.85" customHeight="1">
      <c r="B173" s="206"/>
      <c r="C173" s="207"/>
      <c r="D173" s="216" t="s">
        <v>126</v>
      </c>
      <c r="E173" s="216"/>
      <c r="F173" s="216"/>
      <c r="G173" s="216"/>
      <c r="H173" s="216"/>
      <c r="I173" s="216"/>
      <c r="J173" s="216"/>
      <c r="K173" s="216"/>
      <c r="L173" s="216"/>
      <c r="M173" s="216"/>
      <c r="N173" s="217">
        <f>BK173</f>
        <v>0</v>
      </c>
      <c r="O173" s="218"/>
      <c r="P173" s="218"/>
      <c r="Q173" s="218"/>
      <c r="R173" s="209"/>
      <c r="T173" s="210"/>
      <c r="U173" s="207"/>
      <c r="V173" s="207"/>
      <c r="W173" s="211">
        <f>SUM(W174:W186)</f>
        <v>0</v>
      </c>
      <c r="X173" s="207"/>
      <c r="Y173" s="211">
        <f>SUM(Y174:Y186)</f>
        <v>0.854856</v>
      </c>
      <c r="Z173" s="207"/>
      <c r="AA173" s="212">
        <f>SUM(AA174:AA186)</f>
        <v>0</v>
      </c>
      <c r="AR173" s="213" t="s">
        <v>89</v>
      </c>
      <c r="AT173" s="214" t="s">
        <v>80</v>
      </c>
      <c r="AU173" s="214" t="s">
        <v>89</v>
      </c>
      <c r="AY173" s="213" t="s">
        <v>160</v>
      </c>
      <c r="BK173" s="215">
        <f>SUM(BK174:BK186)</f>
        <v>0</v>
      </c>
    </row>
    <row r="174" spans="2:65" s="1" customFormat="1" ht="25.5" customHeight="1">
      <c r="B174" s="46"/>
      <c r="C174" s="219" t="s">
        <v>11</v>
      </c>
      <c r="D174" s="219" t="s">
        <v>161</v>
      </c>
      <c r="E174" s="220" t="s">
        <v>415</v>
      </c>
      <c r="F174" s="221" t="s">
        <v>416</v>
      </c>
      <c r="G174" s="221"/>
      <c r="H174" s="221"/>
      <c r="I174" s="221"/>
      <c r="J174" s="222" t="s">
        <v>281</v>
      </c>
      <c r="K174" s="223">
        <v>5.2</v>
      </c>
      <c r="L174" s="224">
        <v>0</v>
      </c>
      <c r="M174" s="225"/>
      <c r="N174" s="226">
        <f>ROUND(L174*K174,2)</f>
        <v>0</v>
      </c>
      <c r="O174" s="226"/>
      <c r="P174" s="226"/>
      <c r="Q174" s="226"/>
      <c r="R174" s="48"/>
      <c r="T174" s="227" t="s">
        <v>22</v>
      </c>
      <c r="U174" s="56" t="s">
        <v>46</v>
      </c>
      <c r="V174" s="47"/>
      <c r="W174" s="228">
        <f>V174*K174</f>
        <v>0</v>
      </c>
      <c r="X174" s="228">
        <v>0.10988</v>
      </c>
      <c r="Y174" s="228">
        <f>X174*K174</f>
        <v>0.571376</v>
      </c>
      <c r="Z174" s="228">
        <v>0</v>
      </c>
      <c r="AA174" s="229">
        <f>Z174*K174</f>
        <v>0</v>
      </c>
      <c r="AR174" s="22" t="s">
        <v>165</v>
      </c>
      <c r="AT174" s="22" t="s">
        <v>161</v>
      </c>
      <c r="AU174" s="22" t="s">
        <v>111</v>
      </c>
      <c r="AY174" s="22" t="s">
        <v>160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22" t="s">
        <v>89</v>
      </c>
      <c r="BK174" s="142">
        <f>ROUND(L174*K174,2)</f>
        <v>0</v>
      </c>
      <c r="BL174" s="22" t="s">
        <v>165</v>
      </c>
      <c r="BM174" s="22" t="s">
        <v>417</v>
      </c>
    </row>
    <row r="175" spans="2:51" s="10" customFormat="1" ht="16.5" customHeight="1">
      <c r="B175" s="230"/>
      <c r="C175" s="231"/>
      <c r="D175" s="231"/>
      <c r="E175" s="232" t="s">
        <v>22</v>
      </c>
      <c r="F175" s="233" t="s">
        <v>418</v>
      </c>
      <c r="G175" s="234"/>
      <c r="H175" s="234"/>
      <c r="I175" s="234"/>
      <c r="J175" s="231"/>
      <c r="K175" s="235">
        <v>5.2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168</v>
      </c>
      <c r="AU175" s="239" t="s">
        <v>111</v>
      </c>
      <c r="AV175" s="10" t="s">
        <v>111</v>
      </c>
      <c r="AW175" s="10" t="s">
        <v>36</v>
      </c>
      <c r="AX175" s="10" t="s">
        <v>81</v>
      </c>
      <c r="AY175" s="239" t="s">
        <v>160</v>
      </c>
    </row>
    <row r="176" spans="2:51" s="11" customFormat="1" ht="16.5" customHeight="1">
      <c r="B176" s="240"/>
      <c r="C176" s="241"/>
      <c r="D176" s="241"/>
      <c r="E176" s="242" t="s">
        <v>22</v>
      </c>
      <c r="F176" s="243" t="s">
        <v>169</v>
      </c>
      <c r="G176" s="241"/>
      <c r="H176" s="241"/>
      <c r="I176" s="241"/>
      <c r="J176" s="241"/>
      <c r="K176" s="244">
        <v>5.2</v>
      </c>
      <c r="L176" s="241"/>
      <c r="M176" s="241"/>
      <c r="N176" s="241"/>
      <c r="O176" s="241"/>
      <c r="P176" s="241"/>
      <c r="Q176" s="241"/>
      <c r="R176" s="245"/>
      <c r="T176" s="246"/>
      <c r="U176" s="241"/>
      <c r="V176" s="241"/>
      <c r="W176" s="241"/>
      <c r="X176" s="241"/>
      <c r="Y176" s="241"/>
      <c r="Z176" s="241"/>
      <c r="AA176" s="247"/>
      <c r="AT176" s="248" t="s">
        <v>168</v>
      </c>
      <c r="AU176" s="248" t="s">
        <v>111</v>
      </c>
      <c r="AV176" s="11" t="s">
        <v>165</v>
      </c>
      <c r="AW176" s="11" t="s">
        <v>36</v>
      </c>
      <c r="AX176" s="11" t="s">
        <v>89</v>
      </c>
      <c r="AY176" s="248" t="s">
        <v>160</v>
      </c>
    </row>
    <row r="177" spans="2:65" s="1" customFormat="1" ht="25.5" customHeight="1">
      <c r="B177" s="46"/>
      <c r="C177" s="250" t="s">
        <v>320</v>
      </c>
      <c r="D177" s="250" t="s">
        <v>223</v>
      </c>
      <c r="E177" s="251" t="s">
        <v>419</v>
      </c>
      <c r="F177" s="252" t="s">
        <v>420</v>
      </c>
      <c r="G177" s="252"/>
      <c r="H177" s="252"/>
      <c r="I177" s="252"/>
      <c r="J177" s="253" t="s">
        <v>211</v>
      </c>
      <c r="K177" s="254">
        <v>0.25</v>
      </c>
      <c r="L177" s="255">
        <v>0</v>
      </c>
      <c r="M177" s="256"/>
      <c r="N177" s="257">
        <f>ROUND(L177*K177,2)</f>
        <v>0</v>
      </c>
      <c r="O177" s="226"/>
      <c r="P177" s="226"/>
      <c r="Q177" s="226"/>
      <c r="R177" s="48"/>
      <c r="T177" s="227" t="s">
        <v>22</v>
      </c>
      <c r="U177" s="56" t="s">
        <v>46</v>
      </c>
      <c r="V177" s="47"/>
      <c r="W177" s="228">
        <f>V177*K177</f>
        <v>0</v>
      </c>
      <c r="X177" s="228">
        <v>1</v>
      </c>
      <c r="Y177" s="228">
        <f>X177*K177</f>
        <v>0.25</v>
      </c>
      <c r="Z177" s="228">
        <v>0</v>
      </c>
      <c r="AA177" s="229">
        <f>Z177*K177</f>
        <v>0</v>
      </c>
      <c r="AR177" s="22" t="s">
        <v>208</v>
      </c>
      <c r="AT177" s="22" t="s">
        <v>223</v>
      </c>
      <c r="AU177" s="22" t="s">
        <v>111</v>
      </c>
      <c r="AY177" s="22" t="s">
        <v>160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22" t="s">
        <v>89</v>
      </c>
      <c r="BK177" s="142">
        <f>ROUND(L177*K177,2)</f>
        <v>0</v>
      </c>
      <c r="BL177" s="22" t="s">
        <v>165</v>
      </c>
      <c r="BM177" s="22" t="s">
        <v>421</v>
      </c>
    </row>
    <row r="178" spans="2:47" s="1" customFormat="1" ht="16.5" customHeight="1">
      <c r="B178" s="46"/>
      <c r="C178" s="47"/>
      <c r="D178" s="47"/>
      <c r="E178" s="47"/>
      <c r="F178" s="270" t="s">
        <v>422</v>
      </c>
      <c r="G178" s="67"/>
      <c r="H178" s="67"/>
      <c r="I178" s="67"/>
      <c r="J178" s="47"/>
      <c r="K178" s="47"/>
      <c r="L178" s="47"/>
      <c r="M178" s="47"/>
      <c r="N178" s="47"/>
      <c r="O178" s="47"/>
      <c r="P178" s="47"/>
      <c r="Q178" s="47"/>
      <c r="R178" s="48"/>
      <c r="T178" s="190"/>
      <c r="U178" s="47"/>
      <c r="V178" s="47"/>
      <c r="W178" s="47"/>
      <c r="X178" s="47"/>
      <c r="Y178" s="47"/>
      <c r="Z178" s="47"/>
      <c r="AA178" s="100"/>
      <c r="AT178" s="22" t="s">
        <v>423</v>
      </c>
      <c r="AU178" s="22" t="s">
        <v>111</v>
      </c>
    </row>
    <row r="179" spans="2:51" s="10" customFormat="1" ht="16.5" customHeight="1">
      <c r="B179" s="230"/>
      <c r="C179" s="231"/>
      <c r="D179" s="231"/>
      <c r="E179" s="232" t="s">
        <v>22</v>
      </c>
      <c r="F179" s="249" t="s">
        <v>424</v>
      </c>
      <c r="G179" s="231"/>
      <c r="H179" s="231"/>
      <c r="I179" s="231"/>
      <c r="J179" s="231"/>
      <c r="K179" s="235">
        <v>0.25</v>
      </c>
      <c r="L179" s="231"/>
      <c r="M179" s="231"/>
      <c r="N179" s="231"/>
      <c r="O179" s="231"/>
      <c r="P179" s="231"/>
      <c r="Q179" s="231"/>
      <c r="R179" s="236"/>
      <c r="T179" s="237"/>
      <c r="U179" s="231"/>
      <c r="V179" s="231"/>
      <c r="W179" s="231"/>
      <c r="X179" s="231"/>
      <c r="Y179" s="231"/>
      <c r="Z179" s="231"/>
      <c r="AA179" s="238"/>
      <c r="AT179" s="239" t="s">
        <v>168</v>
      </c>
      <c r="AU179" s="239" t="s">
        <v>111</v>
      </c>
      <c r="AV179" s="10" t="s">
        <v>111</v>
      </c>
      <c r="AW179" s="10" t="s">
        <v>36</v>
      </c>
      <c r="AX179" s="10" t="s">
        <v>81</v>
      </c>
      <c r="AY179" s="239" t="s">
        <v>160</v>
      </c>
    </row>
    <row r="180" spans="2:51" s="11" customFormat="1" ht="16.5" customHeight="1">
      <c r="B180" s="240"/>
      <c r="C180" s="241"/>
      <c r="D180" s="241"/>
      <c r="E180" s="242" t="s">
        <v>22</v>
      </c>
      <c r="F180" s="243" t="s">
        <v>169</v>
      </c>
      <c r="G180" s="241"/>
      <c r="H180" s="241"/>
      <c r="I180" s="241"/>
      <c r="J180" s="241"/>
      <c r="K180" s="244">
        <v>0.25</v>
      </c>
      <c r="L180" s="241"/>
      <c r="M180" s="241"/>
      <c r="N180" s="241"/>
      <c r="O180" s="241"/>
      <c r="P180" s="241"/>
      <c r="Q180" s="241"/>
      <c r="R180" s="245"/>
      <c r="T180" s="246"/>
      <c r="U180" s="241"/>
      <c r="V180" s="241"/>
      <c r="W180" s="241"/>
      <c r="X180" s="241"/>
      <c r="Y180" s="241"/>
      <c r="Z180" s="241"/>
      <c r="AA180" s="247"/>
      <c r="AT180" s="248" t="s">
        <v>168</v>
      </c>
      <c r="AU180" s="248" t="s">
        <v>111</v>
      </c>
      <c r="AV180" s="11" t="s">
        <v>165</v>
      </c>
      <c r="AW180" s="11" t="s">
        <v>36</v>
      </c>
      <c r="AX180" s="11" t="s">
        <v>89</v>
      </c>
      <c r="AY180" s="248" t="s">
        <v>160</v>
      </c>
    </row>
    <row r="181" spans="2:65" s="1" customFormat="1" ht="25.5" customHeight="1">
      <c r="B181" s="46"/>
      <c r="C181" s="219" t="s">
        <v>287</v>
      </c>
      <c r="D181" s="219" t="s">
        <v>161</v>
      </c>
      <c r="E181" s="220" t="s">
        <v>425</v>
      </c>
      <c r="F181" s="221" t="s">
        <v>426</v>
      </c>
      <c r="G181" s="221"/>
      <c r="H181" s="221"/>
      <c r="I181" s="221"/>
      <c r="J181" s="222" t="s">
        <v>219</v>
      </c>
      <c r="K181" s="223">
        <v>93</v>
      </c>
      <c r="L181" s="224">
        <v>0</v>
      </c>
      <c r="M181" s="225"/>
      <c r="N181" s="226">
        <f>ROUND(L181*K181,2)</f>
        <v>0</v>
      </c>
      <c r="O181" s="226"/>
      <c r="P181" s="226"/>
      <c r="Q181" s="226"/>
      <c r="R181" s="48"/>
      <c r="T181" s="227" t="s">
        <v>22</v>
      </c>
      <c r="U181" s="56" t="s">
        <v>46</v>
      </c>
      <c r="V181" s="47"/>
      <c r="W181" s="228">
        <f>V181*K181</f>
        <v>0</v>
      </c>
      <c r="X181" s="228">
        <v>0.00036</v>
      </c>
      <c r="Y181" s="228">
        <f>X181*K181</f>
        <v>0.03348</v>
      </c>
      <c r="Z181" s="228">
        <v>0</v>
      </c>
      <c r="AA181" s="229">
        <f>Z181*K181</f>
        <v>0</v>
      </c>
      <c r="AR181" s="22" t="s">
        <v>165</v>
      </c>
      <c r="AT181" s="22" t="s">
        <v>161</v>
      </c>
      <c r="AU181" s="22" t="s">
        <v>111</v>
      </c>
      <c r="AY181" s="22" t="s">
        <v>160</v>
      </c>
      <c r="BE181" s="142">
        <f>IF(U181="základní",N181,0)</f>
        <v>0</v>
      </c>
      <c r="BF181" s="142">
        <f>IF(U181="snížená",N181,0)</f>
        <v>0</v>
      </c>
      <c r="BG181" s="142">
        <f>IF(U181="zákl. přenesená",N181,0)</f>
        <v>0</v>
      </c>
      <c r="BH181" s="142">
        <f>IF(U181="sníž. přenesená",N181,0)</f>
        <v>0</v>
      </c>
      <c r="BI181" s="142">
        <f>IF(U181="nulová",N181,0)</f>
        <v>0</v>
      </c>
      <c r="BJ181" s="22" t="s">
        <v>89</v>
      </c>
      <c r="BK181" s="142">
        <f>ROUND(L181*K181,2)</f>
        <v>0</v>
      </c>
      <c r="BL181" s="22" t="s">
        <v>165</v>
      </c>
      <c r="BM181" s="22" t="s">
        <v>427</v>
      </c>
    </row>
    <row r="182" spans="2:51" s="10" customFormat="1" ht="16.5" customHeight="1">
      <c r="B182" s="230"/>
      <c r="C182" s="231"/>
      <c r="D182" s="231"/>
      <c r="E182" s="232" t="s">
        <v>22</v>
      </c>
      <c r="F182" s="233" t="s">
        <v>428</v>
      </c>
      <c r="G182" s="234"/>
      <c r="H182" s="234"/>
      <c r="I182" s="234"/>
      <c r="J182" s="231"/>
      <c r="K182" s="235">
        <v>93</v>
      </c>
      <c r="L182" s="231"/>
      <c r="M182" s="231"/>
      <c r="N182" s="231"/>
      <c r="O182" s="231"/>
      <c r="P182" s="231"/>
      <c r="Q182" s="231"/>
      <c r="R182" s="236"/>
      <c r="T182" s="237"/>
      <c r="U182" s="231"/>
      <c r="V182" s="231"/>
      <c r="W182" s="231"/>
      <c r="X182" s="231"/>
      <c r="Y182" s="231"/>
      <c r="Z182" s="231"/>
      <c r="AA182" s="238"/>
      <c r="AT182" s="239" t="s">
        <v>168</v>
      </c>
      <c r="AU182" s="239" t="s">
        <v>111</v>
      </c>
      <c r="AV182" s="10" t="s">
        <v>111</v>
      </c>
      <c r="AW182" s="10" t="s">
        <v>36</v>
      </c>
      <c r="AX182" s="10" t="s">
        <v>81</v>
      </c>
      <c r="AY182" s="239" t="s">
        <v>160</v>
      </c>
    </row>
    <row r="183" spans="2:51" s="11" customFormat="1" ht="16.5" customHeight="1">
      <c r="B183" s="240"/>
      <c r="C183" s="241"/>
      <c r="D183" s="241"/>
      <c r="E183" s="242" t="s">
        <v>22</v>
      </c>
      <c r="F183" s="243" t="s">
        <v>169</v>
      </c>
      <c r="G183" s="241"/>
      <c r="H183" s="241"/>
      <c r="I183" s="241"/>
      <c r="J183" s="241"/>
      <c r="K183" s="244">
        <v>93</v>
      </c>
      <c r="L183" s="241"/>
      <c r="M183" s="241"/>
      <c r="N183" s="241"/>
      <c r="O183" s="241"/>
      <c r="P183" s="241"/>
      <c r="Q183" s="241"/>
      <c r="R183" s="245"/>
      <c r="T183" s="246"/>
      <c r="U183" s="241"/>
      <c r="V183" s="241"/>
      <c r="W183" s="241"/>
      <c r="X183" s="241"/>
      <c r="Y183" s="241"/>
      <c r="Z183" s="241"/>
      <c r="AA183" s="247"/>
      <c r="AT183" s="248" t="s">
        <v>168</v>
      </c>
      <c r="AU183" s="248" t="s">
        <v>111</v>
      </c>
      <c r="AV183" s="11" t="s">
        <v>165</v>
      </c>
      <c r="AW183" s="11" t="s">
        <v>36</v>
      </c>
      <c r="AX183" s="11" t="s">
        <v>89</v>
      </c>
      <c r="AY183" s="248" t="s">
        <v>160</v>
      </c>
    </row>
    <row r="184" spans="2:65" s="1" customFormat="1" ht="16.5" customHeight="1">
      <c r="B184" s="46"/>
      <c r="C184" s="219" t="s">
        <v>313</v>
      </c>
      <c r="D184" s="219" t="s">
        <v>161</v>
      </c>
      <c r="E184" s="220" t="s">
        <v>429</v>
      </c>
      <c r="F184" s="221" t="s">
        <v>430</v>
      </c>
      <c r="G184" s="221"/>
      <c r="H184" s="221"/>
      <c r="I184" s="221"/>
      <c r="J184" s="222" t="s">
        <v>331</v>
      </c>
      <c r="K184" s="223">
        <v>4</v>
      </c>
      <c r="L184" s="224">
        <v>0</v>
      </c>
      <c r="M184" s="225"/>
      <c r="N184" s="226">
        <f>ROUND(L184*K184,2)</f>
        <v>0</v>
      </c>
      <c r="O184" s="226"/>
      <c r="P184" s="226"/>
      <c r="Q184" s="226"/>
      <c r="R184" s="48"/>
      <c r="T184" s="227" t="s">
        <v>22</v>
      </c>
      <c r="U184" s="56" t="s">
        <v>46</v>
      </c>
      <c r="V184" s="47"/>
      <c r="W184" s="228">
        <f>V184*K184</f>
        <v>0</v>
      </c>
      <c r="X184" s="228">
        <v>0</v>
      </c>
      <c r="Y184" s="228">
        <f>X184*K184</f>
        <v>0</v>
      </c>
      <c r="Z184" s="228">
        <v>0</v>
      </c>
      <c r="AA184" s="229">
        <f>Z184*K184</f>
        <v>0</v>
      </c>
      <c r="AR184" s="22" t="s">
        <v>165</v>
      </c>
      <c r="AT184" s="22" t="s">
        <v>161</v>
      </c>
      <c r="AU184" s="22" t="s">
        <v>111</v>
      </c>
      <c r="AY184" s="22" t="s">
        <v>160</v>
      </c>
      <c r="BE184" s="142">
        <f>IF(U184="základní",N184,0)</f>
        <v>0</v>
      </c>
      <c r="BF184" s="142">
        <f>IF(U184="snížená",N184,0)</f>
        <v>0</v>
      </c>
      <c r="BG184" s="142">
        <f>IF(U184="zákl. přenesená",N184,0)</f>
        <v>0</v>
      </c>
      <c r="BH184" s="142">
        <f>IF(U184="sníž. přenesená",N184,0)</f>
        <v>0</v>
      </c>
      <c r="BI184" s="142">
        <f>IF(U184="nulová",N184,0)</f>
        <v>0</v>
      </c>
      <c r="BJ184" s="22" t="s">
        <v>89</v>
      </c>
      <c r="BK184" s="142">
        <f>ROUND(L184*K184,2)</f>
        <v>0</v>
      </c>
      <c r="BL184" s="22" t="s">
        <v>165</v>
      </c>
      <c r="BM184" s="22" t="s">
        <v>431</v>
      </c>
    </row>
    <row r="185" spans="2:51" s="10" customFormat="1" ht="16.5" customHeight="1">
      <c r="B185" s="230"/>
      <c r="C185" s="231"/>
      <c r="D185" s="231"/>
      <c r="E185" s="232" t="s">
        <v>22</v>
      </c>
      <c r="F185" s="233" t="s">
        <v>165</v>
      </c>
      <c r="G185" s="234"/>
      <c r="H185" s="234"/>
      <c r="I185" s="234"/>
      <c r="J185" s="231"/>
      <c r="K185" s="235">
        <v>4</v>
      </c>
      <c r="L185" s="231"/>
      <c r="M185" s="231"/>
      <c r="N185" s="231"/>
      <c r="O185" s="231"/>
      <c r="P185" s="231"/>
      <c r="Q185" s="231"/>
      <c r="R185" s="236"/>
      <c r="T185" s="237"/>
      <c r="U185" s="231"/>
      <c r="V185" s="231"/>
      <c r="W185" s="231"/>
      <c r="X185" s="231"/>
      <c r="Y185" s="231"/>
      <c r="Z185" s="231"/>
      <c r="AA185" s="238"/>
      <c r="AT185" s="239" t="s">
        <v>168</v>
      </c>
      <c r="AU185" s="239" t="s">
        <v>111</v>
      </c>
      <c r="AV185" s="10" t="s">
        <v>111</v>
      </c>
      <c r="AW185" s="10" t="s">
        <v>36</v>
      </c>
      <c r="AX185" s="10" t="s">
        <v>81</v>
      </c>
      <c r="AY185" s="239" t="s">
        <v>160</v>
      </c>
    </row>
    <row r="186" spans="2:51" s="11" customFormat="1" ht="16.5" customHeight="1">
      <c r="B186" s="240"/>
      <c r="C186" s="241"/>
      <c r="D186" s="241"/>
      <c r="E186" s="242" t="s">
        <v>22</v>
      </c>
      <c r="F186" s="243" t="s">
        <v>169</v>
      </c>
      <c r="G186" s="241"/>
      <c r="H186" s="241"/>
      <c r="I186" s="241"/>
      <c r="J186" s="241"/>
      <c r="K186" s="244">
        <v>4</v>
      </c>
      <c r="L186" s="241"/>
      <c r="M186" s="241"/>
      <c r="N186" s="241"/>
      <c r="O186" s="241"/>
      <c r="P186" s="241"/>
      <c r="Q186" s="241"/>
      <c r="R186" s="245"/>
      <c r="T186" s="246"/>
      <c r="U186" s="241"/>
      <c r="V186" s="241"/>
      <c r="W186" s="241"/>
      <c r="X186" s="241"/>
      <c r="Y186" s="241"/>
      <c r="Z186" s="241"/>
      <c r="AA186" s="247"/>
      <c r="AT186" s="248" t="s">
        <v>168</v>
      </c>
      <c r="AU186" s="248" t="s">
        <v>111</v>
      </c>
      <c r="AV186" s="11" t="s">
        <v>165</v>
      </c>
      <c r="AW186" s="11" t="s">
        <v>36</v>
      </c>
      <c r="AX186" s="11" t="s">
        <v>89</v>
      </c>
      <c r="AY186" s="248" t="s">
        <v>160</v>
      </c>
    </row>
    <row r="187" spans="2:63" s="1" customFormat="1" ht="49.9" customHeight="1">
      <c r="B187" s="46"/>
      <c r="C187" s="47"/>
      <c r="D187" s="208" t="s">
        <v>369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262">
        <f>BK187</f>
        <v>0</v>
      </c>
      <c r="O187" s="263"/>
      <c r="P187" s="263"/>
      <c r="Q187" s="263"/>
      <c r="R187" s="48"/>
      <c r="T187" s="190"/>
      <c r="U187" s="47"/>
      <c r="V187" s="47"/>
      <c r="W187" s="47"/>
      <c r="X187" s="47"/>
      <c r="Y187" s="47"/>
      <c r="Z187" s="47"/>
      <c r="AA187" s="100"/>
      <c r="AT187" s="22" t="s">
        <v>80</v>
      </c>
      <c r="AU187" s="22" t="s">
        <v>81</v>
      </c>
      <c r="AY187" s="22" t="s">
        <v>370</v>
      </c>
      <c r="BK187" s="142">
        <f>SUM(BK188:BK192)</f>
        <v>0</v>
      </c>
    </row>
    <row r="188" spans="2:63" s="1" customFormat="1" ht="22.3" customHeight="1">
      <c r="B188" s="46"/>
      <c r="C188" s="264" t="s">
        <v>22</v>
      </c>
      <c r="D188" s="264" t="s">
        <v>161</v>
      </c>
      <c r="E188" s="265" t="s">
        <v>22</v>
      </c>
      <c r="F188" s="266" t="s">
        <v>22</v>
      </c>
      <c r="G188" s="266"/>
      <c r="H188" s="266"/>
      <c r="I188" s="266"/>
      <c r="J188" s="267" t="s">
        <v>22</v>
      </c>
      <c r="K188" s="268"/>
      <c r="L188" s="224"/>
      <c r="M188" s="226"/>
      <c r="N188" s="226">
        <f>BK188</f>
        <v>0</v>
      </c>
      <c r="O188" s="226"/>
      <c r="P188" s="226"/>
      <c r="Q188" s="226"/>
      <c r="R188" s="48"/>
      <c r="T188" s="227" t="s">
        <v>22</v>
      </c>
      <c r="U188" s="269" t="s">
        <v>46</v>
      </c>
      <c r="V188" s="47"/>
      <c r="W188" s="47"/>
      <c r="X188" s="47"/>
      <c r="Y188" s="47"/>
      <c r="Z188" s="47"/>
      <c r="AA188" s="100"/>
      <c r="AT188" s="22" t="s">
        <v>370</v>
      </c>
      <c r="AU188" s="22" t="s">
        <v>89</v>
      </c>
      <c r="AY188" s="22" t="s">
        <v>370</v>
      </c>
      <c r="BE188" s="142">
        <f>IF(U188="základní",N188,0)</f>
        <v>0</v>
      </c>
      <c r="BF188" s="142">
        <f>IF(U188="snížená",N188,0)</f>
        <v>0</v>
      </c>
      <c r="BG188" s="142">
        <f>IF(U188="zákl. přenesená",N188,0)</f>
        <v>0</v>
      </c>
      <c r="BH188" s="142">
        <f>IF(U188="sníž. přenesená",N188,0)</f>
        <v>0</v>
      </c>
      <c r="BI188" s="142">
        <f>IF(U188="nulová",N188,0)</f>
        <v>0</v>
      </c>
      <c r="BJ188" s="22" t="s">
        <v>89</v>
      </c>
      <c r="BK188" s="142">
        <f>L188*K188</f>
        <v>0</v>
      </c>
    </row>
    <row r="189" spans="2:63" s="1" customFormat="1" ht="22.3" customHeight="1">
      <c r="B189" s="46"/>
      <c r="C189" s="264" t="s">
        <v>22</v>
      </c>
      <c r="D189" s="264" t="s">
        <v>161</v>
      </c>
      <c r="E189" s="265" t="s">
        <v>22</v>
      </c>
      <c r="F189" s="266" t="s">
        <v>22</v>
      </c>
      <c r="G189" s="266"/>
      <c r="H189" s="266"/>
      <c r="I189" s="266"/>
      <c r="J189" s="267" t="s">
        <v>22</v>
      </c>
      <c r="K189" s="268"/>
      <c r="L189" s="224"/>
      <c r="M189" s="226"/>
      <c r="N189" s="226">
        <f>BK189</f>
        <v>0</v>
      </c>
      <c r="O189" s="226"/>
      <c r="P189" s="226"/>
      <c r="Q189" s="226"/>
      <c r="R189" s="48"/>
      <c r="T189" s="227" t="s">
        <v>22</v>
      </c>
      <c r="U189" s="269" t="s">
        <v>46</v>
      </c>
      <c r="V189" s="47"/>
      <c r="W189" s="47"/>
      <c r="X189" s="47"/>
      <c r="Y189" s="47"/>
      <c r="Z189" s="47"/>
      <c r="AA189" s="100"/>
      <c r="AT189" s="22" t="s">
        <v>370</v>
      </c>
      <c r="AU189" s="22" t="s">
        <v>89</v>
      </c>
      <c r="AY189" s="22" t="s">
        <v>370</v>
      </c>
      <c r="BE189" s="142">
        <f>IF(U189="základní",N189,0)</f>
        <v>0</v>
      </c>
      <c r="BF189" s="142">
        <f>IF(U189="snížená",N189,0)</f>
        <v>0</v>
      </c>
      <c r="BG189" s="142">
        <f>IF(U189="zákl. přenesená",N189,0)</f>
        <v>0</v>
      </c>
      <c r="BH189" s="142">
        <f>IF(U189="sníž. přenesená",N189,0)</f>
        <v>0</v>
      </c>
      <c r="BI189" s="142">
        <f>IF(U189="nulová",N189,0)</f>
        <v>0</v>
      </c>
      <c r="BJ189" s="22" t="s">
        <v>89</v>
      </c>
      <c r="BK189" s="142">
        <f>L189*K189</f>
        <v>0</v>
      </c>
    </row>
    <row r="190" spans="2:63" s="1" customFormat="1" ht="22.3" customHeight="1">
      <c r="B190" s="46"/>
      <c r="C190" s="264" t="s">
        <v>22</v>
      </c>
      <c r="D190" s="264" t="s">
        <v>161</v>
      </c>
      <c r="E190" s="265" t="s">
        <v>22</v>
      </c>
      <c r="F190" s="266" t="s">
        <v>22</v>
      </c>
      <c r="G190" s="266"/>
      <c r="H190" s="266"/>
      <c r="I190" s="266"/>
      <c r="J190" s="267" t="s">
        <v>22</v>
      </c>
      <c r="K190" s="268"/>
      <c r="L190" s="224"/>
      <c r="M190" s="226"/>
      <c r="N190" s="226">
        <f>BK190</f>
        <v>0</v>
      </c>
      <c r="O190" s="226"/>
      <c r="P190" s="226"/>
      <c r="Q190" s="226"/>
      <c r="R190" s="48"/>
      <c r="T190" s="227" t="s">
        <v>22</v>
      </c>
      <c r="U190" s="269" t="s">
        <v>46</v>
      </c>
      <c r="V190" s="47"/>
      <c r="W190" s="47"/>
      <c r="X190" s="47"/>
      <c r="Y190" s="47"/>
      <c r="Z190" s="47"/>
      <c r="AA190" s="100"/>
      <c r="AT190" s="22" t="s">
        <v>370</v>
      </c>
      <c r="AU190" s="22" t="s">
        <v>89</v>
      </c>
      <c r="AY190" s="22" t="s">
        <v>370</v>
      </c>
      <c r="BE190" s="142">
        <f>IF(U190="základní",N190,0)</f>
        <v>0</v>
      </c>
      <c r="BF190" s="142">
        <f>IF(U190="snížená",N190,0)</f>
        <v>0</v>
      </c>
      <c r="BG190" s="142">
        <f>IF(U190="zákl. přenesená",N190,0)</f>
        <v>0</v>
      </c>
      <c r="BH190" s="142">
        <f>IF(U190="sníž. přenesená",N190,0)</f>
        <v>0</v>
      </c>
      <c r="BI190" s="142">
        <f>IF(U190="nulová",N190,0)</f>
        <v>0</v>
      </c>
      <c r="BJ190" s="22" t="s">
        <v>89</v>
      </c>
      <c r="BK190" s="142">
        <f>L190*K190</f>
        <v>0</v>
      </c>
    </row>
    <row r="191" spans="2:63" s="1" customFormat="1" ht="22.3" customHeight="1">
      <c r="B191" s="46"/>
      <c r="C191" s="264" t="s">
        <v>22</v>
      </c>
      <c r="D191" s="264" t="s">
        <v>161</v>
      </c>
      <c r="E191" s="265" t="s">
        <v>22</v>
      </c>
      <c r="F191" s="266" t="s">
        <v>22</v>
      </c>
      <c r="G191" s="266"/>
      <c r="H191" s="266"/>
      <c r="I191" s="266"/>
      <c r="J191" s="267" t="s">
        <v>22</v>
      </c>
      <c r="K191" s="268"/>
      <c r="L191" s="224"/>
      <c r="M191" s="226"/>
      <c r="N191" s="226">
        <f>BK191</f>
        <v>0</v>
      </c>
      <c r="O191" s="226"/>
      <c r="P191" s="226"/>
      <c r="Q191" s="226"/>
      <c r="R191" s="48"/>
      <c r="T191" s="227" t="s">
        <v>22</v>
      </c>
      <c r="U191" s="269" t="s">
        <v>46</v>
      </c>
      <c r="V191" s="47"/>
      <c r="W191" s="47"/>
      <c r="X191" s="47"/>
      <c r="Y191" s="47"/>
      <c r="Z191" s="47"/>
      <c r="AA191" s="100"/>
      <c r="AT191" s="22" t="s">
        <v>370</v>
      </c>
      <c r="AU191" s="22" t="s">
        <v>89</v>
      </c>
      <c r="AY191" s="22" t="s">
        <v>370</v>
      </c>
      <c r="BE191" s="142">
        <f>IF(U191="základní",N191,0)</f>
        <v>0</v>
      </c>
      <c r="BF191" s="142">
        <f>IF(U191="snížená",N191,0)</f>
        <v>0</v>
      </c>
      <c r="BG191" s="142">
        <f>IF(U191="zákl. přenesená",N191,0)</f>
        <v>0</v>
      </c>
      <c r="BH191" s="142">
        <f>IF(U191="sníž. přenesená",N191,0)</f>
        <v>0</v>
      </c>
      <c r="BI191" s="142">
        <f>IF(U191="nulová",N191,0)</f>
        <v>0</v>
      </c>
      <c r="BJ191" s="22" t="s">
        <v>89</v>
      </c>
      <c r="BK191" s="142">
        <f>L191*K191</f>
        <v>0</v>
      </c>
    </row>
    <row r="192" spans="2:63" s="1" customFormat="1" ht="22.3" customHeight="1">
      <c r="B192" s="46"/>
      <c r="C192" s="264" t="s">
        <v>22</v>
      </c>
      <c r="D192" s="264" t="s">
        <v>161</v>
      </c>
      <c r="E192" s="265" t="s">
        <v>22</v>
      </c>
      <c r="F192" s="266" t="s">
        <v>22</v>
      </c>
      <c r="G192" s="266"/>
      <c r="H192" s="266"/>
      <c r="I192" s="266"/>
      <c r="J192" s="267" t="s">
        <v>22</v>
      </c>
      <c r="K192" s="268"/>
      <c r="L192" s="224"/>
      <c r="M192" s="226"/>
      <c r="N192" s="226">
        <f>BK192</f>
        <v>0</v>
      </c>
      <c r="O192" s="226"/>
      <c r="P192" s="226"/>
      <c r="Q192" s="226"/>
      <c r="R192" s="48"/>
      <c r="T192" s="227" t="s">
        <v>22</v>
      </c>
      <c r="U192" s="269" t="s">
        <v>46</v>
      </c>
      <c r="V192" s="72"/>
      <c r="W192" s="72"/>
      <c r="X192" s="72"/>
      <c r="Y192" s="72"/>
      <c r="Z192" s="72"/>
      <c r="AA192" s="74"/>
      <c r="AT192" s="22" t="s">
        <v>370</v>
      </c>
      <c r="AU192" s="22" t="s">
        <v>89</v>
      </c>
      <c r="AY192" s="22" t="s">
        <v>370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89</v>
      </c>
      <c r="BK192" s="142">
        <f>L192*K192</f>
        <v>0</v>
      </c>
    </row>
    <row r="193" spans="2:18" s="1" customFormat="1" ht="6.95" customHeight="1">
      <c r="B193" s="75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7"/>
    </row>
  </sheetData>
  <sheetProtection password="CC35" sheet="1" objects="1" scenarios="1" formatColumns="0" formatRows="0"/>
  <mergeCells count="186">
    <mergeCell ref="F192:I192"/>
    <mergeCell ref="F189:I189"/>
    <mergeCell ref="F188:I188"/>
    <mergeCell ref="L188:M188"/>
    <mergeCell ref="N188:Q188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L192:M192"/>
    <mergeCell ref="N192:Q192"/>
    <mergeCell ref="N187:Q187"/>
    <mergeCell ref="F183:I183"/>
    <mergeCell ref="F185:I185"/>
    <mergeCell ref="F184:I184"/>
    <mergeCell ref="F186:I186"/>
    <mergeCell ref="F179:I179"/>
    <mergeCell ref="F182:I182"/>
    <mergeCell ref="F180:I180"/>
    <mergeCell ref="F181:I181"/>
    <mergeCell ref="L181:M181"/>
    <mergeCell ref="N181:Q181"/>
    <mergeCell ref="L184:M184"/>
    <mergeCell ref="N184:Q184"/>
    <mergeCell ref="L147:M147"/>
    <mergeCell ref="L129:M129"/>
    <mergeCell ref="L132:M132"/>
    <mergeCell ref="L135:M135"/>
    <mergeCell ref="L138:M138"/>
    <mergeCell ref="L141:M141"/>
    <mergeCell ref="L144:M144"/>
    <mergeCell ref="L150:M150"/>
    <mergeCell ref="L153:M153"/>
    <mergeCell ref="L158:M158"/>
    <mergeCell ref="L162:M162"/>
    <mergeCell ref="F126:I126"/>
    <mergeCell ref="F129:I129"/>
    <mergeCell ref="F127:I127"/>
    <mergeCell ref="F128:I128"/>
    <mergeCell ref="F130:I130"/>
    <mergeCell ref="F131:I131"/>
    <mergeCell ref="F132:I132"/>
    <mergeCell ref="F133:I133"/>
    <mergeCell ref="N158:Q158"/>
    <mergeCell ref="N150:Q150"/>
    <mergeCell ref="N153:Q153"/>
    <mergeCell ref="N157:Q157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50:I150"/>
    <mergeCell ref="F143:I143"/>
    <mergeCell ref="F144:I144"/>
    <mergeCell ref="F145:I145"/>
    <mergeCell ref="F146:I146"/>
    <mergeCell ref="F147:I147"/>
    <mergeCell ref="F148:I148"/>
    <mergeCell ref="F149:I149"/>
    <mergeCell ref="F151:I151"/>
    <mergeCell ref="F152:I152"/>
    <mergeCell ref="F153:I153"/>
    <mergeCell ref="F154:I154"/>
    <mergeCell ref="F155:I155"/>
    <mergeCell ref="F156:I156"/>
    <mergeCell ref="F158:I158"/>
    <mergeCell ref="F159:I159"/>
    <mergeCell ref="F160:I160"/>
    <mergeCell ref="F162:I162"/>
    <mergeCell ref="N162:Q162"/>
    <mergeCell ref="F163:I163"/>
    <mergeCell ref="F164:I164"/>
    <mergeCell ref="L166:M166"/>
    <mergeCell ref="N166:Q166"/>
    <mergeCell ref="N161:Q161"/>
    <mergeCell ref="N165:Q165"/>
    <mergeCell ref="F166:I166"/>
    <mergeCell ref="F167:I167"/>
    <mergeCell ref="F168:I168"/>
    <mergeCell ref="F170:I170"/>
    <mergeCell ref="L170:M170"/>
    <mergeCell ref="N170:Q170"/>
    <mergeCell ref="N169:Q169"/>
    <mergeCell ref="F171:I171"/>
    <mergeCell ref="F172:I172"/>
    <mergeCell ref="F174:I174"/>
    <mergeCell ref="L174:M174"/>
    <mergeCell ref="N174:Q174"/>
    <mergeCell ref="N173:Q173"/>
    <mergeCell ref="F175:I175"/>
    <mergeCell ref="F178:I178"/>
    <mergeCell ref="F176:I176"/>
    <mergeCell ref="F177:I177"/>
    <mergeCell ref="L177:M177"/>
    <mergeCell ref="N177:Q177"/>
    <mergeCell ref="F122:I122"/>
    <mergeCell ref="L126:M126"/>
    <mergeCell ref="N126:Q126"/>
    <mergeCell ref="N129:Q129"/>
    <mergeCell ref="N132:Q132"/>
    <mergeCell ref="N135:Q135"/>
    <mergeCell ref="N138:Q138"/>
    <mergeCell ref="N141:Q141"/>
    <mergeCell ref="N144:Q144"/>
    <mergeCell ref="N147:Q147"/>
    <mergeCell ref="N123:Q123"/>
    <mergeCell ref="N124:Q124"/>
    <mergeCell ref="N125:Q12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L122:M122"/>
    <mergeCell ref="N122:Q122"/>
  </mergeCells>
  <dataValidations count="2">
    <dataValidation type="list" allowBlank="1" showInputMessage="1" showErrorMessage="1" error="Povoleny jsou hodnoty K, M." sqref="D188:D193">
      <formula1>"K, M"</formula1>
    </dataValidation>
    <dataValidation type="list" allowBlank="1" showInputMessage="1" showErrorMessage="1" error="Povoleny jsou hodnoty základní, snížená, zákl. přenesená, sníž. přenesená, nulová." sqref="U188:U19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7b N v k.ú. Horní Ves u Mariánských Lázní - objekt 2b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432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116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N98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ROUND((((SUM(BE98:BE105)+SUM(BE123:BE185))+SUM(BE187:BE191))),2)</f>
        <v>0</v>
      </c>
      <c r="I32" s="47"/>
      <c r="J32" s="47"/>
      <c r="K32" s="47"/>
      <c r="L32" s="47"/>
      <c r="M32" s="162">
        <f>ROUND(((ROUND((SUM(BE98:BE105)+SUM(BE123:BE185)),2)*F32)+SUM(BE187:BE191)*F32),2)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ROUND((((SUM(BF98:BF105)+SUM(BF123:BF185))+SUM(BF187:BF191))),2)</f>
        <v>0</v>
      </c>
      <c r="I33" s="47"/>
      <c r="J33" s="47"/>
      <c r="K33" s="47"/>
      <c r="L33" s="47"/>
      <c r="M33" s="162">
        <f>ROUND(((ROUND((SUM(BF98:BF105)+SUM(BF123:BF185)),2)*F33)+SUM(BF187:BF191)*F33),2)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ROUND((((SUM(BG98:BG105)+SUM(BG123:BG185))+SUM(BG187:BG191))),2)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ROUND((((SUM(BH98:BH105)+SUM(BH123:BH185))+SUM(BH187:BH191))),2)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ROUND((((SUM(BI98:BI105)+SUM(BI123:BI185))+SUM(BI187:BI191))),2)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7b N v k.ú. Horní Ves u Mariánských Lázní - objekt 2b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06c-2017 - SO 301-2 Sběrná drenážpro napojení případně přerušených odvod. zařízení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úřad,Husinecká 1024/11a,Praha 3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arealzace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118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119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120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N123</f>
        <v>0</v>
      </c>
      <c r="O88" s="174"/>
      <c r="P88" s="174"/>
      <c r="Q88" s="174"/>
      <c r="R88" s="48"/>
      <c r="T88" s="171"/>
      <c r="U88" s="171"/>
      <c r="AU88" s="22" t="s">
        <v>121</v>
      </c>
    </row>
    <row r="89" spans="2:21" s="6" customFormat="1" ht="24.95" customHeight="1">
      <c r="B89" s="175"/>
      <c r="C89" s="176"/>
      <c r="D89" s="177" t="s">
        <v>122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N124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123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N125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124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N159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372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N163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125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N167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373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N171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126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N175</f>
        <v>0</v>
      </c>
      <c r="O95" s="182"/>
      <c r="P95" s="182"/>
      <c r="Q95" s="182"/>
      <c r="R95" s="183"/>
      <c r="T95" s="184"/>
      <c r="U95" s="184"/>
    </row>
    <row r="96" spans="2:21" s="6" customFormat="1" ht="21.8" customHeight="1">
      <c r="B96" s="175"/>
      <c r="C96" s="176"/>
      <c r="D96" s="177" t="s">
        <v>136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85">
        <f>N186</f>
        <v>0</v>
      </c>
      <c r="O96" s="176"/>
      <c r="P96" s="176"/>
      <c r="Q96" s="176"/>
      <c r="R96" s="179"/>
      <c r="T96" s="180"/>
      <c r="U96" s="180"/>
    </row>
    <row r="97" spans="2:21" s="1" customFormat="1" ht="21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T97" s="171"/>
      <c r="U97" s="171"/>
    </row>
    <row r="98" spans="2:21" s="1" customFormat="1" ht="29.25" customHeight="1">
      <c r="B98" s="46"/>
      <c r="C98" s="173" t="s">
        <v>137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174">
        <f>ROUND(N99+N100+N101+N102+N103+N104,2)</f>
        <v>0</v>
      </c>
      <c r="O98" s="186"/>
      <c r="P98" s="186"/>
      <c r="Q98" s="186"/>
      <c r="R98" s="48"/>
      <c r="T98" s="187"/>
      <c r="U98" s="188" t="s">
        <v>45</v>
      </c>
    </row>
    <row r="99" spans="2:65" s="1" customFormat="1" ht="18" customHeight="1">
      <c r="B99" s="46"/>
      <c r="C99" s="47"/>
      <c r="D99" s="143" t="s">
        <v>138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139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6"/>
      <c r="C100" s="47"/>
      <c r="D100" s="143" t="s">
        <v>140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139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6"/>
      <c r="C101" s="47"/>
      <c r="D101" s="143" t="s">
        <v>141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6"/>
      <c r="C102" s="47"/>
      <c r="D102" s="143" t="s">
        <v>142</v>
      </c>
      <c r="E102" s="136"/>
      <c r="F102" s="136"/>
      <c r="G102" s="136"/>
      <c r="H102" s="136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0"/>
      <c r="U102" s="191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pans="2:65" s="1" customFormat="1" ht="18" customHeight="1">
      <c r="B103" s="46"/>
      <c r="C103" s="47"/>
      <c r="D103" s="143" t="s">
        <v>143</v>
      </c>
      <c r="E103" s="136"/>
      <c r="F103" s="136"/>
      <c r="G103" s="136"/>
      <c r="H103" s="136"/>
      <c r="I103" s="47"/>
      <c r="J103" s="47"/>
      <c r="K103" s="47"/>
      <c r="L103" s="47"/>
      <c r="M103" s="47"/>
      <c r="N103" s="137">
        <f>ROUND(N88*T103,2)</f>
        <v>0</v>
      </c>
      <c r="O103" s="138"/>
      <c r="P103" s="138"/>
      <c r="Q103" s="138"/>
      <c r="R103" s="48"/>
      <c r="S103" s="189"/>
      <c r="T103" s="190"/>
      <c r="U103" s="191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139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pans="2:65" s="1" customFormat="1" ht="18" customHeight="1">
      <c r="B104" s="46"/>
      <c r="C104" s="47"/>
      <c r="D104" s="136" t="s">
        <v>144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137">
        <f>ROUND(N88*T104,2)</f>
        <v>0</v>
      </c>
      <c r="O104" s="138"/>
      <c r="P104" s="138"/>
      <c r="Q104" s="138"/>
      <c r="R104" s="48"/>
      <c r="S104" s="189"/>
      <c r="T104" s="194"/>
      <c r="U104" s="195" t="s">
        <v>46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145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89</v>
      </c>
      <c r="BK104" s="189"/>
      <c r="BL104" s="189"/>
      <c r="BM104" s="189"/>
    </row>
    <row r="105" spans="2:21" s="1" customFormat="1" ht="13.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171"/>
      <c r="U105" s="171"/>
    </row>
    <row r="106" spans="2:21" s="1" customFormat="1" ht="29.25" customHeight="1">
      <c r="B106" s="46"/>
      <c r="C106" s="150" t="s">
        <v>105</v>
      </c>
      <c r="D106" s="151"/>
      <c r="E106" s="151"/>
      <c r="F106" s="151"/>
      <c r="G106" s="151"/>
      <c r="H106" s="151"/>
      <c r="I106" s="151"/>
      <c r="J106" s="151"/>
      <c r="K106" s="151"/>
      <c r="L106" s="152">
        <f>ROUND(SUM(N88+N98),2)</f>
        <v>0</v>
      </c>
      <c r="M106" s="152"/>
      <c r="N106" s="152"/>
      <c r="O106" s="152"/>
      <c r="P106" s="152"/>
      <c r="Q106" s="152"/>
      <c r="R106" s="48"/>
      <c r="T106" s="171"/>
      <c r="U106" s="171"/>
    </row>
    <row r="107" spans="2:21" s="1" customFormat="1" ht="6.95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T107" s="171"/>
      <c r="U107" s="171"/>
    </row>
    <row r="111" spans="2:18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2:18" s="1" customFormat="1" ht="36.95" customHeight="1">
      <c r="B112" s="46"/>
      <c r="C112" s="27" t="s">
        <v>146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1" customFormat="1" ht="30" customHeight="1">
      <c r="B114" s="46"/>
      <c r="C114" s="38" t="s">
        <v>19</v>
      </c>
      <c r="D114" s="47"/>
      <c r="E114" s="47"/>
      <c r="F114" s="155" t="str">
        <f>F6</f>
        <v>Vedlejší polní cesta VPC 7b N v k.ú. Horní Ves u Mariánských Lázní - objekt 2b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7"/>
      <c r="R114" s="48"/>
    </row>
    <row r="115" spans="2:18" s="1" customFormat="1" ht="36.95" customHeight="1">
      <c r="B115" s="46"/>
      <c r="C115" s="85" t="s">
        <v>113</v>
      </c>
      <c r="D115" s="47"/>
      <c r="E115" s="47"/>
      <c r="F115" s="87" t="str">
        <f>F7</f>
        <v>06c-2017 - SO 301-2 Sběrná drenážpro napojení případně přerušených odvod. zařízení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18" customHeight="1">
      <c r="B117" s="46"/>
      <c r="C117" s="38" t="s">
        <v>24</v>
      </c>
      <c r="D117" s="47"/>
      <c r="E117" s="47"/>
      <c r="F117" s="33" t="str">
        <f>F9</f>
        <v>Horní Ves u Mariánských Lázní</v>
      </c>
      <c r="G117" s="47"/>
      <c r="H117" s="47"/>
      <c r="I117" s="47"/>
      <c r="J117" s="47"/>
      <c r="K117" s="38" t="s">
        <v>26</v>
      </c>
      <c r="L117" s="47"/>
      <c r="M117" s="90" t="str">
        <f>IF(O9="","",O9)</f>
        <v>26. 10. 2017</v>
      </c>
      <c r="N117" s="90"/>
      <c r="O117" s="90"/>
      <c r="P117" s="90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13.5">
      <c r="B119" s="46"/>
      <c r="C119" s="38" t="s">
        <v>28</v>
      </c>
      <c r="D119" s="47"/>
      <c r="E119" s="47"/>
      <c r="F119" s="33" t="str">
        <f>E12</f>
        <v>Státní pozemkový úřad,Husinecká 1024/11a,Praha 3</v>
      </c>
      <c r="G119" s="47"/>
      <c r="H119" s="47"/>
      <c r="I119" s="47"/>
      <c r="J119" s="47"/>
      <c r="K119" s="38" t="s">
        <v>34</v>
      </c>
      <c r="L119" s="47"/>
      <c r="M119" s="33" t="str">
        <f>E18</f>
        <v xml:space="preserve"> </v>
      </c>
      <c r="N119" s="33"/>
      <c r="O119" s="33"/>
      <c r="P119" s="33"/>
      <c r="Q119" s="33"/>
      <c r="R119" s="48"/>
    </row>
    <row r="120" spans="2:18" s="1" customFormat="1" ht="14.4" customHeight="1">
      <c r="B120" s="46"/>
      <c r="C120" s="38" t="s">
        <v>32</v>
      </c>
      <c r="D120" s="47"/>
      <c r="E120" s="47"/>
      <c r="F120" s="33" t="str">
        <f>IF(E15="","",E15)</f>
        <v>Vyplň údaj</v>
      </c>
      <c r="G120" s="47"/>
      <c r="H120" s="47"/>
      <c r="I120" s="47"/>
      <c r="J120" s="47"/>
      <c r="K120" s="38" t="s">
        <v>37</v>
      </c>
      <c r="L120" s="47"/>
      <c r="M120" s="33" t="str">
        <f>E21</f>
        <v>Příprava arealzace staveb Cheb s.r.o.</v>
      </c>
      <c r="N120" s="33"/>
      <c r="O120" s="33"/>
      <c r="P120" s="33"/>
      <c r="Q120" s="33"/>
      <c r="R120" s="48"/>
    </row>
    <row r="121" spans="2:18" s="1" customFormat="1" ht="10.3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27" s="8" customFormat="1" ht="29.25" customHeight="1">
      <c r="B122" s="196"/>
      <c r="C122" s="197" t="s">
        <v>147</v>
      </c>
      <c r="D122" s="198" t="s">
        <v>148</v>
      </c>
      <c r="E122" s="198" t="s">
        <v>63</v>
      </c>
      <c r="F122" s="198" t="s">
        <v>149</v>
      </c>
      <c r="G122" s="198"/>
      <c r="H122" s="198"/>
      <c r="I122" s="198"/>
      <c r="J122" s="198" t="s">
        <v>150</v>
      </c>
      <c r="K122" s="198" t="s">
        <v>151</v>
      </c>
      <c r="L122" s="198" t="s">
        <v>152</v>
      </c>
      <c r="M122" s="198"/>
      <c r="N122" s="198" t="s">
        <v>119</v>
      </c>
      <c r="O122" s="198"/>
      <c r="P122" s="198"/>
      <c r="Q122" s="199"/>
      <c r="R122" s="200"/>
      <c r="T122" s="106" t="s">
        <v>153</v>
      </c>
      <c r="U122" s="107" t="s">
        <v>45</v>
      </c>
      <c r="V122" s="107" t="s">
        <v>154</v>
      </c>
      <c r="W122" s="107" t="s">
        <v>155</v>
      </c>
      <c r="X122" s="107" t="s">
        <v>156</v>
      </c>
      <c r="Y122" s="107" t="s">
        <v>157</v>
      </c>
      <c r="Z122" s="107" t="s">
        <v>158</v>
      </c>
      <c r="AA122" s="108" t="s">
        <v>159</v>
      </c>
    </row>
    <row r="123" spans="2:63" s="1" customFormat="1" ht="29.25" customHeight="1">
      <c r="B123" s="46"/>
      <c r="C123" s="110" t="s">
        <v>116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201">
        <f>BK123</f>
        <v>0</v>
      </c>
      <c r="O123" s="202"/>
      <c r="P123" s="202"/>
      <c r="Q123" s="202"/>
      <c r="R123" s="48"/>
      <c r="T123" s="109"/>
      <c r="U123" s="67"/>
      <c r="V123" s="67"/>
      <c r="W123" s="203">
        <f>W124+W186</f>
        <v>0</v>
      </c>
      <c r="X123" s="67"/>
      <c r="Y123" s="203">
        <f>Y124+Y186</f>
        <v>119.09266799999999</v>
      </c>
      <c r="Z123" s="67"/>
      <c r="AA123" s="204">
        <f>AA124+AA186</f>
        <v>0</v>
      </c>
      <c r="AT123" s="22" t="s">
        <v>80</v>
      </c>
      <c r="AU123" s="22" t="s">
        <v>121</v>
      </c>
      <c r="BK123" s="205">
        <f>BK124+BK186</f>
        <v>0</v>
      </c>
    </row>
    <row r="124" spans="2:63" s="9" customFormat="1" ht="37.4" customHeight="1">
      <c r="B124" s="206"/>
      <c r="C124" s="207"/>
      <c r="D124" s="208" t="s">
        <v>122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185">
        <f>BK124</f>
        <v>0</v>
      </c>
      <c r="O124" s="178"/>
      <c r="P124" s="178"/>
      <c r="Q124" s="178"/>
      <c r="R124" s="209"/>
      <c r="T124" s="210"/>
      <c r="U124" s="207"/>
      <c r="V124" s="207"/>
      <c r="W124" s="211">
        <f>W125+W159+W163+W167+W171+W175</f>
        <v>0</v>
      </c>
      <c r="X124" s="207"/>
      <c r="Y124" s="211">
        <f>Y125+Y159+Y163+Y167+Y171+Y175</f>
        <v>119.09266799999999</v>
      </c>
      <c r="Z124" s="207"/>
      <c r="AA124" s="212">
        <f>AA125+AA159+AA163+AA167+AA171+AA175</f>
        <v>0</v>
      </c>
      <c r="AR124" s="213" t="s">
        <v>89</v>
      </c>
      <c r="AT124" s="214" t="s">
        <v>80</v>
      </c>
      <c r="AU124" s="214" t="s">
        <v>81</v>
      </c>
      <c r="AY124" s="213" t="s">
        <v>160</v>
      </c>
      <c r="BK124" s="215">
        <f>BK125+BK159+BK163+BK167+BK171+BK175</f>
        <v>0</v>
      </c>
    </row>
    <row r="125" spans="2:63" s="9" customFormat="1" ht="19.9" customHeight="1">
      <c r="B125" s="206"/>
      <c r="C125" s="207"/>
      <c r="D125" s="216" t="s">
        <v>123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17">
        <f>BK125</f>
        <v>0</v>
      </c>
      <c r="O125" s="218"/>
      <c r="P125" s="218"/>
      <c r="Q125" s="218"/>
      <c r="R125" s="209"/>
      <c r="T125" s="210"/>
      <c r="U125" s="207"/>
      <c r="V125" s="207"/>
      <c r="W125" s="211">
        <f>SUM(W126:W158)</f>
        <v>0</v>
      </c>
      <c r="X125" s="207"/>
      <c r="Y125" s="211">
        <f>SUM(Y126:Y158)</f>
        <v>0</v>
      </c>
      <c r="Z125" s="207"/>
      <c r="AA125" s="212">
        <f>SUM(AA126:AA158)</f>
        <v>0</v>
      </c>
      <c r="AR125" s="213" t="s">
        <v>89</v>
      </c>
      <c r="AT125" s="214" t="s">
        <v>80</v>
      </c>
      <c r="AU125" s="214" t="s">
        <v>89</v>
      </c>
      <c r="AY125" s="213" t="s">
        <v>160</v>
      </c>
      <c r="BK125" s="215">
        <f>SUM(BK126:BK158)</f>
        <v>0</v>
      </c>
    </row>
    <row r="126" spans="2:65" s="1" customFormat="1" ht="25.5" customHeight="1">
      <c r="B126" s="46"/>
      <c r="C126" s="219" t="s">
        <v>89</v>
      </c>
      <c r="D126" s="219" t="s">
        <v>161</v>
      </c>
      <c r="E126" s="220" t="s">
        <v>181</v>
      </c>
      <c r="F126" s="221" t="s">
        <v>182</v>
      </c>
      <c r="G126" s="221"/>
      <c r="H126" s="221"/>
      <c r="I126" s="221"/>
      <c r="J126" s="222" t="s">
        <v>164</v>
      </c>
      <c r="K126" s="223">
        <v>100.2</v>
      </c>
      <c r="L126" s="224">
        <v>0</v>
      </c>
      <c r="M126" s="225"/>
      <c r="N126" s="226">
        <f>ROUND(L126*K126,2)</f>
        <v>0</v>
      </c>
      <c r="O126" s="226"/>
      <c r="P126" s="226"/>
      <c r="Q126" s="226"/>
      <c r="R126" s="48"/>
      <c r="T126" s="227" t="s">
        <v>22</v>
      </c>
      <c r="U126" s="56" t="s">
        <v>46</v>
      </c>
      <c r="V126" s="47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2" t="s">
        <v>165</v>
      </c>
      <c r="AT126" s="22" t="s">
        <v>161</v>
      </c>
      <c r="AU126" s="22" t="s">
        <v>111</v>
      </c>
      <c r="AY126" s="22" t="s">
        <v>160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22" t="s">
        <v>89</v>
      </c>
      <c r="BK126" s="142">
        <f>ROUND(L126*K126,2)</f>
        <v>0</v>
      </c>
      <c r="BL126" s="22" t="s">
        <v>165</v>
      </c>
      <c r="BM126" s="22" t="s">
        <v>374</v>
      </c>
    </row>
    <row r="127" spans="2:51" s="10" customFormat="1" ht="16.5" customHeight="1">
      <c r="B127" s="230"/>
      <c r="C127" s="231"/>
      <c r="D127" s="231"/>
      <c r="E127" s="232" t="s">
        <v>22</v>
      </c>
      <c r="F127" s="233" t="s">
        <v>375</v>
      </c>
      <c r="G127" s="234"/>
      <c r="H127" s="234"/>
      <c r="I127" s="234"/>
      <c r="J127" s="231"/>
      <c r="K127" s="235">
        <v>94.2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168</v>
      </c>
      <c r="AU127" s="239" t="s">
        <v>111</v>
      </c>
      <c r="AV127" s="10" t="s">
        <v>111</v>
      </c>
      <c r="AW127" s="10" t="s">
        <v>36</v>
      </c>
      <c r="AX127" s="10" t="s">
        <v>81</v>
      </c>
      <c r="AY127" s="239" t="s">
        <v>160</v>
      </c>
    </row>
    <row r="128" spans="2:51" s="10" customFormat="1" ht="16.5" customHeight="1">
      <c r="B128" s="230"/>
      <c r="C128" s="231"/>
      <c r="D128" s="231"/>
      <c r="E128" s="232" t="s">
        <v>22</v>
      </c>
      <c r="F128" s="249" t="s">
        <v>433</v>
      </c>
      <c r="G128" s="231"/>
      <c r="H128" s="231"/>
      <c r="I128" s="231"/>
      <c r="J128" s="231"/>
      <c r="K128" s="235">
        <v>6</v>
      </c>
      <c r="L128" s="231"/>
      <c r="M128" s="231"/>
      <c r="N128" s="231"/>
      <c r="O128" s="231"/>
      <c r="P128" s="231"/>
      <c r="Q128" s="231"/>
      <c r="R128" s="236"/>
      <c r="T128" s="237"/>
      <c r="U128" s="231"/>
      <c r="V128" s="231"/>
      <c r="W128" s="231"/>
      <c r="X128" s="231"/>
      <c r="Y128" s="231"/>
      <c r="Z128" s="231"/>
      <c r="AA128" s="238"/>
      <c r="AT128" s="239" t="s">
        <v>168</v>
      </c>
      <c r="AU128" s="239" t="s">
        <v>111</v>
      </c>
      <c r="AV128" s="10" t="s">
        <v>111</v>
      </c>
      <c r="AW128" s="10" t="s">
        <v>36</v>
      </c>
      <c r="AX128" s="10" t="s">
        <v>81</v>
      </c>
      <c r="AY128" s="239" t="s">
        <v>160</v>
      </c>
    </row>
    <row r="129" spans="2:51" s="11" customFormat="1" ht="16.5" customHeight="1">
      <c r="B129" s="240"/>
      <c r="C129" s="241"/>
      <c r="D129" s="241"/>
      <c r="E129" s="242" t="s">
        <v>22</v>
      </c>
      <c r="F129" s="243" t="s">
        <v>169</v>
      </c>
      <c r="G129" s="241"/>
      <c r="H129" s="241"/>
      <c r="I129" s="241"/>
      <c r="J129" s="241"/>
      <c r="K129" s="244">
        <v>100.2</v>
      </c>
      <c r="L129" s="241"/>
      <c r="M129" s="241"/>
      <c r="N129" s="241"/>
      <c r="O129" s="241"/>
      <c r="P129" s="241"/>
      <c r="Q129" s="241"/>
      <c r="R129" s="245"/>
      <c r="T129" s="246"/>
      <c r="U129" s="241"/>
      <c r="V129" s="241"/>
      <c r="W129" s="241"/>
      <c r="X129" s="241"/>
      <c r="Y129" s="241"/>
      <c r="Z129" s="241"/>
      <c r="AA129" s="247"/>
      <c r="AT129" s="248" t="s">
        <v>168</v>
      </c>
      <c r="AU129" s="248" t="s">
        <v>111</v>
      </c>
      <c r="AV129" s="11" t="s">
        <v>165</v>
      </c>
      <c r="AW129" s="11" t="s">
        <v>36</v>
      </c>
      <c r="AX129" s="11" t="s">
        <v>89</v>
      </c>
      <c r="AY129" s="248" t="s">
        <v>160</v>
      </c>
    </row>
    <row r="130" spans="2:65" s="1" customFormat="1" ht="25.5" customHeight="1">
      <c r="B130" s="46"/>
      <c r="C130" s="219" t="s">
        <v>111</v>
      </c>
      <c r="D130" s="219" t="s">
        <v>161</v>
      </c>
      <c r="E130" s="220" t="s">
        <v>186</v>
      </c>
      <c r="F130" s="221" t="s">
        <v>187</v>
      </c>
      <c r="G130" s="221"/>
      <c r="H130" s="221"/>
      <c r="I130" s="221"/>
      <c r="J130" s="222" t="s">
        <v>164</v>
      </c>
      <c r="K130" s="223">
        <v>100.2</v>
      </c>
      <c r="L130" s="224">
        <v>0</v>
      </c>
      <c r="M130" s="225"/>
      <c r="N130" s="226">
        <f>ROUND(L130*K130,2)</f>
        <v>0</v>
      </c>
      <c r="O130" s="226"/>
      <c r="P130" s="226"/>
      <c r="Q130" s="226"/>
      <c r="R130" s="48"/>
      <c r="T130" s="227" t="s">
        <v>22</v>
      </c>
      <c r="U130" s="56" t="s">
        <v>46</v>
      </c>
      <c r="V130" s="47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2" t="s">
        <v>165</v>
      </c>
      <c r="AT130" s="22" t="s">
        <v>161</v>
      </c>
      <c r="AU130" s="22" t="s">
        <v>111</v>
      </c>
      <c r="AY130" s="22" t="s">
        <v>160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22" t="s">
        <v>89</v>
      </c>
      <c r="BK130" s="142">
        <f>ROUND(L130*K130,2)</f>
        <v>0</v>
      </c>
      <c r="BL130" s="22" t="s">
        <v>165</v>
      </c>
      <c r="BM130" s="22" t="s">
        <v>376</v>
      </c>
    </row>
    <row r="131" spans="2:51" s="10" customFormat="1" ht="16.5" customHeight="1">
      <c r="B131" s="230"/>
      <c r="C131" s="231"/>
      <c r="D131" s="231"/>
      <c r="E131" s="232" t="s">
        <v>22</v>
      </c>
      <c r="F131" s="233" t="s">
        <v>375</v>
      </c>
      <c r="G131" s="234"/>
      <c r="H131" s="234"/>
      <c r="I131" s="234"/>
      <c r="J131" s="231"/>
      <c r="K131" s="235">
        <v>94.2</v>
      </c>
      <c r="L131" s="231"/>
      <c r="M131" s="231"/>
      <c r="N131" s="231"/>
      <c r="O131" s="231"/>
      <c r="P131" s="231"/>
      <c r="Q131" s="231"/>
      <c r="R131" s="236"/>
      <c r="T131" s="237"/>
      <c r="U131" s="231"/>
      <c r="V131" s="231"/>
      <c r="W131" s="231"/>
      <c r="X131" s="231"/>
      <c r="Y131" s="231"/>
      <c r="Z131" s="231"/>
      <c r="AA131" s="238"/>
      <c r="AT131" s="239" t="s">
        <v>168</v>
      </c>
      <c r="AU131" s="239" t="s">
        <v>111</v>
      </c>
      <c r="AV131" s="10" t="s">
        <v>111</v>
      </c>
      <c r="AW131" s="10" t="s">
        <v>36</v>
      </c>
      <c r="AX131" s="10" t="s">
        <v>81</v>
      </c>
      <c r="AY131" s="239" t="s">
        <v>160</v>
      </c>
    </row>
    <row r="132" spans="2:51" s="10" customFormat="1" ht="16.5" customHeight="1">
      <c r="B132" s="230"/>
      <c r="C132" s="231"/>
      <c r="D132" s="231"/>
      <c r="E132" s="232" t="s">
        <v>22</v>
      </c>
      <c r="F132" s="249" t="s">
        <v>433</v>
      </c>
      <c r="G132" s="231"/>
      <c r="H132" s="231"/>
      <c r="I132" s="231"/>
      <c r="J132" s="231"/>
      <c r="K132" s="235">
        <v>6</v>
      </c>
      <c r="L132" s="231"/>
      <c r="M132" s="231"/>
      <c r="N132" s="231"/>
      <c r="O132" s="231"/>
      <c r="P132" s="231"/>
      <c r="Q132" s="231"/>
      <c r="R132" s="236"/>
      <c r="T132" s="237"/>
      <c r="U132" s="231"/>
      <c r="V132" s="231"/>
      <c r="W132" s="231"/>
      <c r="X132" s="231"/>
      <c r="Y132" s="231"/>
      <c r="Z132" s="231"/>
      <c r="AA132" s="238"/>
      <c r="AT132" s="239" t="s">
        <v>168</v>
      </c>
      <c r="AU132" s="239" t="s">
        <v>111</v>
      </c>
      <c r="AV132" s="10" t="s">
        <v>111</v>
      </c>
      <c r="AW132" s="10" t="s">
        <v>36</v>
      </c>
      <c r="AX132" s="10" t="s">
        <v>81</v>
      </c>
      <c r="AY132" s="239" t="s">
        <v>160</v>
      </c>
    </row>
    <row r="133" spans="2:51" s="11" customFormat="1" ht="16.5" customHeight="1">
      <c r="B133" s="240"/>
      <c r="C133" s="241"/>
      <c r="D133" s="241"/>
      <c r="E133" s="242" t="s">
        <v>22</v>
      </c>
      <c r="F133" s="243" t="s">
        <v>169</v>
      </c>
      <c r="G133" s="241"/>
      <c r="H133" s="241"/>
      <c r="I133" s="241"/>
      <c r="J133" s="241"/>
      <c r="K133" s="244">
        <v>100.2</v>
      </c>
      <c r="L133" s="241"/>
      <c r="M133" s="241"/>
      <c r="N133" s="241"/>
      <c r="O133" s="241"/>
      <c r="P133" s="241"/>
      <c r="Q133" s="241"/>
      <c r="R133" s="245"/>
      <c r="T133" s="246"/>
      <c r="U133" s="241"/>
      <c r="V133" s="241"/>
      <c r="W133" s="241"/>
      <c r="X133" s="241"/>
      <c r="Y133" s="241"/>
      <c r="Z133" s="241"/>
      <c r="AA133" s="247"/>
      <c r="AT133" s="248" t="s">
        <v>168</v>
      </c>
      <c r="AU133" s="248" t="s">
        <v>111</v>
      </c>
      <c r="AV133" s="11" t="s">
        <v>165</v>
      </c>
      <c r="AW133" s="11" t="s">
        <v>36</v>
      </c>
      <c r="AX133" s="11" t="s">
        <v>89</v>
      </c>
      <c r="AY133" s="248" t="s">
        <v>160</v>
      </c>
    </row>
    <row r="134" spans="2:65" s="1" customFormat="1" ht="25.5" customHeight="1">
      <c r="B134" s="46"/>
      <c r="C134" s="219" t="s">
        <v>176</v>
      </c>
      <c r="D134" s="219" t="s">
        <v>161</v>
      </c>
      <c r="E134" s="220" t="s">
        <v>377</v>
      </c>
      <c r="F134" s="221" t="s">
        <v>378</v>
      </c>
      <c r="G134" s="221"/>
      <c r="H134" s="221"/>
      <c r="I134" s="221"/>
      <c r="J134" s="222" t="s">
        <v>164</v>
      </c>
      <c r="K134" s="223">
        <v>0.375</v>
      </c>
      <c r="L134" s="224">
        <v>0</v>
      </c>
      <c r="M134" s="225"/>
      <c r="N134" s="226">
        <f>ROUND(L134*K134,2)</f>
        <v>0</v>
      </c>
      <c r="O134" s="226"/>
      <c r="P134" s="226"/>
      <c r="Q134" s="226"/>
      <c r="R134" s="48"/>
      <c r="T134" s="227" t="s">
        <v>22</v>
      </c>
      <c r="U134" s="56" t="s">
        <v>46</v>
      </c>
      <c r="V134" s="47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2" t="s">
        <v>165</v>
      </c>
      <c r="AT134" s="22" t="s">
        <v>161</v>
      </c>
      <c r="AU134" s="22" t="s">
        <v>111</v>
      </c>
      <c r="AY134" s="22" t="s">
        <v>160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22" t="s">
        <v>89</v>
      </c>
      <c r="BK134" s="142">
        <f>ROUND(L134*K134,2)</f>
        <v>0</v>
      </c>
      <c r="BL134" s="22" t="s">
        <v>165</v>
      </c>
      <c r="BM134" s="22" t="s">
        <v>379</v>
      </c>
    </row>
    <row r="135" spans="2:51" s="10" customFormat="1" ht="16.5" customHeight="1">
      <c r="B135" s="230"/>
      <c r="C135" s="231"/>
      <c r="D135" s="231"/>
      <c r="E135" s="232" t="s">
        <v>22</v>
      </c>
      <c r="F135" s="233" t="s">
        <v>434</v>
      </c>
      <c r="G135" s="234"/>
      <c r="H135" s="234"/>
      <c r="I135" s="234"/>
      <c r="J135" s="231"/>
      <c r="K135" s="235">
        <v>0.375</v>
      </c>
      <c r="L135" s="231"/>
      <c r="M135" s="231"/>
      <c r="N135" s="231"/>
      <c r="O135" s="231"/>
      <c r="P135" s="231"/>
      <c r="Q135" s="231"/>
      <c r="R135" s="236"/>
      <c r="T135" s="237"/>
      <c r="U135" s="231"/>
      <c r="V135" s="231"/>
      <c r="W135" s="231"/>
      <c r="X135" s="231"/>
      <c r="Y135" s="231"/>
      <c r="Z135" s="231"/>
      <c r="AA135" s="238"/>
      <c r="AT135" s="239" t="s">
        <v>168</v>
      </c>
      <c r="AU135" s="239" t="s">
        <v>111</v>
      </c>
      <c r="AV135" s="10" t="s">
        <v>111</v>
      </c>
      <c r="AW135" s="10" t="s">
        <v>36</v>
      </c>
      <c r="AX135" s="10" t="s">
        <v>81</v>
      </c>
      <c r="AY135" s="239" t="s">
        <v>160</v>
      </c>
    </row>
    <row r="136" spans="2:51" s="11" customFormat="1" ht="16.5" customHeight="1">
      <c r="B136" s="240"/>
      <c r="C136" s="241"/>
      <c r="D136" s="241"/>
      <c r="E136" s="242" t="s">
        <v>22</v>
      </c>
      <c r="F136" s="243" t="s">
        <v>169</v>
      </c>
      <c r="G136" s="241"/>
      <c r="H136" s="241"/>
      <c r="I136" s="241"/>
      <c r="J136" s="241"/>
      <c r="K136" s="244">
        <v>0.375</v>
      </c>
      <c r="L136" s="241"/>
      <c r="M136" s="241"/>
      <c r="N136" s="241"/>
      <c r="O136" s="241"/>
      <c r="P136" s="241"/>
      <c r="Q136" s="241"/>
      <c r="R136" s="245"/>
      <c r="T136" s="246"/>
      <c r="U136" s="241"/>
      <c r="V136" s="241"/>
      <c r="W136" s="241"/>
      <c r="X136" s="241"/>
      <c r="Y136" s="241"/>
      <c r="Z136" s="241"/>
      <c r="AA136" s="247"/>
      <c r="AT136" s="248" t="s">
        <v>168</v>
      </c>
      <c r="AU136" s="248" t="s">
        <v>111</v>
      </c>
      <c r="AV136" s="11" t="s">
        <v>165</v>
      </c>
      <c r="AW136" s="11" t="s">
        <v>36</v>
      </c>
      <c r="AX136" s="11" t="s">
        <v>89</v>
      </c>
      <c r="AY136" s="248" t="s">
        <v>160</v>
      </c>
    </row>
    <row r="137" spans="2:65" s="1" customFormat="1" ht="25.5" customHeight="1">
      <c r="B137" s="46"/>
      <c r="C137" s="219" t="s">
        <v>165</v>
      </c>
      <c r="D137" s="219" t="s">
        <v>161</v>
      </c>
      <c r="E137" s="220" t="s">
        <v>381</v>
      </c>
      <c r="F137" s="221" t="s">
        <v>382</v>
      </c>
      <c r="G137" s="221"/>
      <c r="H137" s="221"/>
      <c r="I137" s="221"/>
      <c r="J137" s="222" t="s">
        <v>164</v>
      </c>
      <c r="K137" s="223">
        <v>0.375</v>
      </c>
      <c r="L137" s="224">
        <v>0</v>
      </c>
      <c r="M137" s="225"/>
      <c r="N137" s="226">
        <f>ROUND(L137*K137,2)</f>
        <v>0</v>
      </c>
      <c r="O137" s="226"/>
      <c r="P137" s="226"/>
      <c r="Q137" s="226"/>
      <c r="R137" s="48"/>
      <c r="T137" s="227" t="s">
        <v>22</v>
      </c>
      <c r="U137" s="56" t="s">
        <v>46</v>
      </c>
      <c r="V137" s="47"/>
      <c r="W137" s="228">
        <f>V137*K137</f>
        <v>0</v>
      </c>
      <c r="X137" s="228">
        <v>0</v>
      </c>
      <c r="Y137" s="228">
        <f>X137*K137</f>
        <v>0</v>
      </c>
      <c r="Z137" s="228">
        <v>0</v>
      </c>
      <c r="AA137" s="229">
        <f>Z137*K137</f>
        <v>0</v>
      </c>
      <c r="AR137" s="22" t="s">
        <v>165</v>
      </c>
      <c r="AT137" s="22" t="s">
        <v>161</v>
      </c>
      <c r="AU137" s="22" t="s">
        <v>111</v>
      </c>
      <c r="AY137" s="22" t="s">
        <v>160</v>
      </c>
      <c r="BE137" s="142">
        <f>IF(U137="základní",N137,0)</f>
        <v>0</v>
      </c>
      <c r="BF137" s="142">
        <f>IF(U137="snížená",N137,0)</f>
        <v>0</v>
      </c>
      <c r="BG137" s="142">
        <f>IF(U137="zákl. přenesená",N137,0)</f>
        <v>0</v>
      </c>
      <c r="BH137" s="142">
        <f>IF(U137="sníž. přenesená",N137,0)</f>
        <v>0</v>
      </c>
      <c r="BI137" s="142">
        <f>IF(U137="nulová",N137,0)</f>
        <v>0</v>
      </c>
      <c r="BJ137" s="22" t="s">
        <v>89</v>
      </c>
      <c r="BK137" s="142">
        <f>ROUND(L137*K137,2)</f>
        <v>0</v>
      </c>
      <c r="BL137" s="22" t="s">
        <v>165</v>
      </c>
      <c r="BM137" s="22" t="s">
        <v>383</v>
      </c>
    </row>
    <row r="138" spans="2:51" s="10" customFormat="1" ht="16.5" customHeight="1">
      <c r="B138" s="230"/>
      <c r="C138" s="231"/>
      <c r="D138" s="231"/>
      <c r="E138" s="232" t="s">
        <v>22</v>
      </c>
      <c r="F138" s="233" t="s">
        <v>434</v>
      </c>
      <c r="G138" s="234"/>
      <c r="H138" s="234"/>
      <c r="I138" s="234"/>
      <c r="J138" s="231"/>
      <c r="K138" s="235">
        <v>0.375</v>
      </c>
      <c r="L138" s="231"/>
      <c r="M138" s="231"/>
      <c r="N138" s="231"/>
      <c r="O138" s="231"/>
      <c r="P138" s="231"/>
      <c r="Q138" s="231"/>
      <c r="R138" s="236"/>
      <c r="T138" s="237"/>
      <c r="U138" s="231"/>
      <c r="V138" s="231"/>
      <c r="W138" s="231"/>
      <c r="X138" s="231"/>
      <c r="Y138" s="231"/>
      <c r="Z138" s="231"/>
      <c r="AA138" s="238"/>
      <c r="AT138" s="239" t="s">
        <v>168</v>
      </c>
      <c r="AU138" s="239" t="s">
        <v>111</v>
      </c>
      <c r="AV138" s="10" t="s">
        <v>111</v>
      </c>
      <c r="AW138" s="10" t="s">
        <v>36</v>
      </c>
      <c r="AX138" s="10" t="s">
        <v>81</v>
      </c>
      <c r="AY138" s="239" t="s">
        <v>160</v>
      </c>
    </row>
    <row r="139" spans="2:51" s="11" customFormat="1" ht="16.5" customHeight="1">
      <c r="B139" s="240"/>
      <c r="C139" s="241"/>
      <c r="D139" s="241"/>
      <c r="E139" s="242" t="s">
        <v>22</v>
      </c>
      <c r="F139" s="243" t="s">
        <v>169</v>
      </c>
      <c r="G139" s="241"/>
      <c r="H139" s="241"/>
      <c r="I139" s="241"/>
      <c r="J139" s="241"/>
      <c r="K139" s="244">
        <v>0.375</v>
      </c>
      <c r="L139" s="241"/>
      <c r="M139" s="241"/>
      <c r="N139" s="241"/>
      <c r="O139" s="241"/>
      <c r="P139" s="241"/>
      <c r="Q139" s="241"/>
      <c r="R139" s="245"/>
      <c r="T139" s="246"/>
      <c r="U139" s="241"/>
      <c r="V139" s="241"/>
      <c r="W139" s="241"/>
      <c r="X139" s="241"/>
      <c r="Y139" s="241"/>
      <c r="Z139" s="241"/>
      <c r="AA139" s="247"/>
      <c r="AT139" s="248" t="s">
        <v>168</v>
      </c>
      <c r="AU139" s="248" t="s">
        <v>111</v>
      </c>
      <c r="AV139" s="11" t="s">
        <v>165</v>
      </c>
      <c r="AW139" s="11" t="s">
        <v>36</v>
      </c>
      <c r="AX139" s="11" t="s">
        <v>89</v>
      </c>
      <c r="AY139" s="248" t="s">
        <v>160</v>
      </c>
    </row>
    <row r="140" spans="2:65" s="1" customFormat="1" ht="25.5" customHeight="1">
      <c r="B140" s="46"/>
      <c r="C140" s="219" t="s">
        <v>193</v>
      </c>
      <c r="D140" s="219" t="s">
        <v>161</v>
      </c>
      <c r="E140" s="220" t="s">
        <v>189</v>
      </c>
      <c r="F140" s="221" t="s">
        <v>190</v>
      </c>
      <c r="G140" s="221"/>
      <c r="H140" s="221"/>
      <c r="I140" s="221"/>
      <c r="J140" s="222" t="s">
        <v>164</v>
      </c>
      <c r="K140" s="223">
        <v>100.575</v>
      </c>
      <c r="L140" s="224">
        <v>0</v>
      </c>
      <c r="M140" s="225"/>
      <c r="N140" s="226">
        <f>ROUND(L140*K140,2)</f>
        <v>0</v>
      </c>
      <c r="O140" s="226"/>
      <c r="P140" s="226"/>
      <c r="Q140" s="226"/>
      <c r="R140" s="48"/>
      <c r="T140" s="227" t="s">
        <v>22</v>
      </c>
      <c r="U140" s="56" t="s">
        <v>46</v>
      </c>
      <c r="V140" s="47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2" t="s">
        <v>165</v>
      </c>
      <c r="AT140" s="22" t="s">
        <v>161</v>
      </c>
      <c r="AU140" s="22" t="s">
        <v>111</v>
      </c>
      <c r="AY140" s="22" t="s">
        <v>160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22" t="s">
        <v>89</v>
      </c>
      <c r="BK140" s="142">
        <f>ROUND(L140*K140,2)</f>
        <v>0</v>
      </c>
      <c r="BL140" s="22" t="s">
        <v>165</v>
      </c>
      <c r="BM140" s="22" t="s">
        <v>384</v>
      </c>
    </row>
    <row r="141" spans="2:51" s="10" customFormat="1" ht="16.5" customHeight="1">
      <c r="B141" s="230"/>
      <c r="C141" s="231"/>
      <c r="D141" s="231"/>
      <c r="E141" s="232" t="s">
        <v>22</v>
      </c>
      <c r="F141" s="233" t="s">
        <v>435</v>
      </c>
      <c r="G141" s="234"/>
      <c r="H141" s="234"/>
      <c r="I141" s="234"/>
      <c r="J141" s="231"/>
      <c r="K141" s="235">
        <v>100.575</v>
      </c>
      <c r="L141" s="231"/>
      <c r="M141" s="231"/>
      <c r="N141" s="231"/>
      <c r="O141" s="231"/>
      <c r="P141" s="231"/>
      <c r="Q141" s="231"/>
      <c r="R141" s="236"/>
      <c r="T141" s="237"/>
      <c r="U141" s="231"/>
      <c r="V141" s="231"/>
      <c r="W141" s="231"/>
      <c r="X141" s="231"/>
      <c r="Y141" s="231"/>
      <c r="Z141" s="231"/>
      <c r="AA141" s="238"/>
      <c r="AT141" s="239" t="s">
        <v>168</v>
      </c>
      <c r="AU141" s="239" t="s">
        <v>111</v>
      </c>
      <c r="AV141" s="10" t="s">
        <v>111</v>
      </c>
      <c r="AW141" s="10" t="s">
        <v>36</v>
      </c>
      <c r="AX141" s="10" t="s">
        <v>81</v>
      </c>
      <c r="AY141" s="239" t="s">
        <v>160</v>
      </c>
    </row>
    <row r="142" spans="2:51" s="11" customFormat="1" ht="16.5" customHeight="1">
      <c r="B142" s="240"/>
      <c r="C142" s="241"/>
      <c r="D142" s="241"/>
      <c r="E142" s="242" t="s">
        <v>22</v>
      </c>
      <c r="F142" s="243" t="s">
        <v>169</v>
      </c>
      <c r="G142" s="241"/>
      <c r="H142" s="241"/>
      <c r="I142" s="241"/>
      <c r="J142" s="241"/>
      <c r="K142" s="244">
        <v>100.575</v>
      </c>
      <c r="L142" s="241"/>
      <c r="M142" s="241"/>
      <c r="N142" s="241"/>
      <c r="O142" s="241"/>
      <c r="P142" s="241"/>
      <c r="Q142" s="241"/>
      <c r="R142" s="245"/>
      <c r="T142" s="246"/>
      <c r="U142" s="241"/>
      <c r="V142" s="241"/>
      <c r="W142" s="241"/>
      <c r="X142" s="241"/>
      <c r="Y142" s="241"/>
      <c r="Z142" s="241"/>
      <c r="AA142" s="247"/>
      <c r="AT142" s="248" t="s">
        <v>168</v>
      </c>
      <c r="AU142" s="248" t="s">
        <v>111</v>
      </c>
      <c r="AV142" s="11" t="s">
        <v>165</v>
      </c>
      <c r="AW142" s="11" t="s">
        <v>36</v>
      </c>
      <c r="AX142" s="11" t="s">
        <v>89</v>
      </c>
      <c r="AY142" s="248" t="s">
        <v>160</v>
      </c>
    </row>
    <row r="143" spans="2:65" s="1" customFormat="1" ht="25.5" customHeight="1">
      <c r="B143" s="46"/>
      <c r="C143" s="219" t="s">
        <v>197</v>
      </c>
      <c r="D143" s="219" t="s">
        <v>161</v>
      </c>
      <c r="E143" s="220" t="s">
        <v>194</v>
      </c>
      <c r="F143" s="221" t="s">
        <v>195</v>
      </c>
      <c r="G143" s="221"/>
      <c r="H143" s="221"/>
      <c r="I143" s="221"/>
      <c r="J143" s="222" t="s">
        <v>164</v>
      </c>
      <c r="K143" s="223">
        <v>50.288</v>
      </c>
      <c r="L143" s="224">
        <v>0</v>
      </c>
      <c r="M143" s="225"/>
      <c r="N143" s="226">
        <f>ROUND(L143*K143,2)</f>
        <v>0</v>
      </c>
      <c r="O143" s="226"/>
      <c r="P143" s="226"/>
      <c r="Q143" s="226"/>
      <c r="R143" s="48"/>
      <c r="T143" s="227" t="s">
        <v>22</v>
      </c>
      <c r="U143" s="56" t="s">
        <v>46</v>
      </c>
      <c r="V143" s="47"/>
      <c r="W143" s="228">
        <f>V143*K143</f>
        <v>0</v>
      </c>
      <c r="X143" s="228">
        <v>0</v>
      </c>
      <c r="Y143" s="228">
        <f>X143*K143</f>
        <v>0</v>
      </c>
      <c r="Z143" s="228">
        <v>0</v>
      </c>
      <c r="AA143" s="229">
        <f>Z143*K143</f>
        <v>0</v>
      </c>
      <c r="AR143" s="22" t="s">
        <v>165</v>
      </c>
      <c r="AT143" s="22" t="s">
        <v>161</v>
      </c>
      <c r="AU143" s="22" t="s">
        <v>111</v>
      </c>
      <c r="AY143" s="22" t="s">
        <v>160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22" t="s">
        <v>89</v>
      </c>
      <c r="BK143" s="142">
        <f>ROUND(L143*K143,2)</f>
        <v>0</v>
      </c>
      <c r="BL143" s="22" t="s">
        <v>165</v>
      </c>
      <c r="BM143" s="22" t="s">
        <v>386</v>
      </c>
    </row>
    <row r="144" spans="2:51" s="10" customFormat="1" ht="16.5" customHeight="1">
      <c r="B144" s="230"/>
      <c r="C144" s="231"/>
      <c r="D144" s="231"/>
      <c r="E144" s="232" t="s">
        <v>22</v>
      </c>
      <c r="F144" s="233" t="s">
        <v>436</v>
      </c>
      <c r="G144" s="234"/>
      <c r="H144" s="234"/>
      <c r="I144" s="234"/>
      <c r="J144" s="231"/>
      <c r="K144" s="235">
        <v>50.288</v>
      </c>
      <c r="L144" s="231"/>
      <c r="M144" s="231"/>
      <c r="N144" s="231"/>
      <c r="O144" s="231"/>
      <c r="P144" s="231"/>
      <c r="Q144" s="231"/>
      <c r="R144" s="236"/>
      <c r="T144" s="237"/>
      <c r="U144" s="231"/>
      <c r="V144" s="231"/>
      <c r="W144" s="231"/>
      <c r="X144" s="231"/>
      <c r="Y144" s="231"/>
      <c r="Z144" s="231"/>
      <c r="AA144" s="238"/>
      <c r="AT144" s="239" t="s">
        <v>168</v>
      </c>
      <c r="AU144" s="239" t="s">
        <v>111</v>
      </c>
      <c r="AV144" s="10" t="s">
        <v>111</v>
      </c>
      <c r="AW144" s="10" t="s">
        <v>36</v>
      </c>
      <c r="AX144" s="10" t="s">
        <v>81</v>
      </c>
      <c r="AY144" s="239" t="s">
        <v>160</v>
      </c>
    </row>
    <row r="145" spans="2:51" s="11" customFormat="1" ht="16.5" customHeight="1">
      <c r="B145" s="240"/>
      <c r="C145" s="241"/>
      <c r="D145" s="241"/>
      <c r="E145" s="242" t="s">
        <v>22</v>
      </c>
      <c r="F145" s="243" t="s">
        <v>169</v>
      </c>
      <c r="G145" s="241"/>
      <c r="H145" s="241"/>
      <c r="I145" s="241"/>
      <c r="J145" s="241"/>
      <c r="K145" s="244">
        <v>50.288</v>
      </c>
      <c r="L145" s="241"/>
      <c r="M145" s="241"/>
      <c r="N145" s="241"/>
      <c r="O145" s="241"/>
      <c r="P145" s="241"/>
      <c r="Q145" s="241"/>
      <c r="R145" s="245"/>
      <c r="T145" s="246"/>
      <c r="U145" s="241"/>
      <c r="V145" s="241"/>
      <c r="W145" s="241"/>
      <c r="X145" s="241"/>
      <c r="Y145" s="241"/>
      <c r="Z145" s="241"/>
      <c r="AA145" s="247"/>
      <c r="AT145" s="248" t="s">
        <v>168</v>
      </c>
      <c r="AU145" s="248" t="s">
        <v>111</v>
      </c>
      <c r="AV145" s="11" t="s">
        <v>165</v>
      </c>
      <c r="AW145" s="11" t="s">
        <v>36</v>
      </c>
      <c r="AX145" s="11" t="s">
        <v>89</v>
      </c>
      <c r="AY145" s="248" t="s">
        <v>160</v>
      </c>
    </row>
    <row r="146" spans="2:65" s="1" customFormat="1" ht="38.25" customHeight="1">
      <c r="B146" s="46"/>
      <c r="C146" s="219" t="s">
        <v>204</v>
      </c>
      <c r="D146" s="219" t="s">
        <v>161</v>
      </c>
      <c r="E146" s="220" t="s">
        <v>198</v>
      </c>
      <c r="F146" s="221" t="s">
        <v>199</v>
      </c>
      <c r="G146" s="221"/>
      <c r="H146" s="221"/>
      <c r="I146" s="221"/>
      <c r="J146" s="222" t="s">
        <v>164</v>
      </c>
      <c r="K146" s="223">
        <v>1508.64</v>
      </c>
      <c r="L146" s="224">
        <v>0</v>
      </c>
      <c r="M146" s="225"/>
      <c r="N146" s="226">
        <f>ROUND(L146*K146,2)</f>
        <v>0</v>
      </c>
      <c r="O146" s="226"/>
      <c r="P146" s="226"/>
      <c r="Q146" s="226"/>
      <c r="R146" s="48"/>
      <c r="T146" s="227" t="s">
        <v>22</v>
      </c>
      <c r="U146" s="56" t="s">
        <v>46</v>
      </c>
      <c r="V146" s="47"/>
      <c r="W146" s="228">
        <f>V146*K146</f>
        <v>0</v>
      </c>
      <c r="X146" s="228">
        <v>0</v>
      </c>
      <c r="Y146" s="228">
        <f>X146*K146</f>
        <v>0</v>
      </c>
      <c r="Z146" s="228">
        <v>0</v>
      </c>
      <c r="AA146" s="229">
        <f>Z146*K146</f>
        <v>0</v>
      </c>
      <c r="AR146" s="22" t="s">
        <v>165</v>
      </c>
      <c r="AT146" s="22" t="s">
        <v>161</v>
      </c>
      <c r="AU146" s="22" t="s">
        <v>111</v>
      </c>
      <c r="AY146" s="22" t="s">
        <v>160</v>
      </c>
      <c r="BE146" s="142">
        <f>IF(U146="základní",N146,0)</f>
        <v>0</v>
      </c>
      <c r="BF146" s="142">
        <f>IF(U146="snížená",N146,0)</f>
        <v>0</v>
      </c>
      <c r="BG146" s="142">
        <f>IF(U146="zákl. přenesená",N146,0)</f>
        <v>0</v>
      </c>
      <c r="BH146" s="142">
        <f>IF(U146="sníž. přenesená",N146,0)</f>
        <v>0</v>
      </c>
      <c r="BI146" s="142">
        <f>IF(U146="nulová",N146,0)</f>
        <v>0</v>
      </c>
      <c r="BJ146" s="22" t="s">
        <v>89</v>
      </c>
      <c r="BK146" s="142">
        <f>ROUND(L146*K146,2)</f>
        <v>0</v>
      </c>
      <c r="BL146" s="22" t="s">
        <v>165</v>
      </c>
      <c r="BM146" s="22" t="s">
        <v>388</v>
      </c>
    </row>
    <row r="147" spans="2:51" s="10" customFormat="1" ht="16.5" customHeight="1">
      <c r="B147" s="230"/>
      <c r="C147" s="231"/>
      <c r="D147" s="231"/>
      <c r="E147" s="232" t="s">
        <v>22</v>
      </c>
      <c r="F147" s="233" t="s">
        <v>437</v>
      </c>
      <c r="G147" s="234"/>
      <c r="H147" s="234"/>
      <c r="I147" s="234"/>
      <c r="J147" s="231"/>
      <c r="K147" s="235">
        <v>1508.64</v>
      </c>
      <c r="L147" s="231"/>
      <c r="M147" s="231"/>
      <c r="N147" s="231"/>
      <c r="O147" s="231"/>
      <c r="P147" s="231"/>
      <c r="Q147" s="231"/>
      <c r="R147" s="236"/>
      <c r="T147" s="237"/>
      <c r="U147" s="231"/>
      <c r="V147" s="231"/>
      <c r="W147" s="231"/>
      <c r="X147" s="231"/>
      <c r="Y147" s="231"/>
      <c r="Z147" s="231"/>
      <c r="AA147" s="238"/>
      <c r="AT147" s="239" t="s">
        <v>168</v>
      </c>
      <c r="AU147" s="239" t="s">
        <v>111</v>
      </c>
      <c r="AV147" s="10" t="s">
        <v>111</v>
      </c>
      <c r="AW147" s="10" t="s">
        <v>36</v>
      </c>
      <c r="AX147" s="10" t="s">
        <v>81</v>
      </c>
      <c r="AY147" s="239" t="s">
        <v>160</v>
      </c>
    </row>
    <row r="148" spans="2:51" s="11" customFormat="1" ht="16.5" customHeight="1">
      <c r="B148" s="240"/>
      <c r="C148" s="241"/>
      <c r="D148" s="241"/>
      <c r="E148" s="242" t="s">
        <v>22</v>
      </c>
      <c r="F148" s="243" t="s">
        <v>169</v>
      </c>
      <c r="G148" s="241"/>
      <c r="H148" s="241"/>
      <c r="I148" s="241"/>
      <c r="J148" s="241"/>
      <c r="K148" s="244">
        <v>1508.64</v>
      </c>
      <c r="L148" s="241"/>
      <c r="M148" s="241"/>
      <c r="N148" s="241"/>
      <c r="O148" s="241"/>
      <c r="P148" s="241"/>
      <c r="Q148" s="241"/>
      <c r="R148" s="245"/>
      <c r="T148" s="246"/>
      <c r="U148" s="241"/>
      <c r="V148" s="241"/>
      <c r="W148" s="241"/>
      <c r="X148" s="241"/>
      <c r="Y148" s="241"/>
      <c r="Z148" s="241"/>
      <c r="AA148" s="247"/>
      <c r="AT148" s="248" t="s">
        <v>168</v>
      </c>
      <c r="AU148" s="248" t="s">
        <v>111</v>
      </c>
      <c r="AV148" s="11" t="s">
        <v>165</v>
      </c>
      <c r="AW148" s="11" t="s">
        <v>36</v>
      </c>
      <c r="AX148" s="11" t="s">
        <v>89</v>
      </c>
      <c r="AY148" s="248" t="s">
        <v>160</v>
      </c>
    </row>
    <row r="149" spans="2:65" s="1" customFormat="1" ht="16.5" customHeight="1">
      <c r="B149" s="46"/>
      <c r="C149" s="219" t="s">
        <v>208</v>
      </c>
      <c r="D149" s="219" t="s">
        <v>161</v>
      </c>
      <c r="E149" s="220" t="s">
        <v>205</v>
      </c>
      <c r="F149" s="221" t="s">
        <v>206</v>
      </c>
      <c r="G149" s="221"/>
      <c r="H149" s="221"/>
      <c r="I149" s="221"/>
      <c r="J149" s="222" t="s">
        <v>164</v>
      </c>
      <c r="K149" s="223">
        <v>50.288</v>
      </c>
      <c r="L149" s="224">
        <v>0</v>
      </c>
      <c r="M149" s="225"/>
      <c r="N149" s="226">
        <f>ROUND(L149*K149,2)</f>
        <v>0</v>
      </c>
      <c r="O149" s="226"/>
      <c r="P149" s="226"/>
      <c r="Q149" s="226"/>
      <c r="R149" s="48"/>
      <c r="T149" s="227" t="s">
        <v>22</v>
      </c>
      <c r="U149" s="56" t="s">
        <v>46</v>
      </c>
      <c r="V149" s="47"/>
      <c r="W149" s="228">
        <f>V149*K149</f>
        <v>0</v>
      </c>
      <c r="X149" s="228">
        <v>0</v>
      </c>
      <c r="Y149" s="228">
        <f>X149*K149</f>
        <v>0</v>
      </c>
      <c r="Z149" s="228">
        <v>0</v>
      </c>
      <c r="AA149" s="229">
        <f>Z149*K149</f>
        <v>0</v>
      </c>
      <c r="AR149" s="22" t="s">
        <v>165</v>
      </c>
      <c r="AT149" s="22" t="s">
        <v>161</v>
      </c>
      <c r="AU149" s="22" t="s">
        <v>111</v>
      </c>
      <c r="AY149" s="22" t="s">
        <v>160</v>
      </c>
      <c r="BE149" s="142">
        <f>IF(U149="základní",N149,0)</f>
        <v>0</v>
      </c>
      <c r="BF149" s="142">
        <f>IF(U149="snížená",N149,0)</f>
        <v>0</v>
      </c>
      <c r="BG149" s="142">
        <f>IF(U149="zákl. přenesená",N149,0)</f>
        <v>0</v>
      </c>
      <c r="BH149" s="142">
        <f>IF(U149="sníž. přenesená",N149,0)</f>
        <v>0</v>
      </c>
      <c r="BI149" s="142">
        <f>IF(U149="nulová",N149,0)</f>
        <v>0</v>
      </c>
      <c r="BJ149" s="22" t="s">
        <v>89</v>
      </c>
      <c r="BK149" s="142">
        <f>ROUND(L149*K149,2)</f>
        <v>0</v>
      </c>
      <c r="BL149" s="22" t="s">
        <v>165</v>
      </c>
      <c r="BM149" s="22" t="s">
        <v>390</v>
      </c>
    </row>
    <row r="150" spans="2:51" s="10" customFormat="1" ht="16.5" customHeight="1">
      <c r="B150" s="230"/>
      <c r="C150" s="231"/>
      <c r="D150" s="231"/>
      <c r="E150" s="232" t="s">
        <v>22</v>
      </c>
      <c r="F150" s="233" t="s">
        <v>438</v>
      </c>
      <c r="G150" s="234"/>
      <c r="H150" s="234"/>
      <c r="I150" s="234"/>
      <c r="J150" s="231"/>
      <c r="K150" s="235">
        <v>50.288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168</v>
      </c>
      <c r="AU150" s="239" t="s">
        <v>111</v>
      </c>
      <c r="AV150" s="10" t="s">
        <v>111</v>
      </c>
      <c r="AW150" s="10" t="s">
        <v>36</v>
      </c>
      <c r="AX150" s="10" t="s">
        <v>81</v>
      </c>
      <c r="AY150" s="239" t="s">
        <v>160</v>
      </c>
    </row>
    <row r="151" spans="2:51" s="11" customFormat="1" ht="16.5" customHeight="1">
      <c r="B151" s="240"/>
      <c r="C151" s="241"/>
      <c r="D151" s="241"/>
      <c r="E151" s="242" t="s">
        <v>22</v>
      </c>
      <c r="F151" s="243" t="s">
        <v>169</v>
      </c>
      <c r="G151" s="241"/>
      <c r="H151" s="241"/>
      <c r="I151" s="241"/>
      <c r="J151" s="241"/>
      <c r="K151" s="244">
        <v>50.288</v>
      </c>
      <c r="L151" s="241"/>
      <c r="M151" s="241"/>
      <c r="N151" s="241"/>
      <c r="O151" s="241"/>
      <c r="P151" s="241"/>
      <c r="Q151" s="241"/>
      <c r="R151" s="245"/>
      <c r="T151" s="246"/>
      <c r="U151" s="241"/>
      <c r="V151" s="241"/>
      <c r="W151" s="241"/>
      <c r="X151" s="241"/>
      <c r="Y151" s="241"/>
      <c r="Z151" s="241"/>
      <c r="AA151" s="247"/>
      <c r="AT151" s="248" t="s">
        <v>168</v>
      </c>
      <c r="AU151" s="248" t="s">
        <v>111</v>
      </c>
      <c r="AV151" s="11" t="s">
        <v>165</v>
      </c>
      <c r="AW151" s="11" t="s">
        <v>36</v>
      </c>
      <c r="AX151" s="11" t="s">
        <v>89</v>
      </c>
      <c r="AY151" s="248" t="s">
        <v>160</v>
      </c>
    </row>
    <row r="152" spans="2:65" s="1" customFormat="1" ht="25.5" customHeight="1">
      <c r="B152" s="46"/>
      <c r="C152" s="219" t="s">
        <v>216</v>
      </c>
      <c r="D152" s="219" t="s">
        <v>161</v>
      </c>
      <c r="E152" s="220" t="s">
        <v>209</v>
      </c>
      <c r="F152" s="221" t="s">
        <v>210</v>
      </c>
      <c r="G152" s="221"/>
      <c r="H152" s="221"/>
      <c r="I152" s="221"/>
      <c r="J152" s="222" t="s">
        <v>211</v>
      </c>
      <c r="K152" s="223">
        <v>100.576</v>
      </c>
      <c r="L152" s="224">
        <v>0</v>
      </c>
      <c r="M152" s="225"/>
      <c r="N152" s="226">
        <f>ROUND(L152*K152,2)</f>
        <v>0</v>
      </c>
      <c r="O152" s="226"/>
      <c r="P152" s="226"/>
      <c r="Q152" s="226"/>
      <c r="R152" s="48"/>
      <c r="T152" s="227" t="s">
        <v>22</v>
      </c>
      <c r="U152" s="56" t="s">
        <v>46</v>
      </c>
      <c r="V152" s="47"/>
      <c r="W152" s="228">
        <f>V152*K152</f>
        <v>0</v>
      </c>
      <c r="X152" s="228">
        <v>0</v>
      </c>
      <c r="Y152" s="228">
        <f>X152*K152</f>
        <v>0</v>
      </c>
      <c r="Z152" s="228">
        <v>0</v>
      </c>
      <c r="AA152" s="229">
        <f>Z152*K152</f>
        <v>0</v>
      </c>
      <c r="AR152" s="22" t="s">
        <v>165</v>
      </c>
      <c r="AT152" s="22" t="s">
        <v>161</v>
      </c>
      <c r="AU152" s="22" t="s">
        <v>111</v>
      </c>
      <c r="AY152" s="22" t="s">
        <v>160</v>
      </c>
      <c r="BE152" s="142">
        <f>IF(U152="základní",N152,0)</f>
        <v>0</v>
      </c>
      <c r="BF152" s="142">
        <f>IF(U152="snížená",N152,0)</f>
        <v>0</v>
      </c>
      <c r="BG152" s="142">
        <f>IF(U152="zákl. přenesená",N152,0)</f>
        <v>0</v>
      </c>
      <c r="BH152" s="142">
        <f>IF(U152="sníž. přenesená",N152,0)</f>
        <v>0</v>
      </c>
      <c r="BI152" s="142">
        <f>IF(U152="nulová",N152,0)</f>
        <v>0</v>
      </c>
      <c r="BJ152" s="22" t="s">
        <v>89</v>
      </c>
      <c r="BK152" s="142">
        <f>ROUND(L152*K152,2)</f>
        <v>0</v>
      </c>
      <c r="BL152" s="22" t="s">
        <v>165</v>
      </c>
      <c r="BM152" s="22" t="s">
        <v>392</v>
      </c>
    </row>
    <row r="153" spans="2:51" s="10" customFormat="1" ht="16.5" customHeight="1">
      <c r="B153" s="230"/>
      <c r="C153" s="231"/>
      <c r="D153" s="231"/>
      <c r="E153" s="232" t="s">
        <v>22</v>
      </c>
      <c r="F153" s="233" t="s">
        <v>439</v>
      </c>
      <c r="G153" s="234"/>
      <c r="H153" s="234"/>
      <c r="I153" s="234"/>
      <c r="J153" s="231"/>
      <c r="K153" s="235">
        <v>100.576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168</v>
      </c>
      <c r="AU153" s="239" t="s">
        <v>111</v>
      </c>
      <c r="AV153" s="10" t="s">
        <v>111</v>
      </c>
      <c r="AW153" s="10" t="s">
        <v>36</v>
      </c>
      <c r="AX153" s="10" t="s">
        <v>81</v>
      </c>
      <c r="AY153" s="239" t="s">
        <v>160</v>
      </c>
    </row>
    <row r="154" spans="2:51" s="11" customFormat="1" ht="16.5" customHeight="1">
      <c r="B154" s="240"/>
      <c r="C154" s="241"/>
      <c r="D154" s="241"/>
      <c r="E154" s="242" t="s">
        <v>22</v>
      </c>
      <c r="F154" s="243" t="s">
        <v>169</v>
      </c>
      <c r="G154" s="241"/>
      <c r="H154" s="241"/>
      <c r="I154" s="241"/>
      <c r="J154" s="241"/>
      <c r="K154" s="244">
        <v>100.576</v>
      </c>
      <c r="L154" s="241"/>
      <c r="M154" s="241"/>
      <c r="N154" s="241"/>
      <c r="O154" s="241"/>
      <c r="P154" s="241"/>
      <c r="Q154" s="241"/>
      <c r="R154" s="245"/>
      <c r="T154" s="246"/>
      <c r="U154" s="241"/>
      <c r="V154" s="241"/>
      <c r="W154" s="241"/>
      <c r="X154" s="241"/>
      <c r="Y154" s="241"/>
      <c r="Z154" s="241"/>
      <c r="AA154" s="247"/>
      <c r="AT154" s="248" t="s">
        <v>168</v>
      </c>
      <c r="AU154" s="248" t="s">
        <v>111</v>
      </c>
      <c r="AV154" s="11" t="s">
        <v>165</v>
      </c>
      <c r="AW154" s="11" t="s">
        <v>36</v>
      </c>
      <c r="AX154" s="11" t="s">
        <v>89</v>
      </c>
      <c r="AY154" s="248" t="s">
        <v>160</v>
      </c>
    </row>
    <row r="155" spans="2:65" s="1" customFormat="1" ht="25.5" customHeight="1">
      <c r="B155" s="46"/>
      <c r="C155" s="219" t="s">
        <v>222</v>
      </c>
      <c r="D155" s="219" t="s">
        <v>161</v>
      </c>
      <c r="E155" s="220" t="s">
        <v>394</v>
      </c>
      <c r="F155" s="221" t="s">
        <v>395</v>
      </c>
      <c r="G155" s="221"/>
      <c r="H155" s="221"/>
      <c r="I155" s="221"/>
      <c r="J155" s="222" t="s">
        <v>164</v>
      </c>
      <c r="K155" s="223">
        <v>50.225</v>
      </c>
      <c r="L155" s="224">
        <v>0</v>
      </c>
      <c r="M155" s="225"/>
      <c r="N155" s="226">
        <f>ROUND(L155*K155,2)</f>
        <v>0</v>
      </c>
      <c r="O155" s="226"/>
      <c r="P155" s="226"/>
      <c r="Q155" s="226"/>
      <c r="R155" s="48"/>
      <c r="T155" s="227" t="s">
        <v>22</v>
      </c>
      <c r="U155" s="56" t="s">
        <v>46</v>
      </c>
      <c r="V155" s="47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2" t="s">
        <v>165</v>
      </c>
      <c r="AT155" s="22" t="s">
        <v>161</v>
      </c>
      <c r="AU155" s="22" t="s">
        <v>111</v>
      </c>
      <c r="AY155" s="22" t="s">
        <v>160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22" t="s">
        <v>89</v>
      </c>
      <c r="BK155" s="142">
        <f>ROUND(L155*K155,2)</f>
        <v>0</v>
      </c>
      <c r="BL155" s="22" t="s">
        <v>165</v>
      </c>
      <c r="BM155" s="22" t="s">
        <v>396</v>
      </c>
    </row>
    <row r="156" spans="2:51" s="10" customFormat="1" ht="16.5" customHeight="1">
      <c r="B156" s="230"/>
      <c r="C156" s="231"/>
      <c r="D156" s="231"/>
      <c r="E156" s="232" t="s">
        <v>22</v>
      </c>
      <c r="F156" s="233" t="s">
        <v>440</v>
      </c>
      <c r="G156" s="234"/>
      <c r="H156" s="234"/>
      <c r="I156" s="234"/>
      <c r="J156" s="231"/>
      <c r="K156" s="235">
        <v>0.125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168</v>
      </c>
      <c r="AU156" s="239" t="s">
        <v>111</v>
      </c>
      <c r="AV156" s="10" t="s">
        <v>111</v>
      </c>
      <c r="AW156" s="10" t="s">
        <v>36</v>
      </c>
      <c r="AX156" s="10" t="s">
        <v>81</v>
      </c>
      <c r="AY156" s="239" t="s">
        <v>160</v>
      </c>
    </row>
    <row r="157" spans="2:51" s="10" customFormat="1" ht="16.5" customHeight="1">
      <c r="B157" s="230"/>
      <c r="C157" s="231"/>
      <c r="D157" s="231"/>
      <c r="E157" s="232" t="s">
        <v>22</v>
      </c>
      <c r="F157" s="249" t="s">
        <v>441</v>
      </c>
      <c r="G157" s="231"/>
      <c r="H157" s="231"/>
      <c r="I157" s="231"/>
      <c r="J157" s="231"/>
      <c r="K157" s="235">
        <v>50.1</v>
      </c>
      <c r="L157" s="231"/>
      <c r="M157" s="231"/>
      <c r="N157" s="231"/>
      <c r="O157" s="231"/>
      <c r="P157" s="231"/>
      <c r="Q157" s="231"/>
      <c r="R157" s="236"/>
      <c r="T157" s="237"/>
      <c r="U157" s="231"/>
      <c r="V157" s="231"/>
      <c r="W157" s="231"/>
      <c r="X157" s="231"/>
      <c r="Y157" s="231"/>
      <c r="Z157" s="231"/>
      <c r="AA157" s="238"/>
      <c r="AT157" s="239" t="s">
        <v>168</v>
      </c>
      <c r="AU157" s="239" t="s">
        <v>111</v>
      </c>
      <c r="AV157" s="10" t="s">
        <v>111</v>
      </c>
      <c r="AW157" s="10" t="s">
        <v>36</v>
      </c>
      <c r="AX157" s="10" t="s">
        <v>81</v>
      </c>
      <c r="AY157" s="239" t="s">
        <v>160</v>
      </c>
    </row>
    <row r="158" spans="2:51" s="11" customFormat="1" ht="16.5" customHeight="1">
      <c r="B158" s="240"/>
      <c r="C158" s="241"/>
      <c r="D158" s="241"/>
      <c r="E158" s="242" t="s">
        <v>22</v>
      </c>
      <c r="F158" s="243" t="s">
        <v>169</v>
      </c>
      <c r="G158" s="241"/>
      <c r="H158" s="241"/>
      <c r="I158" s="241"/>
      <c r="J158" s="241"/>
      <c r="K158" s="244">
        <v>50.225</v>
      </c>
      <c r="L158" s="241"/>
      <c r="M158" s="241"/>
      <c r="N158" s="241"/>
      <c r="O158" s="241"/>
      <c r="P158" s="241"/>
      <c r="Q158" s="241"/>
      <c r="R158" s="245"/>
      <c r="T158" s="246"/>
      <c r="U158" s="241"/>
      <c r="V158" s="241"/>
      <c r="W158" s="241"/>
      <c r="X158" s="241"/>
      <c r="Y158" s="241"/>
      <c r="Z158" s="241"/>
      <c r="AA158" s="247"/>
      <c r="AT158" s="248" t="s">
        <v>168</v>
      </c>
      <c r="AU158" s="248" t="s">
        <v>111</v>
      </c>
      <c r="AV158" s="11" t="s">
        <v>165</v>
      </c>
      <c r="AW158" s="11" t="s">
        <v>36</v>
      </c>
      <c r="AX158" s="11" t="s">
        <v>89</v>
      </c>
      <c r="AY158" s="248" t="s">
        <v>160</v>
      </c>
    </row>
    <row r="159" spans="2:63" s="9" customFormat="1" ht="29.85" customHeight="1">
      <c r="B159" s="206"/>
      <c r="C159" s="207"/>
      <c r="D159" s="216" t="s">
        <v>124</v>
      </c>
      <c r="E159" s="216"/>
      <c r="F159" s="216"/>
      <c r="G159" s="216"/>
      <c r="H159" s="216"/>
      <c r="I159" s="216"/>
      <c r="J159" s="216"/>
      <c r="K159" s="216"/>
      <c r="L159" s="216"/>
      <c r="M159" s="216"/>
      <c r="N159" s="217">
        <f>BK159</f>
        <v>0</v>
      </c>
      <c r="O159" s="218"/>
      <c r="P159" s="218"/>
      <c r="Q159" s="218"/>
      <c r="R159" s="209"/>
      <c r="T159" s="210"/>
      <c r="U159" s="207"/>
      <c r="V159" s="207"/>
      <c r="W159" s="211">
        <f>SUM(W160:W162)</f>
        <v>0</v>
      </c>
      <c r="X159" s="207"/>
      <c r="Y159" s="211">
        <f>SUM(Y160:Y162)</f>
        <v>37.83719</v>
      </c>
      <c r="Z159" s="207"/>
      <c r="AA159" s="212">
        <f>SUM(AA160:AA162)</f>
        <v>0</v>
      </c>
      <c r="AR159" s="213" t="s">
        <v>89</v>
      </c>
      <c r="AT159" s="214" t="s">
        <v>80</v>
      </c>
      <c r="AU159" s="214" t="s">
        <v>89</v>
      </c>
      <c r="AY159" s="213" t="s">
        <v>160</v>
      </c>
      <c r="BK159" s="215">
        <f>SUM(BK160:BK162)</f>
        <v>0</v>
      </c>
    </row>
    <row r="160" spans="2:65" s="1" customFormat="1" ht="38.25" customHeight="1">
      <c r="B160" s="46"/>
      <c r="C160" s="219" t="s">
        <v>229</v>
      </c>
      <c r="D160" s="219" t="s">
        <v>161</v>
      </c>
      <c r="E160" s="220" t="s">
        <v>399</v>
      </c>
      <c r="F160" s="221" t="s">
        <v>400</v>
      </c>
      <c r="G160" s="221"/>
      <c r="H160" s="221"/>
      <c r="I160" s="221"/>
      <c r="J160" s="222" t="s">
        <v>281</v>
      </c>
      <c r="K160" s="223">
        <v>167</v>
      </c>
      <c r="L160" s="224">
        <v>0</v>
      </c>
      <c r="M160" s="225"/>
      <c r="N160" s="226">
        <f>ROUND(L160*K160,2)</f>
        <v>0</v>
      </c>
      <c r="O160" s="226"/>
      <c r="P160" s="226"/>
      <c r="Q160" s="226"/>
      <c r="R160" s="48"/>
      <c r="T160" s="227" t="s">
        <v>22</v>
      </c>
      <c r="U160" s="56" t="s">
        <v>46</v>
      </c>
      <c r="V160" s="47"/>
      <c r="W160" s="228">
        <f>V160*K160</f>
        <v>0</v>
      </c>
      <c r="X160" s="228">
        <v>0.22657</v>
      </c>
      <c r="Y160" s="228">
        <f>X160*K160</f>
        <v>37.83719</v>
      </c>
      <c r="Z160" s="228">
        <v>0</v>
      </c>
      <c r="AA160" s="229">
        <f>Z160*K160</f>
        <v>0</v>
      </c>
      <c r="AR160" s="22" t="s">
        <v>165</v>
      </c>
      <c r="AT160" s="22" t="s">
        <v>161</v>
      </c>
      <c r="AU160" s="22" t="s">
        <v>111</v>
      </c>
      <c r="AY160" s="22" t="s">
        <v>160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22" t="s">
        <v>89</v>
      </c>
      <c r="BK160" s="142">
        <f>ROUND(L160*K160,2)</f>
        <v>0</v>
      </c>
      <c r="BL160" s="22" t="s">
        <v>165</v>
      </c>
      <c r="BM160" s="22" t="s">
        <v>401</v>
      </c>
    </row>
    <row r="161" spans="2:51" s="10" customFormat="1" ht="16.5" customHeight="1">
      <c r="B161" s="230"/>
      <c r="C161" s="231"/>
      <c r="D161" s="231"/>
      <c r="E161" s="232" t="s">
        <v>22</v>
      </c>
      <c r="F161" s="233" t="s">
        <v>442</v>
      </c>
      <c r="G161" s="234"/>
      <c r="H161" s="234"/>
      <c r="I161" s="234"/>
      <c r="J161" s="231"/>
      <c r="K161" s="235">
        <v>167</v>
      </c>
      <c r="L161" s="231"/>
      <c r="M161" s="231"/>
      <c r="N161" s="231"/>
      <c r="O161" s="231"/>
      <c r="P161" s="231"/>
      <c r="Q161" s="231"/>
      <c r="R161" s="236"/>
      <c r="T161" s="237"/>
      <c r="U161" s="231"/>
      <c r="V161" s="231"/>
      <c r="W161" s="231"/>
      <c r="X161" s="231"/>
      <c r="Y161" s="231"/>
      <c r="Z161" s="231"/>
      <c r="AA161" s="238"/>
      <c r="AT161" s="239" t="s">
        <v>168</v>
      </c>
      <c r="AU161" s="239" t="s">
        <v>111</v>
      </c>
      <c r="AV161" s="10" t="s">
        <v>111</v>
      </c>
      <c r="AW161" s="10" t="s">
        <v>36</v>
      </c>
      <c r="AX161" s="10" t="s">
        <v>81</v>
      </c>
      <c r="AY161" s="239" t="s">
        <v>160</v>
      </c>
    </row>
    <row r="162" spans="2:51" s="11" customFormat="1" ht="16.5" customHeight="1">
      <c r="B162" s="240"/>
      <c r="C162" s="241"/>
      <c r="D162" s="241"/>
      <c r="E162" s="242" t="s">
        <v>22</v>
      </c>
      <c r="F162" s="243" t="s">
        <v>169</v>
      </c>
      <c r="G162" s="241"/>
      <c r="H162" s="241"/>
      <c r="I162" s="241"/>
      <c r="J162" s="241"/>
      <c r="K162" s="244">
        <v>167</v>
      </c>
      <c r="L162" s="241"/>
      <c r="M162" s="241"/>
      <c r="N162" s="241"/>
      <c r="O162" s="241"/>
      <c r="P162" s="241"/>
      <c r="Q162" s="241"/>
      <c r="R162" s="245"/>
      <c r="T162" s="246"/>
      <c r="U162" s="241"/>
      <c r="V162" s="241"/>
      <c r="W162" s="241"/>
      <c r="X162" s="241"/>
      <c r="Y162" s="241"/>
      <c r="Z162" s="241"/>
      <c r="AA162" s="247"/>
      <c r="AT162" s="248" t="s">
        <v>168</v>
      </c>
      <c r="AU162" s="248" t="s">
        <v>111</v>
      </c>
      <c r="AV162" s="11" t="s">
        <v>165</v>
      </c>
      <c r="AW162" s="11" t="s">
        <v>36</v>
      </c>
      <c r="AX162" s="11" t="s">
        <v>89</v>
      </c>
      <c r="AY162" s="248" t="s">
        <v>160</v>
      </c>
    </row>
    <row r="163" spans="2:63" s="9" customFormat="1" ht="29.85" customHeight="1">
      <c r="B163" s="206"/>
      <c r="C163" s="207"/>
      <c r="D163" s="216" t="s">
        <v>372</v>
      </c>
      <c r="E163" s="216"/>
      <c r="F163" s="216"/>
      <c r="G163" s="216"/>
      <c r="H163" s="216"/>
      <c r="I163" s="216"/>
      <c r="J163" s="216"/>
      <c r="K163" s="216"/>
      <c r="L163" s="216"/>
      <c r="M163" s="216"/>
      <c r="N163" s="217">
        <f>BK163</f>
        <v>0</v>
      </c>
      <c r="O163" s="218"/>
      <c r="P163" s="218"/>
      <c r="Q163" s="218"/>
      <c r="R163" s="209"/>
      <c r="T163" s="210"/>
      <c r="U163" s="207"/>
      <c r="V163" s="207"/>
      <c r="W163" s="211">
        <f>SUM(W164:W166)</f>
        <v>0</v>
      </c>
      <c r="X163" s="207"/>
      <c r="Y163" s="211">
        <f>SUM(Y164:Y166)</f>
        <v>6.60952</v>
      </c>
      <c r="Z163" s="207"/>
      <c r="AA163" s="212">
        <f>SUM(AA164:AA166)</f>
        <v>0</v>
      </c>
      <c r="AR163" s="213" t="s">
        <v>89</v>
      </c>
      <c r="AT163" s="214" t="s">
        <v>80</v>
      </c>
      <c r="AU163" s="214" t="s">
        <v>89</v>
      </c>
      <c r="AY163" s="213" t="s">
        <v>160</v>
      </c>
      <c r="BK163" s="215">
        <f>SUM(BK164:BK166)</f>
        <v>0</v>
      </c>
    </row>
    <row r="164" spans="2:65" s="1" customFormat="1" ht="38.25" customHeight="1">
      <c r="B164" s="46"/>
      <c r="C164" s="219" t="s">
        <v>234</v>
      </c>
      <c r="D164" s="219" t="s">
        <v>161</v>
      </c>
      <c r="E164" s="220" t="s">
        <v>403</v>
      </c>
      <c r="F164" s="221" t="s">
        <v>404</v>
      </c>
      <c r="G164" s="221"/>
      <c r="H164" s="221"/>
      <c r="I164" s="221"/>
      <c r="J164" s="222" t="s">
        <v>219</v>
      </c>
      <c r="K164" s="223">
        <v>8</v>
      </c>
      <c r="L164" s="224">
        <v>0</v>
      </c>
      <c r="M164" s="225"/>
      <c r="N164" s="226">
        <f>ROUND(L164*K164,2)</f>
        <v>0</v>
      </c>
      <c r="O164" s="226"/>
      <c r="P164" s="226"/>
      <c r="Q164" s="226"/>
      <c r="R164" s="48"/>
      <c r="T164" s="227" t="s">
        <v>22</v>
      </c>
      <c r="U164" s="56" t="s">
        <v>46</v>
      </c>
      <c r="V164" s="47"/>
      <c r="W164" s="228">
        <f>V164*K164</f>
        <v>0</v>
      </c>
      <c r="X164" s="228">
        <v>0.82619</v>
      </c>
      <c r="Y164" s="228">
        <f>X164*K164</f>
        <v>6.60952</v>
      </c>
      <c r="Z164" s="228">
        <v>0</v>
      </c>
      <c r="AA164" s="229">
        <f>Z164*K164</f>
        <v>0</v>
      </c>
      <c r="AR164" s="22" t="s">
        <v>165</v>
      </c>
      <c r="AT164" s="22" t="s">
        <v>161</v>
      </c>
      <c r="AU164" s="22" t="s">
        <v>111</v>
      </c>
      <c r="AY164" s="22" t="s">
        <v>160</v>
      </c>
      <c r="BE164" s="142">
        <f>IF(U164="základní",N164,0)</f>
        <v>0</v>
      </c>
      <c r="BF164" s="142">
        <f>IF(U164="snížená",N164,0)</f>
        <v>0</v>
      </c>
      <c r="BG164" s="142">
        <f>IF(U164="zákl. přenesená",N164,0)</f>
        <v>0</v>
      </c>
      <c r="BH164" s="142">
        <f>IF(U164="sníž. přenesená",N164,0)</f>
        <v>0</v>
      </c>
      <c r="BI164" s="142">
        <f>IF(U164="nulová",N164,0)</f>
        <v>0</v>
      </c>
      <c r="BJ164" s="22" t="s">
        <v>89</v>
      </c>
      <c r="BK164" s="142">
        <f>ROUND(L164*K164,2)</f>
        <v>0</v>
      </c>
      <c r="BL164" s="22" t="s">
        <v>165</v>
      </c>
      <c r="BM164" s="22" t="s">
        <v>405</v>
      </c>
    </row>
    <row r="165" spans="2:51" s="10" customFormat="1" ht="16.5" customHeight="1">
      <c r="B165" s="230"/>
      <c r="C165" s="231"/>
      <c r="D165" s="231"/>
      <c r="E165" s="232" t="s">
        <v>22</v>
      </c>
      <c r="F165" s="233" t="s">
        <v>406</v>
      </c>
      <c r="G165" s="234"/>
      <c r="H165" s="234"/>
      <c r="I165" s="234"/>
      <c r="J165" s="231"/>
      <c r="K165" s="235">
        <v>8</v>
      </c>
      <c r="L165" s="231"/>
      <c r="M165" s="231"/>
      <c r="N165" s="231"/>
      <c r="O165" s="231"/>
      <c r="P165" s="231"/>
      <c r="Q165" s="231"/>
      <c r="R165" s="236"/>
      <c r="T165" s="237"/>
      <c r="U165" s="231"/>
      <c r="V165" s="231"/>
      <c r="W165" s="231"/>
      <c r="X165" s="231"/>
      <c r="Y165" s="231"/>
      <c r="Z165" s="231"/>
      <c r="AA165" s="238"/>
      <c r="AT165" s="239" t="s">
        <v>168</v>
      </c>
      <c r="AU165" s="239" t="s">
        <v>111</v>
      </c>
      <c r="AV165" s="10" t="s">
        <v>111</v>
      </c>
      <c r="AW165" s="10" t="s">
        <v>36</v>
      </c>
      <c r="AX165" s="10" t="s">
        <v>81</v>
      </c>
      <c r="AY165" s="239" t="s">
        <v>160</v>
      </c>
    </row>
    <row r="166" spans="2:51" s="11" customFormat="1" ht="16.5" customHeight="1">
      <c r="B166" s="240"/>
      <c r="C166" s="241"/>
      <c r="D166" s="241"/>
      <c r="E166" s="242" t="s">
        <v>22</v>
      </c>
      <c r="F166" s="243" t="s">
        <v>169</v>
      </c>
      <c r="G166" s="241"/>
      <c r="H166" s="241"/>
      <c r="I166" s="241"/>
      <c r="J166" s="241"/>
      <c r="K166" s="244">
        <v>8</v>
      </c>
      <c r="L166" s="241"/>
      <c r="M166" s="241"/>
      <c r="N166" s="241"/>
      <c r="O166" s="241"/>
      <c r="P166" s="241"/>
      <c r="Q166" s="241"/>
      <c r="R166" s="245"/>
      <c r="T166" s="246"/>
      <c r="U166" s="241"/>
      <c r="V166" s="241"/>
      <c r="W166" s="241"/>
      <c r="X166" s="241"/>
      <c r="Y166" s="241"/>
      <c r="Z166" s="241"/>
      <c r="AA166" s="247"/>
      <c r="AT166" s="248" t="s">
        <v>168</v>
      </c>
      <c r="AU166" s="248" t="s">
        <v>111</v>
      </c>
      <c r="AV166" s="11" t="s">
        <v>165</v>
      </c>
      <c r="AW166" s="11" t="s">
        <v>36</v>
      </c>
      <c r="AX166" s="11" t="s">
        <v>89</v>
      </c>
      <c r="AY166" s="248" t="s">
        <v>160</v>
      </c>
    </row>
    <row r="167" spans="2:63" s="9" customFormat="1" ht="29.85" customHeight="1">
      <c r="B167" s="206"/>
      <c r="C167" s="207"/>
      <c r="D167" s="216" t="s">
        <v>125</v>
      </c>
      <c r="E167" s="216"/>
      <c r="F167" s="216"/>
      <c r="G167" s="216"/>
      <c r="H167" s="216"/>
      <c r="I167" s="216"/>
      <c r="J167" s="216"/>
      <c r="K167" s="216"/>
      <c r="L167" s="216"/>
      <c r="M167" s="216"/>
      <c r="N167" s="217">
        <f>BK167</f>
        <v>0</v>
      </c>
      <c r="O167" s="218"/>
      <c r="P167" s="218"/>
      <c r="Q167" s="218"/>
      <c r="R167" s="209"/>
      <c r="T167" s="210"/>
      <c r="U167" s="207"/>
      <c r="V167" s="207"/>
      <c r="W167" s="211">
        <f>SUM(W168:W170)</f>
        <v>0</v>
      </c>
      <c r="X167" s="207"/>
      <c r="Y167" s="211">
        <f>SUM(Y168:Y170)</f>
        <v>74.16</v>
      </c>
      <c r="Z167" s="207"/>
      <c r="AA167" s="212">
        <f>SUM(AA168:AA170)</f>
        <v>0</v>
      </c>
      <c r="AR167" s="213" t="s">
        <v>89</v>
      </c>
      <c r="AT167" s="214" t="s">
        <v>80</v>
      </c>
      <c r="AU167" s="214" t="s">
        <v>89</v>
      </c>
      <c r="AY167" s="213" t="s">
        <v>160</v>
      </c>
      <c r="BK167" s="215">
        <f>SUM(BK168:BK170)</f>
        <v>0</v>
      </c>
    </row>
    <row r="168" spans="2:65" s="1" customFormat="1" ht="16.5" customHeight="1">
      <c r="B168" s="46"/>
      <c r="C168" s="250" t="s">
        <v>238</v>
      </c>
      <c r="D168" s="250" t="s">
        <v>223</v>
      </c>
      <c r="E168" s="251" t="s">
        <v>407</v>
      </c>
      <c r="F168" s="252" t="s">
        <v>408</v>
      </c>
      <c r="G168" s="252"/>
      <c r="H168" s="252"/>
      <c r="I168" s="252"/>
      <c r="J168" s="253" t="s">
        <v>211</v>
      </c>
      <c r="K168" s="254">
        <v>74.16</v>
      </c>
      <c r="L168" s="255">
        <v>0</v>
      </c>
      <c r="M168" s="256"/>
      <c r="N168" s="257">
        <f>ROUND(L168*K168,2)</f>
        <v>0</v>
      </c>
      <c r="O168" s="226"/>
      <c r="P168" s="226"/>
      <c r="Q168" s="226"/>
      <c r="R168" s="48"/>
      <c r="T168" s="227" t="s">
        <v>22</v>
      </c>
      <c r="U168" s="56" t="s">
        <v>46</v>
      </c>
      <c r="V168" s="47"/>
      <c r="W168" s="228">
        <f>V168*K168</f>
        <v>0</v>
      </c>
      <c r="X168" s="228">
        <v>1</v>
      </c>
      <c r="Y168" s="228">
        <f>X168*K168</f>
        <v>74.16</v>
      </c>
      <c r="Z168" s="228">
        <v>0</v>
      </c>
      <c r="AA168" s="229">
        <f>Z168*K168</f>
        <v>0</v>
      </c>
      <c r="AR168" s="22" t="s">
        <v>208</v>
      </c>
      <c r="AT168" s="22" t="s">
        <v>223</v>
      </c>
      <c r="AU168" s="22" t="s">
        <v>111</v>
      </c>
      <c r="AY168" s="22" t="s">
        <v>160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22" t="s">
        <v>89</v>
      </c>
      <c r="BK168" s="142">
        <f>ROUND(L168*K168,2)</f>
        <v>0</v>
      </c>
      <c r="BL168" s="22" t="s">
        <v>165</v>
      </c>
      <c r="BM168" s="22" t="s">
        <v>409</v>
      </c>
    </row>
    <row r="169" spans="2:51" s="10" customFormat="1" ht="16.5" customHeight="1">
      <c r="B169" s="230"/>
      <c r="C169" s="231"/>
      <c r="D169" s="231"/>
      <c r="E169" s="232" t="s">
        <v>22</v>
      </c>
      <c r="F169" s="233" t="s">
        <v>443</v>
      </c>
      <c r="G169" s="234"/>
      <c r="H169" s="234"/>
      <c r="I169" s="234"/>
      <c r="J169" s="231"/>
      <c r="K169" s="235">
        <v>74.16</v>
      </c>
      <c r="L169" s="231"/>
      <c r="M169" s="231"/>
      <c r="N169" s="231"/>
      <c r="O169" s="231"/>
      <c r="P169" s="231"/>
      <c r="Q169" s="231"/>
      <c r="R169" s="236"/>
      <c r="T169" s="237"/>
      <c r="U169" s="231"/>
      <c r="V169" s="231"/>
      <c r="W169" s="231"/>
      <c r="X169" s="231"/>
      <c r="Y169" s="231"/>
      <c r="Z169" s="231"/>
      <c r="AA169" s="238"/>
      <c r="AT169" s="239" t="s">
        <v>168</v>
      </c>
      <c r="AU169" s="239" t="s">
        <v>111</v>
      </c>
      <c r="AV169" s="10" t="s">
        <v>111</v>
      </c>
      <c r="AW169" s="10" t="s">
        <v>36</v>
      </c>
      <c r="AX169" s="10" t="s">
        <v>81</v>
      </c>
      <c r="AY169" s="239" t="s">
        <v>160</v>
      </c>
    </row>
    <row r="170" spans="2:51" s="11" customFormat="1" ht="16.5" customHeight="1">
      <c r="B170" s="240"/>
      <c r="C170" s="241"/>
      <c r="D170" s="241"/>
      <c r="E170" s="242" t="s">
        <v>22</v>
      </c>
      <c r="F170" s="243" t="s">
        <v>169</v>
      </c>
      <c r="G170" s="241"/>
      <c r="H170" s="241"/>
      <c r="I170" s="241"/>
      <c r="J170" s="241"/>
      <c r="K170" s="244">
        <v>74.16</v>
      </c>
      <c r="L170" s="241"/>
      <c r="M170" s="241"/>
      <c r="N170" s="241"/>
      <c r="O170" s="241"/>
      <c r="P170" s="241"/>
      <c r="Q170" s="241"/>
      <c r="R170" s="245"/>
      <c r="T170" s="246"/>
      <c r="U170" s="241"/>
      <c r="V170" s="241"/>
      <c r="W170" s="241"/>
      <c r="X170" s="241"/>
      <c r="Y170" s="241"/>
      <c r="Z170" s="241"/>
      <c r="AA170" s="247"/>
      <c r="AT170" s="248" t="s">
        <v>168</v>
      </c>
      <c r="AU170" s="248" t="s">
        <v>111</v>
      </c>
      <c r="AV170" s="11" t="s">
        <v>165</v>
      </c>
      <c r="AW170" s="11" t="s">
        <v>36</v>
      </c>
      <c r="AX170" s="11" t="s">
        <v>89</v>
      </c>
      <c r="AY170" s="248" t="s">
        <v>160</v>
      </c>
    </row>
    <row r="171" spans="2:63" s="9" customFormat="1" ht="29.85" customHeight="1">
      <c r="B171" s="206"/>
      <c r="C171" s="207"/>
      <c r="D171" s="216" t="s">
        <v>373</v>
      </c>
      <c r="E171" s="216"/>
      <c r="F171" s="216"/>
      <c r="G171" s="216"/>
      <c r="H171" s="216"/>
      <c r="I171" s="216"/>
      <c r="J171" s="216"/>
      <c r="K171" s="216"/>
      <c r="L171" s="216"/>
      <c r="M171" s="216"/>
      <c r="N171" s="217">
        <f>BK171</f>
        <v>0</v>
      </c>
      <c r="O171" s="218"/>
      <c r="P171" s="218"/>
      <c r="Q171" s="218"/>
      <c r="R171" s="209"/>
      <c r="T171" s="210"/>
      <c r="U171" s="207"/>
      <c r="V171" s="207"/>
      <c r="W171" s="211">
        <f>SUM(W172:W174)</f>
        <v>0</v>
      </c>
      <c r="X171" s="207"/>
      <c r="Y171" s="211">
        <f>SUM(Y172:Y174)</f>
        <v>0.03819</v>
      </c>
      <c r="Z171" s="207"/>
      <c r="AA171" s="212">
        <f>SUM(AA172:AA174)</f>
        <v>0</v>
      </c>
      <c r="AR171" s="213" t="s">
        <v>89</v>
      </c>
      <c r="AT171" s="214" t="s">
        <v>80</v>
      </c>
      <c r="AU171" s="214" t="s">
        <v>89</v>
      </c>
      <c r="AY171" s="213" t="s">
        <v>160</v>
      </c>
      <c r="BK171" s="215">
        <f>SUM(BK172:BK174)</f>
        <v>0</v>
      </c>
    </row>
    <row r="172" spans="2:65" s="1" customFormat="1" ht="38.25" customHeight="1">
      <c r="B172" s="46"/>
      <c r="C172" s="219" t="s">
        <v>242</v>
      </c>
      <c r="D172" s="219" t="s">
        <v>161</v>
      </c>
      <c r="E172" s="220" t="s">
        <v>411</v>
      </c>
      <c r="F172" s="221" t="s">
        <v>412</v>
      </c>
      <c r="G172" s="221"/>
      <c r="H172" s="221"/>
      <c r="I172" s="221"/>
      <c r="J172" s="222" t="s">
        <v>276</v>
      </c>
      <c r="K172" s="223">
        <v>1</v>
      </c>
      <c r="L172" s="224">
        <v>0</v>
      </c>
      <c r="M172" s="225"/>
      <c r="N172" s="226">
        <f>ROUND(L172*K172,2)</f>
        <v>0</v>
      </c>
      <c r="O172" s="226"/>
      <c r="P172" s="226"/>
      <c r="Q172" s="226"/>
      <c r="R172" s="48"/>
      <c r="T172" s="227" t="s">
        <v>22</v>
      </c>
      <c r="U172" s="56" t="s">
        <v>46</v>
      </c>
      <c r="V172" s="47"/>
      <c r="W172" s="228">
        <f>V172*K172</f>
        <v>0</v>
      </c>
      <c r="X172" s="228">
        <v>0.03819</v>
      </c>
      <c r="Y172" s="228">
        <f>X172*K172</f>
        <v>0.03819</v>
      </c>
      <c r="Z172" s="228">
        <v>0</v>
      </c>
      <c r="AA172" s="229">
        <f>Z172*K172</f>
        <v>0</v>
      </c>
      <c r="AR172" s="22" t="s">
        <v>165</v>
      </c>
      <c r="AT172" s="22" t="s">
        <v>161</v>
      </c>
      <c r="AU172" s="22" t="s">
        <v>111</v>
      </c>
      <c r="AY172" s="22" t="s">
        <v>160</v>
      </c>
      <c r="BE172" s="142">
        <f>IF(U172="základní",N172,0)</f>
        <v>0</v>
      </c>
      <c r="BF172" s="142">
        <f>IF(U172="snížená",N172,0)</f>
        <v>0</v>
      </c>
      <c r="BG172" s="142">
        <f>IF(U172="zákl. přenesená",N172,0)</f>
        <v>0</v>
      </c>
      <c r="BH172" s="142">
        <f>IF(U172="sníž. přenesená",N172,0)</f>
        <v>0</v>
      </c>
      <c r="BI172" s="142">
        <f>IF(U172="nulová",N172,0)</f>
        <v>0</v>
      </c>
      <c r="BJ172" s="22" t="s">
        <v>89</v>
      </c>
      <c r="BK172" s="142">
        <f>ROUND(L172*K172,2)</f>
        <v>0</v>
      </c>
      <c r="BL172" s="22" t="s">
        <v>165</v>
      </c>
      <c r="BM172" s="22" t="s">
        <v>413</v>
      </c>
    </row>
    <row r="173" spans="2:51" s="10" customFormat="1" ht="25.5" customHeight="1">
      <c r="B173" s="230"/>
      <c r="C173" s="231"/>
      <c r="D173" s="231"/>
      <c r="E173" s="232" t="s">
        <v>22</v>
      </c>
      <c r="F173" s="233" t="s">
        <v>444</v>
      </c>
      <c r="G173" s="234"/>
      <c r="H173" s="234"/>
      <c r="I173" s="234"/>
      <c r="J173" s="231"/>
      <c r="K173" s="235">
        <v>1</v>
      </c>
      <c r="L173" s="231"/>
      <c r="M173" s="231"/>
      <c r="N173" s="231"/>
      <c r="O173" s="231"/>
      <c r="P173" s="231"/>
      <c r="Q173" s="231"/>
      <c r="R173" s="236"/>
      <c r="T173" s="237"/>
      <c r="U173" s="231"/>
      <c r="V173" s="231"/>
      <c r="W173" s="231"/>
      <c r="X173" s="231"/>
      <c r="Y173" s="231"/>
      <c r="Z173" s="231"/>
      <c r="AA173" s="238"/>
      <c r="AT173" s="239" t="s">
        <v>168</v>
      </c>
      <c r="AU173" s="239" t="s">
        <v>111</v>
      </c>
      <c r="AV173" s="10" t="s">
        <v>111</v>
      </c>
      <c r="AW173" s="10" t="s">
        <v>36</v>
      </c>
      <c r="AX173" s="10" t="s">
        <v>81</v>
      </c>
      <c r="AY173" s="239" t="s">
        <v>160</v>
      </c>
    </row>
    <row r="174" spans="2:51" s="11" customFormat="1" ht="16.5" customHeight="1">
      <c r="B174" s="240"/>
      <c r="C174" s="241"/>
      <c r="D174" s="241"/>
      <c r="E174" s="242" t="s">
        <v>22</v>
      </c>
      <c r="F174" s="243" t="s">
        <v>169</v>
      </c>
      <c r="G174" s="241"/>
      <c r="H174" s="241"/>
      <c r="I174" s="241"/>
      <c r="J174" s="241"/>
      <c r="K174" s="244">
        <v>1</v>
      </c>
      <c r="L174" s="241"/>
      <c r="M174" s="241"/>
      <c r="N174" s="241"/>
      <c r="O174" s="241"/>
      <c r="P174" s="241"/>
      <c r="Q174" s="241"/>
      <c r="R174" s="245"/>
      <c r="T174" s="246"/>
      <c r="U174" s="241"/>
      <c r="V174" s="241"/>
      <c r="W174" s="241"/>
      <c r="X174" s="241"/>
      <c r="Y174" s="241"/>
      <c r="Z174" s="241"/>
      <c r="AA174" s="247"/>
      <c r="AT174" s="248" t="s">
        <v>168</v>
      </c>
      <c r="AU174" s="248" t="s">
        <v>111</v>
      </c>
      <c r="AV174" s="11" t="s">
        <v>165</v>
      </c>
      <c r="AW174" s="11" t="s">
        <v>36</v>
      </c>
      <c r="AX174" s="11" t="s">
        <v>89</v>
      </c>
      <c r="AY174" s="248" t="s">
        <v>160</v>
      </c>
    </row>
    <row r="175" spans="2:63" s="9" customFormat="1" ht="29.85" customHeight="1">
      <c r="B175" s="206"/>
      <c r="C175" s="207"/>
      <c r="D175" s="216" t="s">
        <v>126</v>
      </c>
      <c r="E175" s="216"/>
      <c r="F175" s="216"/>
      <c r="G175" s="216"/>
      <c r="H175" s="216"/>
      <c r="I175" s="216"/>
      <c r="J175" s="216"/>
      <c r="K175" s="216"/>
      <c r="L175" s="216"/>
      <c r="M175" s="216"/>
      <c r="N175" s="217">
        <f>BK175</f>
        <v>0</v>
      </c>
      <c r="O175" s="218"/>
      <c r="P175" s="218"/>
      <c r="Q175" s="218"/>
      <c r="R175" s="209"/>
      <c r="T175" s="210"/>
      <c r="U175" s="207"/>
      <c r="V175" s="207"/>
      <c r="W175" s="211">
        <f>SUM(W176:W185)</f>
        <v>0</v>
      </c>
      <c r="X175" s="207"/>
      <c r="Y175" s="211">
        <f>SUM(Y176:Y185)</f>
        <v>0.447768</v>
      </c>
      <c r="Z175" s="207"/>
      <c r="AA175" s="212">
        <f>SUM(AA176:AA185)</f>
        <v>0</v>
      </c>
      <c r="AR175" s="213" t="s">
        <v>89</v>
      </c>
      <c r="AT175" s="214" t="s">
        <v>80</v>
      </c>
      <c r="AU175" s="214" t="s">
        <v>89</v>
      </c>
      <c r="AY175" s="213" t="s">
        <v>160</v>
      </c>
      <c r="BK175" s="215">
        <f>SUM(BK176:BK185)</f>
        <v>0</v>
      </c>
    </row>
    <row r="176" spans="2:65" s="1" customFormat="1" ht="25.5" customHeight="1">
      <c r="B176" s="46"/>
      <c r="C176" s="219" t="s">
        <v>11</v>
      </c>
      <c r="D176" s="219" t="s">
        <v>161</v>
      </c>
      <c r="E176" s="220" t="s">
        <v>415</v>
      </c>
      <c r="F176" s="221" t="s">
        <v>416</v>
      </c>
      <c r="G176" s="221"/>
      <c r="H176" s="221"/>
      <c r="I176" s="221"/>
      <c r="J176" s="222" t="s">
        <v>281</v>
      </c>
      <c r="K176" s="223">
        <v>2.6</v>
      </c>
      <c r="L176" s="224">
        <v>0</v>
      </c>
      <c r="M176" s="225"/>
      <c r="N176" s="226">
        <f>ROUND(L176*K176,2)</f>
        <v>0</v>
      </c>
      <c r="O176" s="226"/>
      <c r="P176" s="226"/>
      <c r="Q176" s="226"/>
      <c r="R176" s="48"/>
      <c r="T176" s="227" t="s">
        <v>22</v>
      </c>
      <c r="U176" s="56" t="s">
        <v>46</v>
      </c>
      <c r="V176" s="47"/>
      <c r="W176" s="228">
        <f>V176*K176</f>
        <v>0</v>
      </c>
      <c r="X176" s="228">
        <v>0.10988</v>
      </c>
      <c r="Y176" s="228">
        <f>X176*K176</f>
        <v>0.285688</v>
      </c>
      <c r="Z176" s="228">
        <v>0</v>
      </c>
      <c r="AA176" s="229">
        <f>Z176*K176</f>
        <v>0</v>
      </c>
      <c r="AR176" s="22" t="s">
        <v>165</v>
      </c>
      <c r="AT176" s="22" t="s">
        <v>161</v>
      </c>
      <c r="AU176" s="22" t="s">
        <v>111</v>
      </c>
      <c r="AY176" s="22" t="s">
        <v>160</v>
      </c>
      <c r="BE176" s="142">
        <f>IF(U176="základní",N176,0)</f>
        <v>0</v>
      </c>
      <c r="BF176" s="142">
        <f>IF(U176="snížená",N176,0)</f>
        <v>0</v>
      </c>
      <c r="BG176" s="142">
        <f>IF(U176="zákl. přenesená",N176,0)</f>
        <v>0</v>
      </c>
      <c r="BH176" s="142">
        <f>IF(U176="sníž. přenesená",N176,0)</f>
        <v>0</v>
      </c>
      <c r="BI176" s="142">
        <f>IF(U176="nulová",N176,0)</f>
        <v>0</v>
      </c>
      <c r="BJ176" s="22" t="s">
        <v>89</v>
      </c>
      <c r="BK176" s="142">
        <f>ROUND(L176*K176,2)</f>
        <v>0</v>
      </c>
      <c r="BL176" s="22" t="s">
        <v>165</v>
      </c>
      <c r="BM176" s="22" t="s">
        <v>417</v>
      </c>
    </row>
    <row r="177" spans="2:51" s="10" customFormat="1" ht="16.5" customHeight="1">
      <c r="B177" s="230"/>
      <c r="C177" s="231"/>
      <c r="D177" s="231"/>
      <c r="E177" s="232" t="s">
        <v>22</v>
      </c>
      <c r="F177" s="233" t="s">
        <v>445</v>
      </c>
      <c r="G177" s="234"/>
      <c r="H177" s="234"/>
      <c r="I177" s="234"/>
      <c r="J177" s="231"/>
      <c r="K177" s="235">
        <v>2.6</v>
      </c>
      <c r="L177" s="231"/>
      <c r="M177" s="231"/>
      <c r="N177" s="231"/>
      <c r="O177" s="231"/>
      <c r="P177" s="231"/>
      <c r="Q177" s="231"/>
      <c r="R177" s="236"/>
      <c r="T177" s="237"/>
      <c r="U177" s="231"/>
      <c r="V177" s="231"/>
      <c r="W177" s="231"/>
      <c r="X177" s="231"/>
      <c r="Y177" s="231"/>
      <c r="Z177" s="231"/>
      <c r="AA177" s="238"/>
      <c r="AT177" s="239" t="s">
        <v>168</v>
      </c>
      <c r="AU177" s="239" t="s">
        <v>111</v>
      </c>
      <c r="AV177" s="10" t="s">
        <v>111</v>
      </c>
      <c r="AW177" s="10" t="s">
        <v>36</v>
      </c>
      <c r="AX177" s="10" t="s">
        <v>81</v>
      </c>
      <c r="AY177" s="239" t="s">
        <v>160</v>
      </c>
    </row>
    <row r="178" spans="2:51" s="11" customFormat="1" ht="16.5" customHeight="1">
      <c r="B178" s="240"/>
      <c r="C178" s="241"/>
      <c r="D178" s="241"/>
      <c r="E178" s="242" t="s">
        <v>22</v>
      </c>
      <c r="F178" s="243" t="s">
        <v>169</v>
      </c>
      <c r="G178" s="241"/>
      <c r="H178" s="241"/>
      <c r="I178" s="241"/>
      <c r="J178" s="241"/>
      <c r="K178" s="244">
        <v>2.6</v>
      </c>
      <c r="L178" s="241"/>
      <c r="M178" s="241"/>
      <c r="N178" s="241"/>
      <c r="O178" s="241"/>
      <c r="P178" s="241"/>
      <c r="Q178" s="241"/>
      <c r="R178" s="245"/>
      <c r="T178" s="246"/>
      <c r="U178" s="241"/>
      <c r="V178" s="241"/>
      <c r="W178" s="241"/>
      <c r="X178" s="241"/>
      <c r="Y178" s="241"/>
      <c r="Z178" s="241"/>
      <c r="AA178" s="247"/>
      <c r="AT178" s="248" t="s">
        <v>168</v>
      </c>
      <c r="AU178" s="248" t="s">
        <v>111</v>
      </c>
      <c r="AV178" s="11" t="s">
        <v>165</v>
      </c>
      <c r="AW178" s="11" t="s">
        <v>36</v>
      </c>
      <c r="AX178" s="11" t="s">
        <v>89</v>
      </c>
      <c r="AY178" s="248" t="s">
        <v>160</v>
      </c>
    </row>
    <row r="179" spans="2:65" s="1" customFormat="1" ht="25.5" customHeight="1">
      <c r="B179" s="46"/>
      <c r="C179" s="250" t="s">
        <v>320</v>
      </c>
      <c r="D179" s="250" t="s">
        <v>223</v>
      </c>
      <c r="E179" s="251" t="s">
        <v>419</v>
      </c>
      <c r="F179" s="252" t="s">
        <v>420</v>
      </c>
      <c r="G179" s="252"/>
      <c r="H179" s="252"/>
      <c r="I179" s="252"/>
      <c r="J179" s="253" t="s">
        <v>211</v>
      </c>
      <c r="K179" s="254">
        <v>0.125</v>
      </c>
      <c r="L179" s="255">
        <v>0</v>
      </c>
      <c r="M179" s="256"/>
      <c r="N179" s="257">
        <f>ROUND(L179*K179,2)</f>
        <v>0</v>
      </c>
      <c r="O179" s="226"/>
      <c r="P179" s="226"/>
      <c r="Q179" s="226"/>
      <c r="R179" s="48"/>
      <c r="T179" s="227" t="s">
        <v>22</v>
      </c>
      <c r="U179" s="56" t="s">
        <v>46</v>
      </c>
      <c r="V179" s="47"/>
      <c r="W179" s="228">
        <f>V179*K179</f>
        <v>0</v>
      </c>
      <c r="X179" s="228">
        <v>1</v>
      </c>
      <c r="Y179" s="228">
        <f>X179*K179</f>
        <v>0.125</v>
      </c>
      <c r="Z179" s="228">
        <v>0</v>
      </c>
      <c r="AA179" s="229">
        <f>Z179*K179</f>
        <v>0</v>
      </c>
      <c r="AR179" s="22" t="s">
        <v>208</v>
      </c>
      <c r="AT179" s="22" t="s">
        <v>223</v>
      </c>
      <c r="AU179" s="22" t="s">
        <v>111</v>
      </c>
      <c r="AY179" s="22" t="s">
        <v>160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22" t="s">
        <v>89</v>
      </c>
      <c r="BK179" s="142">
        <f>ROUND(L179*K179,2)</f>
        <v>0</v>
      </c>
      <c r="BL179" s="22" t="s">
        <v>165</v>
      </c>
      <c r="BM179" s="22" t="s">
        <v>421</v>
      </c>
    </row>
    <row r="180" spans="2:47" s="1" customFormat="1" ht="16.5" customHeight="1">
      <c r="B180" s="46"/>
      <c r="C180" s="47"/>
      <c r="D180" s="47"/>
      <c r="E180" s="47"/>
      <c r="F180" s="270" t="s">
        <v>422</v>
      </c>
      <c r="G180" s="67"/>
      <c r="H180" s="67"/>
      <c r="I180" s="67"/>
      <c r="J180" s="47"/>
      <c r="K180" s="47"/>
      <c r="L180" s="47"/>
      <c r="M180" s="47"/>
      <c r="N180" s="47"/>
      <c r="O180" s="47"/>
      <c r="P180" s="47"/>
      <c r="Q180" s="47"/>
      <c r="R180" s="48"/>
      <c r="T180" s="190"/>
      <c r="U180" s="47"/>
      <c r="V180" s="47"/>
      <c r="W180" s="47"/>
      <c r="X180" s="47"/>
      <c r="Y180" s="47"/>
      <c r="Z180" s="47"/>
      <c r="AA180" s="100"/>
      <c r="AT180" s="22" t="s">
        <v>423</v>
      </c>
      <c r="AU180" s="22" t="s">
        <v>111</v>
      </c>
    </row>
    <row r="181" spans="2:51" s="10" customFormat="1" ht="16.5" customHeight="1">
      <c r="B181" s="230"/>
      <c r="C181" s="231"/>
      <c r="D181" s="231"/>
      <c r="E181" s="232" t="s">
        <v>22</v>
      </c>
      <c r="F181" s="249" t="s">
        <v>446</v>
      </c>
      <c r="G181" s="231"/>
      <c r="H181" s="231"/>
      <c r="I181" s="231"/>
      <c r="J181" s="231"/>
      <c r="K181" s="235">
        <v>0.125</v>
      </c>
      <c r="L181" s="231"/>
      <c r="M181" s="231"/>
      <c r="N181" s="231"/>
      <c r="O181" s="231"/>
      <c r="P181" s="231"/>
      <c r="Q181" s="231"/>
      <c r="R181" s="236"/>
      <c r="T181" s="237"/>
      <c r="U181" s="231"/>
      <c r="V181" s="231"/>
      <c r="W181" s="231"/>
      <c r="X181" s="231"/>
      <c r="Y181" s="231"/>
      <c r="Z181" s="231"/>
      <c r="AA181" s="238"/>
      <c r="AT181" s="239" t="s">
        <v>168</v>
      </c>
      <c r="AU181" s="239" t="s">
        <v>111</v>
      </c>
      <c r="AV181" s="10" t="s">
        <v>111</v>
      </c>
      <c r="AW181" s="10" t="s">
        <v>36</v>
      </c>
      <c r="AX181" s="10" t="s">
        <v>81</v>
      </c>
      <c r="AY181" s="239" t="s">
        <v>160</v>
      </c>
    </row>
    <row r="182" spans="2:51" s="11" customFormat="1" ht="16.5" customHeight="1">
      <c r="B182" s="240"/>
      <c r="C182" s="241"/>
      <c r="D182" s="241"/>
      <c r="E182" s="242" t="s">
        <v>22</v>
      </c>
      <c r="F182" s="243" t="s">
        <v>169</v>
      </c>
      <c r="G182" s="241"/>
      <c r="H182" s="241"/>
      <c r="I182" s="241"/>
      <c r="J182" s="241"/>
      <c r="K182" s="244">
        <v>0.125</v>
      </c>
      <c r="L182" s="241"/>
      <c r="M182" s="241"/>
      <c r="N182" s="241"/>
      <c r="O182" s="241"/>
      <c r="P182" s="241"/>
      <c r="Q182" s="241"/>
      <c r="R182" s="245"/>
      <c r="T182" s="246"/>
      <c r="U182" s="241"/>
      <c r="V182" s="241"/>
      <c r="W182" s="241"/>
      <c r="X182" s="241"/>
      <c r="Y182" s="241"/>
      <c r="Z182" s="241"/>
      <c r="AA182" s="247"/>
      <c r="AT182" s="248" t="s">
        <v>168</v>
      </c>
      <c r="AU182" s="248" t="s">
        <v>111</v>
      </c>
      <c r="AV182" s="11" t="s">
        <v>165</v>
      </c>
      <c r="AW182" s="11" t="s">
        <v>36</v>
      </c>
      <c r="AX182" s="11" t="s">
        <v>89</v>
      </c>
      <c r="AY182" s="248" t="s">
        <v>160</v>
      </c>
    </row>
    <row r="183" spans="2:65" s="1" customFormat="1" ht="25.5" customHeight="1">
      <c r="B183" s="46"/>
      <c r="C183" s="219" t="s">
        <v>287</v>
      </c>
      <c r="D183" s="219" t="s">
        <v>161</v>
      </c>
      <c r="E183" s="220" t="s">
        <v>425</v>
      </c>
      <c r="F183" s="221" t="s">
        <v>426</v>
      </c>
      <c r="G183" s="221"/>
      <c r="H183" s="221"/>
      <c r="I183" s="221"/>
      <c r="J183" s="222" t="s">
        <v>219</v>
      </c>
      <c r="K183" s="223">
        <v>103</v>
      </c>
      <c r="L183" s="224">
        <v>0</v>
      </c>
      <c r="M183" s="225"/>
      <c r="N183" s="226">
        <f>ROUND(L183*K183,2)</f>
        <v>0</v>
      </c>
      <c r="O183" s="226"/>
      <c r="P183" s="226"/>
      <c r="Q183" s="226"/>
      <c r="R183" s="48"/>
      <c r="T183" s="227" t="s">
        <v>22</v>
      </c>
      <c r="U183" s="56" t="s">
        <v>46</v>
      </c>
      <c r="V183" s="47"/>
      <c r="W183" s="228">
        <f>V183*K183</f>
        <v>0</v>
      </c>
      <c r="X183" s="228">
        <v>0.00036</v>
      </c>
      <c r="Y183" s="228">
        <f>X183*K183</f>
        <v>0.03708</v>
      </c>
      <c r="Z183" s="228">
        <v>0</v>
      </c>
      <c r="AA183" s="229">
        <f>Z183*K183</f>
        <v>0</v>
      </c>
      <c r="AR183" s="22" t="s">
        <v>165</v>
      </c>
      <c r="AT183" s="22" t="s">
        <v>161</v>
      </c>
      <c r="AU183" s="22" t="s">
        <v>111</v>
      </c>
      <c r="AY183" s="22" t="s">
        <v>160</v>
      </c>
      <c r="BE183" s="142">
        <f>IF(U183="základní",N183,0)</f>
        <v>0</v>
      </c>
      <c r="BF183" s="142">
        <f>IF(U183="snížená",N183,0)</f>
        <v>0</v>
      </c>
      <c r="BG183" s="142">
        <f>IF(U183="zákl. přenesená",N183,0)</f>
        <v>0</v>
      </c>
      <c r="BH183" s="142">
        <f>IF(U183="sníž. přenesená",N183,0)</f>
        <v>0</v>
      </c>
      <c r="BI183" s="142">
        <f>IF(U183="nulová",N183,0)</f>
        <v>0</v>
      </c>
      <c r="BJ183" s="22" t="s">
        <v>89</v>
      </c>
      <c r="BK183" s="142">
        <f>ROUND(L183*K183,2)</f>
        <v>0</v>
      </c>
      <c r="BL183" s="22" t="s">
        <v>165</v>
      </c>
      <c r="BM183" s="22" t="s">
        <v>427</v>
      </c>
    </row>
    <row r="184" spans="2:51" s="10" customFormat="1" ht="16.5" customHeight="1">
      <c r="B184" s="230"/>
      <c r="C184" s="231"/>
      <c r="D184" s="231"/>
      <c r="E184" s="232" t="s">
        <v>22</v>
      </c>
      <c r="F184" s="233" t="s">
        <v>447</v>
      </c>
      <c r="G184" s="234"/>
      <c r="H184" s="234"/>
      <c r="I184" s="234"/>
      <c r="J184" s="231"/>
      <c r="K184" s="235">
        <v>103</v>
      </c>
      <c r="L184" s="231"/>
      <c r="M184" s="231"/>
      <c r="N184" s="231"/>
      <c r="O184" s="231"/>
      <c r="P184" s="231"/>
      <c r="Q184" s="231"/>
      <c r="R184" s="236"/>
      <c r="T184" s="237"/>
      <c r="U184" s="231"/>
      <c r="V184" s="231"/>
      <c r="W184" s="231"/>
      <c r="X184" s="231"/>
      <c r="Y184" s="231"/>
      <c r="Z184" s="231"/>
      <c r="AA184" s="238"/>
      <c r="AT184" s="239" t="s">
        <v>168</v>
      </c>
      <c r="AU184" s="239" t="s">
        <v>111</v>
      </c>
      <c r="AV184" s="10" t="s">
        <v>111</v>
      </c>
      <c r="AW184" s="10" t="s">
        <v>36</v>
      </c>
      <c r="AX184" s="10" t="s">
        <v>81</v>
      </c>
      <c r="AY184" s="239" t="s">
        <v>160</v>
      </c>
    </row>
    <row r="185" spans="2:51" s="11" customFormat="1" ht="16.5" customHeight="1">
      <c r="B185" s="240"/>
      <c r="C185" s="241"/>
      <c r="D185" s="241"/>
      <c r="E185" s="242" t="s">
        <v>22</v>
      </c>
      <c r="F185" s="243" t="s">
        <v>169</v>
      </c>
      <c r="G185" s="241"/>
      <c r="H185" s="241"/>
      <c r="I185" s="241"/>
      <c r="J185" s="241"/>
      <c r="K185" s="244">
        <v>103</v>
      </c>
      <c r="L185" s="241"/>
      <c r="M185" s="241"/>
      <c r="N185" s="241"/>
      <c r="O185" s="241"/>
      <c r="P185" s="241"/>
      <c r="Q185" s="241"/>
      <c r="R185" s="245"/>
      <c r="T185" s="246"/>
      <c r="U185" s="241"/>
      <c r="V185" s="241"/>
      <c r="W185" s="241"/>
      <c r="X185" s="241"/>
      <c r="Y185" s="241"/>
      <c r="Z185" s="241"/>
      <c r="AA185" s="247"/>
      <c r="AT185" s="248" t="s">
        <v>168</v>
      </c>
      <c r="AU185" s="248" t="s">
        <v>111</v>
      </c>
      <c r="AV185" s="11" t="s">
        <v>165</v>
      </c>
      <c r="AW185" s="11" t="s">
        <v>36</v>
      </c>
      <c r="AX185" s="11" t="s">
        <v>89</v>
      </c>
      <c r="AY185" s="248" t="s">
        <v>160</v>
      </c>
    </row>
    <row r="186" spans="2:63" s="1" customFormat="1" ht="49.9" customHeight="1">
      <c r="B186" s="46"/>
      <c r="C186" s="47"/>
      <c r="D186" s="208" t="s">
        <v>369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262">
        <f>BK186</f>
        <v>0</v>
      </c>
      <c r="O186" s="263"/>
      <c r="P186" s="263"/>
      <c r="Q186" s="263"/>
      <c r="R186" s="48"/>
      <c r="T186" s="190"/>
      <c r="U186" s="47"/>
      <c r="V186" s="47"/>
      <c r="W186" s="47"/>
      <c r="X186" s="47"/>
      <c r="Y186" s="47"/>
      <c r="Z186" s="47"/>
      <c r="AA186" s="100"/>
      <c r="AT186" s="22" t="s">
        <v>80</v>
      </c>
      <c r="AU186" s="22" t="s">
        <v>81</v>
      </c>
      <c r="AY186" s="22" t="s">
        <v>370</v>
      </c>
      <c r="BK186" s="142">
        <f>SUM(BK187:BK191)</f>
        <v>0</v>
      </c>
    </row>
    <row r="187" spans="2:63" s="1" customFormat="1" ht="22.3" customHeight="1">
      <c r="B187" s="46"/>
      <c r="C187" s="264" t="s">
        <v>22</v>
      </c>
      <c r="D187" s="264" t="s">
        <v>161</v>
      </c>
      <c r="E187" s="265" t="s">
        <v>22</v>
      </c>
      <c r="F187" s="266" t="s">
        <v>22</v>
      </c>
      <c r="G187" s="266"/>
      <c r="H187" s="266"/>
      <c r="I187" s="266"/>
      <c r="J187" s="267" t="s">
        <v>22</v>
      </c>
      <c r="K187" s="268"/>
      <c r="L187" s="224"/>
      <c r="M187" s="226"/>
      <c r="N187" s="226">
        <f>BK187</f>
        <v>0</v>
      </c>
      <c r="O187" s="226"/>
      <c r="P187" s="226"/>
      <c r="Q187" s="226"/>
      <c r="R187" s="48"/>
      <c r="T187" s="227" t="s">
        <v>22</v>
      </c>
      <c r="U187" s="269" t="s">
        <v>46</v>
      </c>
      <c r="V187" s="47"/>
      <c r="W187" s="47"/>
      <c r="X187" s="47"/>
      <c r="Y187" s="47"/>
      <c r="Z187" s="47"/>
      <c r="AA187" s="100"/>
      <c r="AT187" s="22" t="s">
        <v>370</v>
      </c>
      <c r="AU187" s="22" t="s">
        <v>89</v>
      </c>
      <c r="AY187" s="22" t="s">
        <v>370</v>
      </c>
      <c r="BE187" s="142">
        <f>IF(U187="základní",N187,0)</f>
        <v>0</v>
      </c>
      <c r="BF187" s="142">
        <f>IF(U187="snížená",N187,0)</f>
        <v>0</v>
      </c>
      <c r="BG187" s="142">
        <f>IF(U187="zákl. přenesená",N187,0)</f>
        <v>0</v>
      </c>
      <c r="BH187" s="142">
        <f>IF(U187="sníž. přenesená",N187,0)</f>
        <v>0</v>
      </c>
      <c r="BI187" s="142">
        <f>IF(U187="nulová",N187,0)</f>
        <v>0</v>
      </c>
      <c r="BJ187" s="22" t="s">
        <v>89</v>
      </c>
      <c r="BK187" s="142">
        <f>L187*K187</f>
        <v>0</v>
      </c>
    </row>
    <row r="188" spans="2:63" s="1" customFormat="1" ht="22.3" customHeight="1">
      <c r="B188" s="46"/>
      <c r="C188" s="264" t="s">
        <v>22</v>
      </c>
      <c r="D188" s="264" t="s">
        <v>161</v>
      </c>
      <c r="E188" s="265" t="s">
        <v>22</v>
      </c>
      <c r="F188" s="266" t="s">
        <v>22</v>
      </c>
      <c r="G188" s="266"/>
      <c r="H188" s="266"/>
      <c r="I188" s="266"/>
      <c r="J188" s="267" t="s">
        <v>22</v>
      </c>
      <c r="K188" s="268"/>
      <c r="L188" s="224"/>
      <c r="M188" s="226"/>
      <c r="N188" s="226">
        <f>BK188</f>
        <v>0</v>
      </c>
      <c r="O188" s="226"/>
      <c r="P188" s="226"/>
      <c r="Q188" s="226"/>
      <c r="R188" s="48"/>
      <c r="T188" s="227" t="s">
        <v>22</v>
      </c>
      <c r="U188" s="269" t="s">
        <v>46</v>
      </c>
      <c r="V188" s="47"/>
      <c r="W188" s="47"/>
      <c r="X188" s="47"/>
      <c r="Y188" s="47"/>
      <c r="Z188" s="47"/>
      <c r="AA188" s="100"/>
      <c r="AT188" s="22" t="s">
        <v>370</v>
      </c>
      <c r="AU188" s="22" t="s">
        <v>89</v>
      </c>
      <c r="AY188" s="22" t="s">
        <v>370</v>
      </c>
      <c r="BE188" s="142">
        <f>IF(U188="základní",N188,0)</f>
        <v>0</v>
      </c>
      <c r="BF188" s="142">
        <f>IF(U188="snížená",N188,0)</f>
        <v>0</v>
      </c>
      <c r="BG188" s="142">
        <f>IF(U188="zákl. přenesená",N188,0)</f>
        <v>0</v>
      </c>
      <c r="BH188" s="142">
        <f>IF(U188="sníž. přenesená",N188,0)</f>
        <v>0</v>
      </c>
      <c r="BI188" s="142">
        <f>IF(U188="nulová",N188,0)</f>
        <v>0</v>
      </c>
      <c r="BJ188" s="22" t="s">
        <v>89</v>
      </c>
      <c r="BK188" s="142">
        <f>L188*K188</f>
        <v>0</v>
      </c>
    </row>
    <row r="189" spans="2:63" s="1" customFormat="1" ht="22.3" customHeight="1">
      <c r="B189" s="46"/>
      <c r="C189" s="264" t="s">
        <v>22</v>
      </c>
      <c r="D189" s="264" t="s">
        <v>161</v>
      </c>
      <c r="E189" s="265" t="s">
        <v>22</v>
      </c>
      <c r="F189" s="266" t="s">
        <v>22</v>
      </c>
      <c r="G189" s="266"/>
      <c r="H189" s="266"/>
      <c r="I189" s="266"/>
      <c r="J189" s="267" t="s">
        <v>22</v>
      </c>
      <c r="K189" s="268"/>
      <c r="L189" s="224"/>
      <c r="M189" s="226"/>
      <c r="N189" s="226">
        <f>BK189</f>
        <v>0</v>
      </c>
      <c r="O189" s="226"/>
      <c r="P189" s="226"/>
      <c r="Q189" s="226"/>
      <c r="R189" s="48"/>
      <c r="T189" s="227" t="s">
        <v>22</v>
      </c>
      <c r="U189" s="269" t="s">
        <v>46</v>
      </c>
      <c r="V189" s="47"/>
      <c r="W189" s="47"/>
      <c r="X189" s="47"/>
      <c r="Y189" s="47"/>
      <c r="Z189" s="47"/>
      <c r="AA189" s="100"/>
      <c r="AT189" s="22" t="s">
        <v>370</v>
      </c>
      <c r="AU189" s="22" t="s">
        <v>89</v>
      </c>
      <c r="AY189" s="22" t="s">
        <v>370</v>
      </c>
      <c r="BE189" s="142">
        <f>IF(U189="základní",N189,0)</f>
        <v>0</v>
      </c>
      <c r="BF189" s="142">
        <f>IF(U189="snížená",N189,0)</f>
        <v>0</v>
      </c>
      <c r="BG189" s="142">
        <f>IF(U189="zákl. přenesená",N189,0)</f>
        <v>0</v>
      </c>
      <c r="BH189" s="142">
        <f>IF(U189="sníž. přenesená",N189,0)</f>
        <v>0</v>
      </c>
      <c r="BI189" s="142">
        <f>IF(U189="nulová",N189,0)</f>
        <v>0</v>
      </c>
      <c r="BJ189" s="22" t="s">
        <v>89</v>
      </c>
      <c r="BK189" s="142">
        <f>L189*K189</f>
        <v>0</v>
      </c>
    </row>
    <row r="190" spans="2:63" s="1" customFormat="1" ht="22.3" customHeight="1">
      <c r="B190" s="46"/>
      <c r="C190" s="264" t="s">
        <v>22</v>
      </c>
      <c r="D190" s="264" t="s">
        <v>161</v>
      </c>
      <c r="E190" s="265" t="s">
        <v>22</v>
      </c>
      <c r="F190" s="266" t="s">
        <v>22</v>
      </c>
      <c r="G190" s="266"/>
      <c r="H190" s="266"/>
      <c r="I190" s="266"/>
      <c r="J190" s="267" t="s">
        <v>22</v>
      </c>
      <c r="K190" s="268"/>
      <c r="L190" s="224"/>
      <c r="M190" s="226"/>
      <c r="N190" s="226">
        <f>BK190</f>
        <v>0</v>
      </c>
      <c r="O190" s="226"/>
      <c r="P190" s="226"/>
      <c r="Q190" s="226"/>
      <c r="R190" s="48"/>
      <c r="T190" s="227" t="s">
        <v>22</v>
      </c>
      <c r="U190" s="269" t="s">
        <v>46</v>
      </c>
      <c r="V190" s="47"/>
      <c r="W190" s="47"/>
      <c r="X190" s="47"/>
      <c r="Y190" s="47"/>
      <c r="Z190" s="47"/>
      <c r="AA190" s="100"/>
      <c r="AT190" s="22" t="s">
        <v>370</v>
      </c>
      <c r="AU190" s="22" t="s">
        <v>89</v>
      </c>
      <c r="AY190" s="22" t="s">
        <v>370</v>
      </c>
      <c r="BE190" s="142">
        <f>IF(U190="základní",N190,0)</f>
        <v>0</v>
      </c>
      <c r="BF190" s="142">
        <f>IF(U190="snížená",N190,0)</f>
        <v>0</v>
      </c>
      <c r="BG190" s="142">
        <f>IF(U190="zákl. přenesená",N190,0)</f>
        <v>0</v>
      </c>
      <c r="BH190" s="142">
        <f>IF(U190="sníž. přenesená",N190,0)</f>
        <v>0</v>
      </c>
      <c r="BI190" s="142">
        <f>IF(U190="nulová",N190,0)</f>
        <v>0</v>
      </c>
      <c r="BJ190" s="22" t="s">
        <v>89</v>
      </c>
      <c r="BK190" s="142">
        <f>L190*K190</f>
        <v>0</v>
      </c>
    </row>
    <row r="191" spans="2:63" s="1" customFormat="1" ht="22.3" customHeight="1">
      <c r="B191" s="46"/>
      <c r="C191" s="264" t="s">
        <v>22</v>
      </c>
      <c r="D191" s="264" t="s">
        <v>161</v>
      </c>
      <c r="E191" s="265" t="s">
        <v>22</v>
      </c>
      <c r="F191" s="266" t="s">
        <v>22</v>
      </c>
      <c r="G191" s="266"/>
      <c r="H191" s="266"/>
      <c r="I191" s="266"/>
      <c r="J191" s="267" t="s">
        <v>22</v>
      </c>
      <c r="K191" s="268"/>
      <c r="L191" s="224"/>
      <c r="M191" s="226"/>
      <c r="N191" s="226">
        <f>BK191</f>
        <v>0</v>
      </c>
      <c r="O191" s="226"/>
      <c r="P191" s="226"/>
      <c r="Q191" s="226"/>
      <c r="R191" s="48"/>
      <c r="T191" s="227" t="s">
        <v>22</v>
      </c>
      <c r="U191" s="269" t="s">
        <v>46</v>
      </c>
      <c r="V191" s="72"/>
      <c r="W191" s="72"/>
      <c r="X191" s="72"/>
      <c r="Y191" s="72"/>
      <c r="Z191" s="72"/>
      <c r="AA191" s="74"/>
      <c r="AT191" s="22" t="s">
        <v>370</v>
      </c>
      <c r="AU191" s="22" t="s">
        <v>89</v>
      </c>
      <c r="AY191" s="22" t="s">
        <v>370</v>
      </c>
      <c r="BE191" s="142">
        <f>IF(U191="základní",N191,0)</f>
        <v>0</v>
      </c>
      <c r="BF191" s="142">
        <f>IF(U191="snížená",N191,0)</f>
        <v>0</v>
      </c>
      <c r="BG191" s="142">
        <f>IF(U191="zákl. přenesená",N191,0)</f>
        <v>0</v>
      </c>
      <c r="BH191" s="142">
        <f>IF(U191="sníž. přenesená",N191,0)</f>
        <v>0</v>
      </c>
      <c r="BI191" s="142">
        <f>IF(U191="nulová",N191,0)</f>
        <v>0</v>
      </c>
      <c r="BJ191" s="22" t="s">
        <v>89</v>
      </c>
      <c r="BK191" s="142">
        <f>L191*K191</f>
        <v>0</v>
      </c>
    </row>
    <row r="192" spans="2:18" s="1" customFormat="1" ht="6.95" customHeight="1"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7"/>
    </row>
  </sheetData>
  <sheetProtection password="CC35" sheet="1" objects="1" scenarios="1" formatColumns="0" formatRows="0"/>
  <mergeCells count="183">
    <mergeCell ref="F191:I191"/>
    <mergeCell ref="F188:I188"/>
    <mergeCell ref="F189:I189"/>
    <mergeCell ref="F190:I190"/>
    <mergeCell ref="F176:I176"/>
    <mergeCell ref="F179:I179"/>
    <mergeCell ref="L176:M176"/>
    <mergeCell ref="N176:Q176"/>
    <mergeCell ref="F177:I177"/>
    <mergeCell ref="F178:I178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N175:Q175"/>
    <mergeCell ref="F184:I184"/>
    <mergeCell ref="F187:I187"/>
    <mergeCell ref="F185:I185"/>
    <mergeCell ref="L187:M187"/>
    <mergeCell ref="N187:Q187"/>
    <mergeCell ref="L188:M188"/>
    <mergeCell ref="N188:Q188"/>
    <mergeCell ref="L189:M189"/>
    <mergeCell ref="N189:Q189"/>
    <mergeCell ref="L190:M190"/>
    <mergeCell ref="N190:Q190"/>
    <mergeCell ref="L191:M191"/>
    <mergeCell ref="N191:Q191"/>
    <mergeCell ref="N186:Q18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L122:M122"/>
    <mergeCell ref="N122:Q122"/>
    <mergeCell ref="F122:I122"/>
    <mergeCell ref="L126:M126"/>
    <mergeCell ref="N126:Q126"/>
    <mergeCell ref="N123:Q123"/>
    <mergeCell ref="N124:Q124"/>
    <mergeCell ref="N125:Q125"/>
    <mergeCell ref="F126:I126"/>
    <mergeCell ref="F129:I129"/>
    <mergeCell ref="F127:I127"/>
    <mergeCell ref="F128:I128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7:I137"/>
    <mergeCell ref="F136:I136"/>
    <mergeCell ref="L137:M137"/>
    <mergeCell ref="N137:Q137"/>
    <mergeCell ref="F138:I138"/>
    <mergeCell ref="L140:M140"/>
    <mergeCell ref="N140:Q140"/>
    <mergeCell ref="F139:I139"/>
    <mergeCell ref="F142:I142"/>
    <mergeCell ref="F140:I140"/>
    <mergeCell ref="F141:I141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9:I149"/>
    <mergeCell ref="F148:I148"/>
    <mergeCell ref="L149:M149"/>
    <mergeCell ref="N149:Q149"/>
    <mergeCell ref="F150:I150"/>
    <mergeCell ref="L152:M152"/>
    <mergeCell ref="N152:Q152"/>
    <mergeCell ref="F151:I151"/>
    <mergeCell ref="F157:I157"/>
    <mergeCell ref="F154:I154"/>
    <mergeCell ref="F152:I152"/>
    <mergeCell ref="F153:I153"/>
    <mergeCell ref="F155:I155"/>
    <mergeCell ref="L155:M155"/>
    <mergeCell ref="N155:Q155"/>
    <mergeCell ref="F156:I156"/>
    <mergeCell ref="F158:I158"/>
    <mergeCell ref="F160:I160"/>
    <mergeCell ref="F164:I164"/>
    <mergeCell ref="L160:M160"/>
    <mergeCell ref="N160:Q160"/>
    <mergeCell ref="F161:I161"/>
    <mergeCell ref="F162:I162"/>
    <mergeCell ref="L164:M164"/>
    <mergeCell ref="N164:Q164"/>
    <mergeCell ref="F165:I165"/>
    <mergeCell ref="F166:I166"/>
    <mergeCell ref="N159:Q159"/>
    <mergeCell ref="N163:Q163"/>
    <mergeCell ref="F168:I168"/>
    <mergeCell ref="F172:I172"/>
    <mergeCell ref="L168:M168"/>
    <mergeCell ref="N168:Q168"/>
    <mergeCell ref="F169:I169"/>
    <mergeCell ref="F170:I170"/>
    <mergeCell ref="L172:M172"/>
    <mergeCell ref="N172:Q172"/>
    <mergeCell ref="F173:I173"/>
    <mergeCell ref="F174:I174"/>
    <mergeCell ref="N167:Q167"/>
    <mergeCell ref="N171:Q17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87:D192">
      <formula1>"K, M"</formula1>
    </dataValidation>
    <dataValidation type="list" allowBlank="1" showInputMessage="1" showErrorMessage="1" error="Povoleny jsou hodnoty základní, snížená, zákl. přenesená, sníž. přenesená, nulová." sqref="U187:U19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2018-12-18T10:22:01Z</dcterms:created>
  <dcterms:modified xsi:type="dcterms:W3CDTF">2018-12-18T10:22:05Z</dcterms:modified>
  <cp:category/>
  <cp:version/>
  <cp:contentType/>
  <cp:contentStatus/>
</cp:coreProperties>
</file>