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0" yWindow="675" windowWidth="28455" windowHeight="14955" activeTab="5"/>
  </bookViews>
  <sheets>
    <sheet name="Rekapitulace stavby" sheetId="1" r:id="rId1"/>
    <sheet name="SO-01 - Vegetační úpravy" sheetId="2" r:id="rId2"/>
    <sheet name="1 - Následná péče - první..." sheetId="3" r:id="rId3"/>
    <sheet name="2 - Následná péče - druhý..." sheetId="4" r:id="rId4"/>
    <sheet name="3 - Následná péče - třetí..." sheetId="5" r:id="rId5"/>
    <sheet name="00 - Vedlejší rozpočtové ..." sheetId="6" r:id="rId6"/>
    <sheet name="Pokyny pro vyplnění" sheetId="7" r:id="rId7"/>
  </sheets>
  <definedNames>
    <definedName name="_xlnm._FilterDatabase" localSheetId="5" hidden="1">'00 - Vedlejší rozpočtové ...'!$C$78:$K$89</definedName>
    <definedName name="_xlnm._FilterDatabase" localSheetId="2" hidden="1">'1 - Následná péče - první...'!$C$84:$K$111</definedName>
    <definedName name="_xlnm._FilterDatabase" localSheetId="3" hidden="1">'2 - Následná péče - druhý...'!$C$84:$K$111</definedName>
    <definedName name="_xlnm._FilterDatabase" localSheetId="4" hidden="1">'3 - Následná péče - třetí...'!$C$84:$K$111</definedName>
    <definedName name="_xlnm._FilterDatabase" localSheetId="1" hidden="1">'SO-01 - Vegetační úpravy'!$C$79:$K$129</definedName>
    <definedName name="_xlnm.Print_Area" localSheetId="5">'00 - Vedlejší rozpočtové ...'!$C$4:$J$36,'00 - Vedlejší rozpočtové ...'!$C$42:$J$60,'00 - Vedlejší rozpočtové ...'!$C$66:$K$89</definedName>
    <definedName name="_xlnm.Print_Area" localSheetId="2">'1 - Následná péče - první...'!$C$4:$J$38,'1 - Následná péče - první...'!$C$44:$J$64,'1 - Následná péče - první...'!$C$70:$K$111</definedName>
    <definedName name="_xlnm.Print_Area" localSheetId="3">'2 - Následná péče - druhý...'!$C$4:$J$38,'2 - Následná péče - druhý...'!$C$44:$J$64,'2 - Následná péče - druhý...'!$C$70:$K$111</definedName>
    <definedName name="_xlnm.Print_Area" localSheetId="4">'3 - Následná péče - třetí...'!$C$4:$J$38,'3 - Následná péče - třetí...'!$C$44:$J$64,'3 - Následná péče - třetí...'!$C$70:$K$111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1">'SO-01 - Vegetační úpravy'!$C$4:$J$36,'SO-01 - Vegetační úpravy'!$C$42:$J$61,'SO-01 - Vegetační úpravy'!$C$67:$K$129</definedName>
    <definedName name="_xlnm.Print_Titles" localSheetId="0">'Rekapitulace stavby'!$49:$49</definedName>
    <definedName name="_xlnm.Print_Titles" localSheetId="1">'SO-01 - Vegetační úpravy'!$79:$79</definedName>
    <definedName name="_xlnm.Print_Titles" localSheetId="2">'1 - Následná péče - první...'!$84:$84</definedName>
    <definedName name="_xlnm.Print_Titles" localSheetId="3">'2 - Následná péče - druhý...'!$84:$84</definedName>
    <definedName name="_xlnm.Print_Titles" localSheetId="4">'3 - Následná péče - třetí...'!$84:$84</definedName>
    <definedName name="_xlnm.Print_Titles" localSheetId="5">'00 - Vedlejší rozpočtové ...'!$78:$78</definedName>
  </definedNames>
  <calcPr calcId="145621"/>
</workbook>
</file>

<file path=xl/sharedStrings.xml><?xml version="1.0" encoding="utf-8"?>
<sst xmlns="http://schemas.openxmlformats.org/spreadsheetml/2006/main" count="2632" uniqueCount="491">
  <si>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</si>
  <si>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</si>
  <si>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</si>
  <si>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</si>
  <si>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</si>
  <si>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</si>
  <si>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</si>
  <si>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{c2dc1386-fe6c-4e0c-a787-c825ffb45c64}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</si>
  <si>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</si>
  <si>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</si>
  <si>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</si>
  <si>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</si>
  <si>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</si>
  <si>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</si>
  <si>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</si>
  <si>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</si>
  <si>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16040b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</si>
  <si>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</si>
  <si>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</si>
  <si>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LOKÁLNÍ BIOCENTRUM LBC3 BRÁZDIM</t>
  </si>
  <si>
    <t>0.1</t>
  </si>
  <si>
    <t>KSO:</t>
  </si>
  <si>
    <t>823 29</t>
  </si>
  <si>
    <t>CC-CZ:</t>
  </si>
  <si>
    <t>24</t>
  </si>
  <si>
    <t>1</t>
  </si>
  <si>
    <t>Místo:</t>
  </si>
  <si>
    <t>k.ú. Brázdim</t>
  </si>
  <si>
    <t>Datum:</t>
  </si>
  <si>
    <t>8.11.2016</t>
  </si>
  <si>
    <t>10</t>
  </si>
  <si>
    <t>100</t>
  </si>
  <si>
    <t>Zadavatel:</t>
  </si>
  <si>
    <t>IČ:</t>
  </si>
  <si>
    <t>01312774</t>
  </si>
  <si>
    <t>Státní pozemkový úřad, KPÚ pro Středočeský kraj</t>
  </si>
  <si>
    <t>DIČ:</t>
  </si>
  <si>
    <t/>
  </si>
  <si>
    <t>Uchazeč:</t>
  </si>
  <si>
    <t>Vyplň údaj</t>
  </si>
  <si>
    <t>Projektant:</t>
  </si>
  <si>
    <t>63486466</t>
  </si>
  <si>
    <t>ATELIER FONTES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</si>
  <si>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</si>
  <si>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</si>
  <si>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</si>
  <si>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</si>
  <si>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</si>
  <si>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</si>
  <si>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</si>
  <si>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</si>
  <si>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</si>
  <si>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</si>
  <si>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</si>
  <si>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</si>
  <si>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</si>
  <si>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</si>
  <si>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</si>
  <si>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</si>
  <si>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</si>
  <si>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</si>
  <si>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</si>
  <si>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</si>
  <si>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</si>
  <si>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</si>
  <si>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</si>
  <si>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</si>
  <si>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</si>
  <si>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</si>
  <si>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</si>
  <si>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</si>
  <si>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</si>
  <si>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</si>
  <si>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</si>
  <si>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</si>
  <si>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</si>
  <si>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</si>
  <si>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</si>
  <si>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</si>
  <si>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</si>
  <si>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</si>
  <si>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</si>
  <si>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</si>
  <si>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</si>
  <si>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</si>
  <si>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Vegetační úpravy</t>
  </si>
  <si>
    <t>STA</t>
  </si>
  <si>
    <t>{224cff68-b837-486c-bb21-31425e14e15c}</t>
  </si>
  <si>
    <t>2</t>
  </si>
  <si>
    <t>SO-02</t>
  </si>
  <si>
    <t>Následná péče</t>
  </si>
  <si>
    <t>{42278d69-8ee3-40f1-b44f-1eb595422da7}</t>
  </si>
  <si>
    <t>Následná péče - první rok</t>
  </si>
  <si>
    <t>Soupis</t>
  </si>
  <si>
    <t>{8492dc02-7653-4e33-83c8-f0f60dbf0feb}</t>
  </si>
  <si>
    <t>Následná péče - druhý rok</t>
  </si>
  <si>
    <t>{98dedc0b-d266-42cf-ac80-560675cad284}</t>
  </si>
  <si>
    <t>3</t>
  </si>
  <si>
    <t>Následná péče - třetí rok</t>
  </si>
  <si>
    <t>{a966af18-ff4d-43f2-a45e-6317f73a2d96}</t>
  </si>
  <si>
    <t>00</t>
  </si>
  <si>
    <t>Vedlejší rozpočtové náklady</t>
  </si>
  <si>
    <t>{c1338954-8e81-4c60-bccd-6e268772bfd4}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</si>
  <si>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</si>
  <si>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</si>
  <si>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</si>
  <si>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</si>
  <si>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</si>
  <si>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</si>
  <si>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</si>
  <si>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SO-01 - Vegetační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</si>
  <si>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</si>
  <si>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</si>
  <si>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</si>
  <si>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</si>
  <si>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</si>
  <si>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</si>
  <si>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</si>
  <si>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</si>
  <si>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</si>
  <si>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</si>
  <si>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</si>
  <si>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</si>
  <si>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</si>
  <si>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</si>
  <si>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</si>
  <si>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</si>
  <si>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</si>
  <si>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</si>
  <si>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</si>
  <si>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</si>
  <si>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</si>
  <si>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</si>
  <si>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</si>
  <si>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</si>
  <si>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</si>
  <si>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</si>
  <si>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</si>
  <si>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</si>
  <si>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183111114</t>
  </si>
  <si>
    <t>Hloubení jamek pro vysazování rostlin v zemině tř.1 až 4 bez výměny půdy v rovině nebo na svahu do 1:5, objemu přes 0,01 do 0,02 m3</t>
  </si>
  <si>
    <t>kus</t>
  </si>
  <si>
    <t>CS ÚRS 2016 01</t>
  </si>
  <si>
    <t>4</t>
  </si>
  <si>
    <t>-1661311499</t>
  </si>
  <si>
    <t>VV</t>
  </si>
  <si>
    <t>"stromy poloodrostky" 2088</t>
  </si>
  <si>
    <t>"keře -  kontejner" 100</t>
  </si>
  <si>
    <t>Součet</t>
  </si>
  <si>
    <t>22</t>
  </si>
  <si>
    <t>183408252</t>
  </si>
  <si>
    <t>Orba na plochách jednotlivě do 1 ha střední, na hloubku od 180 do 250 mm, v půdě střední</t>
  </si>
  <si>
    <t>ha</t>
  </si>
  <si>
    <t>655977405</t>
  </si>
  <si>
    <t>23</t>
  </si>
  <si>
    <t>183408322</t>
  </si>
  <si>
    <t>Smykování na plochách jednotlivě do 1 ha, v půdě střední</t>
  </si>
  <si>
    <t>1593392841</t>
  </si>
  <si>
    <t>5</t>
  </si>
  <si>
    <t>183551413</t>
  </si>
  <si>
    <t>Úprava zemědělské půdy - orba rotačním kypřičem, hl. do 0,15 m, na ploše jednotlivě do 5 ha, o sklonu do 5 st.</t>
  </si>
  <si>
    <t>1297475618</t>
  </si>
  <si>
    <t>6</t>
  </si>
  <si>
    <t>181451121</t>
  </si>
  <si>
    <t>Založení trávníku na půdě předem připravené plochy přes 1000 m2 výsevem včetně utažení lučního v rovině nebo na svahu do 1:5</t>
  </si>
  <si>
    <t>m2</t>
  </si>
  <si>
    <t>2078502284</t>
  </si>
  <si>
    <t>celá plocha biocentra</t>
  </si>
  <si>
    <t>7774</t>
  </si>
  <si>
    <t>7</t>
  </si>
  <si>
    <t>M</t>
  </si>
  <si>
    <t>005724.R</t>
  </si>
  <si>
    <t>osivo trvaní dle TZ</t>
  </si>
  <si>
    <t>kg</t>
  </si>
  <si>
    <t>8</t>
  </si>
  <si>
    <t>617028968</t>
  </si>
  <si>
    <t>184102111</t>
  </si>
  <si>
    <t>Výsadba dřeviny s balem do předem vyhloubené jamky se zalitím v rovině nebo na svahu do 1:5, při průměru balu přes 100 do 200 mm</t>
  </si>
  <si>
    <t>-873243668</t>
  </si>
  <si>
    <t>9</t>
  </si>
  <si>
    <t>02607.R</t>
  </si>
  <si>
    <t>Listnaté dřeviny, ZB, v 250-300</t>
  </si>
  <si>
    <t>-316924998</t>
  </si>
  <si>
    <t>"ptačí zob obecný" 20</t>
  </si>
  <si>
    <t>"líska obecná" 10</t>
  </si>
  <si>
    <t>"brslen evropský" 10</t>
  </si>
  <si>
    <t>"svída krvavá" 10</t>
  </si>
  <si>
    <t>"slivoň trnka" 10</t>
  </si>
  <si>
    <t>"řešetlák počistivý" 20</t>
  </si>
  <si>
    <t>"hloh obecný" 10</t>
  </si>
  <si>
    <t>"růže šípková" 10</t>
  </si>
  <si>
    <t>184102112</t>
  </si>
  <si>
    <t>Výsadba dřeviny s balem do předem vyhloubené jamky se zalitím v rovině nebo na svahu do 1:5, při průměru balu přes 200 do 300 mm</t>
  </si>
  <si>
    <t>1427259534</t>
  </si>
  <si>
    <t>11</t>
  </si>
  <si>
    <t>02605.R</t>
  </si>
  <si>
    <t>Listanté dřeviny - zemní bal</t>
  </si>
  <si>
    <t>1256714170</t>
  </si>
  <si>
    <t>"dub zimní" 410</t>
  </si>
  <si>
    <t>"lípa srdčitá" 400</t>
  </si>
  <si>
    <t>"javor babyka" 360</t>
  </si>
  <si>
    <t>"habr obecný" 418</t>
  </si>
  <si>
    <t>"javor mléč" 350</t>
  </si>
  <si>
    <t>"jilm habrolistý" 120</t>
  </si>
  <si>
    <t>"třešeň ptačí" 30</t>
  </si>
  <si>
    <t>12</t>
  </si>
  <si>
    <t>026000001.R</t>
  </si>
  <si>
    <t>Hydroabsorbent</t>
  </si>
  <si>
    <t>-2050831994</t>
  </si>
  <si>
    <t xml:space="preserve">"Hydroabsorbent aplikovat do výsadbové jámy dřeviny" </t>
  </si>
  <si>
    <t>"keře" 100*0,020</t>
  </si>
  <si>
    <t>"stromy" 2088*0,06</t>
  </si>
  <si>
    <t>17</t>
  </si>
  <si>
    <t>184911440.R</t>
  </si>
  <si>
    <t>Mulčování dřevin slámou, tl. 0,2m</t>
  </si>
  <si>
    <t>928841661</t>
  </si>
  <si>
    <t>"stromy i stromy - čtverec 1m2" 2088+100</t>
  </si>
  <si>
    <t>18</t>
  </si>
  <si>
    <t>103911001.R</t>
  </si>
  <si>
    <t>Sláma k mulčování dřevin</t>
  </si>
  <si>
    <t>m3</t>
  </si>
  <si>
    <t>1337752851</t>
  </si>
  <si>
    <t>2188*0,2</t>
  </si>
  <si>
    <t>Svislé a kompletní konstrukce</t>
  </si>
  <si>
    <t>19</t>
  </si>
  <si>
    <t>348951270.R</t>
  </si>
  <si>
    <t>Oplocení lesních kultur dřevěnými kůly průměru do 120 mm, v osové vzdálenosti 3 m, v oplocení výšky 1,6 m, v dolní části zdvojeno přidáním králičího pletiva.</t>
  </si>
  <si>
    <t>m</t>
  </si>
  <si>
    <t>-984813939</t>
  </si>
  <si>
    <t>"celková délka" 405</t>
  </si>
  <si>
    <t>20</t>
  </si>
  <si>
    <t>348951271.R</t>
  </si>
  <si>
    <t>Vrata do oplocení kultur pro vjezd techniky, šíře 4m</t>
  </si>
  <si>
    <t>-699622480</t>
  </si>
  <si>
    <t>998</t>
  </si>
  <si>
    <t>Přesun hmot</t>
  </si>
  <si>
    <t>998231311</t>
  </si>
  <si>
    <t>Přesun hmot pro sadovnické a krajinářské úpravy dopravní vzdálenost do 5000 m</t>
  </si>
  <si>
    <t>t</t>
  </si>
  <si>
    <t>1786625411</t>
  </si>
  <si>
    <t>SO-02 - Následná péče</t>
  </si>
  <si>
    <t>Soupis:</t>
  </si>
  <si>
    <t>1 - Následná péče - první rok</t>
  </si>
  <si>
    <t>111103202</t>
  </si>
  <si>
    <t>Kosení s ponecháním na místě ve vegetačním období travního porostu středně hustého</t>
  </si>
  <si>
    <t>267268593</t>
  </si>
  <si>
    <t>"plochy mimo mulčování - 3 krát ročně" 3*(7774-2188)*0,0001</t>
  </si>
  <si>
    <t>184102990.R</t>
  </si>
  <si>
    <t>Vylepšování - dosadba odrostlých sazenic, včetně vyhloubení jamky, zalití, kotvení  a ochrany</t>
  </si>
  <si>
    <t>-496433814</t>
  </si>
  <si>
    <t>obalované odrostky výšky 1,2 - 2,0 m</t>
  </si>
  <si>
    <t>"5% stromů 1. rok po výsadbě 2088*0,050"104</t>
  </si>
  <si>
    <t>184102991.R</t>
  </si>
  <si>
    <t>Vylepšování - dosadba keřů, včetně vyhloubení jamky, zalití a kotvení</t>
  </si>
  <si>
    <t>-716435124</t>
  </si>
  <si>
    <t>keře - kontejner výšky 40 - 60 cm</t>
  </si>
  <si>
    <t>"5% keřů 1. rok po výsadbě 100*0,050" 5</t>
  </si>
  <si>
    <t>184911441.R</t>
  </si>
  <si>
    <t>-907210471</t>
  </si>
  <si>
    <t>"doplnění mulče stromy - čtverec 1m2" 2088</t>
  </si>
  <si>
    <t>"doplnění mulče keře" 100</t>
  </si>
  <si>
    <t>-867482523</t>
  </si>
  <si>
    <t>2188*0,1</t>
  </si>
  <si>
    <t>185804213</t>
  </si>
  <si>
    <t>Vypletí v rovině nebo na svahu do 1:5 dřevin solitérních</t>
  </si>
  <si>
    <t>13118691</t>
  </si>
  <si>
    <t>"vypletí kořenových mís stromů 2x ročně" 2*2088</t>
  </si>
  <si>
    <t>185804312</t>
  </si>
  <si>
    <t>Zalití rostlin vodou plochy záhonů jednotlivě přes 20 m2</t>
  </si>
  <si>
    <t>94124453</t>
  </si>
  <si>
    <t>"zálivka stromů 8krát ročně - 20l/strom"8*2088*20*0,001</t>
  </si>
  <si>
    <t>"zálivka keřů 8krát ročně - 10l/keřm" 8*100*10*0,001</t>
  </si>
  <si>
    <t>Součet*0,001</t>
  </si>
  <si>
    <t>185851121</t>
  </si>
  <si>
    <t>Dovoz vody pro zálivku rostlin na vzdálenost do 1000 m</t>
  </si>
  <si>
    <t>1187291667</t>
  </si>
  <si>
    <t>348951266</t>
  </si>
  <si>
    <t>Oprava oplocení během roku, kontrola měsíčně</t>
  </si>
  <si>
    <t>-1231488573</t>
  </si>
  <si>
    <t>2 - Následná péče - druhý rok</t>
  </si>
  <si>
    <t>165193293</t>
  </si>
  <si>
    <t>"5% stromů 2. rok po výsadbě 2088*0,050"104</t>
  </si>
  <si>
    <t>"5% keřů 2. rok po výsadbě 100*0,050" 5</t>
  </si>
  <si>
    <t>3 - Následná péče - třetí rok</t>
  </si>
  <si>
    <t>372849971</t>
  </si>
  <si>
    <t>"5% stromů 3. rok po výsadbě 2088*0,050"104</t>
  </si>
  <si>
    <t>"5% keřů 3. rok po výsadbě 100*0,050" 5</t>
  </si>
  <si>
    <t>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</si>
  <si>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</si>
  <si>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</si>
  <si>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</si>
  <si>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</si>
  <si>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</si>
  <si>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</si>
  <si>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012103000</t>
  </si>
  <si>
    <t>Průzkumné, geodetické a projektové práce geodetické práce před výstavbou</t>
  </si>
  <si>
    <t>1024</t>
  </si>
  <si>
    <t>-907270631</t>
  </si>
  <si>
    <t>"vytýčení hranic pozemků a oplocenky" 10 "bodů"</t>
  </si>
  <si>
    <t>"vytýčení podzemního vedení NN správcem sítě" 100</t>
  </si>
  <si>
    <t>VRN3</t>
  </si>
  <si>
    <t>Zařízení staveniště</t>
  </si>
  <si>
    <t>032103000</t>
  </si>
  <si>
    <t>Zařízení staveniště vybavení staveniště náklady na stavební buňky</t>
  </si>
  <si>
    <t>-1064196220</t>
  </si>
  <si>
    <t>039103000</t>
  </si>
  <si>
    <t>Zařízení staveniště zrušení zařízení staveniště rozebrání, bourání a odvoz</t>
  </si>
  <si>
    <t>2024085614</t>
  </si>
  <si>
    <t>0.00025*4000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</si>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</sst>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7" t="s">
        <v>16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9"/>
      <c r="AQ5" s="31"/>
      <c r="BE5" s="35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9" t="s">
        <v>19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9"/>
      <c r="AQ6" s="31"/>
      <c r="BE6" s="356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56"/>
      <c r="BS7" s="24" t="s">
        <v>25</v>
      </c>
    </row>
    <row r="8" spans="2:71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 t="s">
        <v>29</v>
      </c>
      <c r="AO8" s="29"/>
      <c r="AP8" s="29"/>
      <c r="AQ8" s="31"/>
      <c r="BE8" s="356"/>
      <c r="BS8" s="24" t="s">
        <v>30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6"/>
      <c r="BS9" s="24" t="s">
        <v>31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6"/>
      <c r="BS10" s="24" t="s">
        <v>20</v>
      </c>
    </row>
    <row r="11" spans="2:71" ht="18.4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37</v>
      </c>
      <c r="AO11" s="29"/>
      <c r="AP11" s="29"/>
      <c r="AQ11" s="31"/>
      <c r="BE11" s="356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6"/>
      <c r="BS12" s="24" t="s">
        <v>20</v>
      </c>
    </row>
    <row r="13" spans="2:71" ht="14.45" customHeight="1">
      <c r="B13" s="28"/>
      <c r="C13" s="29"/>
      <c r="D13" s="37" t="s">
        <v>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39" t="s">
        <v>39</v>
      </c>
      <c r="AO13" s="29"/>
      <c r="AP13" s="29"/>
      <c r="AQ13" s="31"/>
      <c r="BE13" s="356"/>
      <c r="BS13" s="24" t="s">
        <v>20</v>
      </c>
    </row>
    <row r="14" spans="2:71" ht="15">
      <c r="B14" s="28"/>
      <c r="C14" s="29"/>
      <c r="D14" s="29"/>
      <c r="E14" s="360" t="s">
        <v>39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7" t="s">
        <v>36</v>
      </c>
      <c r="AL14" s="29"/>
      <c r="AM14" s="29"/>
      <c r="AN14" s="39" t="s">
        <v>39</v>
      </c>
      <c r="AO14" s="29"/>
      <c r="AP14" s="29"/>
      <c r="AQ14" s="31"/>
      <c r="BE14" s="356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6"/>
      <c r="BS15" s="24" t="s">
        <v>6</v>
      </c>
    </row>
    <row r="16" spans="2:71" ht="14.45" customHeight="1">
      <c r="B16" s="28"/>
      <c r="C16" s="29"/>
      <c r="D16" s="37" t="s">
        <v>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41</v>
      </c>
      <c r="AO16" s="29"/>
      <c r="AP16" s="29"/>
      <c r="AQ16" s="31"/>
      <c r="BE16" s="356"/>
      <c r="BS16" s="24" t="s">
        <v>6</v>
      </c>
    </row>
    <row r="17" spans="2:71" ht="18.4" customHeight="1">
      <c r="B17" s="28"/>
      <c r="C17" s="29"/>
      <c r="D17" s="29"/>
      <c r="E17" s="35" t="s">
        <v>42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37</v>
      </c>
      <c r="AO17" s="29"/>
      <c r="AP17" s="29"/>
      <c r="AQ17" s="31"/>
      <c r="BE17" s="356"/>
      <c r="BS17" s="24" t="s">
        <v>43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6"/>
      <c r="BS18" s="24" t="s">
        <v>8</v>
      </c>
    </row>
    <row r="19" spans="2:71" ht="14.45" customHeight="1">
      <c r="B19" s="28"/>
      <c r="C19" s="29"/>
      <c r="D19" s="37" t="s">
        <v>44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6"/>
      <c r="BS19" s="24" t="s">
        <v>8</v>
      </c>
    </row>
    <row r="20" spans="2:71" ht="22.5" customHeight="1">
      <c r="B20" s="28"/>
      <c r="C20" s="29"/>
      <c r="D20" s="29"/>
      <c r="E20" s="362" t="s">
        <v>37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9"/>
      <c r="AP20" s="29"/>
      <c r="AQ20" s="31"/>
      <c r="BE20" s="35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6"/>
    </row>
    <row r="23" spans="2:57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3">
        <f>ROUND(AG51,2)</f>
        <v>722337.4</v>
      </c>
      <c r="AL23" s="364"/>
      <c r="AM23" s="364"/>
      <c r="AN23" s="364"/>
      <c r="AO23" s="364"/>
      <c r="AP23" s="42"/>
      <c r="AQ23" s="45"/>
      <c r="BE23" s="35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5" t="s">
        <v>46</v>
      </c>
      <c r="M25" s="365"/>
      <c r="N25" s="365"/>
      <c r="O25" s="365"/>
      <c r="P25" s="42"/>
      <c r="Q25" s="42"/>
      <c r="R25" s="42"/>
      <c r="S25" s="42"/>
      <c r="T25" s="42"/>
      <c r="U25" s="42"/>
      <c r="V25" s="42"/>
      <c r="W25" s="365" t="s">
        <v>47</v>
      </c>
      <c r="X25" s="365"/>
      <c r="Y25" s="365"/>
      <c r="Z25" s="365"/>
      <c r="AA25" s="365"/>
      <c r="AB25" s="365"/>
      <c r="AC25" s="365"/>
      <c r="AD25" s="365"/>
      <c r="AE25" s="365"/>
      <c r="AF25" s="42"/>
      <c r="AG25" s="42"/>
      <c r="AH25" s="42"/>
      <c r="AI25" s="42"/>
      <c r="AJ25" s="42"/>
      <c r="AK25" s="365" t="s">
        <v>48</v>
      </c>
      <c r="AL25" s="365"/>
      <c r="AM25" s="365"/>
      <c r="AN25" s="365"/>
      <c r="AO25" s="365"/>
      <c r="AP25" s="42"/>
      <c r="AQ25" s="45"/>
      <c r="BE25" s="356"/>
    </row>
    <row r="26" spans="2:57" s="2" customFormat="1" ht="14.45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54">
        <v>0.21</v>
      </c>
      <c r="M26" s="353"/>
      <c r="N26" s="353"/>
      <c r="O26" s="353"/>
      <c r="P26" s="48"/>
      <c r="Q26" s="48"/>
      <c r="R26" s="48"/>
      <c r="S26" s="48"/>
      <c r="T26" s="48"/>
      <c r="U26" s="48"/>
      <c r="V26" s="48"/>
      <c r="W26" s="352">
        <f>ROUND(AZ51,2)</f>
        <v>722337.4</v>
      </c>
      <c r="X26" s="353"/>
      <c r="Y26" s="353"/>
      <c r="Z26" s="353"/>
      <c r="AA26" s="353"/>
      <c r="AB26" s="353"/>
      <c r="AC26" s="353"/>
      <c r="AD26" s="353"/>
      <c r="AE26" s="353"/>
      <c r="AF26" s="48"/>
      <c r="AG26" s="48"/>
      <c r="AH26" s="48"/>
      <c r="AI26" s="48"/>
      <c r="AJ26" s="48"/>
      <c r="AK26" s="352">
        <f>ROUND(AV51,2)</f>
        <v>151690.85</v>
      </c>
      <c r="AL26" s="353"/>
      <c r="AM26" s="353"/>
      <c r="AN26" s="353"/>
      <c r="AO26" s="353"/>
      <c r="AP26" s="48"/>
      <c r="AQ26" s="50"/>
      <c r="BE26" s="356"/>
    </row>
    <row r="27" spans="2:57" s="2" customFormat="1" ht="14.45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54">
        <v>0.15</v>
      </c>
      <c r="M27" s="353"/>
      <c r="N27" s="353"/>
      <c r="O27" s="353"/>
      <c r="P27" s="48"/>
      <c r="Q27" s="48"/>
      <c r="R27" s="48"/>
      <c r="S27" s="48"/>
      <c r="T27" s="48"/>
      <c r="U27" s="48"/>
      <c r="V27" s="48"/>
      <c r="W27" s="352">
        <f>ROUND(BA51,2)</f>
        <v>0</v>
      </c>
      <c r="X27" s="353"/>
      <c r="Y27" s="353"/>
      <c r="Z27" s="353"/>
      <c r="AA27" s="353"/>
      <c r="AB27" s="353"/>
      <c r="AC27" s="353"/>
      <c r="AD27" s="353"/>
      <c r="AE27" s="353"/>
      <c r="AF27" s="48"/>
      <c r="AG27" s="48"/>
      <c r="AH27" s="48"/>
      <c r="AI27" s="48"/>
      <c r="AJ27" s="48"/>
      <c r="AK27" s="352">
        <f>ROUND(AW51,2)</f>
        <v>0</v>
      </c>
      <c r="AL27" s="353"/>
      <c r="AM27" s="353"/>
      <c r="AN27" s="353"/>
      <c r="AO27" s="353"/>
      <c r="AP27" s="48"/>
      <c r="AQ27" s="50"/>
      <c r="BE27" s="356"/>
    </row>
    <row r="28" spans="2:57" s="2" customFormat="1" ht="14.45" customHeight="1" hidden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54">
        <v>0.21</v>
      </c>
      <c r="M28" s="353"/>
      <c r="N28" s="353"/>
      <c r="O28" s="353"/>
      <c r="P28" s="48"/>
      <c r="Q28" s="48"/>
      <c r="R28" s="48"/>
      <c r="S28" s="48"/>
      <c r="T28" s="48"/>
      <c r="U28" s="48"/>
      <c r="V28" s="48"/>
      <c r="W28" s="352">
        <f>ROUND(BB51,2)</f>
        <v>0</v>
      </c>
      <c r="X28" s="353"/>
      <c r="Y28" s="353"/>
      <c r="Z28" s="353"/>
      <c r="AA28" s="353"/>
      <c r="AB28" s="353"/>
      <c r="AC28" s="353"/>
      <c r="AD28" s="353"/>
      <c r="AE28" s="353"/>
      <c r="AF28" s="48"/>
      <c r="AG28" s="48"/>
      <c r="AH28" s="48"/>
      <c r="AI28" s="48"/>
      <c r="AJ28" s="48"/>
      <c r="AK28" s="352">
        <v>0</v>
      </c>
      <c r="AL28" s="353"/>
      <c r="AM28" s="353"/>
      <c r="AN28" s="353"/>
      <c r="AO28" s="353"/>
      <c r="AP28" s="48"/>
      <c r="AQ28" s="50"/>
      <c r="BE28" s="356"/>
    </row>
    <row r="29" spans="2:57" s="2" customFormat="1" ht="14.45" customHeight="1" hidden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54">
        <v>0.15</v>
      </c>
      <c r="M29" s="353"/>
      <c r="N29" s="353"/>
      <c r="O29" s="353"/>
      <c r="P29" s="48"/>
      <c r="Q29" s="48"/>
      <c r="R29" s="48"/>
      <c r="S29" s="48"/>
      <c r="T29" s="48"/>
      <c r="U29" s="48"/>
      <c r="V29" s="48"/>
      <c r="W29" s="352">
        <f>ROUND(BC51,2)</f>
        <v>0</v>
      </c>
      <c r="X29" s="353"/>
      <c r="Y29" s="353"/>
      <c r="Z29" s="353"/>
      <c r="AA29" s="353"/>
      <c r="AB29" s="353"/>
      <c r="AC29" s="353"/>
      <c r="AD29" s="353"/>
      <c r="AE29" s="353"/>
      <c r="AF29" s="48"/>
      <c r="AG29" s="48"/>
      <c r="AH29" s="48"/>
      <c r="AI29" s="48"/>
      <c r="AJ29" s="48"/>
      <c r="AK29" s="352">
        <v>0</v>
      </c>
      <c r="AL29" s="353"/>
      <c r="AM29" s="353"/>
      <c r="AN29" s="353"/>
      <c r="AO29" s="353"/>
      <c r="AP29" s="48"/>
      <c r="AQ29" s="50"/>
      <c r="BE29" s="356"/>
    </row>
    <row r="30" spans="2:57" s="2" customFormat="1" ht="14.45" customHeight="1" hidden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54">
        <v>0</v>
      </c>
      <c r="M30" s="353"/>
      <c r="N30" s="353"/>
      <c r="O30" s="353"/>
      <c r="P30" s="48"/>
      <c r="Q30" s="48"/>
      <c r="R30" s="48"/>
      <c r="S30" s="48"/>
      <c r="T30" s="48"/>
      <c r="U30" s="48"/>
      <c r="V30" s="48"/>
      <c r="W30" s="352">
        <f>ROUND(BD51,2)</f>
        <v>0</v>
      </c>
      <c r="X30" s="353"/>
      <c r="Y30" s="353"/>
      <c r="Z30" s="353"/>
      <c r="AA30" s="353"/>
      <c r="AB30" s="353"/>
      <c r="AC30" s="353"/>
      <c r="AD30" s="353"/>
      <c r="AE30" s="353"/>
      <c r="AF30" s="48"/>
      <c r="AG30" s="48"/>
      <c r="AH30" s="48"/>
      <c r="AI30" s="48"/>
      <c r="AJ30" s="48"/>
      <c r="AK30" s="352">
        <v>0</v>
      </c>
      <c r="AL30" s="353"/>
      <c r="AM30" s="353"/>
      <c r="AN30" s="353"/>
      <c r="AO30" s="353"/>
      <c r="AP30" s="48"/>
      <c r="AQ30" s="50"/>
      <c r="BE30" s="35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6"/>
    </row>
    <row r="32" spans="2:57" s="1" customFormat="1" ht="25.9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70" t="s">
        <v>57</v>
      </c>
      <c r="Y32" s="371"/>
      <c r="Z32" s="371"/>
      <c r="AA32" s="371"/>
      <c r="AB32" s="371"/>
      <c r="AC32" s="53"/>
      <c r="AD32" s="53"/>
      <c r="AE32" s="53"/>
      <c r="AF32" s="53"/>
      <c r="AG32" s="53"/>
      <c r="AH32" s="53"/>
      <c r="AI32" s="53"/>
      <c r="AJ32" s="53"/>
      <c r="AK32" s="372">
        <f>SUM(AK23:AK30)</f>
        <v>874028.25</v>
      </c>
      <c r="AL32" s="371"/>
      <c r="AM32" s="371"/>
      <c r="AN32" s="371"/>
      <c r="AO32" s="373"/>
      <c r="AP32" s="51"/>
      <c r="AQ32" s="55"/>
      <c r="BE32" s="35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16040b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84" t="str">
        <f>K6</f>
        <v>LOKÁLNÍ BIOCENTRUM LBC3 BRÁZDIM</v>
      </c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k.ú. Brázdim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86" t="str">
        <f>IF(AN8="","",AN8)</f>
        <v>8.11.2016</v>
      </c>
      <c r="AN44" s="38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32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Státní pozemkový úřad, KPÚ pro Středočeský kraj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40</v>
      </c>
      <c r="AJ46" s="63"/>
      <c r="AK46" s="63"/>
      <c r="AL46" s="63"/>
      <c r="AM46" s="387" t="str">
        <f>IF(E17="","",E17)</f>
        <v>ATELIER FONTES s.r.o.</v>
      </c>
      <c r="AN46" s="387"/>
      <c r="AO46" s="387"/>
      <c r="AP46" s="387"/>
      <c r="AQ46" s="63"/>
      <c r="AR46" s="61"/>
      <c r="AS46" s="388" t="s">
        <v>59</v>
      </c>
      <c r="AT46" s="38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38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90"/>
      <c r="AT47" s="39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92"/>
      <c r="AT48" s="39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6" t="s">
        <v>60</v>
      </c>
      <c r="D49" s="367"/>
      <c r="E49" s="367"/>
      <c r="F49" s="367"/>
      <c r="G49" s="367"/>
      <c r="H49" s="79"/>
      <c r="I49" s="368" t="s">
        <v>61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62</v>
      </c>
      <c r="AH49" s="367"/>
      <c r="AI49" s="367"/>
      <c r="AJ49" s="367"/>
      <c r="AK49" s="367"/>
      <c r="AL49" s="367"/>
      <c r="AM49" s="367"/>
      <c r="AN49" s="368" t="s">
        <v>63</v>
      </c>
      <c r="AO49" s="367"/>
      <c r="AP49" s="367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ROUND(AG52+AG53+AG57,2)</f>
        <v>722337.4</v>
      </c>
      <c r="AH51" s="381"/>
      <c r="AI51" s="381"/>
      <c r="AJ51" s="381"/>
      <c r="AK51" s="381"/>
      <c r="AL51" s="381"/>
      <c r="AM51" s="381"/>
      <c r="AN51" s="382">
        <f aca="true" t="shared" si="0" ref="AN51:AN57">SUM(AG51,AT51)</f>
        <v>874028.25</v>
      </c>
      <c r="AO51" s="382"/>
      <c r="AP51" s="382"/>
      <c r="AQ51" s="89" t="s">
        <v>37</v>
      </c>
      <c r="AR51" s="71"/>
      <c r="AS51" s="90">
        <f>ROUND(AS52+AS53+AS57,2)</f>
        <v>0</v>
      </c>
      <c r="AT51" s="91">
        <f aca="true" t="shared" si="1" ref="AT51:AT57">ROUND(SUM(AV51:AW51),2)</f>
        <v>151690.85</v>
      </c>
      <c r="AU51" s="92">
        <f>ROUND(AU52+AU53+AU57,5)</f>
        <v>0</v>
      </c>
      <c r="AV51" s="91">
        <f>ROUND(AZ51*L26,2)</f>
        <v>151690.85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ROUND(AZ52+AZ53+AZ57,2)</f>
        <v>722337.4</v>
      </c>
      <c r="BA51" s="91">
        <f>ROUND(BA52+BA53+BA57,2)</f>
        <v>0</v>
      </c>
      <c r="BB51" s="91">
        <f>ROUND(BB52+BB53+BB57,2)</f>
        <v>0</v>
      </c>
      <c r="BC51" s="91">
        <f>ROUND(BC52+BC53+BC57,2)</f>
        <v>0</v>
      </c>
      <c r="BD51" s="93">
        <f>ROUND(BD52+BD53+BD57,2)</f>
        <v>0</v>
      </c>
      <c r="BS51" s="94" t="s">
        <v>78</v>
      </c>
      <c r="BT51" s="94" t="s">
        <v>79</v>
      </c>
      <c r="BU51" s="95" t="s">
        <v>80</v>
      </c>
      <c r="BV51" s="94" t="s">
        <v>81</v>
      </c>
      <c r="BW51" s="94" t="s">
        <v>7</v>
      </c>
      <c r="BX51" s="94" t="s">
        <v>82</v>
      </c>
      <c r="CL51" s="94" t="s">
        <v>22</v>
      </c>
    </row>
    <row r="52" spans="1:91" s="5" customFormat="1" ht="22.5" customHeight="1">
      <c r="A52" s="96" t="s">
        <v>83</v>
      </c>
      <c r="B52" s="97"/>
      <c r="C52" s="98"/>
      <c r="D52" s="374" t="s">
        <v>84</v>
      </c>
      <c r="E52" s="374"/>
      <c r="F52" s="374"/>
      <c r="G52" s="374"/>
      <c r="H52" s="374"/>
      <c r="I52" s="99"/>
      <c r="J52" s="374" t="s">
        <v>85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5">
        <f>'SO-01 - Vegetační úpravy'!J27</f>
        <v>411066.4</v>
      </c>
      <c r="AH52" s="376"/>
      <c r="AI52" s="376"/>
      <c r="AJ52" s="376"/>
      <c r="AK52" s="376"/>
      <c r="AL52" s="376"/>
      <c r="AM52" s="376"/>
      <c r="AN52" s="375">
        <f t="shared" si="0"/>
        <v>497390.34</v>
      </c>
      <c r="AO52" s="376"/>
      <c r="AP52" s="376"/>
      <c r="AQ52" s="100" t="s">
        <v>86</v>
      </c>
      <c r="AR52" s="101"/>
      <c r="AS52" s="102">
        <v>0</v>
      </c>
      <c r="AT52" s="103">
        <f t="shared" si="1"/>
        <v>86323.94</v>
      </c>
      <c r="AU52" s="104">
        <f>'SO-01 - Vegetační úpravy'!P80</f>
        <v>0</v>
      </c>
      <c r="AV52" s="103">
        <f>'SO-01 - Vegetační úpravy'!J30</f>
        <v>86323.94</v>
      </c>
      <c r="AW52" s="103">
        <f>'SO-01 - Vegetační úpravy'!J31</f>
        <v>0</v>
      </c>
      <c r="AX52" s="103">
        <f>'SO-01 - Vegetační úpravy'!J32</f>
        <v>0</v>
      </c>
      <c r="AY52" s="103">
        <f>'SO-01 - Vegetační úpravy'!J33</f>
        <v>0</v>
      </c>
      <c r="AZ52" s="103">
        <f>'SO-01 - Vegetační úpravy'!F30</f>
        <v>411066.4</v>
      </c>
      <c r="BA52" s="103">
        <f>'SO-01 - Vegetační úpravy'!F31</f>
        <v>0</v>
      </c>
      <c r="BB52" s="103">
        <f>'SO-01 - Vegetační úpravy'!F32</f>
        <v>0</v>
      </c>
      <c r="BC52" s="103">
        <f>'SO-01 - Vegetační úpravy'!F33</f>
        <v>0</v>
      </c>
      <c r="BD52" s="105">
        <f>'SO-01 - Vegetační úpravy'!F34</f>
        <v>0</v>
      </c>
      <c r="BT52" s="106" t="s">
        <v>25</v>
      </c>
      <c r="BV52" s="106" t="s">
        <v>81</v>
      </c>
      <c r="BW52" s="106" t="s">
        <v>87</v>
      </c>
      <c r="BX52" s="106" t="s">
        <v>7</v>
      </c>
      <c r="CL52" s="106" t="s">
        <v>22</v>
      </c>
      <c r="CM52" s="106" t="s">
        <v>88</v>
      </c>
    </row>
    <row r="53" spans="2:91" s="5" customFormat="1" ht="22.5" customHeight="1">
      <c r="B53" s="97"/>
      <c r="C53" s="98"/>
      <c r="D53" s="374" t="s">
        <v>89</v>
      </c>
      <c r="E53" s="374"/>
      <c r="F53" s="374"/>
      <c r="G53" s="374"/>
      <c r="H53" s="374"/>
      <c r="I53" s="99"/>
      <c r="J53" s="374" t="s">
        <v>90</v>
      </c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7">
        <f>ROUND(SUM(AG54:AG56),2)</f>
        <v>287271</v>
      </c>
      <c r="AH53" s="376"/>
      <c r="AI53" s="376"/>
      <c r="AJ53" s="376"/>
      <c r="AK53" s="376"/>
      <c r="AL53" s="376"/>
      <c r="AM53" s="376"/>
      <c r="AN53" s="375">
        <f t="shared" si="0"/>
        <v>347597.91000000003</v>
      </c>
      <c r="AO53" s="376"/>
      <c r="AP53" s="376"/>
      <c r="AQ53" s="100" t="s">
        <v>86</v>
      </c>
      <c r="AR53" s="101"/>
      <c r="AS53" s="102">
        <f>ROUND(SUM(AS54:AS56),2)</f>
        <v>0</v>
      </c>
      <c r="AT53" s="103">
        <f t="shared" si="1"/>
        <v>60326.91</v>
      </c>
      <c r="AU53" s="104">
        <f>ROUND(SUM(AU54:AU56),5)</f>
        <v>0</v>
      </c>
      <c r="AV53" s="103">
        <f>ROUND(AZ53*L26,2)</f>
        <v>60326.91</v>
      </c>
      <c r="AW53" s="103">
        <f>ROUND(BA53*L27,2)</f>
        <v>0</v>
      </c>
      <c r="AX53" s="103">
        <f>ROUND(BB53*L26,2)</f>
        <v>0</v>
      </c>
      <c r="AY53" s="103">
        <f>ROUND(BC53*L27,2)</f>
        <v>0</v>
      </c>
      <c r="AZ53" s="103">
        <f>ROUND(SUM(AZ54:AZ56),2)</f>
        <v>287271</v>
      </c>
      <c r="BA53" s="103">
        <f>ROUND(SUM(BA54:BA56),2)</f>
        <v>0</v>
      </c>
      <c r="BB53" s="103">
        <f>ROUND(SUM(BB54:BB56),2)</f>
        <v>0</v>
      </c>
      <c r="BC53" s="103">
        <f>ROUND(SUM(BC54:BC56),2)</f>
        <v>0</v>
      </c>
      <c r="BD53" s="105">
        <f>ROUND(SUM(BD54:BD56),2)</f>
        <v>0</v>
      </c>
      <c r="BS53" s="106" t="s">
        <v>78</v>
      </c>
      <c r="BT53" s="106" t="s">
        <v>25</v>
      </c>
      <c r="BU53" s="106" t="s">
        <v>80</v>
      </c>
      <c r="BV53" s="106" t="s">
        <v>81</v>
      </c>
      <c r="BW53" s="106" t="s">
        <v>91</v>
      </c>
      <c r="BX53" s="106" t="s">
        <v>7</v>
      </c>
      <c r="CL53" s="106" t="s">
        <v>22</v>
      </c>
      <c r="CM53" s="106" t="s">
        <v>88</v>
      </c>
    </row>
    <row r="54" spans="1:90" s="6" customFormat="1" ht="22.5" customHeight="1">
      <c r="A54" s="96" t="s">
        <v>83</v>
      </c>
      <c r="B54" s="107"/>
      <c r="C54" s="108"/>
      <c r="D54" s="108"/>
      <c r="E54" s="378" t="s">
        <v>25</v>
      </c>
      <c r="F54" s="378"/>
      <c r="G54" s="378"/>
      <c r="H54" s="378"/>
      <c r="I54" s="378"/>
      <c r="J54" s="108"/>
      <c r="K54" s="378" t="s">
        <v>92</v>
      </c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9">
        <f>'1 - Následná péče - první...'!J29</f>
        <v>108885</v>
      </c>
      <c r="AH54" s="380"/>
      <c r="AI54" s="380"/>
      <c r="AJ54" s="380"/>
      <c r="AK54" s="380"/>
      <c r="AL54" s="380"/>
      <c r="AM54" s="380"/>
      <c r="AN54" s="379">
        <f t="shared" si="0"/>
        <v>131750.85</v>
      </c>
      <c r="AO54" s="380"/>
      <c r="AP54" s="380"/>
      <c r="AQ54" s="109" t="s">
        <v>93</v>
      </c>
      <c r="AR54" s="110"/>
      <c r="AS54" s="111">
        <v>0</v>
      </c>
      <c r="AT54" s="112">
        <f t="shared" si="1"/>
        <v>22865.85</v>
      </c>
      <c r="AU54" s="113">
        <f>'1 - Následná péče - první...'!P85</f>
        <v>0</v>
      </c>
      <c r="AV54" s="112">
        <f>'1 - Následná péče - první...'!J32</f>
        <v>22865.85</v>
      </c>
      <c r="AW54" s="112">
        <f>'1 - Následná péče - první...'!J33</f>
        <v>0</v>
      </c>
      <c r="AX54" s="112">
        <f>'1 - Následná péče - první...'!J34</f>
        <v>0</v>
      </c>
      <c r="AY54" s="112">
        <f>'1 - Následná péče - první...'!J35</f>
        <v>0</v>
      </c>
      <c r="AZ54" s="112">
        <f>'1 - Následná péče - první...'!F32</f>
        <v>108885</v>
      </c>
      <c r="BA54" s="112">
        <f>'1 - Následná péče - první...'!F33</f>
        <v>0</v>
      </c>
      <c r="BB54" s="112">
        <f>'1 - Následná péče - první...'!F34</f>
        <v>0</v>
      </c>
      <c r="BC54" s="112">
        <f>'1 - Následná péče - první...'!F35</f>
        <v>0</v>
      </c>
      <c r="BD54" s="114">
        <f>'1 - Následná péče - první...'!F36</f>
        <v>0</v>
      </c>
      <c r="BT54" s="115" t="s">
        <v>88</v>
      </c>
      <c r="BV54" s="115" t="s">
        <v>81</v>
      </c>
      <c r="BW54" s="115" t="s">
        <v>94</v>
      </c>
      <c r="BX54" s="115" t="s">
        <v>91</v>
      </c>
      <c r="CL54" s="115" t="s">
        <v>22</v>
      </c>
    </row>
    <row r="55" spans="1:90" s="6" customFormat="1" ht="22.5" customHeight="1">
      <c r="A55" s="96" t="s">
        <v>83</v>
      </c>
      <c r="B55" s="107"/>
      <c r="C55" s="108"/>
      <c r="D55" s="108"/>
      <c r="E55" s="378" t="s">
        <v>88</v>
      </c>
      <c r="F55" s="378"/>
      <c r="G55" s="378"/>
      <c r="H55" s="378"/>
      <c r="I55" s="378"/>
      <c r="J55" s="108"/>
      <c r="K55" s="378" t="s">
        <v>95</v>
      </c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9">
        <f>'2 - Následná péče - druhý...'!J29</f>
        <v>89193</v>
      </c>
      <c r="AH55" s="380"/>
      <c r="AI55" s="380"/>
      <c r="AJ55" s="380"/>
      <c r="AK55" s="380"/>
      <c r="AL55" s="380"/>
      <c r="AM55" s="380"/>
      <c r="AN55" s="379">
        <f t="shared" si="0"/>
        <v>107923.53</v>
      </c>
      <c r="AO55" s="380"/>
      <c r="AP55" s="380"/>
      <c r="AQ55" s="109" t="s">
        <v>93</v>
      </c>
      <c r="AR55" s="110"/>
      <c r="AS55" s="111">
        <v>0</v>
      </c>
      <c r="AT55" s="112">
        <f t="shared" si="1"/>
        <v>18730.53</v>
      </c>
      <c r="AU55" s="113">
        <f>'2 - Následná péče - druhý...'!P85</f>
        <v>0</v>
      </c>
      <c r="AV55" s="112">
        <f>'2 - Následná péče - druhý...'!J32</f>
        <v>18730.53</v>
      </c>
      <c r="AW55" s="112">
        <f>'2 - Následná péče - druhý...'!J33</f>
        <v>0</v>
      </c>
      <c r="AX55" s="112">
        <f>'2 - Následná péče - druhý...'!J34</f>
        <v>0</v>
      </c>
      <c r="AY55" s="112">
        <f>'2 - Následná péče - druhý...'!J35</f>
        <v>0</v>
      </c>
      <c r="AZ55" s="112">
        <f>'2 - Následná péče - druhý...'!F32</f>
        <v>89193</v>
      </c>
      <c r="BA55" s="112">
        <f>'2 - Následná péče - druhý...'!F33</f>
        <v>0</v>
      </c>
      <c r="BB55" s="112">
        <f>'2 - Následná péče - druhý...'!F34</f>
        <v>0</v>
      </c>
      <c r="BC55" s="112">
        <f>'2 - Následná péče - druhý...'!F35</f>
        <v>0</v>
      </c>
      <c r="BD55" s="114">
        <f>'2 - Následná péče - druhý...'!F36</f>
        <v>0</v>
      </c>
      <c r="BT55" s="115" t="s">
        <v>88</v>
      </c>
      <c r="BV55" s="115" t="s">
        <v>81</v>
      </c>
      <c r="BW55" s="115" t="s">
        <v>96</v>
      </c>
      <c r="BX55" s="115" t="s">
        <v>91</v>
      </c>
      <c r="CL55" s="115" t="s">
        <v>22</v>
      </c>
    </row>
    <row r="56" spans="1:90" s="6" customFormat="1" ht="22.5" customHeight="1">
      <c r="A56" s="96" t="s">
        <v>83</v>
      </c>
      <c r="B56" s="107"/>
      <c r="C56" s="108"/>
      <c r="D56" s="108"/>
      <c r="E56" s="378" t="s">
        <v>97</v>
      </c>
      <c r="F56" s="378"/>
      <c r="G56" s="378"/>
      <c r="H56" s="378"/>
      <c r="I56" s="378"/>
      <c r="J56" s="108"/>
      <c r="K56" s="378" t="s">
        <v>98</v>
      </c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9">
        <f>'3 - Následná péče - třetí...'!J29</f>
        <v>89193</v>
      </c>
      <c r="AH56" s="380"/>
      <c r="AI56" s="380"/>
      <c r="AJ56" s="380"/>
      <c r="AK56" s="380"/>
      <c r="AL56" s="380"/>
      <c r="AM56" s="380"/>
      <c r="AN56" s="379">
        <f t="shared" si="0"/>
        <v>107923.53</v>
      </c>
      <c r="AO56" s="380"/>
      <c r="AP56" s="380"/>
      <c r="AQ56" s="109" t="s">
        <v>93</v>
      </c>
      <c r="AR56" s="110"/>
      <c r="AS56" s="111">
        <v>0</v>
      </c>
      <c r="AT56" s="112">
        <f t="shared" si="1"/>
        <v>18730.53</v>
      </c>
      <c r="AU56" s="113">
        <f>'3 - Následná péče - třetí...'!P85</f>
        <v>0</v>
      </c>
      <c r="AV56" s="112">
        <f>'3 - Následná péče - třetí...'!J32</f>
        <v>18730.53</v>
      </c>
      <c r="AW56" s="112">
        <f>'3 - Následná péče - třetí...'!J33</f>
        <v>0</v>
      </c>
      <c r="AX56" s="112">
        <f>'3 - Následná péče - třetí...'!J34</f>
        <v>0</v>
      </c>
      <c r="AY56" s="112">
        <f>'3 - Následná péče - třetí...'!J35</f>
        <v>0</v>
      </c>
      <c r="AZ56" s="112">
        <f>'3 - Následná péče - třetí...'!F32</f>
        <v>89193</v>
      </c>
      <c r="BA56" s="112">
        <f>'3 - Následná péče - třetí...'!F33</f>
        <v>0</v>
      </c>
      <c r="BB56" s="112">
        <f>'3 - Následná péče - třetí...'!F34</f>
        <v>0</v>
      </c>
      <c r="BC56" s="112">
        <f>'3 - Následná péče - třetí...'!F35</f>
        <v>0</v>
      </c>
      <c r="BD56" s="114">
        <f>'3 - Následná péče - třetí...'!F36</f>
        <v>0</v>
      </c>
      <c r="BT56" s="115" t="s">
        <v>88</v>
      </c>
      <c r="BV56" s="115" t="s">
        <v>81</v>
      </c>
      <c r="BW56" s="115" t="s">
        <v>99</v>
      </c>
      <c r="BX56" s="115" t="s">
        <v>91</v>
      </c>
      <c r="CL56" s="115" t="s">
        <v>22</v>
      </c>
    </row>
    <row r="57" spans="1:91" s="5" customFormat="1" ht="22.5" customHeight="1">
      <c r="A57" s="96" t="s">
        <v>83</v>
      </c>
      <c r="B57" s="97"/>
      <c r="C57" s="98"/>
      <c r="D57" s="374" t="s">
        <v>100</v>
      </c>
      <c r="E57" s="374"/>
      <c r="F57" s="374"/>
      <c r="G57" s="374"/>
      <c r="H57" s="374"/>
      <c r="I57" s="99"/>
      <c r="J57" s="374" t="s">
        <v>101</v>
      </c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5">
        <f>'00 - Vedlejší rozpočtové ...'!J27</f>
        <v>24000</v>
      </c>
      <c r="AH57" s="376"/>
      <c r="AI57" s="376"/>
      <c r="AJ57" s="376"/>
      <c r="AK57" s="376"/>
      <c r="AL57" s="376"/>
      <c r="AM57" s="376"/>
      <c r="AN57" s="375">
        <f t="shared" si="0"/>
        <v>29040</v>
      </c>
      <c r="AO57" s="376"/>
      <c r="AP57" s="376"/>
      <c r="AQ57" s="100" t="s">
        <v>86</v>
      </c>
      <c r="AR57" s="101"/>
      <c r="AS57" s="116">
        <v>0</v>
      </c>
      <c r="AT57" s="117">
        <f t="shared" si="1"/>
        <v>5040</v>
      </c>
      <c r="AU57" s="118">
        <f>'00 - Vedlejší rozpočtové ...'!P79</f>
        <v>0</v>
      </c>
      <c r="AV57" s="117">
        <f>'00 - Vedlejší rozpočtové ...'!J30</f>
        <v>5040</v>
      </c>
      <c r="AW57" s="117">
        <f>'00 - Vedlejší rozpočtové ...'!J31</f>
        <v>0</v>
      </c>
      <c r="AX57" s="117">
        <f>'00 - Vedlejší rozpočtové ...'!J32</f>
        <v>0</v>
      </c>
      <c r="AY57" s="117">
        <f>'00 - Vedlejší rozpočtové ...'!J33</f>
        <v>0</v>
      </c>
      <c r="AZ57" s="117">
        <f>'00 - Vedlejší rozpočtové ...'!F30</f>
        <v>24000</v>
      </c>
      <c r="BA57" s="117">
        <f>'00 - Vedlejší rozpočtové ...'!F31</f>
        <v>0</v>
      </c>
      <c r="BB57" s="117">
        <f>'00 - Vedlejší rozpočtové ...'!F32</f>
        <v>0</v>
      </c>
      <c r="BC57" s="117">
        <f>'00 - Vedlejší rozpočtové ...'!F33</f>
        <v>0</v>
      </c>
      <c r="BD57" s="119">
        <f>'00 - Vedlejší rozpočtové ...'!F34</f>
        <v>0</v>
      </c>
      <c r="BT57" s="106" t="s">
        <v>25</v>
      </c>
      <c r="BV57" s="106" t="s">
        <v>81</v>
      </c>
      <c r="BW57" s="106" t="s">
        <v>102</v>
      </c>
      <c r="BX57" s="106" t="s">
        <v>7</v>
      </c>
      <c r="CL57" s="106" t="s">
        <v>22</v>
      </c>
      <c r="CM57" s="106" t="s">
        <v>88</v>
      </c>
    </row>
    <row r="58" spans="2:44" s="1" customFormat="1" ht="30" customHeight="1">
      <c r="B58" s="41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1"/>
    </row>
    <row r="59" spans="2:44" s="1" customFormat="1" ht="6.95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61"/>
    </row>
  </sheetData>
  <sheetProtection password="CC35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E56:I56"/>
    <mergeCell ref="K56:AF56"/>
    <mergeCell ref="AN57:AP57"/>
    <mergeCell ref="AG57:AM57"/>
    <mergeCell ref="D57:H57"/>
    <mergeCell ref="J57:AF57"/>
    <mergeCell ref="E54:I54"/>
    <mergeCell ref="K54:AF54"/>
    <mergeCell ref="AN55:AP55"/>
    <mergeCell ref="AG55:AM55"/>
    <mergeCell ref="E55:I55"/>
    <mergeCell ref="K55:AF55"/>
    <mergeCell ref="D52:H52"/>
    <mergeCell ref="J52:AF52"/>
    <mergeCell ref="AN53:AP53"/>
    <mergeCell ref="AG53:AM53"/>
    <mergeCell ref="D53:H53"/>
    <mergeCell ref="J53:AF53"/>
    <mergeCell ref="AN49:AP49"/>
    <mergeCell ref="L30:O30"/>
    <mergeCell ref="W30:AE30"/>
    <mergeCell ref="AK30:AO30"/>
    <mergeCell ref="X32:AB32"/>
    <mergeCell ref="AK32:AO32"/>
    <mergeCell ref="L27:O27"/>
    <mergeCell ref="W27:AE27"/>
    <mergeCell ref="C49:G49"/>
    <mergeCell ref="I49:AF49"/>
    <mergeCell ref="AG49:AM49"/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display="1) Rekapitulace stavby"/>
    <hyperlink ref="W1:AI1" location="C51" display="2) Rekapitulace objektů stavby a soupisů prací"/>
    <hyperlink ref="A52" location="'SO-01 - Vegetační úpravy'!C2" display="/"/>
    <hyperlink ref="A54" location="'1 - Následná péče - první...'!C2" display="/"/>
    <hyperlink ref="A55" location="'2 - Následná péče - druhý...'!C2" display="/"/>
    <hyperlink ref="A56" location="'3 - Následná péče - třetí...'!C2" display="/"/>
    <hyperlink ref="A57" location="'00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workbookViewId="0" topLeftCell="A1">
      <pane ySplit="1" topLeftCell="A92" activePane="bottomLeft" state="frozen"/>
      <selection pane="bottomLeft" activeCell="I106" sqref="I1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s="1" customFormat="1" ht="15">
      <c r="B8" s="41"/>
      <c r="C8" s="42"/>
      <c r="D8" s="37" t="s">
        <v>109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00" t="s">
        <v>110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37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8" t="s">
        <v>28</v>
      </c>
      <c r="J12" s="129" t="str">
        <f>'Rekapitulace stavby'!AN8</f>
        <v>8.11.2016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8" t="s">
        <v>33</v>
      </c>
      <c r="J14" s="35" t="s">
        <v>34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28" t="s">
        <v>36</v>
      </c>
      <c r="J15" s="35" t="s">
        <v>37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38</v>
      </c>
      <c r="E17" s="42"/>
      <c r="F17" s="42"/>
      <c r="G17" s="42"/>
      <c r="H17" s="42"/>
      <c r="I17" s="128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40</v>
      </c>
      <c r="E20" s="42"/>
      <c r="F20" s="42"/>
      <c r="G20" s="42"/>
      <c r="H20" s="42"/>
      <c r="I20" s="128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28" t="s">
        <v>36</v>
      </c>
      <c r="J21" s="35" t="s">
        <v>37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44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362" t="s">
        <v>37</v>
      </c>
      <c r="F24" s="362"/>
      <c r="G24" s="362"/>
      <c r="H24" s="362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45</v>
      </c>
      <c r="E27" s="42"/>
      <c r="F27" s="42"/>
      <c r="G27" s="42"/>
      <c r="H27" s="42"/>
      <c r="I27" s="127"/>
      <c r="J27" s="137">
        <f>ROUND(J80,2)</f>
        <v>411066.4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38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9">
        <f>ROUND(SUM(BE80:BE129),2)</f>
        <v>411066.4</v>
      </c>
      <c r="G30" s="42"/>
      <c r="H30" s="42"/>
      <c r="I30" s="140">
        <v>0.21</v>
      </c>
      <c r="J30" s="139">
        <f>ROUND(ROUND((SUM(BE80:BE129)),2)*I30,2)</f>
        <v>86323.94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9">
        <f>ROUND(SUM(BF80:BF129),2)</f>
        <v>0</v>
      </c>
      <c r="G31" s="42"/>
      <c r="H31" s="42"/>
      <c r="I31" s="140">
        <v>0.15</v>
      </c>
      <c r="J31" s="139">
        <f>ROUND(ROUND((SUM(BF80:BF129)),2)*I31,2)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52</v>
      </c>
      <c r="F32" s="139">
        <f>ROUND(SUM(BG80:BG129),2)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53</v>
      </c>
      <c r="F33" s="139">
        <f>ROUND(SUM(BH80:BH129),2)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54</v>
      </c>
      <c r="F34" s="139">
        <f>ROUND(SUM(BI80:BI129),2)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55</v>
      </c>
      <c r="E36" s="79"/>
      <c r="F36" s="79"/>
      <c r="G36" s="143" t="s">
        <v>56</v>
      </c>
      <c r="H36" s="144" t="s">
        <v>57</v>
      </c>
      <c r="I36" s="145"/>
      <c r="J36" s="146">
        <f>SUM(J27:J34)</f>
        <v>497390.34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111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LOKÁLNÍ BIOCENTRUM LBC3 BRÁZDIM</v>
      </c>
      <c r="F45" s="399"/>
      <c r="G45" s="399"/>
      <c r="H45" s="399"/>
      <c r="I45" s="127"/>
      <c r="J45" s="42"/>
      <c r="K45" s="45"/>
    </row>
    <row r="46" spans="2:11" s="1" customFormat="1" ht="14.45" customHeight="1">
      <c r="B46" s="41"/>
      <c r="C46" s="37" t="s">
        <v>109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SO-01 - Vegetační úpravy</v>
      </c>
      <c r="F47" s="401"/>
      <c r="G47" s="401"/>
      <c r="H47" s="401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k.ú. Brázdim</v>
      </c>
      <c r="G49" s="42"/>
      <c r="H49" s="42"/>
      <c r="I49" s="128" t="s">
        <v>28</v>
      </c>
      <c r="J49" s="129" t="str">
        <f>IF(J12="","",J12)</f>
        <v>8.11.2016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32</v>
      </c>
      <c r="D51" s="42"/>
      <c r="E51" s="42"/>
      <c r="F51" s="35" t="str">
        <f>E15</f>
        <v>Státní pozemkový úřad, KPÚ pro Středočeský kraj</v>
      </c>
      <c r="G51" s="42"/>
      <c r="H51" s="42"/>
      <c r="I51" s="128" t="s">
        <v>40</v>
      </c>
      <c r="J51" s="35" t="str">
        <f>E21</f>
        <v>ATELIER FONTES s.r.o.</v>
      </c>
      <c r="K51" s="45"/>
    </row>
    <row r="52" spans="2:11" s="1" customFormat="1" ht="14.45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112</v>
      </c>
      <c r="D54" s="141"/>
      <c r="E54" s="141"/>
      <c r="F54" s="141"/>
      <c r="G54" s="141"/>
      <c r="H54" s="141"/>
      <c r="I54" s="154"/>
      <c r="J54" s="155" t="s">
        <v>113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114</v>
      </c>
      <c r="D56" s="42"/>
      <c r="E56" s="42"/>
      <c r="F56" s="42"/>
      <c r="G56" s="42"/>
      <c r="H56" s="42"/>
      <c r="I56" s="127"/>
      <c r="J56" s="137">
        <f>J80</f>
        <v>411066.4</v>
      </c>
      <c r="K56" s="45"/>
      <c r="AU56" s="24" t="s">
        <v>115</v>
      </c>
    </row>
    <row r="57" spans="2:11" s="8" customFormat="1" ht="24.95" customHeight="1">
      <c r="B57" s="158"/>
      <c r="C57" s="159"/>
      <c r="D57" s="160" t="s">
        <v>116</v>
      </c>
      <c r="E57" s="161"/>
      <c r="F57" s="161"/>
      <c r="G57" s="161"/>
      <c r="H57" s="161"/>
      <c r="I57" s="162"/>
      <c r="J57" s="163">
        <f>J81</f>
        <v>411066.4</v>
      </c>
      <c r="K57" s="164"/>
    </row>
    <row r="58" spans="2:11" s="9" customFormat="1" ht="19.9" customHeight="1">
      <c r="B58" s="165"/>
      <c r="C58" s="166"/>
      <c r="D58" s="167" t="s">
        <v>117</v>
      </c>
      <c r="E58" s="168"/>
      <c r="F58" s="168"/>
      <c r="G58" s="168"/>
      <c r="H58" s="168"/>
      <c r="I58" s="169"/>
      <c r="J58" s="170">
        <f>J82</f>
        <v>331271.4</v>
      </c>
      <c r="K58" s="171"/>
    </row>
    <row r="59" spans="2:11" s="9" customFormat="1" ht="19.9" customHeight="1">
      <c r="B59" s="165"/>
      <c r="C59" s="166"/>
      <c r="D59" s="167" t="s">
        <v>118</v>
      </c>
      <c r="E59" s="168"/>
      <c r="F59" s="168"/>
      <c r="G59" s="168"/>
      <c r="H59" s="168"/>
      <c r="I59" s="169"/>
      <c r="J59" s="170">
        <f>J124</f>
        <v>41505</v>
      </c>
      <c r="K59" s="171"/>
    </row>
    <row r="60" spans="2:11" s="9" customFormat="1" ht="19.9" customHeight="1">
      <c r="B60" s="165"/>
      <c r="C60" s="166"/>
      <c r="D60" s="167" t="s">
        <v>119</v>
      </c>
      <c r="E60" s="168"/>
      <c r="F60" s="168"/>
      <c r="G60" s="168"/>
      <c r="H60" s="168"/>
      <c r="I60" s="169"/>
      <c r="J60" s="170">
        <f>J128</f>
        <v>38290</v>
      </c>
      <c r="K60" s="171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7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8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51"/>
      <c r="J66" s="60"/>
      <c r="K66" s="60"/>
      <c r="L66" s="61"/>
    </row>
    <row r="67" spans="2:12" s="1" customFormat="1" ht="36.95" customHeight="1">
      <c r="B67" s="41"/>
      <c r="C67" s="62" t="s">
        <v>120</v>
      </c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22.5" customHeight="1">
      <c r="B70" s="41"/>
      <c r="C70" s="63"/>
      <c r="D70" s="63"/>
      <c r="E70" s="394" t="str">
        <f>E7</f>
        <v>LOKÁLNÍ BIOCENTRUM LBC3 BRÁZDIM</v>
      </c>
      <c r="F70" s="395"/>
      <c r="G70" s="395"/>
      <c r="H70" s="395"/>
      <c r="I70" s="172"/>
      <c r="J70" s="63"/>
      <c r="K70" s="63"/>
      <c r="L70" s="61"/>
    </row>
    <row r="71" spans="2:12" s="1" customFormat="1" ht="14.45" customHeight="1">
      <c r="B71" s="41"/>
      <c r="C71" s="65" t="s">
        <v>109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3.25" customHeight="1">
      <c r="B72" s="41"/>
      <c r="C72" s="63"/>
      <c r="D72" s="63"/>
      <c r="E72" s="384" t="str">
        <f>E9</f>
        <v>SO-01 - Vegetační úpravy</v>
      </c>
      <c r="F72" s="396"/>
      <c r="G72" s="396"/>
      <c r="H72" s="396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8" customHeight="1">
      <c r="B74" s="41"/>
      <c r="C74" s="65" t="s">
        <v>26</v>
      </c>
      <c r="D74" s="63"/>
      <c r="E74" s="63"/>
      <c r="F74" s="173" t="str">
        <f>F12</f>
        <v>k.ú. Brázdim</v>
      </c>
      <c r="G74" s="63"/>
      <c r="H74" s="63"/>
      <c r="I74" s="174" t="s">
        <v>28</v>
      </c>
      <c r="J74" s="73" t="str">
        <f>IF(J12="","",J12)</f>
        <v>8.11.2016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5">
      <c r="B76" s="41"/>
      <c r="C76" s="65" t="s">
        <v>32</v>
      </c>
      <c r="D76" s="63"/>
      <c r="E76" s="63"/>
      <c r="F76" s="173" t="str">
        <f>E15</f>
        <v>Státní pozemkový úřad, KPÚ pro Středočeský kraj</v>
      </c>
      <c r="G76" s="63"/>
      <c r="H76" s="63"/>
      <c r="I76" s="174" t="s">
        <v>40</v>
      </c>
      <c r="J76" s="173" t="str">
        <f>E21</f>
        <v>ATELIER FONTES s.r.o.</v>
      </c>
      <c r="K76" s="63"/>
      <c r="L76" s="61"/>
    </row>
    <row r="77" spans="2:12" s="1" customFormat="1" ht="14.45" customHeight="1">
      <c r="B77" s="41"/>
      <c r="C77" s="65" t="s">
        <v>38</v>
      </c>
      <c r="D77" s="63"/>
      <c r="E77" s="63"/>
      <c r="F77" s="173" t="str">
        <f>IF(E18="","",E18)</f>
        <v/>
      </c>
      <c r="G77" s="63"/>
      <c r="H77" s="63"/>
      <c r="I77" s="172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20" s="10" customFormat="1" ht="29.25" customHeight="1">
      <c r="B79" s="175"/>
      <c r="C79" s="176" t="s">
        <v>121</v>
      </c>
      <c r="D79" s="177" t="s">
        <v>64</v>
      </c>
      <c r="E79" s="177" t="s">
        <v>60</v>
      </c>
      <c r="F79" s="177" t="s">
        <v>122</v>
      </c>
      <c r="G79" s="177" t="s">
        <v>123</v>
      </c>
      <c r="H79" s="177" t="s">
        <v>124</v>
      </c>
      <c r="I79" s="178" t="s">
        <v>125</v>
      </c>
      <c r="J79" s="177" t="s">
        <v>113</v>
      </c>
      <c r="K79" s="179" t="s">
        <v>126</v>
      </c>
      <c r="L79" s="180"/>
      <c r="M79" s="81" t="s">
        <v>127</v>
      </c>
      <c r="N79" s="82" t="s">
        <v>49</v>
      </c>
      <c r="O79" s="82" t="s">
        <v>128</v>
      </c>
      <c r="P79" s="82" t="s">
        <v>129</v>
      </c>
      <c r="Q79" s="82" t="s">
        <v>130</v>
      </c>
      <c r="R79" s="82" t="s">
        <v>131</v>
      </c>
      <c r="S79" s="82" t="s">
        <v>132</v>
      </c>
      <c r="T79" s="83" t="s">
        <v>133</v>
      </c>
    </row>
    <row r="80" spans="2:63" s="1" customFormat="1" ht="29.25" customHeight="1">
      <c r="B80" s="41"/>
      <c r="C80" s="87" t="s">
        <v>114</v>
      </c>
      <c r="D80" s="63"/>
      <c r="E80" s="63"/>
      <c r="F80" s="63"/>
      <c r="G80" s="63"/>
      <c r="H80" s="63"/>
      <c r="I80" s="172"/>
      <c r="J80" s="181">
        <f>BK80</f>
        <v>411066.4</v>
      </c>
      <c r="K80" s="63"/>
      <c r="L80" s="61"/>
      <c r="M80" s="84"/>
      <c r="N80" s="85"/>
      <c r="O80" s="85"/>
      <c r="P80" s="182">
        <f>P81</f>
        <v>0</v>
      </c>
      <c r="Q80" s="85"/>
      <c r="R80" s="182">
        <f>R81</f>
        <v>10.94</v>
      </c>
      <c r="S80" s="85"/>
      <c r="T80" s="183">
        <f>T81</f>
        <v>0</v>
      </c>
      <c r="AT80" s="24" t="s">
        <v>78</v>
      </c>
      <c r="AU80" s="24" t="s">
        <v>115</v>
      </c>
      <c r="BK80" s="184">
        <f>BK81</f>
        <v>411066.4</v>
      </c>
    </row>
    <row r="81" spans="2:63" s="11" customFormat="1" ht="37.35" customHeight="1">
      <c r="B81" s="185"/>
      <c r="C81" s="186"/>
      <c r="D81" s="187" t="s">
        <v>78</v>
      </c>
      <c r="E81" s="188" t="s">
        <v>134</v>
      </c>
      <c r="F81" s="188" t="s">
        <v>135</v>
      </c>
      <c r="G81" s="186"/>
      <c r="H81" s="186"/>
      <c r="I81" s="189"/>
      <c r="J81" s="190">
        <f>BK81</f>
        <v>411066.4</v>
      </c>
      <c r="K81" s="186"/>
      <c r="L81" s="191"/>
      <c r="M81" s="192"/>
      <c r="N81" s="193"/>
      <c r="O81" s="193"/>
      <c r="P81" s="194">
        <f>P82+P124+P128</f>
        <v>0</v>
      </c>
      <c r="Q81" s="193"/>
      <c r="R81" s="194">
        <f>R82+R124+R128</f>
        <v>10.94</v>
      </c>
      <c r="S81" s="193"/>
      <c r="T81" s="195">
        <f>T82+T124+T128</f>
        <v>0</v>
      </c>
      <c r="AR81" s="196" t="s">
        <v>25</v>
      </c>
      <c r="AT81" s="197" t="s">
        <v>78</v>
      </c>
      <c r="AU81" s="197" t="s">
        <v>79</v>
      </c>
      <c r="AY81" s="196" t="s">
        <v>136</v>
      </c>
      <c r="BK81" s="198">
        <f>BK82+BK124+BK128</f>
        <v>411066.4</v>
      </c>
    </row>
    <row r="82" spans="2:63" s="11" customFormat="1" ht="19.9" customHeight="1">
      <c r="B82" s="185"/>
      <c r="C82" s="186"/>
      <c r="D82" s="199" t="s">
        <v>78</v>
      </c>
      <c r="E82" s="200" t="s">
        <v>25</v>
      </c>
      <c r="F82" s="200" t="s">
        <v>137</v>
      </c>
      <c r="G82" s="186"/>
      <c r="H82" s="186"/>
      <c r="I82" s="189"/>
      <c r="J82" s="201">
        <f>BK82</f>
        <v>331271.4</v>
      </c>
      <c r="K82" s="186"/>
      <c r="L82" s="191"/>
      <c r="M82" s="192"/>
      <c r="N82" s="193"/>
      <c r="O82" s="193"/>
      <c r="P82" s="194">
        <f>SUM(P83:P123)</f>
        <v>0</v>
      </c>
      <c r="Q82" s="193"/>
      <c r="R82" s="194">
        <f>SUM(R83:R123)</f>
        <v>10.94</v>
      </c>
      <c r="S82" s="193"/>
      <c r="T82" s="195">
        <f>SUM(T83:T123)</f>
        <v>0</v>
      </c>
      <c r="AR82" s="196" t="s">
        <v>25</v>
      </c>
      <c r="AT82" s="197" t="s">
        <v>78</v>
      </c>
      <c r="AU82" s="197" t="s">
        <v>25</v>
      </c>
      <c r="AY82" s="196" t="s">
        <v>136</v>
      </c>
      <c r="BK82" s="198">
        <f>SUM(BK83:BK123)</f>
        <v>331271.4</v>
      </c>
    </row>
    <row r="83" spans="2:65" s="1" customFormat="1" ht="31.5" customHeight="1">
      <c r="B83" s="41"/>
      <c r="C83" s="202" t="s">
        <v>24</v>
      </c>
      <c r="D83" s="202" t="s">
        <v>138</v>
      </c>
      <c r="E83" s="203" t="s">
        <v>139</v>
      </c>
      <c r="F83" s="204" t="s">
        <v>140</v>
      </c>
      <c r="G83" s="205" t="s">
        <v>141</v>
      </c>
      <c r="H83" s="206">
        <v>2188</v>
      </c>
      <c r="I83" s="207">
        <v>20</v>
      </c>
      <c r="J83" s="208">
        <f>ROUND(I83*H83,2)</f>
        <v>43760</v>
      </c>
      <c r="K83" s="204" t="s">
        <v>142</v>
      </c>
      <c r="L83" s="61"/>
      <c r="M83" s="209" t="s">
        <v>37</v>
      </c>
      <c r="N83" s="210" t="s">
        <v>50</v>
      </c>
      <c r="O83" s="42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24" t="s">
        <v>143</v>
      </c>
      <c r="AT83" s="24" t="s">
        <v>138</v>
      </c>
      <c r="AU83" s="24" t="s">
        <v>88</v>
      </c>
      <c r="AY83" s="24" t="s">
        <v>136</v>
      </c>
      <c r="BE83" s="213">
        <f>IF(N83="základní",J83,0)</f>
        <v>43760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24" t="s">
        <v>25</v>
      </c>
      <c r="BK83" s="213">
        <f>ROUND(I83*H83,2)</f>
        <v>43760</v>
      </c>
      <c r="BL83" s="24" t="s">
        <v>143</v>
      </c>
      <c r="BM83" s="24" t="s">
        <v>144</v>
      </c>
    </row>
    <row r="84" spans="2:51" s="12" customFormat="1" ht="13.5">
      <c r="B84" s="214"/>
      <c r="C84" s="215"/>
      <c r="D84" s="216" t="s">
        <v>145</v>
      </c>
      <c r="E84" s="217" t="s">
        <v>37</v>
      </c>
      <c r="F84" s="218" t="s">
        <v>146</v>
      </c>
      <c r="G84" s="215"/>
      <c r="H84" s="219">
        <v>2088</v>
      </c>
      <c r="I84" s="220"/>
      <c r="J84" s="215"/>
      <c r="K84" s="215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145</v>
      </c>
      <c r="AU84" s="225" t="s">
        <v>88</v>
      </c>
      <c r="AV84" s="12" t="s">
        <v>88</v>
      </c>
      <c r="AW84" s="12" t="s">
        <v>43</v>
      </c>
      <c r="AX84" s="12" t="s">
        <v>79</v>
      </c>
      <c r="AY84" s="225" t="s">
        <v>136</v>
      </c>
    </row>
    <row r="85" spans="2:51" s="12" customFormat="1" ht="13.5">
      <c r="B85" s="214"/>
      <c r="C85" s="215"/>
      <c r="D85" s="216" t="s">
        <v>145</v>
      </c>
      <c r="E85" s="217" t="s">
        <v>37</v>
      </c>
      <c r="F85" s="218" t="s">
        <v>147</v>
      </c>
      <c r="G85" s="215"/>
      <c r="H85" s="219">
        <v>100</v>
      </c>
      <c r="I85" s="220"/>
      <c r="J85" s="215"/>
      <c r="K85" s="215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145</v>
      </c>
      <c r="AU85" s="225" t="s">
        <v>88</v>
      </c>
      <c r="AV85" s="12" t="s">
        <v>88</v>
      </c>
      <c r="AW85" s="12" t="s">
        <v>43</v>
      </c>
      <c r="AX85" s="12" t="s">
        <v>79</v>
      </c>
      <c r="AY85" s="225" t="s">
        <v>136</v>
      </c>
    </row>
    <row r="86" spans="2:51" s="13" customFormat="1" ht="13.5">
      <c r="B86" s="226"/>
      <c r="C86" s="227"/>
      <c r="D86" s="228" t="s">
        <v>145</v>
      </c>
      <c r="E86" s="229" t="s">
        <v>37</v>
      </c>
      <c r="F86" s="230" t="s">
        <v>148</v>
      </c>
      <c r="G86" s="227"/>
      <c r="H86" s="231">
        <v>2188</v>
      </c>
      <c r="I86" s="232"/>
      <c r="J86" s="227"/>
      <c r="K86" s="227"/>
      <c r="L86" s="233"/>
      <c r="M86" s="234"/>
      <c r="N86" s="235"/>
      <c r="O86" s="235"/>
      <c r="P86" s="235"/>
      <c r="Q86" s="235"/>
      <c r="R86" s="235"/>
      <c r="S86" s="235"/>
      <c r="T86" s="236"/>
      <c r="AT86" s="237" t="s">
        <v>145</v>
      </c>
      <c r="AU86" s="237" t="s">
        <v>88</v>
      </c>
      <c r="AV86" s="13" t="s">
        <v>143</v>
      </c>
      <c r="AW86" s="13" t="s">
        <v>43</v>
      </c>
      <c r="AX86" s="13" t="s">
        <v>25</v>
      </c>
      <c r="AY86" s="237" t="s">
        <v>136</v>
      </c>
    </row>
    <row r="87" spans="2:65" s="1" customFormat="1" ht="31.5" customHeight="1">
      <c r="B87" s="41"/>
      <c r="C87" s="202" t="s">
        <v>149</v>
      </c>
      <c r="D87" s="202" t="s">
        <v>138</v>
      </c>
      <c r="E87" s="203" t="s">
        <v>150</v>
      </c>
      <c r="F87" s="204" t="s">
        <v>151</v>
      </c>
      <c r="G87" s="205" t="s">
        <v>152</v>
      </c>
      <c r="H87" s="206">
        <v>0.777</v>
      </c>
      <c r="I87" s="207">
        <v>3500</v>
      </c>
      <c r="J87" s="208">
        <f>ROUND(I87*H87,2)</f>
        <v>2719.5</v>
      </c>
      <c r="K87" s="204" t="s">
        <v>142</v>
      </c>
      <c r="L87" s="61"/>
      <c r="M87" s="209" t="s">
        <v>37</v>
      </c>
      <c r="N87" s="210" t="s">
        <v>50</v>
      </c>
      <c r="O87" s="42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143</v>
      </c>
      <c r="AT87" s="24" t="s">
        <v>138</v>
      </c>
      <c r="AU87" s="24" t="s">
        <v>88</v>
      </c>
      <c r="AY87" s="24" t="s">
        <v>136</v>
      </c>
      <c r="BE87" s="213">
        <f>IF(N87="základní",J87,0)</f>
        <v>2719.5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25</v>
      </c>
      <c r="BK87" s="213">
        <f>ROUND(I87*H87,2)</f>
        <v>2719.5</v>
      </c>
      <c r="BL87" s="24" t="s">
        <v>143</v>
      </c>
      <c r="BM87" s="24" t="s">
        <v>153</v>
      </c>
    </row>
    <row r="88" spans="2:65" s="1" customFormat="1" ht="22.5" customHeight="1">
      <c r="B88" s="41"/>
      <c r="C88" s="202" t="s">
        <v>154</v>
      </c>
      <c r="D88" s="202" t="s">
        <v>138</v>
      </c>
      <c r="E88" s="203" t="s">
        <v>155</v>
      </c>
      <c r="F88" s="204" t="s">
        <v>156</v>
      </c>
      <c r="G88" s="205" t="s">
        <v>152</v>
      </c>
      <c r="H88" s="206">
        <v>0.777</v>
      </c>
      <c r="I88" s="207">
        <v>2500</v>
      </c>
      <c r="J88" s="208">
        <f>ROUND(I88*H88,2)</f>
        <v>1942.5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1942.5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1942.5</v>
      </c>
      <c r="BL88" s="24" t="s">
        <v>143</v>
      </c>
      <c r="BM88" s="24" t="s">
        <v>157</v>
      </c>
    </row>
    <row r="89" spans="2:65" s="1" customFormat="1" ht="31.5" customHeight="1">
      <c r="B89" s="41"/>
      <c r="C89" s="202" t="s">
        <v>158</v>
      </c>
      <c r="D89" s="202" t="s">
        <v>138</v>
      </c>
      <c r="E89" s="203" t="s">
        <v>159</v>
      </c>
      <c r="F89" s="204" t="s">
        <v>160</v>
      </c>
      <c r="G89" s="205" t="s">
        <v>152</v>
      </c>
      <c r="H89" s="206">
        <v>0.777</v>
      </c>
      <c r="I89" s="207">
        <v>2500</v>
      </c>
      <c r="J89" s="208">
        <f>ROUND(I89*H89,2)</f>
        <v>1942.5</v>
      </c>
      <c r="K89" s="204" t="s">
        <v>142</v>
      </c>
      <c r="L89" s="61"/>
      <c r="M89" s="209" t="s">
        <v>37</v>
      </c>
      <c r="N89" s="210" t="s">
        <v>50</v>
      </c>
      <c r="O89" s="42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24" t="s">
        <v>143</v>
      </c>
      <c r="AT89" s="24" t="s">
        <v>138</v>
      </c>
      <c r="AU89" s="24" t="s">
        <v>88</v>
      </c>
      <c r="AY89" s="24" t="s">
        <v>136</v>
      </c>
      <c r="BE89" s="213">
        <f>IF(N89="základní",J89,0)</f>
        <v>1942.5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24" t="s">
        <v>25</v>
      </c>
      <c r="BK89" s="213">
        <f>ROUND(I89*H89,2)</f>
        <v>1942.5</v>
      </c>
      <c r="BL89" s="24" t="s">
        <v>143</v>
      </c>
      <c r="BM89" s="24" t="s">
        <v>161</v>
      </c>
    </row>
    <row r="90" spans="2:65" s="1" customFormat="1" ht="31.5" customHeight="1">
      <c r="B90" s="41"/>
      <c r="C90" s="202" t="s">
        <v>162</v>
      </c>
      <c r="D90" s="202" t="s">
        <v>138</v>
      </c>
      <c r="E90" s="203" t="s">
        <v>163</v>
      </c>
      <c r="F90" s="204" t="s">
        <v>164</v>
      </c>
      <c r="G90" s="205" t="s">
        <v>165</v>
      </c>
      <c r="H90" s="206">
        <v>7774</v>
      </c>
      <c r="I90" s="207">
        <v>3.7</v>
      </c>
      <c r="J90" s="208">
        <f>ROUND(I90*H90,2)</f>
        <v>28763.8</v>
      </c>
      <c r="K90" s="204" t="s">
        <v>142</v>
      </c>
      <c r="L90" s="61"/>
      <c r="M90" s="209" t="s">
        <v>37</v>
      </c>
      <c r="N90" s="210" t="s">
        <v>50</v>
      </c>
      <c r="O90" s="42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AR90" s="24" t="s">
        <v>143</v>
      </c>
      <c r="AT90" s="24" t="s">
        <v>138</v>
      </c>
      <c r="AU90" s="24" t="s">
        <v>88</v>
      </c>
      <c r="AY90" s="24" t="s">
        <v>136</v>
      </c>
      <c r="BE90" s="213">
        <f>IF(N90="základní",J90,0)</f>
        <v>28763.8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24" t="s">
        <v>25</v>
      </c>
      <c r="BK90" s="213">
        <f>ROUND(I90*H90,2)</f>
        <v>28763.8</v>
      </c>
      <c r="BL90" s="24" t="s">
        <v>143</v>
      </c>
      <c r="BM90" s="24" t="s">
        <v>166</v>
      </c>
    </row>
    <row r="91" spans="2:51" s="14" customFormat="1" ht="13.5">
      <c r="B91" s="238"/>
      <c r="C91" s="239"/>
      <c r="D91" s="216" t="s">
        <v>145</v>
      </c>
      <c r="E91" s="240" t="s">
        <v>37</v>
      </c>
      <c r="F91" s="241" t="s">
        <v>167</v>
      </c>
      <c r="G91" s="239"/>
      <c r="H91" s="242" t="s">
        <v>37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145</v>
      </c>
      <c r="AU91" s="248" t="s">
        <v>88</v>
      </c>
      <c r="AV91" s="14" t="s">
        <v>25</v>
      </c>
      <c r="AW91" s="14" t="s">
        <v>43</v>
      </c>
      <c r="AX91" s="14" t="s">
        <v>79</v>
      </c>
      <c r="AY91" s="248" t="s">
        <v>136</v>
      </c>
    </row>
    <row r="92" spans="2:51" s="12" customFormat="1" ht="13.5">
      <c r="B92" s="214"/>
      <c r="C92" s="215"/>
      <c r="D92" s="228" t="s">
        <v>145</v>
      </c>
      <c r="E92" s="249" t="s">
        <v>37</v>
      </c>
      <c r="F92" s="250" t="s">
        <v>168</v>
      </c>
      <c r="G92" s="215"/>
      <c r="H92" s="251">
        <v>7774</v>
      </c>
      <c r="I92" s="220"/>
      <c r="J92" s="215"/>
      <c r="K92" s="215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145</v>
      </c>
      <c r="AU92" s="225" t="s">
        <v>88</v>
      </c>
      <c r="AV92" s="12" t="s">
        <v>88</v>
      </c>
      <c r="AW92" s="12" t="s">
        <v>43</v>
      </c>
      <c r="AX92" s="12" t="s">
        <v>25</v>
      </c>
      <c r="AY92" s="225" t="s">
        <v>136</v>
      </c>
    </row>
    <row r="93" spans="2:65" s="1" customFormat="1" ht="22.5" customHeight="1">
      <c r="B93" s="41"/>
      <c r="C93" s="252" t="s">
        <v>169</v>
      </c>
      <c r="D93" s="252" t="s">
        <v>170</v>
      </c>
      <c r="E93" s="253" t="s">
        <v>171</v>
      </c>
      <c r="F93" s="254" t="s">
        <v>172</v>
      </c>
      <c r="G93" s="255" t="s">
        <v>173</v>
      </c>
      <c r="H93" s="256">
        <v>54.418</v>
      </c>
      <c r="I93" s="257">
        <v>150</v>
      </c>
      <c r="J93" s="258">
        <f>ROUND(I93*H93,2)</f>
        <v>8162.7</v>
      </c>
      <c r="K93" s="254" t="s">
        <v>37</v>
      </c>
      <c r="L93" s="259"/>
      <c r="M93" s="260" t="s">
        <v>37</v>
      </c>
      <c r="N93" s="261" t="s">
        <v>50</v>
      </c>
      <c r="O93" s="42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4" t="s">
        <v>174</v>
      </c>
      <c r="AT93" s="24" t="s">
        <v>170</v>
      </c>
      <c r="AU93" s="24" t="s">
        <v>88</v>
      </c>
      <c r="AY93" s="24" t="s">
        <v>136</v>
      </c>
      <c r="BE93" s="213">
        <f>IF(N93="základní",J93,0)</f>
        <v>8162.7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4" t="s">
        <v>25</v>
      </c>
      <c r="BK93" s="213">
        <f>ROUND(I93*H93,2)</f>
        <v>8162.7</v>
      </c>
      <c r="BL93" s="24" t="s">
        <v>143</v>
      </c>
      <c r="BM93" s="24" t="s">
        <v>175</v>
      </c>
    </row>
    <row r="94" spans="2:65" s="1" customFormat="1" ht="31.5" customHeight="1">
      <c r="B94" s="41"/>
      <c r="C94" s="202" t="s">
        <v>174</v>
      </c>
      <c r="D94" s="202" t="s">
        <v>138</v>
      </c>
      <c r="E94" s="203" t="s">
        <v>176</v>
      </c>
      <c r="F94" s="204" t="s">
        <v>177</v>
      </c>
      <c r="G94" s="205" t="s">
        <v>141</v>
      </c>
      <c r="H94" s="206">
        <v>100</v>
      </c>
      <c r="I94" s="207">
        <v>10</v>
      </c>
      <c r="J94" s="208">
        <f>ROUND(I94*H94,2)</f>
        <v>1000</v>
      </c>
      <c r="K94" s="204" t="s">
        <v>142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1000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1000</v>
      </c>
      <c r="BL94" s="24" t="s">
        <v>143</v>
      </c>
      <c r="BM94" s="24" t="s">
        <v>178</v>
      </c>
    </row>
    <row r="95" spans="2:65" s="1" customFormat="1" ht="22.5" customHeight="1">
      <c r="B95" s="41"/>
      <c r="C95" s="252" t="s">
        <v>179</v>
      </c>
      <c r="D95" s="252" t="s">
        <v>170</v>
      </c>
      <c r="E95" s="253" t="s">
        <v>180</v>
      </c>
      <c r="F95" s="254" t="s">
        <v>181</v>
      </c>
      <c r="G95" s="255" t="s">
        <v>141</v>
      </c>
      <c r="H95" s="256">
        <v>100</v>
      </c>
      <c r="I95" s="257">
        <v>18</v>
      </c>
      <c r="J95" s="258">
        <f>ROUND(I95*H95,2)</f>
        <v>1800</v>
      </c>
      <c r="K95" s="254" t="s">
        <v>37</v>
      </c>
      <c r="L95" s="259"/>
      <c r="M95" s="260" t="s">
        <v>37</v>
      </c>
      <c r="N95" s="261" t="s">
        <v>50</v>
      </c>
      <c r="O95" s="42"/>
      <c r="P95" s="211">
        <f>O95*H95</f>
        <v>0</v>
      </c>
      <c r="Q95" s="211">
        <v>0.005</v>
      </c>
      <c r="R95" s="211">
        <f>Q95*H95</f>
        <v>0.5</v>
      </c>
      <c r="S95" s="211">
        <v>0</v>
      </c>
      <c r="T95" s="212">
        <f>S95*H95</f>
        <v>0</v>
      </c>
      <c r="AR95" s="24" t="s">
        <v>174</v>
      </c>
      <c r="AT95" s="24" t="s">
        <v>170</v>
      </c>
      <c r="AU95" s="24" t="s">
        <v>88</v>
      </c>
      <c r="AY95" s="24" t="s">
        <v>136</v>
      </c>
      <c r="BE95" s="213">
        <f>IF(N95="základní",J95,0)</f>
        <v>1800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4" t="s">
        <v>25</v>
      </c>
      <c r="BK95" s="213">
        <f>ROUND(I95*H95,2)</f>
        <v>1800</v>
      </c>
      <c r="BL95" s="24" t="s">
        <v>143</v>
      </c>
      <c r="BM95" s="24" t="s">
        <v>182</v>
      </c>
    </row>
    <row r="96" spans="2:51" s="12" customFormat="1" ht="13.5">
      <c r="B96" s="214"/>
      <c r="C96" s="215"/>
      <c r="D96" s="216" t="s">
        <v>145</v>
      </c>
      <c r="E96" s="217" t="s">
        <v>37</v>
      </c>
      <c r="F96" s="218" t="s">
        <v>183</v>
      </c>
      <c r="G96" s="215"/>
      <c r="H96" s="219">
        <v>20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79</v>
      </c>
      <c r="AY96" s="225" t="s">
        <v>136</v>
      </c>
    </row>
    <row r="97" spans="2:51" s="12" customFormat="1" ht="13.5">
      <c r="B97" s="214"/>
      <c r="C97" s="215"/>
      <c r="D97" s="216" t="s">
        <v>145</v>
      </c>
      <c r="E97" s="217" t="s">
        <v>37</v>
      </c>
      <c r="F97" s="218" t="s">
        <v>184</v>
      </c>
      <c r="G97" s="215"/>
      <c r="H97" s="219">
        <v>10</v>
      </c>
      <c r="I97" s="220"/>
      <c r="J97" s="215"/>
      <c r="K97" s="215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145</v>
      </c>
      <c r="AU97" s="225" t="s">
        <v>88</v>
      </c>
      <c r="AV97" s="12" t="s">
        <v>88</v>
      </c>
      <c r="AW97" s="12" t="s">
        <v>43</v>
      </c>
      <c r="AX97" s="12" t="s">
        <v>79</v>
      </c>
      <c r="AY97" s="225" t="s">
        <v>136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185</v>
      </c>
      <c r="G98" s="215"/>
      <c r="H98" s="219">
        <v>10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186</v>
      </c>
      <c r="G99" s="215"/>
      <c r="H99" s="219">
        <v>10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2" customFormat="1" ht="13.5">
      <c r="B100" s="214"/>
      <c r="C100" s="215"/>
      <c r="D100" s="216" t="s">
        <v>145</v>
      </c>
      <c r="E100" s="217" t="s">
        <v>37</v>
      </c>
      <c r="F100" s="218" t="s">
        <v>187</v>
      </c>
      <c r="G100" s="215"/>
      <c r="H100" s="219">
        <v>10</v>
      </c>
      <c r="I100" s="220"/>
      <c r="J100" s="215"/>
      <c r="K100" s="215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145</v>
      </c>
      <c r="AU100" s="225" t="s">
        <v>88</v>
      </c>
      <c r="AV100" s="12" t="s">
        <v>88</v>
      </c>
      <c r="AW100" s="12" t="s">
        <v>43</v>
      </c>
      <c r="AX100" s="12" t="s">
        <v>79</v>
      </c>
      <c r="AY100" s="225" t="s">
        <v>136</v>
      </c>
    </row>
    <row r="101" spans="2:51" s="12" customFormat="1" ht="13.5">
      <c r="B101" s="214"/>
      <c r="C101" s="215"/>
      <c r="D101" s="216" t="s">
        <v>145</v>
      </c>
      <c r="E101" s="217" t="s">
        <v>37</v>
      </c>
      <c r="F101" s="218" t="s">
        <v>188</v>
      </c>
      <c r="G101" s="215"/>
      <c r="H101" s="219">
        <v>20</v>
      </c>
      <c r="I101" s="220"/>
      <c r="J101" s="215"/>
      <c r="K101" s="215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145</v>
      </c>
      <c r="AU101" s="225" t="s">
        <v>88</v>
      </c>
      <c r="AV101" s="12" t="s">
        <v>88</v>
      </c>
      <c r="AW101" s="12" t="s">
        <v>43</v>
      </c>
      <c r="AX101" s="12" t="s">
        <v>79</v>
      </c>
      <c r="AY101" s="225" t="s">
        <v>136</v>
      </c>
    </row>
    <row r="102" spans="2:51" s="12" customFormat="1" ht="13.5">
      <c r="B102" s="214"/>
      <c r="C102" s="215"/>
      <c r="D102" s="216" t="s">
        <v>145</v>
      </c>
      <c r="E102" s="217" t="s">
        <v>37</v>
      </c>
      <c r="F102" s="218" t="s">
        <v>189</v>
      </c>
      <c r="G102" s="215"/>
      <c r="H102" s="219">
        <v>10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79</v>
      </c>
      <c r="AY102" s="225" t="s">
        <v>136</v>
      </c>
    </row>
    <row r="103" spans="2:51" s="12" customFormat="1" ht="13.5">
      <c r="B103" s="214"/>
      <c r="C103" s="215"/>
      <c r="D103" s="216" t="s">
        <v>145</v>
      </c>
      <c r="E103" s="217" t="s">
        <v>37</v>
      </c>
      <c r="F103" s="218" t="s">
        <v>190</v>
      </c>
      <c r="G103" s="215"/>
      <c r="H103" s="219">
        <v>10</v>
      </c>
      <c r="I103" s="220"/>
      <c r="J103" s="215"/>
      <c r="K103" s="215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145</v>
      </c>
      <c r="AU103" s="225" t="s">
        <v>88</v>
      </c>
      <c r="AV103" s="12" t="s">
        <v>88</v>
      </c>
      <c r="AW103" s="12" t="s">
        <v>43</v>
      </c>
      <c r="AX103" s="12" t="s">
        <v>79</v>
      </c>
      <c r="AY103" s="225" t="s">
        <v>136</v>
      </c>
    </row>
    <row r="104" spans="2:51" s="13" customFormat="1" ht="13.5">
      <c r="B104" s="226"/>
      <c r="C104" s="227"/>
      <c r="D104" s="228" t="s">
        <v>145</v>
      </c>
      <c r="E104" s="229" t="s">
        <v>37</v>
      </c>
      <c r="F104" s="230" t="s">
        <v>148</v>
      </c>
      <c r="G104" s="227"/>
      <c r="H104" s="231">
        <v>100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145</v>
      </c>
      <c r="AU104" s="237" t="s">
        <v>88</v>
      </c>
      <c r="AV104" s="13" t="s">
        <v>143</v>
      </c>
      <c r="AW104" s="13" t="s">
        <v>43</v>
      </c>
      <c r="AX104" s="13" t="s">
        <v>25</v>
      </c>
      <c r="AY104" s="237" t="s">
        <v>136</v>
      </c>
    </row>
    <row r="105" spans="2:65" s="1" customFormat="1" ht="31.5" customHeight="1">
      <c r="B105" s="41"/>
      <c r="C105" s="202" t="s">
        <v>30</v>
      </c>
      <c r="D105" s="202" t="s">
        <v>138</v>
      </c>
      <c r="E105" s="203" t="s">
        <v>191</v>
      </c>
      <c r="F105" s="204" t="s">
        <v>192</v>
      </c>
      <c r="G105" s="205" t="s">
        <v>141</v>
      </c>
      <c r="H105" s="206">
        <v>2088</v>
      </c>
      <c r="I105" s="207">
        <v>19</v>
      </c>
      <c r="J105" s="208">
        <f>ROUND(I105*H105,2)</f>
        <v>39672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39672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39672</v>
      </c>
      <c r="BL105" s="24" t="s">
        <v>143</v>
      </c>
      <c r="BM105" s="24" t="s">
        <v>193</v>
      </c>
    </row>
    <row r="106" spans="2:65" s="1" customFormat="1" ht="22.5" customHeight="1">
      <c r="B106" s="41"/>
      <c r="C106" s="252" t="s">
        <v>194</v>
      </c>
      <c r="D106" s="252" t="s">
        <v>170</v>
      </c>
      <c r="E106" s="253" t="s">
        <v>195</v>
      </c>
      <c r="F106" s="254" t="s">
        <v>196</v>
      </c>
      <c r="G106" s="255" t="s">
        <v>141</v>
      </c>
      <c r="H106" s="256">
        <v>2088</v>
      </c>
      <c r="I106" s="257">
        <v>40</v>
      </c>
      <c r="J106" s="258">
        <f>ROUND(I106*H106,2)</f>
        <v>83520</v>
      </c>
      <c r="K106" s="254" t="s">
        <v>37</v>
      </c>
      <c r="L106" s="259"/>
      <c r="M106" s="260" t="s">
        <v>37</v>
      </c>
      <c r="N106" s="261" t="s">
        <v>50</v>
      </c>
      <c r="O106" s="42"/>
      <c r="P106" s="211">
        <f>O106*H106</f>
        <v>0</v>
      </c>
      <c r="Q106" s="211">
        <v>0.005</v>
      </c>
      <c r="R106" s="211">
        <f>Q106*H106</f>
        <v>10.44</v>
      </c>
      <c r="S106" s="211">
        <v>0</v>
      </c>
      <c r="T106" s="212">
        <f>S106*H106</f>
        <v>0</v>
      </c>
      <c r="AR106" s="24" t="s">
        <v>174</v>
      </c>
      <c r="AT106" s="24" t="s">
        <v>170</v>
      </c>
      <c r="AU106" s="24" t="s">
        <v>88</v>
      </c>
      <c r="AY106" s="24" t="s">
        <v>136</v>
      </c>
      <c r="BE106" s="213">
        <f>IF(N106="základní",J106,0)</f>
        <v>83520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4" t="s">
        <v>25</v>
      </c>
      <c r="BK106" s="213">
        <f>ROUND(I106*H106,2)</f>
        <v>83520</v>
      </c>
      <c r="BL106" s="24" t="s">
        <v>143</v>
      </c>
      <c r="BM106" s="24" t="s">
        <v>197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198</v>
      </c>
      <c r="G107" s="215"/>
      <c r="H107" s="219">
        <v>410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2" customFormat="1" ht="13.5">
      <c r="B108" s="214"/>
      <c r="C108" s="215"/>
      <c r="D108" s="216" t="s">
        <v>145</v>
      </c>
      <c r="E108" s="217" t="s">
        <v>37</v>
      </c>
      <c r="F108" s="218" t="s">
        <v>199</v>
      </c>
      <c r="G108" s="215"/>
      <c r="H108" s="219">
        <v>400</v>
      </c>
      <c r="I108" s="220"/>
      <c r="J108" s="215"/>
      <c r="K108" s="215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145</v>
      </c>
      <c r="AU108" s="225" t="s">
        <v>88</v>
      </c>
      <c r="AV108" s="12" t="s">
        <v>88</v>
      </c>
      <c r="AW108" s="12" t="s">
        <v>43</v>
      </c>
      <c r="AX108" s="12" t="s">
        <v>79</v>
      </c>
      <c r="AY108" s="225" t="s">
        <v>136</v>
      </c>
    </row>
    <row r="109" spans="2:51" s="12" customFormat="1" ht="13.5">
      <c r="B109" s="214"/>
      <c r="C109" s="215"/>
      <c r="D109" s="216" t="s">
        <v>145</v>
      </c>
      <c r="E109" s="217" t="s">
        <v>37</v>
      </c>
      <c r="F109" s="218" t="s">
        <v>200</v>
      </c>
      <c r="G109" s="215"/>
      <c r="H109" s="219">
        <v>360</v>
      </c>
      <c r="I109" s="220"/>
      <c r="J109" s="215"/>
      <c r="K109" s="215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145</v>
      </c>
      <c r="AU109" s="225" t="s">
        <v>88</v>
      </c>
      <c r="AV109" s="12" t="s">
        <v>88</v>
      </c>
      <c r="AW109" s="12" t="s">
        <v>43</v>
      </c>
      <c r="AX109" s="12" t="s">
        <v>79</v>
      </c>
      <c r="AY109" s="225" t="s">
        <v>136</v>
      </c>
    </row>
    <row r="110" spans="2:51" s="12" customFormat="1" ht="13.5">
      <c r="B110" s="214"/>
      <c r="C110" s="215"/>
      <c r="D110" s="216" t="s">
        <v>145</v>
      </c>
      <c r="E110" s="217" t="s">
        <v>37</v>
      </c>
      <c r="F110" s="218" t="s">
        <v>201</v>
      </c>
      <c r="G110" s="215"/>
      <c r="H110" s="219">
        <v>418</v>
      </c>
      <c r="I110" s="220"/>
      <c r="J110" s="215"/>
      <c r="K110" s="215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145</v>
      </c>
      <c r="AU110" s="225" t="s">
        <v>88</v>
      </c>
      <c r="AV110" s="12" t="s">
        <v>88</v>
      </c>
      <c r="AW110" s="12" t="s">
        <v>43</v>
      </c>
      <c r="AX110" s="12" t="s">
        <v>79</v>
      </c>
      <c r="AY110" s="225" t="s">
        <v>136</v>
      </c>
    </row>
    <row r="111" spans="2:51" s="12" customFormat="1" ht="13.5">
      <c r="B111" s="214"/>
      <c r="C111" s="215"/>
      <c r="D111" s="216" t="s">
        <v>145</v>
      </c>
      <c r="E111" s="217" t="s">
        <v>37</v>
      </c>
      <c r="F111" s="218" t="s">
        <v>202</v>
      </c>
      <c r="G111" s="215"/>
      <c r="H111" s="219">
        <v>350</v>
      </c>
      <c r="I111" s="220"/>
      <c r="J111" s="215"/>
      <c r="K111" s="215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145</v>
      </c>
      <c r="AU111" s="225" t="s">
        <v>88</v>
      </c>
      <c r="AV111" s="12" t="s">
        <v>88</v>
      </c>
      <c r="AW111" s="12" t="s">
        <v>43</v>
      </c>
      <c r="AX111" s="12" t="s">
        <v>79</v>
      </c>
      <c r="AY111" s="225" t="s">
        <v>136</v>
      </c>
    </row>
    <row r="112" spans="2:51" s="12" customFormat="1" ht="13.5">
      <c r="B112" s="214"/>
      <c r="C112" s="215"/>
      <c r="D112" s="216" t="s">
        <v>145</v>
      </c>
      <c r="E112" s="217" t="s">
        <v>37</v>
      </c>
      <c r="F112" s="218" t="s">
        <v>203</v>
      </c>
      <c r="G112" s="215"/>
      <c r="H112" s="219">
        <v>120</v>
      </c>
      <c r="I112" s="220"/>
      <c r="J112" s="215"/>
      <c r="K112" s="215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145</v>
      </c>
      <c r="AU112" s="225" t="s">
        <v>88</v>
      </c>
      <c r="AV112" s="12" t="s">
        <v>88</v>
      </c>
      <c r="AW112" s="12" t="s">
        <v>43</v>
      </c>
      <c r="AX112" s="12" t="s">
        <v>79</v>
      </c>
      <c r="AY112" s="225" t="s">
        <v>136</v>
      </c>
    </row>
    <row r="113" spans="2:51" s="12" customFormat="1" ht="13.5">
      <c r="B113" s="214"/>
      <c r="C113" s="215"/>
      <c r="D113" s="216" t="s">
        <v>145</v>
      </c>
      <c r="E113" s="217" t="s">
        <v>37</v>
      </c>
      <c r="F113" s="218" t="s">
        <v>204</v>
      </c>
      <c r="G113" s="215"/>
      <c r="H113" s="219">
        <v>30</v>
      </c>
      <c r="I113" s="220"/>
      <c r="J113" s="215"/>
      <c r="K113" s="215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145</v>
      </c>
      <c r="AU113" s="225" t="s">
        <v>88</v>
      </c>
      <c r="AV113" s="12" t="s">
        <v>88</v>
      </c>
      <c r="AW113" s="12" t="s">
        <v>43</v>
      </c>
      <c r="AX113" s="12" t="s">
        <v>79</v>
      </c>
      <c r="AY113" s="225" t="s">
        <v>136</v>
      </c>
    </row>
    <row r="114" spans="2:51" s="13" customFormat="1" ht="13.5">
      <c r="B114" s="226"/>
      <c r="C114" s="227"/>
      <c r="D114" s="228" t="s">
        <v>145</v>
      </c>
      <c r="E114" s="229" t="s">
        <v>37</v>
      </c>
      <c r="F114" s="230" t="s">
        <v>148</v>
      </c>
      <c r="G114" s="227"/>
      <c r="H114" s="231">
        <v>2088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145</v>
      </c>
      <c r="AU114" s="237" t="s">
        <v>88</v>
      </c>
      <c r="AV114" s="13" t="s">
        <v>143</v>
      </c>
      <c r="AW114" s="13" t="s">
        <v>43</v>
      </c>
      <c r="AX114" s="13" t="s">
        <v>25</v>
      </c>
      <c r="AY114" s="237" t="s">
        <v>136</v>
      </c>
    </row>
    <row r="115" spans="2:65" s="1" customFormat="1" ht="22.5" customHeight="1">
      <c r="B115" s="41"/>
      <c r="C115" s="252" t="s">
        <v>205</v>
      </c>
      <c r="D115" s="252" t="s">
        <v>170</v>
      </c>
      <c r="E115" s="253" t="s">
        <v>206</v>
      </c>
      <c r="F115" s="254" t="s">
        <v>207</v>
      </c>
      <c r="G115" s="255" t="s">
        <v>173</v>
      </c>
      <c r="H115" s="256">
        <v>127.28</v>
      </c>
      <c r="I115" s="257">
        <v>205</v>
      </c>
      <c r="J115" s="258">
        <f>ROUND(I115*H115,2)</f>
        <v>26092.4</v>
      </c>
      <c r="K115" s="254" t="s">
        <v>37</v>
      </c>
      <c r="L115" s="259"/>
      <c r="M115" s="260" t="s">
        <v>37</v>
      </c>
      <c r="N115" s="261" t="s">
        <v>50</v>
      </c>
      <c r="O115" s="42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4" t="s">
        <v>174</v>
      </c>
      <c r="AT115" s="24" t="s">
        <v>170</v>
      </c>
      <c r="AU115" s="24" t="s">
        <v>88</v>
      </c>
      <c r="AY115" s="24" t="s">
        <v>136</v>
      </c>
      <c r="BE115" s="213">
        <f>IF(N115="základní",J115,0)</f>
        <v>26092.4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4" t="s">
        <v>25</v>
      </c>
      <c r="BK115" s="213">
        <f>ROUND(I115*H115,2)</f>
        <v>26092.4</v>
      </c>
      <c r="BL115" s="24" t="s">
        <v>143</v>
      </c>
      <c r="BM115" s="24" t="s">
        <v>208</v>
      </c>
    </row>
    <row r="116" spans="2:51" s="14" customFormat="1" ht="13.5">
      <c r="B116" s="238"/>
      <c r="C116" s="239"/>
      <c r="D116" s="216" t="s">
        <v>145</v>
      </c>
      <c r="E116" s="240" t="s">
        <v>37</v>
      </c>
      <c r="F116" s="241" t="s">
        <v>209</v>
      </c>
      <c r="G116" s="239"/>
      <c r="H116" s="242" t="s">
        <v>37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145</v>
      </c>
      <c r="AU116" s="248" t="s">
        <v>88</v>
      </c>
      <c r="AV116" s="14" t="s">
        <v>25</v>
      </c>
      <c r="AW116" s="14" t="s">
        <v>43</v>
      </c>
      <c r="AX116" s="14" t="s">
        <v>79</v>
      </c>
      <c r="AY116" s="248" t="s">
        <v>136</v>
      </c>
    </row>
    <row r="117" spans="2:51" s="12" customFormat="1" ht="13.5">
      <c r="B117" s="214"/>
      <c r="C117" s="215"/>
      <c r="D117" s="216" t="s">
        <v>145</v>
      </c>
      <c r="E117" s="217" t="s">
        <v>37</v>
      </c>
      <c r="F117" s="218" t="s">
        <v>210</v>
      </c>
      <c r="G117" s="215"/>
      <c r="H117" s="219">
        <v>2</v>
      </c>
      <c r="I117" s="220"/>
      <c r="J117" s="215"/>
      <c r="K117" s="215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145</v>
      </c>
      <c r="AU117" s="225" t="s">
        <v>88</v>
      </c>
      <c r="AV117" s="12" t="s">
        <v>88</v>
      </c>
      <c r="AW117" s="12" t="s">
        <v>43</v>
      </c>
      <c r="AX117" s="12" t="s">
        <v>79</v>
      </c>
      <c r="AY117" s="225" t="s">
        <v>136</v>
      </c>
    </row>
    <row r="118" spans="2:51" s="12" customFormat="1" ht="13.5">
      <c r="B118" s="214"/>
      <c r="C118" s="215"/>
      <c r="D118" s="216" t="s">
        <v>145</v>
      </c>
      <c r="E118" s="217" t="s">
        <v>37</v>
      </c>
      <c r="F118" s="218" t="s">
        <v>211</v>
      </c>
      <c r="G118" s="215"/>
      <c r="H118" s="219">
        <v>125.28</v>
      </c>
      <c r="I118" s="220"/>
      <c r="J118" s="215"/>
      <c r="K118" s="215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145</v>
      </c>
      <c r="AU118" s="225" t="s">
        <v>88</v>
      </c>
      <c r="AV118" s="12" t="s">
        <v>88</v>
      </c>
      <c r="AW118" s="12" t="s">
        <v>43</v>
      </c>
      <c r="AX118" s="12" t="s">
        <v>79</v>
      </c>
      <c r="AY118" s="225" t="s">
        <v>136</v>
      </c>
    </row>
    <row r="119" spans="2:51" s="13" customFormat="1" ht="13.5">
      <c r="B119" s="226"/>
      <c r="C119" s="227"/>
      <c r="D119" s="228" t="s">
        <v>145</v>
      </c>
      <c r="E119" s="229" t="s">
        <v>37</v>
      </c>
      <c r="F119" s="230" t="s">
        <v>148</v>
      </c>
      <c r="G119" s="227"/>
      <c r="H119" s="231">
        <v>127.28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145</v>
      </c>
      <c r="AU119" s="237" t="s">
        <v>88</v>
      </c>
      <c r="AV119" s="13" t="s">
        <v>143</v>
      </c>
      <c r="AW119" s="13" t="s">
        <v>43</v>
      </c>
      <c r="AX119" s="13" t="s">
        <v>25</v>
      </c>
      <c r="AY119" s="237" t="s">
        <v>136</v>
      </c>
    </row>
    <row r="120" spans="2:65" s="1" customFormat="1" ht="22.5" customHeight="1">
      <c r="B120" s="41"/>
      <c r="C120" s="202" t="s">
        <v>212</v>
      </c>
      <c r="D120" s="202" t="s">
        <v>138</v>
      </c>
      <c r="E120" s="203" t="s">
        <v>213</v>
      </c>
      <c r="F120" s="204" t="s">
        <v>214</v>
      </c>
      <c r="G120" s="205" t="s">
        <v>165</v>
      </c>
      <c r="H120" s="206">
        <v>2188</v>
      </c>
      <c r="I120" s="207">
        <v>22</v>
      </c>
      <c r="J120" s="208">
        <f>ROUND(I120*H120,2)</f>
        <v>48136</v>
      </c>
      <c r="K120" s="204" t="s">
        <v>37</v>
      </c>
      <c r="L120" s="61"/>
      <c r="M120" s="209" t="s">
        <v>37</v>
      </c>
      <c r="N120" s="210" t="s">
        <v>50</v>
      </c>
      <c r="O120" s="42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4" t="s">
        <v>143</v>
      </c>
      <c r="AT120" s="24" t="s">
        <v>138</v>
      </c>
      <c r="AU120" s="24" t="s">
        <v>88</v>
      </c>
      <c r="AY120" s="24" t="s">
        <v>136</v>
      </c>
      <c r="BE120" s="213">
        <f>IF(N120="základní",J120,0)</f>
        <v>48136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4" t="s">
        <v>25</v>
      </c>
      <c r="BK120" s="213">
        <f>ROUND(I120*H120,2)</f>
        <v>48136</v>
      </c>
      <c r="BL120" s="24" t="s">
        <v>143</v>
      </c>
      <c r="BM120" s="24" t="s">
        <v>215</v>
      </c>
    </row>
    <row r="121" spans="2:51" s="12" customFormat="1" ht="13.5">
      <c r="B121" s="214"/>
      <c r="C121" s="215"/>
      <c r="D121" s="228" t="s">
        <v>145</v>
      </c>
      <c r="E121" s="249" t="s">
        <v>37</v>
      </c>
      <c r="F121" s="250" t="s">
        <v>216</v>
      </c>
      <c r="G121" s="215"/>
      <c r="H121" s="251">
        <v>2188</v>
      </c>
      <c r="I121" s="220"/>
      <c r="J121" s="215"/>
      <c r="K121" s="215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145</v>
      </c>
      <c r="AU121" s="225" t="s">
        <v>88</v>
      </c>
      <c r="AV121" s="12" t="s">
        <v>88</v>
      </c>
      <c r="AW121" s="12" t="s">
        <v>43</v>
      </c>
      <c r="AX121" s="12" t="s">
        <v>25</v>
      </c>
      <c r="AY121" s="225" t="s">
        <v>136</v>
      </c>
    </row>
    <row r="122" spans="2:65" s="1" customFormat="1" ht="22.5" customHeight="1">
      <c r="B122" s="41"/>
      <c r="C122" s="252" t="s">
        <v>217</v>
      </c>
      <c r="D122" s="252" t="s">
        <v>170</v>
      </c>
      <c r="E122" s="253" t="s">
        <v>218</v>
      </c>
      <c r="F122" s="254" t="s">
        <v>219</v>
      </c>
      <c r="G122" s="255" t="s">
        <v>220</v>
      </c>
      <c r="H122" s="256">
        <v>437.6</v>
      </c>
      <c r="I122" s="257">
        <v>100</v>
      </c>
      <c r="J122" s="258">
        <f>ROUND(I122*H122,2)</f>
        <v>43760</v>
      </c>
      <c r="K122" s="254" t="s">
        <v>37</v>
      </c>
      <c r="L122" s="259"/>
      <c r="M122" s="260" t="s">
        <v>37</v>
      </c>
      <c r="N122" s="261" t="s">
        <v>50</v>
      </c>
      <c r="O122" s="42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4" t="s">
        <v>174</v>
      </c>
      <c r="AT122" s="24" t="s">
        <v>170</v>
      </c>
      <c r="AU122" s="24" t="s">
        <v>88</v>
      </c>
      <c r="AY122" s="24" t="s">
        <v>136</v>
      </c>
      <c r="BE122" s="213">
        <f>IF(N122="základní",J122,0)</f>
        <v>43760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4" t="s">
        <v>25</v>
      </c>
      <c r="BK122" s="213">
        <f>ROUND(I122*H122,2)</f>
        <v>43760</v>
      </c>
      <c r="BL122" s="24" t="s">
        <v>143</v>
      </c>
      <c r="BM122" s="24" t="s">
        <v>221</v>
      </c>
    </row>
    <row r="123" spans="2:51" s="12" customFormat="1" ht="13.5">
      <c r="B123" s="214"/>
      <c r="C123" s="215"/>
      <c r="D123" s="216" t="s">
        <v>145</v>
      </c>
      <c r="E123" s="217" t="s">
        <v>37</v>
      </c>
      <c r="F123" s="218" t="s">
        <v>222</v>
      </c>
      <c r="G123" s="215"/>
      <c r="H123" s="219">
        <v>437.6</v>
      </c>
      <c r="I123" s="220"/>
      <c r="J123" s="215"/>
      <c r="K123" s="215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145</v>
      </c>
      <c r="AU123" s="225" t="s">
        <v>88</v>
      </c>
      <c r="AV123" s="12" t="s">
        <v>88</v>
      </c>
      <c r="AW123" s="12" t="s">
        <v>43</v>
      </c>
      <c r="AX123" s="12" t="s">
        <v>25</v>
      </c>
      <c r="AY123" s="225" t="s">
        <v>136</v>
      </c>
    </row>
    <row r="124" spans="2:63" s="11" customFormat="1" ht="29.85" customHeight="1">
      <c r="B124" s="185"/>
      <c r="C124" s="186"/>
      <c r="D124" s="199" t="s">
        <v>78</v>
      </c>
      <c r="E124" s="200" t="s">
        <v>97</v>
      </c>
      <c r="F124" s="200" t="s">
        <v>223</v>
      </c>
      <c r="G124" s="186"/>
      <c r="H124" s="186"/>
      <c r="I124" s="189"/>
      <c r="J124" s="201">
        <f>BK124</f>
        <v>41505</v>
      </c>
      <c r="K124" s="186"/>
      <c r="L124" s="191"/>
      <c r="M124" s="192"/>
      <c r="N124" s="193"/>
      <c r="O124" s="193"/>
      <c r="P124" s="194">
        <f>SUM(P125:P127)</f>
        <v>0</v>
      </c>
      <c r="Q124" s="193"/>
      <c r="R124" s="194">
        <f>SUM(R125:R127)</f>
        <v>0</v>
      </c>
      <c r="S124" s="193"/>
      <c r="T124" s="195">
        <f>SUM(T125:T127)</f>
        <v>0</v>
      </c>
      <c r="AR124" s="196" t="s">
        <v>25</v>
      </c>
      <c r="AT124" s="197" t="s">
        <v>78</v>
      </c>
      <c r="AU124" s="197" t="s">
        <v>25</v>
      </c>
      <c r="AY124" s="196" t="s">
        <v>136</v>
      </c>
      <c r="BK124" s="198">
        <f>SUM(BK125:BK127)</f>
        <v>41505</v>
      </c>
    </row>
    <row r="125" spans="2:65" s="1" customFormat="1" ht="31.5" customHeight="1">
      <c r="B125" s="41"/>
      <c r="C125" s="202" t="s">
        <v>224</v>
      </c>
      <c r="D125" s="202" t="s">
        <v>138</v>
      </c>
      <c r="E125" s="203" t="s">
        <v>225</v>
      </c>
      <c r="F125" s="204" t="s">
        <v>226</v>
      </c>
      <c r="G125" s="205" t="s">
        <v>227</v>
      </c>
      <c r="H125" s="206">
        <v>405</v>
      </c>
      <c r="I125" s="207">
        <v>101</v>
      </c>
      <c r="J125" s="208">
        <f>ROUND(I125*H125,2)</f>
        <v>40905</v>
      </c>
      <c r="K125" s="204" t="s">
        <v>37</v>
      </c>
      <c r="L125" s="61"/>
      <c r="M125" s="209" t="s">
        <v>37</v>
      </c>
      <c r="N125" s="210" t="s">
        <v>50</v>
      </c>
      <c r="O125" s="42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4" t="s">
        <v>143</v>
      </c>
      <c r="AT125" s="24" t="s">
        <v>138</v>
      </c>
      <c r="AU125" s="24" t="s">
        <v>88</v>
      </c>
      <c r="AY125" s="24" t="s">
        <v>136</v>
      </c>
      <c r="BE125" s="213">
        <f>IF(N125="základní",J125,0)</f>
        <v>40905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4" t="s">
        <v>25</v>
      </c>
      <c r="BK125" s="213">
        <f>ROUND(I125*H125,2)</f>
        <v>40905</v>
      </c>
      <c r="BL125" s="24" t="s">
        <v>143</v>
      </c>
      <c r="BM125" s="24" t="s">
        <v>228</v>
      </c>
    </row>
    <row r="126" spans="2:51" s="12" customFormat="1" ht="13.5">
      <c r="B126" s="214"/>
      <c r="C126" s="215"/>
      <c r="D126" s="228" t="s">
        <v>145</v>
      </c>
      <c r="E126" s="249" t="s">
        <v>37</v>
      </c>
      <c r="F126" s="250" t="s">
        <v>229</v>
      </c>
      <c r="G126" s="215"/>
      <c r="H126" s="251">
        <v>405</v>
      </c>
      <c r="I126" s="220"/>
      <c r="J126" s="215"/>
      <c r="K126" s="215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145</v>
      </c>
      <c r="AU126" s="225" t="s">
        <v>88</v>
      </c>
      <c r="AV126" s="12" t="s">
        <v>88</v>
      </c>
      <c r="AW126" s="12" t="s">
        <v>43</v>
      </c>
      <c r="AX126" s="12" t="s">
        <v>25</v>
      </c>
      <c r="AY126" s="225" t="s">
        <v>136</v>
      </c>
    </row>
    <row r="127" spans="2:65" s="1" customFormat="1" ht="22.5" customHeight="1">
      <c r="B127" s="41"/>
      <c r="C127" s="202" t="s">
        <v>230</v>
      </c>
      <c r="D127" s="202" t="s">
        <v>138</v>
      </c>
      <c r="E127" s="203" t="s">
        <v>231</v>
      </c>
      <c r="F127" s="204" t="s">
        <v>232</v>
      </c>
      <c r="G127" s="205" t="s">
        <v>141</v>
      </c>
      <c r="H127" s="206">
        <v>2</v>
      </c>
      <c r="I127" s="207">
        <v>300</v>
      </c>
      <c r="J127" s="208">
        <f>ROUND(I127*H127,2)</f>
        <v>600</v>
      </c>
      <c r="K127" s="204" t="s">
        <v>37</v>
      </c>
      <c r="L127" s="61"/>
      <c r="M127" s="209" t="s">
        <v>37</v>
      </c>
      <c r="N127" s="210" t="s">
        <v>50</v>
      </c>
      <c r="O127" s="42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4" t="s">
        <v>143</v>
      </c>
      <c r="AT127" s="24" t="s">
        <v>138</v>
      </c>
      <c r="AU127" s="24" t="s">
        <v>88</v>
      </c>
      <c r="AY127" s="24" t="s">
        <v>136</v>
      </c>
      <c r="BE127" s="213">
        <f>IF(N127="základní",J127,0)</f>
        <v>600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4" t="s">
        <v>25</v>
      </c>
      <c r="BK127" s="213">
        <f>ROUND(I127*H127,2)</f>
        <v>600</v>
      </c>
      <c r="BL127" s="24" t="s">
        <v>143</v>
      </c>
      <c r="BM127" s="24" t="s">
        <v>233</v>
      </c>
    </row>
    <row r="128" spans="2:63" s="11" customFormat="1" ht="29.85" customHeight="1">
      <c r="B128" s="185"/>
      <c r="C128" s="186"/>
      <c r="D128" s="199" t="s">
        <v>78</v>
      </c>
      <c r="E128" s="200" t="s">
        <v>234</v>
      </c>
      <c r="F128" s="200" t="s">
        <v>235</v>
      </c>
      <c r="G128" s="186"/>
      <c r="H128" s="186"/>
      <c r="I128" s="189"/>
      <c r="J128" s="201">
        <f>BK128</f>
        <v>38290</v>
      </c>
      <c r="K128" s="186"/>
      <c r="L128" s="191"/>
      <c r="M128" s="192"/>
      <c r="N128" s="193"/>
      <c r="O128" s="193"/>
      <c r="P128" s="194">
        <f>P129</f>
        <v>0</v>
      </c>
      <c r="Q128" s="193"/>
      <c r="R128" s="194">
        <f>R129</f>
        <v>0</v>
      </c>
      <c r="S128" s="193"/>
      <c r="T128" s="195">
        <f>T129</f>
        <v>0</v>
      </c>
      <c r="AR128" s="196" t="s">
        <v>25</v>
      </c>
      <c r="AT128" s="197" t="s">
        <v>78</v>
      </c>
      <c r="AU128" s="197" t="s">
        <v>25</v>
      </c>
      <c r="AY128" s="196" t="s">
        <v>136</v>
      </c>
      <c r="BK128" s="198">
        <f>BK129</f>
        <v>38290</v>
      </c>
    </row>
    <row r="129" spans="2:65" s="1" customFormat="1" ht="22.5" customHeight="1">
      <c r="B129" s="41"/>
      <c r="C129" s="202" t="s">
        <v>9</v>
      </c>
      <c r="D129" s="202" t="s">
        <v>138</v>
      </c>
      <c r="E129" s="203" t="s">
        <v>236</v>
      </c>
      <c r="F129" s="204" t="s">
        <v>237</v>
      </c>
      <c r="G129" s="205" t="s">
        <v>238</v>
      </c>
      <c r="H129" s="206">
        <v>10.94</v>
      </c>
      <c r="I129" s="207">
        <v>3500</v>
      </c>
      <c r="J129" s="208">
        <f>ROUND(I129*H129,2)</f>
        <v>38290</v>
      </c>
      <c r="K129" s="204" t="s">
        <v>142</v>
      </c>
      <c r="L129" s="61"/>
      <c r="M129" s="209" t="s">
        <v>37</v>
      </c>
      <c r="N129" s="262" t="s">
        <v>50</v>
      </c>
      <c r="O129" s="263"/>
      <c r="P129" s="264">
        <f>O129*H129</f>
        <v>0</v>
      </c>
      <c r="Q129" s="264">
        <v>0</v>
      </c>
      <c r="R129" s="264">
        <f>Q129*H129</f>
        <v>0</v>
      </c>
      <c r="S129" s="264">
        <v>0</v>
      </c>
      <c r="T129" s="265">
        <f>S129*H129</f>
        <v>0</v>
      </c>
      <c r="AR129" s="24" t="s">
        <v>143</v>
      </c>
      <c r="AT129" s="24" t="s">
        <v>138</v>
      </c>
      <c r="AU129" s="24" t="s">
        <v>88</v>
      </c>
      <c r="AY129" s="24" t="s">
        <v>136</v>
      </c>
      <c r="BE129" s="213">
        <f>IF(N129="základní",J129,0)</f>
        <v>38290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4" t="s">
        <v>25</v>
      </c>
      <c r="BK129" s="213">
        <f>ROUND(I129*H129,2)</f>
        <v>38290</v>
      </c>
      <c r="BL129" s="24" t="s">
        <v>143</v>
      </c>
      <c r="BM129" s="24" t="s">
        <v>239</v>
      </c>
    </row>
    <row r="130" spans="2:12" s="1" customFormat="1" ht="6.95" customHeight="1">
      <c r="B130" s="56"/>
      <c r="C130" s="57"/>
      <c r="D130" s="57"/>
      <c r="E130" s="57"/>
      <c r="F130" s="57"/>
      <c r="G130" s="57"/>
      <c r="H130" s="57"/>
      <c r="I130" s="148"/>
      <c r="J130" s="57"/>
      <c r="K130" s="57"/>
      <c r="L130" s="61"/>
    </row>
  </sheetData>
  <sheetProtection password="CC35" sheet="1" objects="1" scenarios="1" formatCells="0" formatColumns="0" formatRows="0" sort="0" autoFilter="0"/>
  <autoFilter ref="C79:K12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80" activePane="bottomLeft" state="frozen"/>
      <selection pane="bottomLeft" activeCell="I88" sqref="I88:I1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ht="15">
      <c r="B8" s="28"/>
      <c r="C8" s="29"/>
      <c r="D8" s="37" t="s">
        <v>109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8" t="s">
        <v>240</v>
      </c>
      <c r="F9" s="401"/>
      <c r="G9" s="401"/>
      <c r="H9" s="401"/>
      <c r="I9" s="127"/>
      <c r="J9" s="42"/>
      <c r="K9" s="45"/>
    </row>
    <row r="10" spans="2:11" s="1" customFormat="1" ht="15">
      <c r="B10" s="41"/>
      <c r="C10" s="42"/>
      <c r="D10" s="37" t="s">
        <v>241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00" t="s">
        <v>242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37</v>
      </c>
      <c r="K13" s="45"/>
    </row>
    <row r="14" spans="2:11" s="1" customFormat="1" ht="14.45" customHeight="1">
      <c r="B14" s="41"/>
      <c r="C14" s="42"/>
      <c r="D14" s="37" t="s">
        <v>26</v>
      </c>
      <c r="E14" s="42"/>
      <c r="F14" s="35" t="s">
        <v>27</v>
      </c>
      <c r="G14" s="42"/>
      <c r="H14" s="42"/>
      <c r="I14" s="128" t="s">
        <v>28</v>
      </c>
      <c r="J14" s="129" t="str">
        <f>'Rekapitulace stavby'!AN8</f>
        <v>8.11.2016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32</v>
      </c>
      <c r="E16" s="42"/>
      <c r="F16" s="42"/>
      <c r="G16" s="42"/>
      <c r="H16" s="42"/>
      <c r="I16" s="128" t="s">
        <v>33</v>
      </c>
      <c r="J16" s="35" t="s">
        <v>34</v>
      </c>
      <c r="K16" s="45"/>
    </row>
    <row r="17" spans="2:11" s="1" customFormat="1" ht="18" customHeight="1">
      <c r="B17" s="41"/>
      <c r="C17" s="42"/>
      <c r="D17" s="42"/>
      <c r="E17" s="35" t="s">
        <v>35</v>
      </c>
      <c r="F17" s="42"/>
      <c r="G17" s="42"/>
      <c r="H17" s="42"/>
      <c r="I17" s="128" t="s">
        <v>36</v>
      </c>
      <c r="J17" s="35" t="s">
        <v>37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38</v>
      </c>
      <c r="E19" s="42"/>
      <c r="F19" s="42"/>
      <c r="G19" s="42"/>
      <c r="H19" s="42"/>
      <c r="I19" s="128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40</v>
      </c>
      <c r="E22" s="42"/>
      <c r="F22" s="42"/>
      <c r="G22" s="42"/>
      <c r="H22" s="42"/>
      <c r="I22" s="128" t="s">
        <v>33</v>
      </c>
      <c r="J22" s="35" t="s">
        <v>41</v>
      </c>
      <c r="K22" s="45"/>
    </row>
    <row r="23" spans="2:11" s="1" customFormat="1" ht="18" customHeight="1">
      <c r="B23" s="41"/>
      <c r="C23" s="42"/>
      <c r="D23" s="42"/>
      <c r="E23" s="35" t="s">
        <v>42</v>
      </c>
      <c r="F23" s="42"/>
      <c r="G23" s="42"/>
      <c r="H23" s="42"/>
      <c r="I23" s="128" t="s">
        <v>36</v>
      </c>
      <c r="J23" s="35" t="s">
        <v>37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44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362" t="s">
        <v>37</v>
      </c>
      <c r="F26" s="362"/>
      <c r="G26" s="362"/>
      <c r="H26" s="36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ROUND(J85,2)</f>
        <v>108885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ROUND(SUM(BE85:BE111),2)</f>
        <v>108885</v>
      </c>
      <c r="G32" s="42"/>
      <c r="H32" s="42"/>
      <c r="I32" s="140">
        <v>0.21</v>
      </c>
      <c r="J32" s="139">
        <f>ROUND(ROUND((SUM(BE85:BE111)),2)*I32,2)</f>
        <v>22865.85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ROUND(SUM(BF85:BF111),2)</f>
        <v>0</v>
      </c>
      <c r="G33" s="42"/>
      <c r="H33" s="42"/>
      <c r="I33" s="140">
        <v>0.15</v>
      </c>
      <c r="J33" s="139">
        <f>ROUND(ROUND((SUM(BF85:BF111)),2)*I33,2)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ROUND(SUM(BG85:BG111),2)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ROUND(SUM(BH85:BH111),2)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ROUND(SUM(BI85:BI111),2)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131750.85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111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8" t="str">
        <f>E7</f>
        <v>LOKÁLNÍ BIOCENTRUM LBC3 BRÁZDIM</v>
      </c>
      <c r="F47" s="399"/>
      <c r="G47" s="399"/>
      <c r="H47" s="399"/>
      <c r="I47" s="127"/>
      <c r="J47" s="42"/>
      <c r="K47" s="45"/>
    </row>
    <row r="48" spans="2:11" ht="15">
      <c r="B48" s="28"/>
      <c r="C48" s="37" t="s">
        <v>109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8" t="s">
        <v>240</v>
      </c>
      <c r="F49" s="401"/>
      <c r="G49" s="401"/>
      <c r="H49" s="401"/>
      <c r="I49" s="127"/>
      <c r="J49" s="42"/>
      <c r="K49" s="45"/>
    </row>
    <row r="50" spans="2:11" s="1" customFormat="1" ht="14.45" customHeight="1">
      <c r="B50" s="41"/>
      <c r="C50" s="37" t="s">
        <v>241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00" t="str">
        <f>E11</f>
        <v>1 - Následná péče - první rok</v>
      </c>
      <c r="F51" s="401"/>
      <c r="G51" s="401"/>
      <c r="H51" s="401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26</v>
      </c>
      <c r="D53" s="42"/>
      <c r="E53" s="42"/>
      <c r="F53" s="35" t="str">
        <f>F14</f>
        <v>k.ú. Brázdim</v>
      </c>
      <c r="G53" s="42"/>
      <c r="H53" s="42"/>
      <c r="I53" s="128" t="s">
        <v>28</v>
      </c>
      <c r="J53" s="129" t="str">
        <f>IF(J14="","",J14)</f>
        <v>8.11.2016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32</v>
      </c>
      <c r="D55" s="42"/>
      <c r="E55" s="42"/>
      <c r="F55" s="35" t="str">
        <f>E17</f>
        <v>Státní pozemkový úřad, KPÚ pro Středočeský kraj</v>
      </c>
      <c r="G55" s="42"/>
      <c r="H55" s="42"/>
      <c r="I55" s="128" t="s">
        <v>40</v>
      </c>
      <c r="J55" s="35" t="str">
        <f>E23</f>
        <v>ATELIER FONTES s.r.o.</v>
      </c>
      <c r="K55" s="45"/>
    </row>
    <row r="56" spans="2:11" s="1" customFormat="1" ht="14.45" customHeight="1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112</v>
      </c>
      <c r="D58" s="141"/>
      <c r="E58" s="141"/>
      <c r="F58" s="141"/>
      <c r="G58" s="141"/>
      <c r="H58" s="141"/>
      <c r="I58" s="154"/>
      <c r="J58" s="155" t="s">
        <v>113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114</v>
      </c>
      <c r="D60" s="42"/>
      <c r="E60" s="42"/>
      <c r="F60" s="42"/>
      <c r="G60" s="42"/>
      <c r="H60" s="42"/>
      <c r="I60" s="127"/>
      <c r="J60" s="137">
        <f>J85</f>
        <v>108885</v>
      </c>
      <c r="K60" s="45"/>
      <c r="AU60" s="24" t="s">
        <v>115</v>
      </c>
    </row>
    <row r="61" spans="2:11" s="8" customFormat="1" ht="24.95" customHeight="1">
      <c r="B61" s="158"/>
      <c r="C61" s="159"/>
      <c r="D61" s="160" t="s">
        <v>116</v>
      </c>
      <c r="E61" s="161"/>
      <c r="F61" s="161"/>
      <c r="G61" s="161"/>
      <c r="H61" s="161"/>
      <c r="I61" s="162"/>
      <c r="J61" s="163">
        <f>J86</f>
        <v>108885</v>
      </c>
      <c r="K61" s="164"/>
    </row>
    <row r="62" spans="2:11" s="9" customFormat="1" ht="19.9" customHeight="1">
      <c r="B62" s="165"/>
      <c r="C62" s="166"/>
      <c r="D62" s="167" t="s">
        <v>117</v>
      </c>
      <c r="E62" s="168"/>
      <c r="F62" s="168"/>
      <c r="G62" s="168"/>
      <c r="H62" s="168"/>
      <c r="I62" s="169"/>
      <c r="J62" s="170">
        <f>J87</f>
        <v>106860</v>
      </c>
      <c r="K62" s="171"/>
    </row>
    <row r="63" spans="2:11" s="9" customFormat="1" ht="19.9" customHeight="1">
      <c r="B63" s="165"/>
      <c r="C63" s="166"/>
      <c r="D63" s="167" t="s">
        <v>118</v>
      </c>
      <c r="E63" s="168"/>
      <c r="F63" s="168"/>
      <c r="G63" s="168"/>
      <c r="H63" s="168"/>
      <c r="I63" s="169"/>
      <c r="J63" s="170">
        <f>J110</f>
        <v>2025</v>
      </c>
      <c r="K63" s="171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" customHeight="1">
      <c r="B70" s="41"/>
      <c r="C70" s="62" t="s">
        <v>120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LOKÁLNÍ BIOCENTRUM LBC3 BRÁZDIM</v>
      </c>
      <c r="F73" s="395"/>
      <c r="G73" s="395"/>
      <c r="H73" s="395"/>
      <c r="I73" s="172"/>
      <c r="J73" s="63"/>
      <c r="K73" s="63"/>
      <c r="L73" s="61"/>
    </row>
    <row r="74" spans="2:12" ht="15">
      <c r="B74" s="28"/>
      <c r="C74" s="65" t="s">
        <v>109</v>
      </c>
      <c r="D74" s="266"/>
      <c r="E74" s="266"/>
      <c r="F74" s="266"/>
      <c r="G74" s="266"/>
      <c r="H74" s="266"/>
      <c r="J74" s="266"/>
      <c r="K74" s="266"/>
      <c r="L74" s="267"/>
    </row>
    <row r="75" spans="2:12" s="1" customFormat="1" ht="22.5" customHeight="1">
      <c r="B75" s="41"/>
      <c r="C75" s="63"/>
      <c r="D75" s="63"/>
      <c r="E75" s="394" t="s">
        <v>240</v>
      </c>
      <c r="F75" s="396"/>
      <c r="G75" s="396"/>
      <c r="H75" s="396"/>
      <c r="I75" s="172"/>
      <c r="J75" s="63"/>
      <c r="K75" s="63"/>
      <c r="L75" s="61"/>
    </row>
    <row r="76" spans="2:12" s="1" customFormat="1" ht="14.45" customHeight="1">
      <c r="B76" s="41"/>
      <c r="C76" s="65" t="s">
        <v>241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384" t="str">
        <f>E11</f>
        <v>1 - Následná péče - první rok</v>
      </c>
      <c r="F77" s="396"/>
      <c r="G77" s="396"/>
      <c r="H77" s="39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26</v>
      </c>
      <c r="D79" s="63"/>
      <c r="E79" s="63"/>
      <c r="F79" s="173" t="str">
        <f>F14</f>
        <v>k.ú. Brázdim</v>
      </c>
      <c r="G79" s="63"/>
      <c r="H79" s="63"/>
      <c r="I79" s="174" t="s">
        <v>28</v>
      </c>
      <c r="J79" s="73" t="str">
        <f>IF(J14="","",J14)</f>
        <v>8.11.2016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32</v>
      </c>
      <c r="D81" s="63"/>
      <c r="E81" s="63"/>
      <c r="F81" s="173" t="str">
        <f>E17</f>
        <v>Státní pozemkový úřad, KPÚ pro Středočeský kraj</v>
      </c>
      <c r="G81" s="63"/>
      <c r="H81" s="63"/>
      <c r="I81" s="174" t="s">
        <v>40</v>
      </c>
      <c r="J81" s="173" t="str">
        <f>E23</f>
        <v>ATELIER FONTES s.r.o.</v>
      </c>
      <c r="K81" s="63"/>
      <c r="L81" s="61"/>
    </row>
    <row r="82" spans="2:12" s="1" customFormat="1" ht="14.45" customHeight="1">
      <c r="B82" s="41"/>
      <c r="C82" s="65" t="s">
        <v>38</v>
      </c>
      <c r="D82" s="63"/>
      <c r="E82" s="63"/>
      <c r="F82" s="173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5"/>
      <c r="C84" s="176" t="s">
        <v>121</v>
      </c>
      <c r="D84" s="177" t="s">
        <v>64</v>
      </c>
      <c r="E84" s="177" t="s">
        <v>60</v>
      </c>
      <c r="F84" s="177" t="s">
        <v>122</v>
      </c>
      <c r="G84" s="177" t="s">
        <v>123</v>
      </c>
      <c r="H84" s="177" t="s">
        <v>124</v>
      </c>
      <c r="I84" s="178" t="s">
        <v>125</v>
      </c>
      <c r="J84" s="177" t="s">
        <v>113</v>
      </c>
      <c r="K84" s="179" t="s">
        <v>126</v>
      </c>
      <c r="L84" s="180"/>
      <c r="M84" s="81" t="s">
        <v>127</v>
      </c>
      <c r="N84" s="82" t="s">
        <v>49</v>
      </c>
      <c r="O84" s="82" t="s">
        <v>128</v>
      </c>
      <c r="P84" s="82" t="s">
        <v>129</v>
      </c>
      <c r="Q84" s="82" t="s">
        <v>130</v>
      </c>
      <c r="R84" s="82" t="s">
        <v>131</v>
      </c>
      <c r="S84" s="82" t="s">
        <v>132</v>
      </c>
      <c r="T84" s="83" t="s">
        <v>133</v>
      </c>
    </row>
    <row r="85" spans="2:63" s="1" customFormat="1" ht="29.25" customHeight="1">
      <c r="B85" s="41"/>
      <c r="C85" s="87" t="s">
        <v>114</v>
      </c>
      <c r="D85" s="63"/>
      <c r="E85" s="63"/>
      <c r="F85" s="63"/>
      <c r="G85" s="63"/>
      <c r="H85" s="63"/>
      <c r="I85" s="172"/>
      <c r="J85" s="181">
        <f>BK85</f>
        <v>108885</v>
      </c>
      <c r="K85" s="63"/>
      <c r="L85" s="61"/>
      <c r="M85" s="84"/>
      <c r="N85" s="85"/>
      <c r="O85" s="85"/>
      <c r="P85" s="182">
        <f>P86</f>
        <v>0</v>
      </c>
      <c r="Q85" s="85"/>
      <c r="R85" s="182">
        <f>R86</f>
        <v>0</v>
      </c>
      <c r="S85" s="85"/>
      <c r="T85" s="183">
        <f>T86</f>
        <v>0</v>
      </c>
      <c r="AT85" s="24" t="s">
        <v>78</v>
      </c>
      <c r="AU85" s="24" t="s">
        <v>115</v>
      </c>
      <c r="BK85" s="184">
        <f>BK86</f>
        <v>108885</v>
      </c>
    </row>
    <row r="86" spans="2:63" s="11" customFormat="1" ht="37.35" customHeight="1">
      <c r="B86" s="185"/>
      <c r="C86" s="186"/>
      <c r="D86" s="187" t="s">
        <v>78</v>
      </c>
      <c r="E86" s="188" t="s">
        <v>134</v>
      </c>
      <c r="F86" s="188" t="s">
        <v>135</v>
      </c>
      <c r="G86" s="186"/>
      <c r="H86" s="186"/>
      <c r="I86" s="189"/>
      <c r="J86" s="190">
        <f>BK86</f>
        <v>108885</v>
      </c>
      <c r="K86" s="186"/>
      <c r="L86" s="191"/>
      <c r="M86" s="192"/>
      <c r="N86" s="193"/>
      <c r="O86" s="193"/>
      <c r="P86" s="194">
        <f>P87+P110</f>
        <v>0</v>
      </c>
      <c r="Q86" s="193"/>
      <c r="R86" s="194">
        <f>R87+R110</f>
        <v>0</v>
      </c>
      <c r="S86" s="193"/>
      <c r="T86" s="195">
        <f>T87+T110</f>
        <v>0</v>
      </c>
      <c r="AR86" s="196" t="s">
        <v>25</v>
      </c>
      <c r="AT86" s="197" t="s">
        <v>78</v>
      </c>
      <c r="AU86" s="197" t="s">
        <v>79</v>
      </c>
      <c r="AY86" s="196" t="s">
        <v>136</v>
      </c>
      <c r="BK86" s="198">
        <f>BK87+BK110</f>
        <v>108885</v>
      </c>
    </row>
    <row r="87" spans="2:63" s="11" customFormat="1" ht="19.9" customHeight="1">
      <c r="B87" s="185"/>
      <c r="C87" s="186"/>
      <c r="D87" s="199" t="s">
        <v>78</v>
      </c>
      <c r="E87" s="200" t="s">
        <v>25</v>
      </c>
      <c r="F87" s="200" t="s">
        <v>137</v>
      </c>
      <c r="G87" s="186"/>
      <c r="H87" s="186"/>
      <c r="I87" s="189"/>
      <c r="J87" s="201">
        <f>BK87</f>
        <v>106860</v>
      </c>
      <c r="K87" s="186"/>
      <c r="L87" s="191"/>
      <c r="M87" s="192"/>
      <c r="N87" s="193"/>
      <c r="O87" s="193"/>
      <c r="P87" s="194">
        <f>SUM(P88:P109)</f>
        <v>0</v>
      </c>
      <c r="Q87" s="193"/>
      <c r="R87" s="194">
        <f>SUM(R88:R109)</f>
        <v>0</v>
      </c>
      <c r="S87" s="193"/>
      <c r="T87" s="195">
        <f>SUM(T88:T109)</f>
        <v>0</v>
      </c>
      <c r="AR87" s="196" t="s">
        <v>25</v>
      </c>
      <c r="AT87" s="197" t="s">
        <v>78</v>
      </c>
      <c r="AU87" s="197" t="s">
        <v>25</v>
      </c>
      <c r="AY87" s="196" t="s">
        <v>136</v>
      </c>
      <c r="BK87" s="198">
        <f>SUM(BK88:BK109)</f>
        <v>106860</v>
      </c>
    </row>
    <row r="88" spans="2:65" s="1" customFormat="1" ht="22.5" customHeight="1">
      <c r="B88" s="41"/>
      <c r="C88" s="202" t="s">
        <v>205</v>
      </c>
      <c r="D88" s="202" t="s">
        <v>138</v>
      </c>
      <c r="E88" s="203" t="s">
        <v>243</v>
      </c>
      <c r="F88" s="204" t="s">
        <v>244</v>
      </c>
      <c r="G88" s="205" t="s">
        <v>152</v>
      </c>
      <c r="H88" s="206">
        <v>1.676</v>
      </c>
      <c r="I88" s="207">
        <v>15000</v>
      </c>
      <c r="J88" s="208">
        <f>ROUND(I88*H88,2)</f>
        <v>25140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25140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25140</v>
      </c>
      <c r="BL88" s="24" t="s">
        <v>143</v>
      </c>
      <c r="BM88" s="24" t="s">
        <v>245</v>
      </c>
    </row>
    <row r="89" spans="2:51" s="12" customFormat="1" ht="13.5">
      <c r="B89" s="214"/>
      <c r="C89" s="215"/>
      <c r="D89" s="216" t="s">
        <v>145</v>
      </c>
      <c r="E89" s="217" t="s">
        <v>37</v>
      </c>
      <c r="F89" s="218" t="s">
        <v>246</v>
      </c>
      <c r="G89" s="215"/>
      <c r="H89" s="219">
        <v>1.676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145</v>
      </c>
      <c r="AU89" s="225" t="s">
        <v>88</v>
      </c>
      <c r="AV89" s="12" t="s">
        <v>88</v>
      </c>
      <c r="AW89" s="12" t="s">
        <v>43</v>
      </c>
      <c r="AX89" s="12" t="s">
        <v>79</v>
      </c>
      <c r="AY89" s="225" t="s">
        <v>136</v>
      </c>
    </row>
    <row r="90" spans="2:51" s="13" customFormat="1" ht="13.5">
      <c r="B90" s="226"/>
      <c r="C90" s="227"/>
      <c r="D90" s="228" t="s">
        <v>145</v>
      </c>
      <c r="E90" s="229" t="s">
        <v>37</v>
      </c>
      <c r="F90" s="230" t="s">
        <v>148</v>
      </c>
      <c r="G90" s="227"/>
      <c r="H90" s="231">
        <v>1.676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145</v>
      </c>
      <c r="AU90" s="237" t="s">
        <v>88</v>
      </c>
      <c r="AV90" s="13" t="s">
        <v>143</v>
      </c>
      <c r="AW90" s="13" t="s">
        <v>43</v>
      </c>
      <c r="AX90" s="13" t="s">
        <v>25</v>
      </c>
      <c r="AY90" s="237" t="s">
        <v>136</v>
      </c>
    </row>
    <row r="91" spans="2:65" s="1" customFormat="1" ht="31.5" customHeight="1">
      <c r="B91" s="41"/>
      <c r="C91" s="202" t="s">
        <v>88</v>
      </c>
      <c r="D91" s="202" t="s">
        <v>138</v>
      </c>
      <c r="E91" s="203" t="s">
        <v>247</v>
      </c>
      <c r="F91" s="204" t="s">
        <v>248</v>
      </c>
      <c r="G91" s="205" t="s">
        <v>141</v>
      </c>
      <c r="H91" s="206">
        <v>104</v>
      </c>
      <c r="I91" s="207">
        <v>60</v>
      </c>
      <c r="J91" s="208">
        <f>ROUND(I91*H91,2)</f>
        <v>6240</v>
      </c>
      <c r="K91" s="204" t="s">
        <v>37</v>
      </c>
      <c r="L91" s="61"/>
      <c r="M91" s="209" t="s">
        <v>37</v>
      </c>
      <c r="N91" s="210" t="s">
        <v>50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143</v>
      </c>
      <c r="AT91" s="24" t="s">
        <v>138</v>
      </c>
      <c r="AU91" s="24" t="s">
        <v>88</v>
      </c>
      <c r="AY91" s="24" t="s">
        <v>136</v>
      </c>
      <c r="BE91" s="213">
        <f>IF(N91="základní",J91,0)</f>
        <v>6240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25</v>
      </c>
      <c r="BK91" s="213">
        <f>ROUND(I91*H91,2)</f>
        <v>6240</v>
      </c>
      <c r="BL91" s="24" t="s">
        <v>143</v>
      </c>
      <c r="BM91" s="24" t="s">
        <v>249</v>
      </c>
    </row>
    <row r="92" spans="2:51" s="14" customFormat="1" ht="13.5">
      <c r="B92" s="238"/>
      <c r="C92" s="239"/>
      <c r="D92" s="216" t="s">
        <v>145</v>
      </c>
      <c r="E92" s="240" t="s">
        <v>37</v>
      </c>
      <c r="F92" s="241" t="s">
        <v>250</v>
      </c>
      <c r="G92" s="239"/>
      <c r="H92" s="242" t="s">
        <v>37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145</v>
      </c>
      <c r="AU92" s="248" t="s">
        <v>88</v>
      </c>
      <c r="AV92" s="14" t="s">
        <v>25</v>
      </c>
      <c r="AW92" s="14" t="s">
        <v>43</v>
      </c>
      <c r="AX92" s="14" t="s">
        <v>79</v>
      </c>
      <c r="AY92" s="248" t="s">
        <v>136</v>
      </c>
    </row>
    <row r="93" spans="2:51" s="12" customFormat="1" ht="13.5">
      <c r="B93" s="214"/>
      <c r="C93" s="215"/>
      <c r="D93" s="228" t="s">
        <v>145</v>
      </c>
      <c r="E93" s="249" t="s">
        <v>37</v>
      </c>
      <c r="F93" s="250" t="s">
        <v>251</v>
      </c>
      <c r="G93" s="215"/>
      <c r="H93" s="251">
        <v>104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145</v>
      </c>
      <c r="AU93" s="225" t="s">
        <v>88</v>
      </c>
      <c r="AV93" s="12" t="s">
        <v>88</v>
      </c>
      <c r="AW93" s="12" t="s">
        <v>43</v>
      </c>
      <c r="AX93" s="12" t="s">
        <v>25</v>
      </c>
      <c r="AY93" s="225" t="s">
        <v>136</v>
      </c>
    </row>
    <row r="94" spans="2:65" s="1" customFormat="1" ht="22.5" customHeight="1">
      <c r="B94" s="41"/>
      <c r="C94" s="202" t="s">
        <v>97</v>
      </c>
      <c r="D94" s="202" t="s">
        <v>138</v>
      </c>
      <c r="E94" s="203" t="s">
        <v>252</v>
      </c>
      <c r="F94" s="204" t="s">
        <v>253</v>
      </c>
      <c r="G94" s="205" t="s">
        <v>37</v>
      </c>
      <c r="H94" s="206">
        <v>5</v>
      </c>
      <c r="I94" s="207">
        <v>20</v>
      </c>
      <c r="J94" s="208">
        <f>ROUND(I94*H94,2)</f>
        <v>100</v>
      </c>
      <c r="K94" s="204" t="s">
        <v>37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100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100</v>
      </c>
      <c r="BL94" s="24" t="s">
        <v>143</v>
      </c>
      <c r="BM94" s="24" t="s">
        <v>254</v>
      </c>
    </row>
    <row r="95" spans="2:51" s="14" customFormat="1" ht="13.5">
      <c r="B95" s="238"/>
      <c r="C95" s="239"/>
      <c r="D95" s="216" t="s">
        <v>145</v>
      </c>
      <c r="E95" s="240" t="s">
        <v>37</v>
      </c>
      <c r="F95" s="241" t="s">
        <v>255</v>
      </c>
      <c r="G95" s="239"/>
      <c r="H95" s="242" t="s">
        <v>37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145</v>
      </c>
      <c r="AU95" s="248" t="s">
        <v>88</v>
      </c>
      <c r="AV95" s="14" t="s">
        <v>25</v>
      </c>
      <c r="AW95" s="14" t="s">
        <v>43</v>
      </c>
      <c r="AX95" s="14" t="s">
        <v>79</v>
      </c>
      <c r="AY95" s="248" t="s">
        <v>136</v>
      </c>
    </row>
    <row r="96" spans="2:51" s="12" customFormat="1" ht="13.5">
      <c r="B96" s="214"/>
      <c r="C96" s="215"/>
      <c r="D96" s="228" t="s">
        <v>145</v>
      </c>
      <c r="E96" s="249" t="s">
        <v>37</v>
      </c>
      <c r="F96" s="250" t="s">
        <v>256</v>
      </c>
      <c r="G96" s="215"/>
      <c r="H96" s="251">
        <v>5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25</v>
      </c>
      <c r="AY96" s="225" t="s">
        <v>136</v>
      </c>
    </row>
    <row r="97" spans="2:65" s="1" customFormat="1" ht="22.5" customHeight="1">
      <c r="B97" s="41"/>
      <c r="C97" s="202" t="s">
        <v>179</v>
      </c>
      <c r="D97" s="202" t="s">
        <v>138</v>
      </c>
      <c r="E97" s="203" t="s">
        <v>257</v>
      </c>
      <c r="F97" s="204" t="s">
        <v>214</v>
      </c>
      <c r="G97" s="205" t="s">
        <v>165</v>
      </c>
      <c r="H97" s="206">
        <v>2188</v>
      </c>
      <c r="I97" s="207">
        <v>10</v>
      </c>
      <c r="J97" s="208">
        <f>ROUND(I97*H97,2)</f>
        <v>21880</v>
      </c>
      <c r="K97" s="204" t="s">
        <v>37</v>
      </c>
      <c r="L97" s="61"/>
      <c r="M97" s="209" t="s">
        <v>37</v>
      </c>
      <c r="N97" s="210" t="s">
        <v>50</v>
      </c>
      <c r="O97" s="42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143</v>
      </c>
      <c r="AT97" s="24" t="s">
        <v>138</v>
      </c>
      <c r="AU97" s="24" t="s">
        <v>88</v>
      </c>
      <c r="AY97" s="24" t="s">
        <v>136</v>
      </c>
      <c r="BE97" s="213">
        <f>IF(N97="základní",J97,0)</f>
        <v>21880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25</v>
      </c>
      <c r="BK97" s="213">
        <f>ROUND(I97*H97,2)</f>
        <v>21880</v>
      </c>
      <c r="BL97" s="24" t="s">
        <v>143</v>
      </c>
      <c r="BM97" s="24" t="s">
        <v>258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259</v>
      </c>
      <c r="G98" s="215"/>
      <c r="H98" s="219">
        <v>2088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260</v>
      </c>
      <c r="G99" s="215"/>
      <c r="H99" s="219">
        <v>100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3" customFormat="1" ht="13.5">
      <c r="B100" s="226"/>
      <c r="C100" s="227"/>
      <c r="D100" s="228" t="s">
        <v>145</v>
      </c>
      <c r="E100" s="229" t="s">
        <v>37</v>
      </c>
      <c r="F100" s="230" t="s">
        <v>148</v>
      </c>
      <c r="G100" s="227"/>
      <c r="H100" s="231">
        <v>2188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145</v>
      </c>
      <c r="AU100" s="237" t="s">
        <v>88</v>
      </c>
      <c r="AV100" s="13" t="s">
        <v>143</v>
      </c>
      <c r="AW100" s="13" t="s">
        <v>43</v>
      </c>
      <c r="AX100" s="13" t="s">
        <v>25</v>
      </c>
      <c r="AY100" s="237" t="s">
        <v>136</v>
      </c>
    </row>
    <row r="101" spans="2:65" s="1" customFormat="1" ht="22.5" customHeight="1">
      <c r="B101" s="41"/>
      <c r="C101" s="252" t="s">
        <v>30</v>
      </c>
      <c r="D101" s="252" t="s">
        <v>170</v>
      </c>
      <c r="E101" s="253" t="s">
        <v>218</v>
      </c>
      <c r="F101" s="254" t="s">
        <v>219</v>
      </c>
      <c r="G101" s="255" t="s">
        <v>220</v>
      </c>
      <c r="H101" s="256">
        <v>218.8</v>
      </c>
      <c r="I101" s="257">
        <v>50</v>
      </c>
      <c r="J101" s="258">
        <f>ROUND(I101*H101,2)</f>
        <v>10940</v>
      </c>
      <c r="K101" s="254" t="s">
        <v>37</v>
      </c>
      <c r="L101" s="259"/>
      <c r="M101" s="260" t="s">
        <v>37</v>
      </c>
      <c r="N101" s="261" t="s">
        <v>50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174</v>
      </c>
      <c r="AT101" s="24" t="s">
        <v>170</v>
      </c>
      <c r="AU101" s="24" t="s">
        <v>88</v>
      </c>
      <c r="AY101" s="24" t="s">
        <v>136</v>
      </c>
      <c r="BE101" s="213">
        <f>IF(N101="základní",J101,0)</f>
        <v>10940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25</v>
      </c>
      <c r="BK101" s="213">
        <f>ROUND(I101*H101,2)</f>
        <v>10940</v>
      </c>
      <c r="BL101" s="24" t="s">
        <v>143</v>
      </c>
      <c r="BM101" s="24" t="s">
        <v>261</v>
      </c>
    </row>
    <row r="102" spans="2:51" s="12" customFormat="1" ht="13.5">
      <c r="B102" s="214"/>
      <c r="C102" s="215"/>
      <c r="D102" s="228" t="s">
        <v>145</v>
      </c>
      <c r="E102" s="249" t="s">
        <v>37</v>
      </c>
      <c r="F102" s="250" t="s">
        <v>262</v>
      </c>
      <c r="G102" s="215"/>
      <c r="H102" s="251">
        <v>218.8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25</v>
      </c>
      <c r="AY102" s="225" t="s">
        <v>136</v>
      </c>
    </row>
    <row r="103" spans="2:65" s="1" customFormat="1" ht="22.5" customHeight="1">
      <c r="B103" s="41"/>
      <c r="C103" s="202" t="s">
        <v>162</v>
      </c>
      <c r="D103" s="202" t="s">
        <v>138</v>
      </c>
      <c r="E103" s="203" t="s">
        <v>263</v>
      </c>
      <c r="F103" s="204" t="s">
        <v>264</v>
      </c>
      <c r="G103" s="205" t="s">
        <v>165</v>
      </c>
      <c r="H103" s="206">
        <v>4176</v>
      </c>
      <c r="I103" s="207">
        <v>2</v>
      </c>
      <c r="J103" s="208">
        <f>ROUND(I103*H103,2)</f>
        <v>8352</v>
      </c>
      <c r="K103" s="204" t="s">
        <v>142</v>
      </c>
      <c r="L103" s="61"/>
      <c r="M103" s="209" t="s">
        <v>37</v>
      </c>
      <c r="N103" s="210" t="s">
        <v>50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143</v>
      </c>
      <c r="AT103" s="24" t="s">
        <v>138</v>
      </c>
      <c r="AU103" s="24" t="s">
        <v>88</v>
      </c>
      <c r="AY103" s="24" t="s">
        <v>136</v>
      </c>
      <c r="BE103" s="213">
        <f>IF(N103="základní",J103,0)</f>
        <v>8352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25</v>
      </c>
      <c r="BK103" s="213">
        <f>ROUND(I103*H103,2)</f>
        <v>8352</v>
      </c>
      <c r="BL103" s="24" t="s">
        <v>143</v>
      </c>
      <c r="BM103" s="24" t="s">
        <v>265</v>
      </c>
    </row>
    <row r="104" spans="2:51" s="12" customFormat="1" ht="13.5">
      <c r="B104" s="214"/>
      <c r="C104" s="215"/>
      <c r="D104" s="228" t="s">
        <v>145</v>
      </c>
      <c r="E104" s="249" t="s">
        <v>37</v>
      </c>
      <c r="F104" s="250" t="s">
        <v>266</v>
      </c>
      <c r="G104" s="215"/>
      <c r="H104" s="251">
        <v>4176</v>
      </c>
      <c r="I104" s="220"/>
      <c r="J104" s="215"/>
      <c r="K104" s="215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88</v>
      </c>
      <c r="AV104" s="12" t="s">
        <v>88</v>
      </c>
      <c r="AW104" s="12" t="s">
        <v>43</v>
      </c>
      <c r="AX104" s="12" t="s">
        <v>25</v>
      </c>
      <c r="AY104" s="225" t="s">
        <v>136</v>
      </c>
    </row>
    <row r="105" spans="2:65" s="1" customFormat="1" ht="22.5" customHeight="1">
      <c r="B105" s="41"/>
      <c r="C105" s="202" t="s">
        <v>169</v>
      </c>
      <c r="D105" s="202" t="s">
        <v>138</v>
      </c>
      <c r="E105" s="203" t="s">
        <v>267</v>
      </c>
      <c r="F105" s="204" t="s">
        <v>268</v>
      </c>
      <c r="G105" s="205" t="s">
        <v>220</v>
      </c>
      <c r="H105" s="206">
        <v>342.08</v>
      </c>
      <c r="I105" s="207">
        <v>50</v>
      </c>
      <c r="J105" s="208">
        <f>ROUND(I105*H105,2)</f>
        <v>17104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17104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17104</v>
      </c>
      <c r="BL105" s="24" t="s">
        <v>143</v>
      </c>
      <c r="BM105" s="24" t="s">
        <v>269</v>
      </c>
    </row>
    <row r="106" spans="2:51" s="12" customFormat="1" ht="13.5">
      <c r="B106" s="214"/>
      <c r="C106" s="215"/>
      <c r="D106" s="216" t="s">
        <v>145</v>
      </c>
      <c r="E106" s="217" t="s">
        <v>37</v>
      </c>
      <c r="F106" s="218" t="s">
        <v>270</v>
      </c>
      <c r="G106" s="215"/>
      <c r="H106" s="219">
        <v>334.08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88</v>
      </c>
      <c r="AV106" s="12" t="s">
        <v>88</v>
      </c>
      <c r="AW106" s="12" t="s">
        <v>43</v>
      </c>
      <c r="AX106" s="12" t="s">
        <v>79</v>
      </c>
      <c r="AY106" s="225" t="s">
        <v>136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271</v>
      </c>
      <c r="G107" s="215"/>
      <c r="H107" s="219">
        <v>8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3" customFormat="1" ht="13.5">
      <c r="B108" s="226"/>
      <c r="C108" s="227"/>
      <c r="D108" s="228" t="s">
        <v>145</v>
      </c>
      <c r="E108" s="229" t="s">
        <v>37</v>
      </c>
      <c r="F108" s="230" t="s">
        <v>272</v>
      </c>
      <c r="G108" s="227"/>
      <c r="H108" s="231">
        <v>342.08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88</v>
      </c>
      <c r="AV108" s="13" t="s">
        <v>143</v>
      </c>
      <c r="AW108" s="13" t="s">
        <v>43</v>
      </c>
      <c r="AX108" s="13" t="s">
        <v>25</v>
      </c>
      <c r="AY108" s="237" t="s">
        <v>136</v>
      </c>
    </row>
    <row r="109" spans="2:65" s="1" customFormat="1" ht="22.5" customHeight="1">
      <c r="B109" s="41"/>
      <c r="C109" s="202" t="s">
        <v>174</v>
      </c>
      <c r="D109" s="202" t="s">
        <v>138</v>
      </c>
      <c r="E109" s="203" t="s">
        <v>273</v>
      </c>
      <c r="F109" s="204" t="s">
        <v>274</v>
      </c>
      <c r="G109" s="205" t="s">
        <v>220</v>
      </c>
      <c r="H109" s="206">
        <v>342.08</v>
      </c>
      <c r="I109" s="207">
        <v>50</v>
      </c>
      <c r="J109" s="208">
        <f>ROUND(I109*H109,2)</f>
        <v>17104</v>
      </c>
      <c r="K109" s="204" t="s">
        <v>142</v>
      </c>
      <c r="L109" s="61"/>
      <c r="M109" s="209" t="s">
        <v>37</v>
      </c>
      <c r="N109" s="210" t="s">
        <v>50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143</v>
      </c>
      <c r="AT109" s="24" t="s">
        <v>138</v>
      </c>
      <c r="AU109" s="24" t="s">
        <v>88</v>
      </c>
      <c r="AY109" s="24" t="s">
        <v>136</v>
      </c>
      <c r="BE109" s="213">
        <f>IF(N109="základní",J109,0)</f>
        <v>17104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25</v>
      </c>
      <c r="BK109" s="213">
        <f>ROUND(I109*H109,2)</f>
        <v>17104</v>
      </c>
      <c r="BL109" s="24" t="s">
        <v>143</v>
      </c>
      <c r="BM109" s="24" t="s">
        <v>275</v>
      </c>
    </row>
    <row r="110" spans="2:63" s="11" customFormat="1" ht="29.85" customHeight="1">
      <c r="B110" s="185"/>
      <c r="C110" s="186"/>
      <c r="D110" s="199" t="s">
        <v>78</v>
      </c>
      <c r="E110" s="200" t="s">
        <v>97</v>
      </c>
      <c r="F110" s="200" t="s">
        <v>223</v>
      </c>
      <c r="G110" s="186"/>
      <c r="H110" s="186"/>
      <c r="I110" s="189"/>
      <c r="J110" s="201">
        <f>BK110</f>
        <v>2025</v>
      </c>
      <c r="K110" s="186"/>
      <c r="L110" s="191"/>
      <c r="M110" s="192"/>
      <c r="N110" s="193"/>
      <c r="O110" s="193"/>
      <c r="P110" s="194">
        <f>P111</f>
        <v>0</v>
      </c>
      <c r="Q110" s="193"/>
      <c r="R110" s="194">
        <f>R111</f>
        <v>0</v>
      </c>
      <c r="S110" s="193"/>
      <c r="T110" s="195">
        <f>T111</f>
        <v>0</v>
      </c>
      <c r="AR110" s="196" t="s">
        <v>25</v>
      </c>
      <c r="AT110" s="197" t="s">
        <v>78</v>
      </c>
      <c r="AU110" s="197" t="s">
        <v>25</v>
      </c>
      <c r="AY110" s="196" t="s">
        <v>136</v>
      </c>
      <c r="BK110" s="198">
        <f>BK111</f>
        <v>2025</v>
      </c>
    </row>
    <row r="111" spans="2:65" s="1" customFormat="1" ht="22.5" customHeight="1">
      <c r="B111" s="41"/>
      <c r="C111" s="202" t="s">
        <v>194</v>
      </c>
      <c r="D111" s="202" t="s">
        <v>138</v>
      </c>
      <c r="E111" s="203" t="s">
        <v>276</v>
      </c>
      <c r="F111" s="204" t="s">
        <v>277</v>
      </c>
      <c r="G111" s="205" t="s">
        <v>227</v>
      </c>
      <c r="H111" s="206">
        <v>405</v>
      </c>
      <c r="I111" s="207">
        <v>5</v>
      </c>
      <c r="J111" s="208">
        <f>ROUND(I111*H111,2)</f>
        <v>2025</v>
      </c>
      <c r="K111" s="204" t="s">
        <v>37</v>
      </c>
      <c r="L111" s="61"/>
      <c r="M111" s="209" t="s">
        <v>37</v>
      </c>
      <c r="N111" s="262" t="s">
        <v>50</v>
      </c>
      <c r="O111" s="263"/>
      <c r="P111" s="264">
        <f>O111*H111</f>
        <v>0</v>
      </c>
      <c r="Q111" s="264">
        <v>0</v>
      </c>
      <c r="R111" s="264">
        <f>Q111*H111</f>
        <v>0</v>
      </c>
      <c r="S111" s="264">
        <v>0</v>
      </c>
      <c r="T111" s="265">
        <f>S111*H111</f>
        <v>0</v>
      </c>
      <c r="AR111" s="24" t="s">
        <v>143</v>
      </c>
      <c r="AT111" s="24" t="s">
        <v>138</v>
      </c>
      <c r="AU111" s="24" t="s">
        <v>88</v>
      </c>
      <c r="AY111" s="24" t="s">
        <v>136</v>
      </c>
      <c r="BE111" s="213">
        <f>IF(N111="základní",J111,0)</f>
        <v>2025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25</v>
      </c>
      <c r="BK111" s="213">
        <f>ROUND(I111*H111,2)</f>
        <v>2025</v>
      </c>
      <c r="BL111" s="24" t="s">
        <v>143</v>
      </c>
      <c r="BM111" s="24" t="s">
        <v>278</v>
      </c>
    </row>
    <row r="112" spans="2:12" s="1" customFormat="1" ht="6.95" customHeight="1">
      <c r="B112" s="56"/>
      <c r="C112" s="57"/>
      <c r="D112" s="57"/>
      <c r="E112" s="57"/>
      <c r="F112" s="57"/>
      <c r="G112" s="57"/>
      <c r="H112" s="57"/>
      <c r="I112" s="148"/>
      <c r="J112" s="57"/>
      <c r="K112" s="57"/>
      <c r="L112" s="61"/>
    </row>
  </sheetData>
  <sheetProtection password="CC35" sheet="1" objects="1" scenarios="1" formatCells="0" formatColumns="0" formatRows="0" sort="0" autoFilter="0"/>
  <autoFilter ref="C84:K111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70" activePane="bottomLeft" state="frozen"/>
      <selection pane="bottomLeft" activeCell="I102" sqref="I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ht="15">
      <c r="B8" s="28"/>
      <c r="C8" s="29"/>
      <c r="D8" s="37" t="s">
        <v>109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8" t="s">
        <v>240</v>
      </c>
      <c r="F9" s="401"/>
      <c r="G9" s="401"/>
      <c r="H9" s="401"/>
      <c r="I9" s="127"/>
      <c r="J9" s="42"/>
      <c r="K9" s="45"/>
    </row>
    <row r="10" spans="2:11" s="1" customFormat="1" ht="15">
      <c r="B10" s="41"/>
      <c r="C10" s="42"/>
      <c r="D10" s="37" t="s">
        <v>241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00" t="s">
        <v>279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37</v>
      </c>
      <c r="K13" s="45"/>
    </row>
    <row r="14" spans="2:11" s="1" customFormat="1" ht="14.45" customHeight="1">
      <c r="B14" s="41"/>
      <c r="C14" s="42"/>
      <c r="D14" s="37" t="s">
        <v>26</v>
      </c>
      <c r="E14" s="42"/>
      <c r="F14" s="35" t="s">
        <v>27</v>
      </c>
      <c r="G14" s="42"/>
      <c r="H14" s="42"/>
      <c r="I14" s="128" t="s">
        <v>28</v>
      </c>
      <c r="J14" s="129" t="str">
        <f>'Rekapitulace stavby'!AN8</f>
        <v>8.11.2016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32</v>
      </c>
      <c r="E16" s="42"/>
      <c r="F16" s="42"/>
      <c r="G16" s="42"/>
      <c r="H16" s="42"/>
      <c r="I16" s="128" t="s">
        <v>33</v>
      </c>
      <c r="J16" s="35" t="s">
        <v>34</v>
      </c>
      <c r="K16" s="45"/>
    </row>
    <row r="17" spans="2:11" s="1" customFormat="1" ht="18" customHeight="1">
      <c r="B17" s="41"/>
      <c r="C17" s="42"/>
      <c r="D17" s="42"/>
      <c r="E17" s="35" t="s">
        <v>35</v>
      </c>
      <c r="F17" s="42"/>
      <c r="G17" s="42"/>
      <c r="H17" s="42"/>
      <c r="I17" s="128" t="s">
        <v>36</v>
      </c>
      <c r="J17" s="35" t="s">
        <v>37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38</v>
      </c>
      <c r="E19" s="42"/>
      <c r="F19" s="42"/>
      <c r="G19" s="42"/>
      <c r="H19" s="42"/>
      <c r="I19" s="128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40</v>
      </c>
      <c r="E22" s="42"/>
      <c r="F22" s="42"/>
      <c r="G22" s="42"/>
      <c r="H22" s="42"/>
      <c r="I22" s="128" t="s">
        <v>33</v>
      </c>
      <c r="J22" s="35" t="s">
        <v>41</v>
      </c>
      <c r="K22" s="45"/>
    </row>
    <row r="23" spans="2:11" s="1" customFormat="1" ht="18" customHeight="1">
      <c r="B23" s="41"/>
      <c r="C23" s="42"/>
      <c r="D23" s="42"/>
      <c r="E23" s="35" t="s">
        <v>42</v>
      </c>
      <c r="F23" s="42"/>
      <c r="G23" s="42"/>
      <c r="H23" s="42"/>
      <c r="I23" s="128" t="s">
        <v>36</v>
      </c>
      <c r="J23" s="35" t="s">
        <v>37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44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362" t="s">
        <v>37</v>
      </c>
      <c r="F26" s="362"/>
      <c r="G26" s="362"/>
      <c r="H26" s="36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ROUND(J85,2)</f>
        <v>89193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ROUND(SUM(BE85:BE111),2)</f>
        <v>89193</v>
      </c>
      <c r="G32" s="42"/>
      <c r="H32" s="42"/>
      <c r="I32" s="140">
        <v>0.21</v>
      </c>
      <c r="J32" s="139">
        <f>ROUND(ROUND((SUM(BE85:BE111)),2)*I32,2)</f>
        <v>18730.53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ROUND(SUM(BF85:BF111),2)</f>
        <v>0</v>
      </c>
      <c r="G33" s="42"/>
      <c r="H33" s="42"/>
      <c r="I33" s="140">
        <v>0.15</v>
      </c>
      <c r="J33" s="139">
        <f>ROUND(ROUND((SUM(BF85:BF111)),2)*I33,2)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ROUND(SUM(BG85:BG111),2)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ROUND(SUM(BH85:BH111),2)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ROUND(SUM(BI85:BI111),2)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107923.53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111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8" t="str">
        <f>E7</f>
        <v>LOKÁLNÍ BIOCENTRUM LBC3 BRÁZDIM</v>
      </c>
      <c r="F47" s="399"/>
      <c r="G47" s="399"/>
      <c r="H47" s="399"/>
      <c r="I47" s="127"/>
      <c r="J47" s="42"/>
      <c r="K47" s="45"/>
    </row>
    <row r="48" spans="2:11" ht="15">
      <c r="B48" s="28"/>
      <c r="C48" s="37" t="s">
        <v>109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8" t="s">
        <v>240</v>
      </c>
      <c r="F49" s="401"/>
      <c r="G49" s="401"/>
      <c r="H49" s="401"/>
      <c r="I49" s="127"/>
      <c r="J49" s="42"/>
      <c r="K49" s="45"/>
    </row>
    <row r="50" spans="2:11" s="1" customFormat="1" ht="14.45" customHeight="1">
      <c r="B50" s="41"/>
      <c r="C50" s="37" t="s">
        <v>241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00" t="str">
        <f>E11</f>
        <v>2 - Následná péče - druhý rok</v>
      </c>
      <c r="F51" s="401"/>
      <c r="G51" s="401"/>
      <c r="H51" s="401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26</v>
      </c>
      <c r="D53" s="42"/>
      <c r="E53" s="42"/>
      <c r="F53" s="35" t="str">
        <f>F14</f>
        <v>k.ú. Brázdim</v>
      </c>
      <c r="G53" s="42"/>
      <c r="H53" s="42"/>
      <c r="I53" s="128" t="s">
        <v>28</v>
      </c>
      <c r="J53" s="129" t="str">
        <f>IF(J14="","",J14)</f>
        <v>8.11.2016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32</v>
      </c>
      <c r="D55" s="42"/>
      <c r="E55" s="42"/>
      <c r="F55" s="35" t="str">
        <f>E17</f>
        <v>Státní pozemkový úřad, KPÚ pro Středočeský kraj</v>
      </c>
      <c r="G55" s="42"/>
      <c r="H55" s="42"/>
      <c r="I55" s="128" t="s">
        <v>40</v>
      </c>
      <c r="J55" s="35" t="str">
        <f>E23</f>
        <v>ATELIER FONTES s.r.o.</v>
      </c>
      <c r="K55" s="45"/>
    </row>
    <row r="56" spans="2:11" s="1" customFormat="1" ht="14.45" customHeight="1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112</v>
      </c>
      <c r="D58" s="141"/>
      <c r="E58" s="141"/>
      <c r="F58" s="141"/>
      <c r="G58" s="141"/>
      <c r="H58" s="141"/>
      <c r="I58" s="154"/>
      <c r="J58" s="155" t="s">
        <v>113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114</v>
      </c>
      <c r="D60" s="42"/>
      <c r="E60" s="42"/>
      <c r="F60" s="42"/>
      <c r="G60" s="42"/>
      <c r="H60" s="42"/>
      <c r="I60" s="127"/>
      <c r="J60" s="137">
        <f>J85</f>
        <v>89193</v>
      </c>
      <c r="K60" s="45"/>
      <c r="AU60" s="24" t="s">
        <v>115</v>
      </c>
    </row>
    <row r="61" spans="2:11" s="8" customFormat="1" ht="24.95" customHeight="1">
      <c r="B61" s="158"/>
      <c r="C61" s="159"/>
      <c r="D61" s="160" t="s">
        <v>116</v>
      </c>
      <c r="E61" s="161"/>
      <c r="F61" s="161"/>
      <c r="G61" s="161"/>
      <c r="H61" s="161"/>
      <c r="I61" s="162"/>
      <c r="J61" s="163">
        <f>J86</f>
        <v>89193</v>
      </c>
      <c r="K61" s="164"/>
    </row>
    <row r="62" spans="2:11" s="9" customFormat="1" ht="19.9" customHeight="1">
      <c r="B62" s="165"/>
      <c r="C62" s="166"/>
      <c r="D62" s="167" t="s">
        <v>117</v>
      </c>
      <c r="E62" s="168"/>
      <c r="F62" s="168"/>
      <c r="G62" s="168"/>
      <c r="H62" s="168"/>
      <c r="I62" s="169"/>
      <c r="J62" s="170">
        <f>J87</f>
        <v>87168</v>
      </c>
      <c r="K62" s="171"/>
    </row>
    <row r="63" spans="2:11" s="9" customFormat="1" ht="19.9" customHeight="1">
      <c r="B63" s="165"/>
      <c r="C63" s="166"/>
      <c r="D63" s="167" t="s">
        <v>118</v>
      </c>
      <c r="E63" s="168"/>
      <c r="F63" s="168"/>
      <c r="G63" s="168"/>
      <c r="H63" s="168"/>
      <c r="I63" s="169"/>
      <c r="J63" s="170">
        <f>J110</f>
        <v>2025</v>
      </c>
      <c r="K63" s="171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" customHeight="1">
      <c r="B70" s="41"/>
      <c r="C70" s="62" t="s">
        <v>120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LOKÁLNÍ BIOCENTRUM LBC3 BRÁZDIM</v>
      </c>
      <c r="F73" s="395"/>
      <c r="G73" s="395"/>
      <c r="H73" s="395"/>
      <c r="I73" s="172"/>
      <c r="J73" s="63"/>
      <c r="K73" s="63"/>
      <c r="L73" s="61"/>
    </row>
    <row r="74" spans="2:12" ht="15">
      <c r="B74" s="28"/>
      <c r="C74" s="65" t="s">
        <v>109</v>
      </c>
      <c r="D74" s="266"/>
      <c r="E74" s="266"/>
      <c r="F74" s="266"/>
      <c r="G74" s="266"/>
      <c r="H74" s="266"/>
      <c r="J74" s="266"/>
      <c r="K74" s="266"/>
      <c r="L74" s="267"/>
    </row>
    <row r="75" spans="2:12" s="1" customFormat="1" ht="22.5" customHeight="1">
      <c r="B75" s="41"/>
      <c r="C75" s="63"/>
      <c r="D75" s="63"/>
      <c r="E75" s="394" t="s">
        <v>240</v>
      </c>
      <c r="F75" s="396"/>
      <c r="G75" s="396"/>
      <c r="H75" s="396"/>
      <c r="I75" s="172"/>
      <c r="J75" s="63"/>
      <c r="K75" s="63"/>
      <c r="L75" s="61"/>
    </row>
    <row r="76" spans="2:12" s="1" customFormat="1" ht="14.45" customHeight="1">
      <c r="B76" s="41"/>
      <c r="C76" s="65" t="s">
        <v>241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384" t="str">
        <f>E11</f>
        <v>2 - Následná péče - druhý rok</v>
      </c>
      <c r="F77" s="396"/>
      <c r="G77" s="396"/>
      <c r="H77" s="39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26</v>
      </c>
      <c r="D79" s="63"/>
      <c r="E79" s="63"/>
      <c r="F79" s="173" t="str">
        <f>F14</f>
        <v>k.ú. Brázdim</v>
      </c>
      <c r="G79" s="63"/>
      <c r="H79" s="63"/>
      <c r="I79" s="174" t="s">
        <v>28</v>
      </c>
      <c r="J79" s="73" t="str">
        <f>IF(J14="","",J14)</f>
        <v>8.11.2016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32</v>
      </c>
      <c r="D81" s="63"/>
      <c r="E81" s="63"/>
      <c r="F81" s="173" t="str">
        <f>E17</f>
        <v>Státní pozemkový úřad, KPÚ pro Středočeský kraj</v>
      </c>
      <c r="G81" s="63"/>
      <c r="H81" s="63"/>
      <c r="I81" s="174" t="s">
        <v>40</v>
      </c>
      <c r="J81" s="173" t="str">
        <f>E23</f>
        <v>ATELIER FONTES s.r.o.</v>
      </c>
      <c r="K81" s="63"/>
      <c r="L81" s="61"/>
    </row>
    <row r="82" spans="2:12" s="1" customFormat="1" ht="14.45" customHeight="1">
      <c r="B82" s="41"/>
      <c r="C82" s="65" t="s">
        <v>38</v>
      </c>
      <c r="D82" s="63"/>
      <c r="E82" s="63"/>
      <c r="F82" s="173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5"/>
      <c r="C84" s="176" t="s">
        <v>121</v>
      </c>
      <c r="D84" s="177" t="s">
        <v>64</v>
      </c>
      <c r="E84" s="177" t="s">
        <v>60</v>
      </c>
      <c r="F84" s="177" t="s">
        <v>122</v>
      </c>
      <c r="G84" s="177" t="s">
        <v>123</v>
      </c>
      <c r="H84" s="177" t="s">
        <v>124</v>
      </c>
      <c r="I84" s="178" t="s">
        <v>125</v>
      </c>
      <c r="J84" s="177" t="s">
        <v>113</v>
      </c>
      <c r="K84" s="179" t="s">
        <v>126</v>
      </c>
      <c r="L84" s="180"/>
      <c r="M84" s="81" t="s">
        <v>127</v>
      </c>
      <c r="N84" s="82" t="s">
        <v>49</v>
      </c>
      <c r="O84" s="82" t="s">
        <v>128</v>
      </c>
      <c r="P84" s="82" t="s">
        <v>129</v>
      </c>
      <c r="Q84" s="82" t="s">
        <v>130</v>
      </c>
      <c r="R84" s="82" t="s">
        <v>131</v>
      </c>
      <c r="S84" s="82" t="s">
        <v>132</v>
      </c>
      <c r="T84" s="83" t="s">
        <v>133</v>
      </c>
    </row>
    <row r="85" spans="2:63" s="1" customFormat="1" ht="29.25" customHeight="1">
      <c r="B85" s="41"/>
      <c r="C85" s="87" t="s">
        <v>114</v>
      </c>
      <c r="D85" s="63"/>
      <c r="E85" s="63"/>
      <c r="F85" s="63"/>
      <c r="G85" s="63"/>
      <c r="H85" s="63"/>
      <c r="I85" s="172"/>
      <c r="J85" s="181">
        <f>BK85</f>
        <v>89193</v>
      </c>
      <c r="K85" s="63"/>
      <c r="L85" s="61"/>
      <c r="M85" s="84"/>
      <c r="N85" s="85"/>
      <c r="O85" s="85"/>
      <c r="P85" s="182">
        <f>P86</f>
        <v>0</v>
      </c>
      <c r="Q85" s="85"/>
      <c r="R85" s="182">
        <f>R86</f>
        <v>0</v>
      </c>
      <c r="S85" s="85"/>
      <c r="T85" s="183">
        <f>T86</f>
        <v>0</v>
      </c>
      <c r="AT85" s="24" t="s">
        <v>78</v>
      </c>
      <c r="AU85" s="24" t="s">
        <v>115</v>
      </c>
      <c r="BK85" s="184">
        <f>BK86</f>
        <v>89193</v>
      </c>
    </row>
    <row r="86" spans="2:63" s="11" customFormat="1" ht="37.35" customHeight="1">
      <c r="B86" s="185"/>
      <c r="C86" s="186"/>
      <c r="D86" s="187" t="s">
        <v>78</v>
      </c>
      <c r="E86" s="188" t="s">
        <v>134</v>
      </c>
      <c r="F86" s="188" t="s">
        <v>135</v>
      </c>
      <c r="G86" s="186"/>
      <c r="H86" s="186"/>
      <c r="I86" s="189"/>
      <c r="J86" s="190">
        <f>BK86</f>
        <v>89193</v>
      </c>
      <c r="K86" s="186"/>
      <c r="L86" s="191"/>
      <c r="M86" s="192"/>
      <c r="N86" s="193"/>
      <c r="O86" s="193"/>
      <c r="P86" s="194">
        <f>P87+P110</f>
        <v>0</v>
      </c>
      <c r="Q86" s="193"/>
      <c r="R86" s="194">
        <f>R87+R110</f>
        <v>0</v>
      </c>
      <c r="S86" s="193"/>
      <c r="T86" s="195">
        <f>T87+T110</f>
        <v>0</v>
      </c>
      <c r="AR86" s="196" t="s">
        <v>25</v>
      </c>
      <c r="AT86" s="197" t="s">
        <v>78</v>
      </c>
      <c r="AU86" s="197" t="s">
        <v>79</v>
      </c>
      <c r="AY86" s="196" t="s">
        <v>136</v>
      </c>
      <c r="BK86" s="198">
        <f>BK87+BK110</f>
        <v>89193</v>
      </c>
    </row>
    <row r="87" spans="2:63" s="11" customFormat="1" ht="19.9" customHeight="1">
      <c r="B87" s="185"/>
      <c r="C87" s="186"/>
      <c r="D87" s="199" t="s">
        <v>78</v>
      </c>
      <c r="E87" s="200" t="s">
        <v>25</v>
      </c>
      <c r="F87" s="200" t="s">
        <v>137</v>
      </c>
      <c r="G87" s="186"/>
      <c r="H87" s="186"/>
      <c r="I87" s="189"/>
      <c r="J87" s="201">
        <f>BK87</f>
        <v>87168</v>
      </c>
      <c r="K87" s="186"/>
      <c r="L87" s="191"/>
      <c r="M87" s="192"/>
      <c r="N87" s="193"/>
      <c r="O87" s="193"/>
      <c r="P87" s="194">
        <f>SUM(P88:P109)</f>
        <v>0</v>
      </c>
      <c r="Q87" s="193"/>
      <c r="R87" s="194">
        <f>SUM(R88:R109)</f>
        <v>0</v>
      </c>
      <c r="S87" s="193"/>
      <c r="T87" s="195">
        <f>SUM(T88:T109)</f>
        <v>0</v>
      </c>
      <c r="AR87" s="196" t="s">
        <v>25</v>
      </c>
      <c r="AT87" s="197" t="s">
        <v>78</v>
      </c>
      <c r="AU87" s="197" t="s">
        <v>25</v>
      </c>
      <c r="AY87" s="196" t="s">
        <v>136</v>
      </c>
      <c r="BK87" s="198">
        <f>SUM(BK88:BK109)</f>
        <v>87168</v>
      </c>
    </row>
    <row r="88" spans="2:65" s="1" customFormat="1" ht="22.5" customHeight="1">
      <c r="B88" s="41"/>
      <c r="C88" s="202" t="s">
        <v>205</v>
      </c>
      <c r="D88" s="202" t="s">
        <v>138</v>
      </c>
      <c r="E88" s="203" t="s">
        <v>243</v>
      </c>
      <c r="F88" s="204" t="s">
        <v>244</v>
      </c>
      <c r="G88" s="205" t="s">
        <v>152</v>
      </c>
      <c r="H88" s="206">
        <v>1.676</v>
      </c>
      <c r="I88" s="207">
        <v>15000</v>
      </c>
      <c r="J88" s="208">
        <f>ROUND(I88*H88,2)</f>
        <v>25140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25140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25140</v>
      </c>
      <c r="BL88" s="24" t="s">
        <v>143</v>
      </c>
      <c r="BM88" s="24" t="s">
        <v>280</v>
      </c>
    </row>
    <row r="89" spans="2:51" s="12" customFormat="1" ht="13.5">
      <c r="B89" s="214"/>
      <c r="C89" s="215"/>
      <c r="D89" s="216" t="s">
        <v>145</v>
      </c>
      <c r="E89" s="217" t="s">
        <v>37</v>
      </c>
      <c r="F89" s="218" t="s">
        <v>246</v>
      </c>
      <c r="G89" s="215"/>
      <c r="H89" s="219">
        <v>1.676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145</v>
      </c>
      <c r="AU89" s="225" t="s">
        <v>88</v>
      </c>
      <c r="AV89" s="12" t="s">
        <v>88</v>
      </c>
      <c r="AW89" s="12" t="s">
        <v>43</v>
      </c>
      <c r="AX89" s="12" t="s">
        <v>79</v>
      </c>
      <c r="AY89" s="225" t="s">
        <v>136</v>
      </c>
    </row>
    <row r="90" spans="2:51" s="13" customFormat="1" ht="13.5">
      <c r="B90" s="226"/>
      <c r="C90" s="227"/>
      <c r="D90" s="228" t="s">
        <v>145</v>
      </c>
      <c r="E90" s="229" t="s">
        <v>37</v>
      </c>
      <c r="F90" s="230" t="s">
        <v>148</v>
      </c>
      <c r="G90" s="227"/>
      <c r="H90" s="231">
        <v>1.676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145</v>
      </c>
      <c r="AU90" s="237" t="s">
        <v>88</v>
      </c>
      <c r="AV90" s="13" t="s">
        <v>143</v>
      </c>
      <c r="AW90" s="13" t="s">
        <v>43</v>
      </c>
      <c r="AX90" s="13" t="s">
        <v>25</v>
      </c>
      <c r="AY90" s="237" t="s">
        <v>136</v>
      </c>
    </row>
    <row r="91" spans="2:65" s="1" customFormat="1" ht="31.5" customHeight="1">
      <c r="B91" s="41"/>
      <c r="C91" s="202" t="s">
        <v>88</v>
      </c>
      <c r="D91" s="202" t="s">
        <v>138</v>
      </c>
      <c r="E91" s="203" t="s">
        <v>247</v>
      </c>
      <c r="F91" s="204" t="s">
        <v>248</v>
      </c>
      <c r="G91" s="205" t="s">
        <v>141</v>
      </c>
      <c r="H91" s="206">
        <v>104</v>
      </c>
      <c r="I91" s="207">
        <v>60</v>
      </c>
      <c r="J91" s="208">
        <f>ROUND(I91*H91,2)</f>
        <v>6240</v>
      </c>
      <c r="K91" s="204" t="s">
        <v>37</v>
      </c>
      <c r="L91" s="61"/>
      <c r="M91" s="209" t="s">
        <v>37</v>
      </c>
      <c r="N91" s="210" t="s">
        <v>50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143</v>
      </c>
      <c r="AT91" s="24" t="s">
        <v>138</v>
      </c>
      <c r="AU91" s="24" t="s">
        <v>88</v>
      </c>
      <c r="AY91" s="24" t="s">
        <v>136</v>
      </c>
      <c r="BE91" s="213">
        <f>IF(N91="základní",J91,0)</f>
        <v>6240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25</v>
      </c>
      <c r="BK91" s="213">
        <f>ROUND(I91*H91,2)</f>
        <v>6240</v>
      </c>
      <c r="BL91" s="24" t="s">
        <v>143</v>
      </c>
      <c r="BM91" s="24" t="s">
        <v>249</v>
      </c>
    </row>
    <row r="92" spans="2:51" s="14" customFormat="1" ht="13.5">
      <c r="B92" s="238"/>
      <c r="C92" s="239"/>
      <c r="D92" s="216" t="s">
        <v>145</v>
      </c>
      <c r="E92" s="240" t="s">
        <v>37</v>
      </c>
      <c r="F92" s="241" t="s">
        <v>250</v>
      </c>
      <c r="G92" s="239"/>
      <c r="H92" s="242" t="s">
        <v>37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145</v>
      </c>
      <c r="AU92" s="248" t="s">
        <v>88</v>
      </c>
      <c r="AV92" s="14" t="s">
        <v>25</v>
      </c>
      <c r="AW92" s="14" t="s">
        <v>43</v>
      </c>
      <c r="AX92" s="14" t="s">
        <v>79</v>
      </c>
      <c r="AY92" s="248" t="s">
        <v>136</v>
      </c>
    </row>
    <row r="93" spans="2:51" s="12" customFormat="1" ht="13.5">
      <c r="B93" s="214"/>
      <c r="C93" s="215"/>
      <c r="D93" s="228" t="s">
        <v>145</v>
      </c>
      <c r="E93" s="249" t="s">
        <v>37</v>
      </c>
      <c r="F93" s="250" t="s">
        <v>281</v>
      </c>
      <c r="G93" s="215"/>
      <c r="H93" s="251">
        <v>104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145</v>
      </c>
      <c r="AU93" s="225" t="s">
        <v>88</v>
      </c>
      <c r="AV93" s="12" t="s">
        <v>88</v>
      </c>
      <c r="AW93" s="12" t="s">
        <v>43</v>
      </c>
      <c r="AX93" s="12" t="s">
        <v>25</v>
      </c>
      <c r="AY93" s="225" t="s">
        <v>136</v>
      </c>
    </row>
    <row r="94" spans="2:65" s="1" customFormat="1" ht="22.5" customHeight="1">
      <c r="B94" s="41"/>
      <c r="C94" s="202" t="s">
        <v>97</v>
      </c>
      <c r="D94" s="202" t="s">
        <v>138</v>
      </c>
      <c r="E94" s="203" t="s">
        <v>252</v>
      </c>
      <c r="F94" s="204" t="s">
        <v>253</v>
      </c>
      <c r="G94" s="205" t="s">
        <v>37</v>
      </c>
      <c r="H94" s="206">
        <v>5</v>
      </c>
      <c r="I94" s="207">
        <v>20</v>
      </c>
      <c r="J94" s="208">
        <f>ROUND(I94*H94,2)</f>
        <v>100</v>
      </c>
      <c r="K94" s="204" t="s">
        <v>37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100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100</v>
      </c>
      <c r="BL94" s="24" t="s">
        <v>143</v>
      </c>
      <c r="BM94" s="24" t="s">
        <v>254</v>
      </c>
    </row>
    <row r="95" spans="2:51" s="14" customFormat="1" ht="13.5">
      <c r="B95" s="238"/>
      <c r="C95" s="239"/>
      <c r="D95" s="216" t="s">
        <v>145</v>
      </c>
      <c r="E95" s="240" t="s">
        <v>37</v>
      </c>
      <c r="F95" s="241" t="s">
        <v>255</v>
      </c>
      <c r="G95" s="239"/>
      <c r="H95" s="242" t="s">
        <v>37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145</v>
      </c>
      <c r="AU95" s="248" t="s">
        <v>88</v>
      </c>
      <c r="AV95" s="14" t="s">
        <v>25</v>
      </c>
      <c r="AW95" s="14" t="s">
        <v>43</v>
      </c>
      <c r="AX95" s="14" t="s">
        <v>79</v>
      </c>
      <c r="AY95" s="248" t="s">
        <v>136</v>
      </c>
    </row>
    <row r="96" spans="2:51" s="12" customFormat="1" ht="13.5">
      <c r="B96" s="214"/>
      <c r="C96" s="215"/>
      <c r="D96" s="228" t="s">
        <v>145</v>
      </c>
      <c r="E96" s="249" t="s">
        <v>37</v>
      </c>
      <c r="F96" s="250" t="s">
        <v>282</v>
      </c>
      <c r="G96" s="215"/>
      <c r="H96" s="251">
        <v>5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25</v>
      </c>
      <c r="AY96" s="225" t="s">
        <v>136</v>
      </c>
    </row>
    <row r="97" spans="2:65" s="1" customFormat="1" ht="22.5" customHeight="1">
      <c r="B97" s="41"/>
      <c r="C97" s="202" t="s">
        <v>179</v>
      </c>
      <c r="D97" s="202" t="s">
        <v>138</v>
      </c>
      <c r="E97" s="203" t="s">
        <v>257</v>
      </c>
      <c r="F97" s="204" t="s">
        <v>214</v>
      </c>
      <c r="G97" s="205" t="s">
        <v>165</v>
      </c>
      <c r="H97" s="206">
        <v>2188</v>
      </c>
      <c r="I97" s="207">
        <v>5</v>
      </c>
      <c r="J97" s="208">
        <f>ROUND(I97*H97,2)</f>
        <v>10940</v>
      </c>
      <c r="K97" s="204" t="s">
        <v>37</v>
      </c>
      <c r="L97" s="61"/>
      <c r="M97" s="209" t="s">
        <v>37</v>
      </c>
      <c r="N97" s="210" t="s">
        <v>50</v>
      </c>
      <c r="O97" s="42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143</v>
      </c>
      <c r="AT97" s="24" t="s">
        <v>138</v>
      </c>
      <c r="AU97" s="24" t="s">
        <v>88</v>
      </c>
      <c r="AY97" s="24" t="s">
        <v>136</v>
      </c>
      <c r="BE97" s="213">
        <f>IF(N97="základní",J97,0)</f>
        <v>10940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25</v>
      </c>
      <c r="BK97" s="213">
        <f>ROUND(I97*H97,2)</f>
        <v>10940</v>
      </c>
      <c r="BL97" s="24" t="s">
        <v>143</v>
      </c>
      <c r="BM97" s="24" t="s">
        <v>258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259</v>
      </c>
      <c r="G98" s="215"/>
      <c r="H98" s="219">
        <v>2088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260</v>
      </c>
      <c r="G99" s="215"/>
      <c r="H99" s="219">
        <v>100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3" customFormat="1" ht="13.5">
      <c r="B100" s="226"/>
      <c r="C100" s="227"/>
      <c r="D100" s="228" t="s">
        <v>145</v>
      </c>
      <c r="E100" s="229" t="s">
        <v>37</v>
      </c>
      <c r="F100" s="230" t="s">
        <v>148</v>
      </c>
      <c r="G100" s="227"/>
      <c r="H100" s="231">
        <v>2188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145</v>
      </c>
      <c r="AU100" s="237" t="s">
        <v>88</v>
      </c>
      <c r="AV100" s="13" t="s">
        <v>143</v>
      </c>
      <c r="AW100" s="13" t="s">
        <v>43</v>
      </c>
      <c r="AX100" s="13" t="s">
        <v>25</v>
      </c>
      <c r="AY100" s="237" t="s">
        <v>136</v>
      </c>
    </row>
    <row r="101" spans="2:65" s="1" customFormat="1" ht="22.5" customHeight="1">
      <c r="B101" s="41"/>
      <c r="C101" s="252" t="s">
        <v>30</v>
      </c>
      <c r="D101" s="252" t="s">
        <v>170</v>
      </c>
      <c r="E101" s="253" t="s">
        <v>218</v>
      </c>
      <c r="F101" s="254" t="s">
        <v>219</v>
      </c>
      <c r="G101" s="255" t="s">
        <v>220</v>
      </c>
      <c r="H101" s="256">
        <v>218.8</v>
      </c>
      <c r="I101" s="257">
        <v>10</v>
      </c>
      <c r="J101" s="258">
        <f>ROUND(I101*H101,2)</f>
        <v>2188</v>
      </c>
      <c r="K101" s="254" t="s">
        <v>37</v>
      </c>
      <c r="L101" s="259"/>
      <c r="M101" s="260" t="s">
        <v>37</v>
      </c>
      <c r="N101" s="261" t="s">
        <v>50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174</v>
      </c>
      <c r="AT101" s="24" t="s">
        <v>170</v>
      </c>
      <c r="AU101" s="24" t="s">
        <v>88</v>
      </c>
      <c r="AY101" s="24" t="s">
        <v>136</v>
      </c>
      <c r="BE101" s="213">
        <f>IF(N101="základní",J101,0)</f>
        <v>2188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25</v>
      </c>
      <c r="BK101" s="213">
        <f>ROUND(I101*H101,2)</f>
        <v>2188</v>
      </c>
      <c r="BL101" s="24" t="s">
        <v>143</v>
      </c>
      <c r="BM101" s="24" t="s">
        <v>261</v>
      </c>
    </row>
    <row r="102" spans="2:51" s="12" customFormat="1" ht="13.5">
      <c r="B102" s="214"/>
      <c r="C102" s="215"/>
      <c r="D102" s="228" t="s">
        <v>145</v>
      </c>
      <c r="E102" s="249" t="s">
        <v>37</v>
      </c>
      <c r="F102" s="250" t="s">
        <v>262</v>
      </c>
      <c r="G102" s="215"/>
      <c r="H102" s="251">
        <v>218.8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25</v>
      </c>
      <c r="AY102" s="225" t="s">
        <v>136</v>
      </c>
    </row>
    <row r="103" spans="2:65" s="1" customFormat="1" ht="22.5" customHeight="1">
      <c r="B103" s="41"/>
      <c r="C103" s="202" t="s">
        <v>162</v>
      </c>
      <c r="D103" s="202" t="s">
        <v>138</v>
      </c>
      <c r="E103" s="203" t="s">
        <v>263</v>
      </c>
      <c r="F103" s="204" t="s">
        <v>264</v>
      </c>
      <c r="G103" s="205" t="s">
        <v>165</v>
      </c>
      <c r="H103" s="206">
        <v>4176</v>
      </c>
      <c r="I103" s="207">
        <v>2</v>
      </c>
      <c r="J103" s="208">
        <f>ROUND(I103*H103,2)</f>
        <v>8352</v>
      </c>
      <c r="K103" s="204" t="s">
        <v>142</v>
      </c>
      <c r="L103" s="61"/>
      <c r="M103" s="209" t="s">
        <v>37</v>
      </c>
      <c r="N103" s="210" t="s">
        <v>50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143</v>
      </c>
      <c r="AT103" s="24" t="s">
        <v>138</v>
      </c>
      <c r="AU103" s="24" t="s">
        <v>88</v>
      </c>
      <c r="AY103" s="24" t="s">
        <v>136</v>
      </c>
      <c r="BE103" s="213">
        <f>IF(N103="základní",J103,0)</f>
        <v>8352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25</v>
      </c>
      <c r="BK103" s="213">
        <f>ROUND(I103*H103,2)</f>
        <v>8352</v>
      </c>
      <c r="BL103" s="24" t="s">
        <v>143</v>
      </c>
      <c r="BM103" s="24" t="s">
        <v>265</v>
      </c>
    </row>
    <row r="104" spans="2:51" s="12" customFormat="1" ht="13.5">
      <c r="B104" s="214"/>
      <c r="C104" s="215"/>
      <c r="D104" s="228" t="s">
        <v>145</v>
      </c>
      <c r="E104" s="249" t="s">
        <v>37</v>
      </c>
      <c r="F104" s="250" t="s">
        <v>266</v>
      </c>
      <c r="G104" s="215"/>
      <c r="H104" s="251">
        <v>4176</v>
      </c>
      <c r="I104" s="220"/>
      <c r="J104" s="215"/>
      <c r="K104" s="215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88</v>
      </c>
      <c r="AV104" s="12" t="s">
        <v>88</v>
      </c>
      <c r="AW104" s="12" t="s">
        <v>43</v>
      </c>
      <c r="AX104" s="12" t="s">
        <v>25</v>
      </c>
      <c r="AY104" s="225" t="s">
        <v>136</v>
      </c>
    </row>
    <row r="105" spans="2:65" s="1" customFormat="1" ht="22.5" customHeight="1">
      <c r="B105" s="41"/>
      <c r="C105" s="202" t="s">
        <v>169</v>
      </c>
      <c r="D105" s="202" t="s">
        <v>138</v>
      </c>
      <c r="E105" s="203" t="s">
        <v>267</v>
      </c>
      <c r="F105" s="204" t="s">
        <v>268</v>
      </c>
      <c r="G105" s="205" t="s">
        <v>220</v>
      </c>
      <c r="H105" s="206">
        <v>342.08</v>
      </c>
      <c r="I105" s="207">
        <v>50</v>
      </c>
      <c r="J105" s="208">
        <f>ROUND(I105*H105,2)</f>
        <v>17104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17104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17104</v>
      </c>
      <c r="BL105" s="24" t="s">
        <v>143</v>
      </c>
      <c r="BM105" s="24" t="s">
        <v>269</v>
      </c>
    </row>
    <row r="106" spans="2:51" s="12" customFormat="1" ht="13.5">
      <c r="B106" s="214"/>
      <c r="C106" s="215"/>
      <c r="D106" s="216" t="s">
        <v>145</v>
      </c>
      <c r="E106" s="217" t="s">
        <v>37</v>
      </c>
      <c r="F106" s="218" t="s">
        <v>270</v>
      </c>
      <c r="G106" s="215"/>
      <c r="H106" s="219">
        <v>334.08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88</v>
      </c>
      <c r="AV106" s="12" t="s">
        <v>88</v>
      </c>
      <c r="AW106" s="12" t="s">
        <v>43</v>
      </c>
      <c r="AX106" s="12" t="s">
        <v>79</v>
      </c>
      <c r="AY106" s="225" t="s">
        <v>136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271</v>
      </c>
      <c r="G107" s="215"/>
      <c r="H107" s="219">
        <v>8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3" customFormat="1" ht="13.5">
      <c r="B108" s="226"/>
      <c r="C108" s="227"/>
      <c r="D108" s="228" t="s">
        <v>145</v>
      </c>
      <c r="E108" s="229" t="s">
        <v>37</v>
      </c>
      <c r="F108" s="230" t="s">
        <v>272</v>
      </c>
      <c r="G108" s="227"/>
      <c r="H108" s="231">
        <v>342.08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88</v>
      </c>
      <c r="AV108" s="13" t="s">
        <v>143</v>
      </c>
      <c r="AW108" s="13" t="s">
        <v>43</v>
      </c>
      <c r="AX108" s="13" t="s">
        <v>25</v>
      </c>
      <c r="AY108" s="237" t="s">
        <v>136</v>
      </c>
    </row>
    <row r="109" spans="2:65" s="1" customFormat="1" ht="22.5" customHeight="1">
      <c r="B109" s="41"/>
      <c r="C109" s="202" t="s">
        <v>174</v>
      </c>
      <c r="D109" s="202" t="s">
        <v>138</v>
      </c>
      <c r="E109" s="203" t="s">
        <v>273</v>
      </c>
      <c r="F109" s="204" t="s">
        <v>274</v>
      </c>
      <c r="G109" s="205" t="s">
        <v>220</v>
      </c>
      <c r="H109" s="206">
        <v>342.08</v>
      </c>
      <c r="I109" s="207">
        <v>50</v>
      </c>
      <c r="J109" s="208">
        <f>ROUND(I109*H109,2)</f>
        <v>17104</v>
      </c>
      <c r="K109" s="204" t="s">
        <v>142</v>
      </c>
      <c r="L109" s="61"/>
      <c r="M109" s="209" t="s">
        <v>37</v>
      </c>
      <c r="N109" s="210" t="s">
        <v>50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143</v>
      </c>
      <c r="AT109" s="24" t="s">
        <v>138</v>
      </c>
      <c r="AU109" s="24" t="s">
        <v>88</v>
      </c>
      <c r="AY109" s="24" t="s">
        <v>136</v>
      </c>
      <c r="BE109" s="213">
        <f>IF(N109="základní",J109,0)</f>
        <v>17104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25</v>
      </c>
      <c r="BK109" s="213">
        <f>ROUND(I109*H109,2)</f>
        <v>17104</v>
      </c>
      <c r="BL109" s="24" t="s">
        <v>143</v>
      </c>
      <c r="BM109" s="24" t="s">
        <v>275</v>
      </c>
    </row>
    <row r="110" spans="2:63" s="11" customFormat="1" ht="29.85" customHeight="1">
      <c r="B110" s="185"/>
      <c r="C110" s="186"/>
      <c r="D110" s="199" t="s">
        <v>78</v>
      </c>
      <c r="E110" s="200" t="s">
        <v>97</v>
      </c>
      <c r="F110" s="200" t="s">
        <v>223</v>
      </c>
      <c r="G110" s="186"/>
      <c r="H110" s="186"/>
      <c r="I110" s="189"/>
      <c r="J110" s="201">
        <f>BK110</f>
        <v>2025</v>
      </c>
      <c r="K110" s="186"/>
      <c r="L110" s="191"/>
      <c r="M110" s="192"/>
      <c r="N110" s="193"/>
      <c r="O110" s="193"/>
      <c r="P110" s="194">
        <f>P111</f>
        <v>0</v>
      </c>
      <c r="Q110" s="193"/>
      <c r="R110" s="194">
        <f>R111</f>
        <v>0</v>
      </c>
      <c r="S110" s="193"/>
      <c r="T110" s="195">
        <f>T111</f>
        <v>0</v>
      </c>
      <c r="AR110" s="196" t="s">
        <v>25</v>
      </c>
      <c r="AT110" s="197" t="s">
        <v>78</v>
      </c>
      <c r="AU110" s="197" t="s">
        <v>25</v>
      </c>
      <c r="AY110" s="196" t="s">
        <v>136</v>
      </c>
      <c r="BK110" s="198">
        <f>BK111</f>
        <v>2025</v>
      </c>
    </row>
    <row r="111" spans="2:65" s="1" customFormat="1" ht="22.5" customHeight="1">
      <c r="B111" s="41"/>
      <c r="C111" s="202" t="s">
        <v>194</v>
      </c>
      <c r="D111" s="202" t="s">
        <v>138</v>
      </c>
      <c r="E111" s="203" t="s">
        <v>276</v>
      </c>
      <c r="F111" s="204" t="s">
        <v>277</v>
      </c>
      <c r="G111" s="205" t="s">
        <v>227</v>
      </c>
      <c r="H111" s="206">
        <v>405</v>
      </c>
      <c r="I111" s="207">
        <v>5</v>
      </c>
      <c r="J111" s="208">
        <f>ROUND(I111*H111,2)</f>
        <v>2025</v>
      </c>
      <c r="K111" s="204" t="s">
        <v>37</v>
      </c>
      <c r="L111" s="61"/>
      <c r="M111" s="209" t="s">
        <v>37</v>
      </c>
      <c r="N111" s="262" t="s">
        <v>50</v>
      </c>
      <c r="O111" s="263"/>
      <c r="P111" s="264">
        <f>O111*H111</f>
        <v>0</v>
      </c>
      <c r="Q111" s="264">
        <v>0</v>
      </c>
      <c r="R111" s="264">
        <f>Q111*H111</f>
        <v>0</v>
      </c>
      <c r="S111" s="264">
        <v>0</v>
      </c>
      <c r="T111" s="265">
        <f>S111*H111</f>
        <v>0</v>
      </c>
      <c r="AR111" s="24" t="s">
        <v>143</v>
      </c>
      <c r="AT111" s="24" t="s">
        <v>138</v>
      </c>
      <c r="AU111" s="24" t="s">
        <v>88</v>
      </c>
      <c r="AY111" s="24" t="s">
        <v>136</v>
      </c>
      <c r="BE111" s="213">
        <f>IF(N111="základní",J111,0)</f>
        <v>2025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25</v>
      </c>
      <c r="BK111" s="213">
        <f>ROUND(I111*H111,2)</f>
        <v>2025</v>
      </c>
      <c r="BL111" s="24" t="s">
        <v>143</v>
      </c>
      <c r="BM111" s="24" t="s">
        <v>278</v>
      </c>
    </row>
    <row r="112" spans="2:12" s="1" customFormat="1" ht="6.95" customHeight="1">
      <c r="B112" s="56"/>
      <c r="C112" s="57"/>
      <c r="D112" s="57"/>
      <c r="E112" s="57"/>
      <c r="F112" s="57"/>
      <c r="G112" s="57"/>
      <c r="H112" s="57"/>
      <c r="I112" s="148"/>
      <c r="J112" s="57"/>
      <c r="K112" s="57"/>
      <c r="L112" s="61"/>
    </row>
  </sheetData>
  <sheetProtection password="CC35" sheet="1" objects="1" scenarios="1" formatCells="0" formatColumns="0" formatRows="0" sort="0" autoFilter="0"/>
  <autoFilter ref="C84:K111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85" activePane="bottomLeft" state="frozen"/>
      <selection pane="bottomLeft" activeCell="I102" sqref="I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ht="15">
      <c r="B8" s="28"/>
      <c r="C8" s="29"/>
      <c r="D8" s="37" t="s">
        <v>109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8" t="s">
        <v>240</v>
      </c>
      <c r="F9" s="401"/>
      <c r="G9" s="401"/>
      <c r="H9" s="401"/>
      <c r="I9" s="127"/>
      <c r="J9" s="42"/>
      <c r="K9" s="45"/>
    </row>
    <row r="10" spans="2:11" s="1" customFormat="1" ht="15">
      <c r="B10" s="41"/>
      <c r="C10" s="42"/>
      <c r="D10" s="37" t="s">
        <v>241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400" t="s">
        <v>283</v>
      </c>
      <c r="F11" s="401"/>
      <c r="G11" s="401"/>
      <c r="H11" s="401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37</v>
      </c>
      <c r="K13" s="45"/>
    </row>
    <row r="14" spans="2:11" s="1" customFormat="1" ht="14.45" customHeight="1">
      <c r="B14" s="41"/>
      <c r="C14" s="42"/>
      <c r="D14" s="37" t="s">
        <v>26</v>
      </c>
      <c r="E14" s="42"/>
      <c r="F14" s="35" t="s">
        <v>27</v>
      </c>
      <c r="G14" s="42"/>
      <c r="H14" s="42"/>
      <c r="I14" s="128" t="s">
        <v>28</v>
      </c>
      <c r="J14" s="129" t="str">
        <f>'Rekapitulace stavby'!AN8</f>
        <v>8.11.2016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32</v>
      </c>
      <c r="E16" s="42"/>
      <c r="F16" s="42"/>
      <c r="G16" s="42"/>
      <c r="H16" s="42"/>
      <c r="I16" s="128" t="s">
        <v>33</v>
      </c>
      <c r="J16" s="35" t="s">
        <v>34</v>
      </c>
      <c r="K16" s="45"/>
    </row>
    <row r="17" spans="2:11" s="1" customFormat="1" ht="18" customHeight="1">
      <c r="B17" s="41"/>
      <c r="C17" s="42"/>
      <c r="D17" s="42"/>
      <c r="E17" s="35" t="s">
        <v>35</v>
      </c>
      <c r="F17" s="42"/>
      <c r="G17" s="42"/>
      <c r="H17" s="42"/>
      <c r="I17" s="128" t="s">
        <v>36</v>
      </c>
      <c r="J17" s="35" t="s">
        <v>37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38</v>
      </c>
      <c r="E19" s="42"/>
      <c r="F19" s="42"/>
      <c r="G19" s="42"/>
      <c r="H19" s="42"/>
      <c r="I19" s="128" t="s">
        <v>33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36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40</v>
      </c>
      <c r="E22" s="42"/>
      <c r="F22" s="42"/>
      <c r="G22" s="42"/>
      <c r="H22" s="42"/>
      <c r="I22" s="128" t="s">
        <v>33</v>
      </c>
      <c r="J22" s="35" t="s">
        <v>41</v>
      </c>
      <c r="K22" s="45"/>
    </row>
    <row r="23" spans="2:11" s="1" customFormat="1" ht="18" customHeight="1">
      <c r="B23" s="41"/>
      <c r="C23" s="42"/>
      <c r="D23" s="42"/>
      <c r="E23" s="35" t="s">
        <v>42</v>
      </c>
      <c r="F23" s="42"/>
      <c r="G23" s="42"/>
      <c r="H23" s="42"/>
      <c r="I23" s="128" t="s">
        <v>36</v>
      </c>
      <c r="J23" s="35" t="s">
        <v>37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44</v>
      </c>
      <c r="E25" s="42"/>
      <c r="F25" s="42"/>
      <c r="G25" s="42"/>
      <c r="H25" s="42"/>
      <c r="I25" s="127"/>
      <c r="J25" s="42"/>
      <c r="K25" s="45"/>
    </row>
    <row r="26" spans="2:11" s="7" customFormat="1" ht="22.5" customHeight="1">
      <c r="B26" s="130"/>
      <c r="C26" s="131"/>
      <c r="D26" s="131"/>
      <c r="E26" s="362" t="s">
        <v>37</v>
      </c>
      <c r="F26" s="362"/>
      <c r="G26" s="362"/>
      <c r="H26" s="36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45</v>
      </c>
      <c r="E29" s="42"/>
      <c r="F29" s="42"/>
      <c r="G29" s="42"/>
      <c r="H29" s="42"/>
      <c r="I29" s="127"/>
      <c r="J29" s="137">
        <f>ROUND(J85,2)</f>
        <v>89193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47</v>
      </c>
      <c r="G31" s="42"/>
      <c r="H31" s="42"/>
      <c r="I31" s="138" t="s">
        <v>46</v>
      </c>
      <c r="J31" s="46" t="s">
        <v>48</v>
      </c>
      <c r="K31" s="45"/>
    </row>
    <row r="32" spans="2:11" s="1" customFormat="1" ht="14.45" customHeight="1">
      <c r="B32" s="41"/>
      <c r="C32" s="42"/>
      <c r="D32" s="49" t="s">
        <v>49</v>
      </c>
      <c r="E32" s="49" t="s">
        <v>50</v>
      </c>
      <c r="F32" s="139">
        <f>ROUND(SUM(BE85:BE111),2)</f>
        <v>89193</v>
      </c>
      <c r="G32" s="42"/>
      <c r="H32" s="42"/>
      <c r="I32" s="140">
        <v>0.21</v>
      </c>
      <c r="J32" s="139">
        <f>ROUND(ROUND((SUM(BE85:BE111)),2)*I32,2)</f>
        <v>18730.53</v>
      </c>
      <c r="K32" s="45"/>
    </row>
    <row r="33" spans="2:11" s="1" customFormat="1" ht="14.45" customHeight="1">
      <c r="B33" s="41"/>
      <c r="C33" s="42"/>
      <c r="D33" s="42"/>
      <c r="E33" s="49" t="s">
        <v>51</v>
      </c>
      <c r="F33" s="139">
        <f>ROUND(SUM(BF85:BF111),2)</f>
        <v>0</v>
      </c>
      <c r="G33" s="42"/>
      <c r="H33" s="42"/>
      <c r="I33" s="140">
        <v>0.15</v>
      </c>
      <c r="J33" s="139">
        <f>ROUND(ROUND((SUM(BF85:BF111)),2)*I33,2)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52</v>
      </c>
      <c r="F34" s="139">
        <f>ROUND(SUM(BG85:BG111),2)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53</v>
      </c>
      <c r="F35" s="139">
        <f>ROUND(SUM(BH85:BH111),2)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54</v>
      </c>
      <c r="F36" s="139">
        <f>ROUND(SUM(BI85:BI111),2)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55</v>
      </c>
      <c r="E38" s="79"/>
      <c r="F38" s="79"/>
      <c r="G38" s="143" t="s">
        <v>56</v>
      </c>
      <c r="H38" s="144" t="s">
        <v>57</v>
      </c>
      <c r="I38" s="145"/>
      <c r="J38" s="146">
        <f>SUM(J29:J36)</f>
        <v>107923.53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111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8" t="str">
        <f>E7</f>
        <v>LOKÁLNÍ BIOCENTRUM LBC3 BRÁZDIM</v>
      </c>
      <c r="F47" s="399"/>
      <c r="G47" s="399"/>
      <c r="H47" s="399"/>
      <c r="I47" s="127"/>
      <c r="J47" s="42"/>
      <c r="K47" s="45"/>
    </row>
    <row r="48" spans="2:11" ht="15">
      <c r="B48" s="28"/>
      <c r="C48" s="37" t="s">
        <v>109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8" t="s">
        <v>240</v>
      </c>
      <c r="F49" s="401"/>
      <c r="G49" s="401"/>
      <c r="H49" s="401"/>
      <c r="I49" s="127"/>
      <c r="J49" s="42"/>
      <c r="K49" s="45"/>
    </row>
    <row r="50" spans="2:11" s="1" customFormat="1" ht="14.45" customHeight="1">
      <c r="B50" s="41"/>
      <c r="C50" s="37" t="s">
        <v>241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400" t="str">
        <f>E11</f>
        <v>3 - Následná péče - třetí rok</v>
      </c>
      <c r="F51" s="401"/>
      <c r="G51" s="401"/>
      <c r="H51" s="401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26</v>
      </c>
      <c r="D53" s="42"/>
      <c r="E53" s="42"/>
      <c r="F53" s="35" t="str">
        <f>F14</f>
        <v>k.ú. Brázdim</v>
      </c>
      <c r="G53" s="42"/>
      <c r="H53" s="42"/>
      <c r="I53" s="128" t="s">
        <v>28</v>
      </c>
      <c r="J53" s="129" t="str">
        <f>IF(J14="","",J14)</f>
        <v>8.11.2016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5">
      <c r="B55" s="41"/>
      <c r="C55" s="37" t="s">
        <v>32</v>
      </c>
      <c r="D55" s="42"/>
      <c r="E55" s="42"/>
      <c r="F55" s="35" t="str">
        <f>E17</f>
        <v>Státní pozemkový úřad, KPÚ pro Středočeský kraj</v>
      </c>
      <c r="G55" s="42"/>
      <c r="H55" s="42"/>
      <c r="I55" s="128" t="s">
        <v>40</v>
      </c>
      <c r="J55" s="35" t="str">
        <f>E23</f>
        <v>ATELIER FONTES s.r.o.</v>
      </c>
      <c r="K55" s="45"/>
    </row>
    <row r="56" spans="2:11" s="1" customFormat="1" ht="14.45" customHeight="1">
      <c r="B56" s="41"/>
      <c r="C56" s="37" t="s">
        <v>38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112</v>
      </c>
      <c r="D58" s="141"/>
      <c r="E58" s="141"/>
      <c r="F58" s="141"/>
      <c r="G58" s="141"/>
      <c r="H58" s="141"/>
      <c r="I58" s="154"/>
      <c r="J58" s="155" t="s">
        <v>113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114</v>
      </c>
      <c r="D60" s="42"/>
      <c r="E60" s="42"/>
      <c r="F60" s="42"/>
      <c r="G60" s="42"/>
      <c r="H60" s="42"/>
      <c r="I60" s="127"/>
      <c r="J60" s="137">
        <f>J85</f>
        <v>89193</v>
      </c>
      <c r="K60" s="45"/>
      <c r="AU60" s="24" t="s">
        <v>115</v>
      </c>
    </row>
    <row r="61" spans="2:11" s="8" customFormat="1" ht="24.95" customHeight="1">
      <c r="B61" s="158"/>
      <c r="C61" s="159"/>
      <c r="D61" s="160" t="s">
        <v>116</v>
      </c>
      <c r="E61" s="161"/>
      <c r="F61" s="161"/>
      <c r="G61" s="161"/>
      <c r="H61" s="161"/>
      <c r="I61" s="162"/>
      <c r="J61" s="163">
        <f>J86</f>
        <v>89193</v>
      </c>
      <c r="K61" s="164"/>
    </row>
    <row r="62" spans="2:11" s="9" customFormat="1" ht="19.9" customHeight="1">
      <c r="B62" s="165"/>
      <c r="C62" s="166"/>
      <c r="D62" s="167" t="s">
        <v>117</v>
      </c>
      <c r="E62" s="168"/>
      <c r="F62" s="168"/>
      <c r="G62" s="168"/>
      <c r="H62" s="168"/>
      <c r="I62" s="169"/>
      <c r="J62" s="170">
        <f>J87</f>
        <v>87168</v>
      </c>
      <c r="K62" s="171"/>
    </row>
    <row r="63" spans="2:11" s="9" customFormat="1" ht="19.9" customHeight="1">
      <c r="B63" s="165"/>
      <c r="C63" s="166"/>
      <c r="D63" s="167" t="s">
        <v>118</v>
      </c>
      <c r="E63" s="168"/>
      <c r="F63" s="168"/>
      <c r="G63" s="168"/>
      <c r="H63" s="168"/>
      <c r="I63" s="169"/>
      <c r="J63" s="170">
        <f>J110</f>
        <v>2025</v>
      </c>
      <c r="K63" s="171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5" customHeight="1">
      <c r="B70" s="41"/>
      <c r="C70" s="62" t="s">
        <v>120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LOKÁLNÍ BIOCENTRUM LBC3 BRÁZDIM</v>
      </c>
      <c r="F73" s="395"/>
      <c r="G73" s="395"/>
      <c r="H73" s="395"/>
      <c r="I73" s="172"/>
      <c r="J73" s="63"/>
      <c r="K73" s="63"/>
      <c r="L73" s="61"/>
    </row>
    <row r="74" spans="2:12" ht="15">
      <c r="B74" s="28"/>
      <c r="C74" s="65" t="s">
        <v>109</v>
      </c>
      <c r="D74" s="266"/>
      <c r="E74" s="266"/>
      <c r="F74" s="266"/>
      <c r="G74" s="266"/>
      <c r="H74" s="266"/>
      <c r="J74" s="266"/>
      <c r="K74" s="266"/>
      <c r="L74" s="267"/>
    </row>
    <row r="75" spans="2:12" s="1" customFormat="1" ht="22.5" customHeight="1">
      <c r="B75" s="41"/>
      <c r="C75" s="63"/>
      <c r="D75" s="63"/>
      <c r="E75" s="394" t="s">
        <v>240</v>
      </c>
      <c r="F75" s="396"/>
      <c r="G75" s="396"/>
      <c r="H75" s="396"/>
      <c r="I75" s="172"/>
      <c r="J75" s="63"/>
      <c r="K75" s="63"/>
      <c r="L75" s="61"/>
    </row>
    <row r="76" spans="2:12" s="1" customFormat="1" ht="14.45" customHeight="1">
      <c r="B76" s="41"/>
      <c r="C76" s="65" t="s">
        <v>241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23.25" customHeight="1">
      <c r="B77" s="41"/>
      <c r="C77" s="63"/>
      <c r="D77" s="63"/>
      <c r="E77" s="384" t="str">
        <f>E11</f>
        <v>3 - Následná péče - třetí rok</v>
      </c>
      <c r="F77" s="396"/>
      <c r="G77" s="396"/>
      <c r="H77" s="396"/>
      <c r="I77" s="172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26</v>
      </c>
      <c r="D79" s="63"/>
      <c r="E79" s="63"/>
      <c r="F79" s="173" t="str">
        <f>F14</f>
        <v>k.ú. Brázdim</v>
      </c>
      <c r="G79" s="63"/>
      <c r="H79" s="63"/>
      <c r="I79" s="174" t="s">
        <v>28</v>
      </c>
      <c r="J79" s="73" t="str">
        <f>IF(J14="","",J14)</f>
        <v>8.11.2016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5">
      <c r="B81" s="41"/>
      <c r="C81" s="65" t="s">
        <v>32</v>
      </c>
      <c r="D81" s="63"/>
      <c r="E81" s="63"/>
      <c r="F81" s="173" t="str">
        <f>E17</f>
        <v>Státní pozemkový úřad, KPÚ pro Středočeský kraj</v>
      </c>
      <c r="G81" s="63"/>
      <c r="H81" s="63"/>
      <c r="I81" s="174" t="s">
        <v>40</v>
      </c>
      <c r="J81" s="173" t="str">
        <f>E23</f>
        <v>ATELIER FONTES s.r.o.</v>
      </c>
      <c r="K81" s="63"/>
      <c r="L81" s="61"/>
    </row>
    <row r="82" spans="2:12" s="1" customFormat="1" ht="14.45" customHeight="1">
      <c r="B82" s="41"/>
      <c r="C82" s="65" t="s">
        <v>38</v>
      </c>
      <c r="D82" s="63"/>
      <c r="E82" s="63"/>
      <c r="F82" s="173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5"/>
      <c r="C84" s="176" t="s">
        <v>121</v>
      </c>
      <c r="D84" s="177" t="s">
        <v>64</v>
      </c>
      <c r="E84" s="177" t="s">
        <v>60</v>
      </c>
      <c r="F84" s="177" t="s">
        <v>122</v>
      </c>
      <c r="G84" s="177" t="s">
        <v>123</v>
      </c>
      <c r="H84" s="177" t="s">
        <v>124</v>
      </c>
      <c r="I84" s="178" t="s">
        <v>125</v>
      </c>
      <c r="J84" s="177" t="s">
        <v>113</v>
      </c>
      <c r="K84" s="179" t="s">
        <v>126</v>
      </c>
      <c r="L84" s="180"/>
      <c r="M84" s="81" t="s">
        <v>127</v>
      </c>
      <c r="N84" s="82" t="s">
        <v>49</v>
      </c>
      <c r="O84" s="82" t="s">
        <v>128</v>
      </c>
      <c r="P84" s="82" t="s">
        <v>129</v>
      </c>
      <c r="Q84" s="82" t="s">
        <v>130</v>
      </c>
      <c r="R84" s="82" t="s">
        <v>131</v>
      </c>
      <c r="S84" s="82" t="s">
        <v>132</v>
      </c>
      <c r="T84" s="83" t="s">
        <v>133</v>
      </c>
    </row>
    <row r="85" spans="2:63" s="1" customFormat="1" ht="29.25" customHeight="1">
      <c r="B85" s="41"/>
      <c r="C85" s="87" t="s">
        <v>114</v>
      </c>
      <c r="D85" s="63"/>
      <c r="E85" s="63"/>
      <c r="F85" s="63"/>
      <c r="G85" s="63"/>
      <c r="H85" s="63"/>
      <c r="I85" s="172"/>
      <c r="J85" s="181">
        <f>BK85</f>
        <v>89193</v>
      </c>
      <c r="K85" s="63"/>
      <c r="L85" s="61"/>
      <c r="M85" s="84"/>
      <c r="N85" s="85"/>
      <c r="O85" s="85"/>
      <c r="P85" s="182">
        <f>P86</f>
        <v>0</v>
      </c>
      <c r="Q85" s="85"/>
      <c r="R85" s="182">
        <f>R86</f>
        <v>0</v>
      </c>
      <c r="S85" s="85"/>
      <c r="T85" s="183">
        <f>T86</f>
        <v>0</v>
      </c>
      <c r="AT85" s="24" t="s">
        <v>78</v>
      </c>
      <c r="AU85" s="24" t="s">
        <v>115</v>
      </c>
      <c r="BK85" s="184">
        <f>BK86</f>
        <v>89193</v>
      </c>
    </row>
    <row r="86" spans="2:63" s="11" customFormat="1" ht="37.35" customHeight="1">
      <c r="B86" s="185"/>
      <c r="C86" s="186"/>
      <c r="D86" s="187" t="s">
        <v>78</v>
      </c>
      <c r="E86" s="188" t="s">
        <v>134</v>
      </c>
      <c r="F86" s="188" t="s">
        <v>135</v>
      </c>
      <c r="G86" s="186"/>
      <c r="H86" s="186"/>
      <c r="I86" s="189"/>
      <c r="J86" s="190">
        <f>BK86</f>
        <v>89193</v>
      </c>
      <c r="K86" s="186"/>
      <c r="L86" s="191"/>
      <c r="M86" s="192"/>
      <c r="N86" s="193"/>
      <c r="O86" s="193"/>
      <c r="P86" s="194">
        <f>P87+P110</f>
        <v>0</v>
      </c>
      <c r="Q86" s="193"/>
      <c r="R86" s="194">
        <f>R87+R110</f>
        <v>0</v>
      </c>
      <c r="S86" s="193"/>
      <c r="T86" s="195">
        <f>T87+T110</f>
        <v>0</v>
      </c>
      <c r="AR86" s="196" t="s">
        <v>25</v>
      </c>
      <c r="AT86" s="197" t="s">
        <v>78</v>
      </c>
      <c r="AU86" s="197" t="s">
        <v>79</v>
      </c>
      <c r="AY86" s="196" t="s">
        <v>136</v>
      </c>
      <c r="BK86" s="198">
        <f>BK87+BK110</f>
        <v>89193</v>
      </c>
    </row>
    <row r="87" spans="2:63" s="11" customFormat="1" ht="19.9" customHeight="1">
      <c r="B87" s="185"/>
      <c r="C87" s="186"/>
      <c r="D87" s="199" t="s">
        <v>78</v>
      </c>
      <c r="E87" s="200" t="s">
        <v>25</v>
      </c>
      <c r="F87" s="200" t="s">
        <v>137</v>
      </c>
      <c r="G87" s="186"/>
      <c r="H87" s="186"/>
      <c r="I87" s="189"/>
      <c r="J87" s="201">
        <f>BK87</f>
        <v>87168</v>
      </c>
      <c r="K87" s="186"/>
      <c r="L87" s="191"/>
      <c r="M87" s="192"/>
      <c r="N87" s="193"/>
      <c r="O87" s="193"/>
      <c r="P87" s="194">
        <f>SUM(P88:P109)</f>
        <v>0</v>
      </c>
      <c r="Q87" s="193"/>
      <c r="R87" s="194">
        <f>SUM(R88:R109)</f>
        <v>0</v>
      </c>
      <c r="S87" s="193"/>
      <c r="T87" s="195">
        <f>SUM(T88:T109)</f>
        <v>0</v>
      </c>
      <c r="AR87" s="196" t="s">
        <v>25</v>
      </c>
      <c r="AT87" s="197" t="s">
        <v>78</v>
      </c>
      <c r="AU87" s="197" t="s">
        <v>25</v>
      </c>
      <c r="AY87" s="196" t="s">
        <v>136</v>
      </c>
      <c r="BK87" s="198">
        <f>SUM(BK88:BK109)</f>
        <v>87168</v>
      </c>
    </row>
    <row r="88" spans="2:65" s="1" customFormat="1" ht="22.5" customHeight="1">
      <c r="B88" s="41"/>
      <c r="C88" s="202" t="s">
        <v>205</v>
      </c>
      <c r="D88" s="202" t="s">
        <v>138</v>
      </c>
      <c r="E88" s="203" t="s">
        <v>243</v>
      </c>
      <c r="F88" s="204" t="s">
        <v>244</v>
      </c>
      <c r="G88" s="205" t="s">
        <v>152</v>
      </c>
      <c r="H88" s="206">
        <v>1.676</v>
      </c>
      <c r="I88" s="207">
        <v>15000</v>
      </c>
      <c r="J88" s="208">
        <f>ROUND(I88*H88,2)</f>
        <v>25140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143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25140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25140</v>
      </c>
      <c r="BL88" s="24" t="s">
        <v>143</v>
      </c>
      <c r="BM88" s="24" t="s">
        <v>284</v>
      </c>
    </row>
    <row r="89" spans="2:51" s="12" customFormat="1" ht="13.5">
      <c r="B89" s="214"/>
      <c r="C89" s="215"/>
      <c r="D89" s="216" t="s">
        <v>145</v>
      </c>
      <c r="E89" s="217" t="s">
        <v>37</v>
      </c>
      <c r="F89" s="218" t="s">
        <v>246</v>
      </c>
      <c r="G89" s="215"/>
      <c r="H89" s="219">
        <v>1.676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145</v>
      </c>
      <c r="AU89" s="225" t="s">
        <v>88</v>
      </c>
      <c r="AV89" s="12" t="s">
        <v>88</v>
      </c>
      <c r="AW89" s="12" t="s">
        <v>43</v>
      </c>
      <c r="AX89" s="12" t="s">
        <v>79</v>
      </c>
      <c r="AY89" s="225" t="s">
        <v>136</v>
      </c>
    </row>
    <row r="90" spans="2:51" s="13" customFormat="1" ht="13.5">
      <c r="B90" s="226"/>
      <c r="C90" s="227"/>
      <c r="D90" s="228" t="s">
        <v>145</v>
      </c>
      <c r="E90" s="229" t="s">
        <v>37</v>
      </c>
      <c r="F90" s="230" t="s">
        <v>148</v>
      </c>
      <c r="G90" s="227"/>
      <c r="H90" s="231">
        <v>1.676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145</v>
      </c>
      <c r="AU90" s="237" t="s">
        <v>88</v>
      </c>
      <c r="AV90" s="13" t="s">
        <v>143</v>
      </c>
      <c r="AW90" s="13" t="s">
        <v>43</v>
      </c>
      <c r="AX90" s="13" t="s">
        <v>25</v>
      </c>
      <c r="AY90" s="237" t="s">
        <v>136</v>
      </c>
    </row>
    <row r="91" spans="2:65" s="1" customFormat="1" ht="31.5" customHeight="1">
      <c r="B91" s="41"/>
      <c r="C91" s="202" t="s">
        <v>88</v>
      </c>
      <c r="D91" s="202" t="s">
        <v>138</v>
      </c>
      <c r="E91" s="203" t="s">
        <v>247</v>
      </c>
      <c r="F91" s="204" t="s">
        <v>248</v>
      </c>
      <c r="G91" s="205" t="s">
        <v>141</v>
      </c>
      <c r="H91" s="206">
        <v>104</v>
      </c>
      <c r="I91" s="207">
        <v>60</v>
      </c>
      <c r="J91" s="208">
        <f>ROUND(I91*H91,2)</f>
        <v>6240</v>
      </c>
      <c r="K91" s="204" t="s">
        <v>37</v>
      </c>
      <c r="L91" s="61"/>
      <c r="M91" s="209" t="s">
        <v>37</v>
      </c>
      <c r="N91" s="210" t="s">
        <v>50</v>
      </c>
      <c r="O91" s="42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4" t="s">
        <v>143</v>
      </c>
      <c r="AT91" s="24" t="s">
        <v>138</v>
      </c>
      <c r="AU91" s="24" t="s">
        <v>88</v>
      </c>
      <c r="AY91" s="24" t="s">
        <v>136</v>
      </c>
      <c r="BE91" s="213">
        <f>IF(N91="základní",J91,0)</f>
        <v>6240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4" t="s">
        <v>25</v>
      </c>
      <c r="BK91" s="213">
        <f>ROUND(I91*H91,2)</f>
        <v>6240</v>
      </c>
      <c r="BL91" s="24" t="s">
        <v>143</v>
      </c>
      <c r="BM91" s="24" t="s">
        <v>249</v>
      </c>
    </row>
    <row r="92" spans="2:51" s="14" customFormat="1" ht="13.5">
      <c r="B92" s="238"/>
      <c r="C92" s="239"/>
      <c r="D92" s="216" t="s">
        <v>145</v>
      </c>
      <c r="E92" s="240" t="s">
        <v>37</v>
      </c>
      <c r="F92" s="241" t="s">
        <v>250</v>
      </c>
      <c r="G92" s="239"/>
      <c r="H92" s="242" t="s">
        <v>37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145</v>
      </c>
      <c r="AU92" s="248" t="s">
        <v>88</v>
      </c>
      <c r="AV92" s="14" t="s">
        <v>25</v>
      </c>
      <c r="AW92" s="14" t="s">
        <v>43</v>
      </c>
      <c r="AX92" s="14" t="s">
        <v>79</v>
      </c>
      <c r="AY92" s="248" t="s">
        <v>136</v>
      </c>
    </row>
    <row r="93" spans="2:51" s="12" customFormat="1" ht="13.5">
      <c r="B93" s="214"/>
      <c r="C93" s="215"/>
      <c r="D93" s="228" t="s">
        <v>145</v>
      </c>
      <c r="E93" s="249" t="s">
        <v>37</v>
      </c>
      <c r="F93" s="250" t="s">
        <v>285</v>
      </c>
      <c r="G93" s="215"/>
      <c r="H93" s="251">
        <v>104</v>
      </c>
      <c r="I93" s="220"/>
      <c r="J93" s="215"/>
      <c r="K93" s="215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145</v>
      </c>
      <c r="AU93" s="225" t="s">
        <v>88</v>
      </c>
      <c r="AV93" s="12" t="s">
        <v>88</v>
      </c>
      <c r="AW93" s="12" t="s">
        <v>43</v>
      </c>
      <c r="AX93" s="12" t="s">
        <v>25</v>
      </c>
      <c r="AY93" s="225" t="s">
        <v>136</v>
      </c>
    </row>
    <row r="94" spans="2:65" s="1" customFormat="1" ht="22.5" customHeight="1">
      <c r="B94" s="41"/>
      <c r="C94" s="202" t="s">
        <v>97</v>
      </c>
      <c r="D94" s="202" t="s">
        <v>138</v>
      </c>
      <c r="E94" s="203" t="s">
        <v>252</v>
      </c>
      <c r="F94" s="204" t="s">
        <v>253</v>
      </c>
      <c r="G94" s="205" t="s">
        <v>37</v>
      </c>
      <c r="H94" s="206">
        <v>5</v>
      </c>
      <c r="I94" s="207">
        <v>20</v>
      </c>
      <c r="J94" s="208">
        <f>ROUND(I94*H94,2)</f>
        <v>100</v>
      </c>
      <c r="K94" s="204" t="s">
        <v>37</v>
      </c>
      <c r="L94" s="61"/>
      <c r="M94" s="209" t="s">
        <v>37</v>
      </c>
      <c r="N94" s="210" t="s">
        <v>50</v>
      </c>
      <c r="O94" s="42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4" t="s">
        <v>143</v>
      </c>
      <c r="AT94" s="24" t="s">
        <v>138</v>
      </c>
      <c r="AU94" s="24" t="s">
        <v>88</v>
      </c>
      <c r="AY94" s="24" t="s">
        <v>136</v>
      </c>
      <c r="BE94" s="213">
        <f>IF(N94="základní",J94,0)</f>
        <v>100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4" t="s">
        <v>25</v>
      </c>
      <c r="BK94" s="213">
        <f>ROUND(I94*H94,2)</f>
        <v>100</v>
      </c>
      <c r="BL94" s="24" t="s">
        <v>143</v>
      </c>
      <c r="BM94" s="24" t="s">
        <v>254</v>
      </c>
    </row>
    <row r="95" spans="2:51" s="14" customFormat="1" ht="13.5">
      <c r="B95" s="238"/>
      <c r="C95" s="239"/>
      <c r="D95" s="216" t="s">
        <v>145</v>
      </c>
      <c r="E95" s="240" t="s">
        <v>37</v>
      </c>
      <c r="F95" s="241" t="s">
        <v>255</v>
      </c>
      <c r="G95" s="239"/>
      <c r="H95" s="242" t="s">
        <v>37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145</v>
      </c>
      <c r="AU95" s="248" t="s">
        <v>88</v>
      </c>
      <c r="AV95" s="14" t="s">
        <v>25</v>
      </c>
      <c r="AW95" s="14" t="s">
        <v>43</v>
      </c>
      <c r="AX95" s="14" t="s">
        <v>79</v>
      </c>
      <c r="AY95" s="248" t="s">
        <v>136</v>
      </c>
    </row>
    <row r="96" spans="2:51" s="12" customFormat="1" ht="13.5">
      <c r="B96" s="214"/>
      <c r="C96" s="215"/>
      <c r="D96" s="228" t="s">
        <v>145</v>
      </c>
      <c r="E96" s="249" t="s">
        <v>37</v>
      </c>
      <c r="F96" s="250" t="s">
        <v>286</v>
      </c>
      <c r="G96" s="215"/>
      <c r="H96" s="251">
        <v>5</v>
      </c>
      <c r="I96" s="220"/>
      <c r="J96" s="215"/>
      <c r="K96" s="215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145</v>
      </c>
      <c r="AU96" s="225" t="s">
        <v>88</v>
      </c>
      <c r="AV96" s="12" t="s">
        <v>88</v>
      </c>
      <c r="AW96" s="12" t="s">
        <v>43</v>
      </c>
      <c r="AX96" s="12" t="s">
        <v>25</v>
      </c>
      <c r="AY96" s="225" t="s">
        <v>136</v>
      </c>
    </row>
    <row r="97" spans="2:65" s="1" customFormat="1" ht="22.5" customHeight="1">
      <c r="B97" s="41"/>
      <c r="C97" s="202" t="s">
        <v>179</v>
      </c>
      <c r="D97" s="202" t="s">
        <v>138</v>
      </c>
      <c r="E97" s="203" t="s">
        <v>257</v>
      </c>
      <c r="F97" s="204" t="s">
        <v>214</v>
      </c>
      <c r="G97" s="205" t="s">
        <v>165</v>
      </c>
      <c r="H97" s="206">
        <v>2188</v>
      </c>
      <c r="I97" s="207">
        <v>5</v>
      </c>
      <c r="J97" s="208">
        <f>ROUND(I97*H97,2)</f>
        <v>10940</v>
      </c>
      <c r="K97" s="204" t="s">
        <v>37</v>
      </c>
      <c r="L97" s="61"/>
      <c r="M97" s="209" t="s">
        <v>37</v>
      </c>
      <c r="N97" s="210" t="s">
        <v>50</v>
      </c>
      <c r="O97" s="42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4" t="s">
        <v>143</v>
      </c>
      <c r="AT97" s="24" t="s">
        <v>138</v>
      </c>
      <c r="AU97" s="24" t="s">
        <v>88</v>
      </c>
      <c r="AY97" s="24" t="s">
        <v>136</v>
      </c>
      <c r="BE97" s="213">
        <f>IF(N97="základní",J97,0)</f>
        <v>10940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4" t="s">
        <v>25</v>
      </c>
      <c r="BK97" s="213">
        <f>ROUND(I97*H97,2)</f>
        <v>10940</v>
      </c>
      <c r="BL97" s="24" t="s">
        <v>143</v>
      </c>
      <c r="BM97" s="24" t="s">
        <v>258</v>
      </c>
    </row>
    <row r="98" spans="2:51" s="12" customFormat="1" ht="13.5">
      <c r="B98" s="214"/>
      <c r="C98" s="215"/>
      <c r="D98" s="216" t="s">
        <v>145</v>
      </c>
      <c r="E98" s="217" t="s">
        <v>37</v>
      </c>
      <c r="F98" s="218" t="s">
        <v>259</v>
      </c>
      <c r="G98" s="215"/>
      <c r="H98" s="219">
        <v>2088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145</v>
      </c>
      <c r="AU98" s="225" t="s">
        <v>88</v>
      </c>
      <c r="AV98" s="12" t="s">
        <v>88</v>
      </c>
      <c r="AW98" s="12" t="s">
        <v>43</v>
      </c>
      <c r="AX98" s="12" t="s">
        <v>79</v>
      </c>
      <c r="AY98" s="225" t="s">
        <v>136</v>
      </c>
    </row>
    <row r="99" spans="2:51" s="12" customFormat="1" ht="13.5">
      <c r="B99" s="214"/>
      <c r="C99" s="215"/>
      <c r="D99" s="216" t="s">
        <v>145</v>
      </c>
      <c r="E99" s="217" t="s">
        <v>37</v>
      </c>
      <c r="F99" s="218" t="s">
        <v>260</v>
      </c>
      <c r="G99" s="215"/>
      <c r="H99" s="219">
        <v>100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145</v>
      </c>
      <c r="AU99" s="225" t="s">
        <v>88</v>
      </c>
      <c r="AV99" s="12" t="s">
        <v>88</v>
      </c>
      <c r="AW99" s="12" t="s">
        <v>43</v>
      </c>
      <c r="AX99" s="12" t="s">
        <v>79</v>
      </c>
      <c r="AY99" s="225" t="s">
        <v>136</v>
      </c>
    </row>
    <row r="100" spans="2:51" s="13" customFormat="1" ht="13.5">
      <c r="B100" s="226"/>
      <c r="C100" s="227"/>
      <c r="D100" s="228" t="s">
        <v>145</v>
      </c>
      <c r="E100" s="229" t="s">
        <v>37</v>
      </c>
      <c r="F100" s="230" t="s">
        <v>148</v>
      </c>
      <c r="G100" s="227"/>
      <c r="H100" s="231">
        <v>2188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145</v>
      </c>
      <c r="AU100" s="237" t="s">
        <v>88</v>
      </c>
      <c r="AV100" s="13" t="s">
        <v>143</v>
      </c>
      <c r="AW100" s="13" t="s">
        <v>43</v>
      </c>
      <c r="AX100" s="13" t="s">
        <v>25</v>
      </c>
      <c r="AY100" s="237" t="s">
        <v>136</v>
      </c>
    </row>
    <row r="101" spans="2:65" s="1" customFormat="1" ht="22.5" customHeight="1">
      <c r="B101" s="41"/>
      <c r="C101" s="252" t="s">
        <v>30</v>
      </c>
      <c r="D101" s="252" t="s">
        <v>170</v>
      </c>
      <c r="E101" s="253" t="s">
        <v>218</v>
      </c>
      <c r="F101" s="254" t="s">
        <v>219</v>
      </c>
      <c r="G101" s="255" t="s">
        <v>220</v>
      </c>
      <c r="H101" s="256">
        <v>218.8</v>
      </c>
      <c r="I101" s="257">
        <v>10</v>
      </c>
      <c r="J101" s="258">
        <f>ROUND(I101*H101,2)</f>
        <v>2188</v>
      </c>
      <c r="K101" s="254" t="s">
        <v>37</v>
      </c>
      <c r="L101" s="259"/>
      <c r="M101" s="260" t="s">
        <v>37</v>
      </c>
      <c r="N101" s="261" t="s">
        <v>50</v>
      </c>
      <c r="O101" s="42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4" t="s">
        <v>174</v>
      </c>
      <c r="AT101" s="24" t="s">
        <v>170</v>
      </c>
      <c r="AU101" s="24" t="s">
        <v>88</v>
      </c>
      <c r="AY101" s="24" t="s">
        <v>136</v>
      </c>
      <c r="BE101" s="213">
        <f>IF(N101="základní",J101,0)</f>
        <v>2188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4" t="s">
        <v>25</v>
      </c>
      <c r="BK101" s="213">
        <f>ROUND(I101*H101,2)</f>
        <v>2188</v>
      </c>
      <c r="BL101" s="24" t="s">
        <v>143</v>
      </c>
      <c r="BM101" s="24" t="s">
        <v>261</v>
      </c>
    </row>
    <row r="102" spans="2:51" s="12" customFormat="1" ht="13.5">
      <c r="B102" s="214"/>
      <c r="C102" s="215"/>
      <c r="D102" s="228" t="s">
        <v>145</v>
      </c>
      <c r="E102" s="249" t="s">
        <v>37</v>
      </c>
      <c r="F102" s="250" t="s">
        <v>262</v>
      </c>
      <c r="G102" s="215"/>
      <c r="H102" s="251">
        <v>218.8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145</v>
      </c>
      <c r="AU102" s="225" t="s">
        <v>88</v>
      </c>
      <c r="AV102" s="12" t="s">
        <v>88</v>
      </c>
      <c r="AW102" s="12" t="s">
        <v>43</v>
      </c>
      <c r="AX102" s="12" t="s">
        <v>25</v>
      </c>
      <c r="AY102" s="225" t="s">
        <v>136</v>
      </c>
    </row>
    <row r="103" spans="2:65" s="1" customFormat="1" ht="22.5" customHeight="1">
      <c r="B103" s="41"/>
      <c r="C103" s="202" t="s">
        <v>162</v>
      </c>
      <c r="D103" s="202" t="s">
        <v>138</v>
      </c>
      <c r="E103" s="203" t="s">
        <v>263</v>
      </c>
      <c r="F103" s="204" t="s">
        <v>264</v>
      </c>
      <c r="G103" s="205" t="s">
        <v>165</v>
      </c>
      <c r="H103" s="206">
        <v>4176</v>
      </c>
      <c r="I103" s="207">
        <v>2</v>
      </c>
      <c r="J103" s="208">
        <f>ROUND(I103*H103,2)</f>
        <v>8352</v>
      </c>
      <c r="K103" s="204" t="s">
        <v>142</v>
      </c>
      <c r="L103" s="61"/>
      <c r="M103" s="209" t="s">
        <v>37</v>
      </c>
      <c r="N103" s="210" t="s">
        <v>50</v>
      </c>
      <c r="O103" s="42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4" t="s">
        <v>143</v>
      </c>
      <c r="AT103" s="24" t="s">
        <v>138</v>
      </c>
      <c r="AU103" s="24" t="s">
        <v>88</v>
      </c>
      <c r="AY103" s="24" t="s">
        <v>136</v>
      </c>
      <c r="BE103" s="213">
        <f>IF(N103="základní",J103,0)</f>
        <v>8352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4" t="s">
        <v>25</v>
      </c>
      <c r="BK103" s="213">
        <f>ROUND(I103*H103,2)</f>
        <v>8352</v>
      </c>
      <c r="BL103" s="24" t="s">
        <v>143</v>
      </c>
      <c r="BM103" s="24" t="s">
        <v>265</v>
      </c>
    </row>
    <row r="104" spans="2:51" s="12" customFormat="1" ht="13.5">
      <c r="B104" s="214"/>
      <c r="C104" s="215"/>
      <c r="D104" s="228" t="s">
        <v>145</v>
      </c>
      <c r="E104" s="249" t="s">
        <v>37</v>
      </c>
      <c r="F104" s="250" t="s">
        <v>266</v>
      </c>
      <c r="G104" s="215"/>
      <c r="H104" s="251">
        <v>4176</v>
      </c>
      <c r="I104" s="220"/>
      <c r="J104" s="215"/>
      <c r="K104" s="215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145</v>
      </c>
      <c r="AU104" s="225" t="s">
        <v>88</v>
      </c>
      <c r="AV104" s="12" t="s">
        <v>88</v>
      </c>
      <c r="AW104" s="12" t="s">
        <v>43</v>
      </c>
      <c r="AX104" s="12" t="s">
        <v>25</v>
      </c>
      <c r="AY104" s="225" t="s">
        <v>136</v>
      </c>
    </row>
    <row r="105" spans="2:65" s="1" customFormat="1" ht="22.5" customHeight="1">
      <c r="B105" s="41"/>
      <c r="C105" s="202" t="s">
        <v>169</v>
      </c>
      <c r="D105" s="202" t="s">
        <v>138</v>
      </c>
      <c r="E105" s="203" t="s">
        <v>267</v>
      </c>
      <c r="F105" s="204" t="s">
        <v>268</v>
      </c>
      <c r="G105" s="205" t="s">
        <v>220</v>
      </c>
      <c r="H105" s="206">
        <v>342.08</v>
      </c>
      <c r="I105" s="207">
        <v>50</v>
      </c>
      <c r="J105" s="208">
        <f>ROUND(I105*H105,2)</f>
        <v>17104</v>
      </c>
      <c r="K105" s="204" t="s">
        <v>142</v>
      </c>
      <c r="L105" s="61"/>
      <c r="M105" s="209" t="s">
        <v>37</v>
      </c>
      <c r="N105" s="210" t="s">
        <v>50</v>
      </c>
      <c r="O105" s="42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4" t="s">
        <v>143</v>
      </c>
      <c r="AT105" s="24" t="s">
        <v>138</v>
      </c>
      <c r="AU105" s="24" t="s">
        <v>88</v>
      </c>
      <c r="AY105" s="24" t="s">
        <v>136</v>
      </c>
      <c r="BE105" s="213">
        <f>IF(N105="základní",J105,0)</f>
        <v>17104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4" t="s">
        <v>25</v>
      </c>
      <c r="BK105" s="213">
        <f>ROUND(I105*H105,2)</f>
        <v>17104</v>
      </c>
      <c r="BL105" s="24" t="s">
        <v>143</v>
      </c>
      <c r="BM105" s="24" t="s">
        <v>269</v>
      </c>
    </row>
    <row r="106" spans="2:51" s="12" customFormat="1" ht="13.5">
      <c r="B106" s="214"/>
      <c r="C106" s="215"/>
      <c r="D106" s="216" t="s">
        <v>145</v>
      </c>
      <c r="E106" s="217" t="s">
        <v>37</v>
      </c>
      <c r="F106" s="218" t="s">
        <v>270</v>
      </c>
      <c r="G106" s="215"/>
      <c r="H106" s="219">
        <v>334.08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145</v>
      </c>
      <c r="AU106" s="225" t="s">
        <v>88</v>
      </c>
      <c r="AV106" s="12" t="s">
        <v>88</v>
      </c>
      <c r="AW106" s="12" t="s">
        <v>43</v>
      </c>
      <c r="AX106" s="12" t="s">
        <v>79</v>
      </c>
      <c r="AY106" s="225" t="s">
        <v>136</v>
      </c>
    </row>
    <row r="107" spans="2:51" s="12" customFormat="1" ht="13.5">
      <c r="B107" s="214"/>
      <c r="C107" s="215"/>
      <c r="D107" s="216" t="s">
        <v>145</v>
      </c>
      <c r="E107" s="217" t="s">
        <v>37</v>
      </c>
      <c r="F107" s="218" t="s">
        <v>271</v>
      </c>
      <c r="G107" s="215"/>
      <c r="H107" s="219">
        <v>8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145</v>
      </c>
      <c r="AU107" s="225" t="s">
        <v>88</v>
      </c>
      <c r="AV107" s="12" t="s">
        <v>88</v>
      </c>
      <c r="AW107" s="12" t="s">
        <v>43</v>
      </c>
      <c r="AX107" s="12" t="s">
        <v>79</v>
      </c>
      <c r="AY107" s="225" t="s">
        <v>136</v>
      </c>
    </row>
    <row r="108" spans="2:51" s="13" customFormat="1" ht="13.5">
      <c r="B108" s="226"/>
      <c r="C108" s="227"/>
      <c r="D108" s="228" t="s">
        <v>145</v>
      </c>
      <c r="E108" s="229" t="s">
        <v>37</v>
      </c>
      <c r="F108" s="230" t="s">
        <v>272</v>
      </c>
      <c r="G108" s="227"/>
      <c r="H108" s="231">
        <v>342.08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145</v>
      </c>
      <c r="AU108" s="237" t="s">
        <v>88</v>
      </c>
      <c r="AV108" s="13" t="s">
        <v>143</v>
      </c>
      <c r="AW108" s="13" t="s">
        <v>43</v>
      </c>
      <c r="AX108" s="13" t="s">
        <v>25</v>
      </c>
      <c r="AY108" s="237" t="s">
        <v>136</v>
      </c>
    </row>
    <row r="109" spans="2:65" s="1" customFormat="1" ht="22.5" customHeight="1">
      <c r="B109" s="41"/>
      <c r="C109" s="202" t="s">
        <v>174</v>
      </c>
      <c r="D109" s="202" t="s">
        <v>138</v>
      </c>
      <c r="E109" s="203" t="s">
        <v>273</v>
      </c>
      <c r="F109" s="204" t="s">
        <v>274</v>
      </c>
      <c r="G109" s="205" t="s">
        <v>220</v>
      </c>
      <c r="H109" s="206">
        <v>342.08</v>
      </c>
      <c r="I109" s="207">
        <v>50</v>
      </c>
      <c r="J109" s="208">
        <f>ROUND(I109*H109,2)</f>
        <v>17104</v>
      </c>
      <c r="K109" s="204" t="s">
        <v>142</v>
      </c>
      <c r="L109" s="61"/>
      <c r="M109" s="209" t="s">
        <v>37</v>
      </c>
      <c r="N109" s="210" t="s">
        <v>50</v>
      </c>
      <c r="O109" s="42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4" t="s">
        <v>143</v>
      </c>
      <c r="AT109" s="24" t="s">
        <v>138</v>
      </c>
      <c r="AU109" s="24" t="s">
        <v>88</v>
      </c>
      <c r="AY109" s="24" t="s">
        <v>136</v>
      </c>
      <c r="BE109" s="213">
        <f>IF(N109="základní",J109,0)</f>
        <v>17104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4" t="s">
        <v>25</v>
      </c>
      <c r="BK109" s="213">
        <f>ROUND(I109*H109,2)</f>
        <v>17104</v>
      </c>
      <c r="BL109" s="24" t="s">
        <v>143</v>
      </c>
      <c r="BM109" s="24" t="s">
        <v>275</v>
      </c>
    </row>
    <row r="110" spans="2:63" s="11" customFormat="1" ht="29.85" customHeight="1">
      <c r="B110" s="185"/>
      <c r="C110" s="186"/>
      <c r="D110" s="199" t="s">
        <v>78</v>
      </c>
      <c r="E110" s="200" t="s">
        <v>97</v>
      </c>
      <c r="F110" s="200" t="s">
        <v>223</v>
      </c>
      <c r="G110" s="186"/>
      <c r="H110" s="186"/>
      <c r="I110" s="189"/>
      <c r="J110" s="201">
        <f>BK110</f>
        <v>2025</v>
      </c>
      <c r="K110" s="186"/>
      <c r="L110" s="191"/>
      <c r="M110" s="192"/>
      <c r="N110" s="193"/>
      <c r="O110" s="193"/>
      <c r="P110" s="194">
        <f>P111</f>
        <v>0</v>
      </c>
      <c r="Q110" s="193"/>
      <c r="R110" s="194">
        <f>R111</f>
        <v>0</v>
      </c>
      <c r="S110" s="193"/>
      <c r="T110" s="195">
        <f>T111</f>
        <v>0</v>
      </c>
      <c r="AR110" s="196" t="s">
        <v>25</v>
      </c>
      <c r="AT110" s="197" t="s">
        <v>78</v>
      </c>
      <c r="AU110" s="197" t="s">
        <v>25</v>
      </c>
      <c r="AY110" s="196" t="s">
        <v>136</v>
      </c>
      <c r="BK110" s="198">
        <f>BK111</f>
        <v>2025</v>
      </c>
    </row>
    <row r="111" spans="2:65" s="1" customFormat="1" ht="22.5" customHeight="1">
      <c r="B111" s="41"/>
      <c r="C111" s="202" t="s">
        <v>194</v>
      </c>
      <c r="D111" s="202" t="s">
        <v>138</v>
      </c>
      <c r="E111" s="203" t="s">
        <v>276</v>
      </c>
      <c r="F111" s="204" t="s">
        <v>277</v>
      </c>
      <c r="G111" s="205" t="s">
        <v>227</v>
      </c>
      <c r="H111" s="206">
        <v>405</v>
      </c>
      <c r="I111" s="207">
        <v>5</v>
      </c>
      <c r="J111" s="208">
        <f>ROUND(I111*H111,2)</f>
        <v>2025</v>
      </c>
      <c r="K111" s="204" t="s">
        <v>37</v>
      </c>
      <c r="L111" s="61"/>
      <c r="M111" s="209" t="s">
        <v>37</v>
      </c>
      <c r="N111" s="262" t="s">
        <v>50</v>
      </c>
      <c r="O111" s="263"/>
      <c r="P111" s="264">
        <f>O111*H111</f>
        <v>0</v>
      </c>
      <c r="Q111" s="264">
        <v>0</v>
      </c>
      <c r="R111" s="264">
        <f>Q111*H111</f>
        <v>0</v>
      </c>
      <c r="S111" s="264">
        <v>0</v>
      </c>
      <c r="T111" s="265">
        <f>S111*H111</f>
        <v>0</v>
      </c>
      <c r="AR111" s="24" t="s">
        <v>143</v>
      </c>
      <c r="AT111" s="24" t="s">
        <v>138</v>
      </c>
      <c r="AU111" s="24" t="s">
        <v>88</v>
      </c>
      <c r="AY111" s="24" t="s">
        <v>136</v>
      </c>
      <c r="BE111" s="213">
        <f>IF(N111="základní",J111,0)</f>
        <v>2025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4" t="s">
        <v>25</v>
      </c>
      <c r="BK111" s="213">
        <f>ROUND(I111*H111,2)</f>
        <v>2025</v>
      </c>
      <c r="BL111" s="24" t="s">
        <v>143</v>
      </c>
      <c r="BM111" s="24" t="s">
        <v>278</v>
      </c>
    </row>
    <row r="112" spans="2:12" s="1" customFormat="1" ht="6.95" customHeight="1">
      <c r="B112" s="56"/>
      <c r="C112" s="57"/>
      <c r="D112" s="57"/>
      <c r="E112" s="57"/>
      <c r="F112" s="57"/>
      <c r="G112" s="57"/>
      <c r="H112" s="57"/>
      <c r="I112" s="148"/>
      <c r="J112" s="57"/>
      <c r="K112" s="57"/>
      <c r="L112" s="61"/>
    </row>
  </sheetData>
  <sheetProtection password="CC35" sheet="1" objects="1" scenarios="1" formatCells="0" formatColumns="0" formatRows="0" sort="0" autoFilter="0"/>
  <autoFilter ref="C84:K111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tabSelected="1" workbookViewId="0" topLeftCell="A1">
      <pane ySplit="1" topLeftCell="A65" activePane="bottomLeft" state="frozen"/>
      <selection pane="bottomLeft" activeCell="I89" sqref="I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103</v>
      </c>
      <c r="G1" s="397" t="s">
        <v>104</v>
      </c>
      <c r="H1" s="397"/>
      <c r="I1" s="124"/>
      <c r="J1" s="123" t="s">
        <v>105</v>
      </c>
      <c r="K1" s="122" t="s">
        <v>106</v>
      </c>
      <c r="L1" s="123" t="s">
        <v>107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88</v>
      </c>
    </row>
    <row r="4" spans="2:46" ht="36.95" customHeight="1">
      <c r="B4" s="28"/>
      <c r="C4" s="29"/>
      <c r="D4" s="30" t="s">
        <v>108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8" t="str">
        <f>'Rekapitulace stavby'!K6</f>
        <v>LOKÁLNÍ BIOCENTRUM LBC3 BRÁZDIM</v>
      </c>
      <c r="F7" s="399"/>
      <c r="G7" s="399"/>
      <c r="H7" s="399"/>
      <c r="I7" s="126"/>
      <c r="J7" s="29"/>
      <c r="K7" s="31"/>
    </row>
    <row r="8" spans="2:11" s="1" customFormat="1" ht="15">
      <c r="B8" s="41"/>
      <c r="C8" s="42"/>
      <c r="D8" s="37" t="s">
        <v>109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400" t="s">
        <v>287</v>
      </c>
      <c r="F9" s="401"/>
      <c r="G9" s="401"/>
      <c r="H9" s="401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37</v>
      </c>
      <c r="K11" s="45"/>
    </row>
    <row r="12" spans="2:11" s="1" customFormat="1" ht="14.45" customHeight="1">
      <c r="B12" s="41"/>
      <c r="C12" s="42"/>
      <c r="D12" s="37" t="s">
        <v>26</v>
      </c>
      <c r="E12" s="42"/>
      <c r="F12" s="35" t="s">
        <v>27</v>
      </c>
      <c r="G12" s="42"/>
      <c r="H12" s="42"/>
      <c r="I12" s="128" t="s">
        <v>28</v>
      </c>
      <c r="J12" s="129" t="str">
        <f>'Rekapitulace stavby'!AN8</f>
        <v>8.11.2016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32</v>
      </c>
      <c r="E14" s="42"/>
      <c r="F14" s="42"/>
      <c r="G14" s="42"/>
      <c r="H14" s="42"/>
      <c r="I14" s="128" t="s">
        <v>33</v>
      </c>
      <c r="J14" s="35" t="s">
        <v>34</v>
      </c>
      <c r="K14" s="45"/>
    </row>
    <row r="15" spans="2:11" s="1" customFormat="1" ht="18" customHeight="1">
      <c r="B15" s="41"/>
      <c r="C15" s="42"/>
      <c r="D15" s="42"/>
      <c r="E15" s="35" t="s">
        <v>35</v>
      </c>
      <c r="F15" s="42"/>
      <c r="G15" s="42"/>
      <c r="H15" s="42"/>
      <c r="I15" s="128" t="s">
        <v>36</v>
      </c>
      <c r="J15" s="35" t="s">
        <v>37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38</v>
      </c>
      <c r="E17" s="42"/>
      <c r="F17" s="42"/>
      <c r="G17" s="42"/>
      <c r="H17" s="42"/>
      <c r="I17" s="128" t="s">
        <v>33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36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40</v>
      </c>
      <c r="E20" s="42"/>
      <c r="F20" s="42"/>
      <c r="G20" s="42"/>
      <c r="H20" s="42"/>
      <c r="I20" s="128" t="s">
        <v>33</v>
      </c>
      <c r="J20" s="35" t="s">
        <v>41</v>
      </c>
      <c r="K20" s="45"/>
    </row>
    <row r="21" spans="2:11" s="1" customFormat="1" ht="18" customHeight="1">
      <c r="B21" s="41"/>
      <c r="C21" s="42"/>
      <c r="D21" s="42"/>
      <c r="E21" s="35" t="s">
        <v>42</v>
      </c>
      <c r="F21" s="42"/>
      <c r="G21" s="42"/>
      <c r="H21" s="42"/>
      <c r="I21" s="128" t="s">
        <v>36</v>
      </c>
      <c r="J21" s="35" t="s">
        <v>37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44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362" t="s">
        <v>37</v>
      </c>
      <c r="F24" s="362"/>
      <c r="G24" s="362"/>
      <c r="H24" s="362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45</v>
      </c>
      <c r="E27" s="42"/>
      <c r="F27" s="42"/>
      <c r="G27" s="42"/>
      <c r="H27" s="42"/>
      <c r="I27" s="127"/>
      <c r="J27" s="137">
        <f>ROUND(J79,2)</f>
        <v>24000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38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9">
        <f>ROUND(SUM(BE79:BE89),2)</f>
        <v>24000</v>
      </c>
      <c r="G30" s="42"/>
      <c r="H30" s="42"/>
      <c r="I30" s="140">
        <v>0.21</v>
      </c>
      <c r="J30" s="139">
        <f>ROUND(ROUND((SUM(BE79:BE89)),2)*I30,2)</f>
        <v>5040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9">
        <f>ROUND(SUM(BF79:BF89),2)</f>
        <v>0</v>
      </c>
      <c r="G31" s="42"/>
      <c r="H31" s="42"/>
      <c r="I31" s="140">
        <v>0.15</v>
      </c>
      <c r="J31" s="139">
        <f>ROUND(ROUND((SUM(BF79:BF89)),2)*I31,2)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52</v>
      </c>
      <c r="F32" s="139">
        <f>ROUND(SUM(BG79:BG89),2)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53</v>
      </c>
      <c r="F33" s="139">
        <f>ROUND(SUM(BH79:BH89),2)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54</v>
      </c>
      <c r="F34" s="139">
        <f>ROUND(SUM(BI79:BI89),2)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55</v>
      </c>
      <c r="E36" s="79"/>
      <c r="F36" s="79"/>
      <c r="G36" s="143" t="s">
        <v>56</v>
      </c>
      <c r="H36" s="144" t="s">
        <v>57</v>
      </c>
      <c r="I36" s="145"/>
      <c r="J36" s="146">
        <f>SUM(J27:J34)</f>
        <v>29040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111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LOKÁLNÍ BIOCENTRUM LBC3 BRÁZDIM</v>
      </c>
      <c r="F45" s="399"/>
      <c r="G45" s="399"/>
      <c r="H45" s="399"/>
      <c r="I45" s="127"/>
      <c r="J45" s="42"/>
      <c r="K45" s="45"/>
    </row>
    <row r="46" spans="2:11" s="1" customFormat="1" ht="14.45" customHeight="1">
      <c r="B46" s="41"/>
      <c r="C46" s="37" t="s">
        <v>109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00 - Vedlejší rozpočtové náklady</v>
      </c>
      <c r="F47" s="401"/>
      <c r="G47" s="401"/>
      <c r="H47" s="401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26</v>
      </c>
      <c r="D49" s="42"/>
      <c r="E49" s="42"/>
      <c r="F49" s="35" t="str">
        <f>F12</f>
        <v>k.ú. Brázdim</v>
      </c>
      <c r="G49" s="42"/>
      <c r="H49" s="42"/>
      <c r="I49" s="128" t="s">
        <v>28</v>
      </c>
      <c r="J49" s="129" t="str">
        <f>IF(J12="","",J12)</f>
        <v>8.11.2016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5">
      <c r="B51" s="41"/>
      <c r="C51" s="37" t="s">
        <v>32</v>
      </c>
      <c r="D51" s="42"/>
      <c r="E51" s="42"/>
      <c r="F51" s="35" t="str">
        <f>E15</f>
        <v>Státní pozemkový úřad, KPÚ pro Středočeský kraj</v>
      </c>
      <c r="G51" s="42"/>
      <c r="H51" s="42"/>
      <c r="I51" s="128" t="s">
        <v>40</v>
      </c>
      <c r="J51" s="35" t="str">
        <f>E21</f>
        <v>ATELIER FONTES s.r.o.</v>
      </c>
      <c r="K51" s="45"/>
    </row>
    <row r="52" spans="2:11" s="1" customFormat="1" ht="14.45" customHeight="1">
      <c r="B52" s="41"/>
      <c r="C52" s="37" t="s">
        <v>38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112</v>
      </c>
      <c r="D54" s="141"/>
      <c r="E54" s="141"/>
      <c r="F54" s="141"/>
      <c r="G54" s="141"/>
      <c r="H54" s="141"/>
      <c r="I54" s="154"/>
      <c r="J54" s="155" t="s">
        <v>113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114</v>
      </c>
      <c r="D56" s="42"/>
      <c r="E56" s="42"/>
      <c r="F56" s="42"/>
      <c r="G56" s="42"/>
      <c r="H56" s="42"/>
      <c r="I56" s="127"/>
      <c r="J56" s="137">
        <f>J79</f>
        <v>24000</v>
      </c>
      <c r="K56" s="45"/>
      <c r="AU56" s="24" t="s">
        <v>115</v>
      </c>
    </row>
    <row r="57" spans="2:11" s="8" customFormat="1" ht="24.95" customHeight="1">
      <c r="B57" s="158"/>
      <c r="C57" s="159"/>
      <c r="D57" s="160" t="s">
        <v>288</v>
      </c>
      <c r="E57" s="161"/>
      <c r="F57" s="161"/>
      <c r="G57" s="161"/>
      <c r="H57" s="161"/>
      <c r="I57" s="162"/>
      <c r="J57" s="163">
        <f>J80</f>
        <v>24000</v>
      </c>
      <c r="K57" s="164"/>
    </row>
    <row r="58" spans="2:11" s="9" customFormat="1" ht="19.9" customHeight="1">
      <c r="B58" s="165"/>
      <c r="C58" s="166"/>
      <c r="D58" s="167" t="s">
        <v>289</v>
      </c>
      <c r="E58" s="168"/>
      <c r="F58" s="168"/>
      <c r="G58" s="168"/>
      <c r="H58" s="168"/>
      <c r="I58" s="169"/>
      <c r="J58" s="170">
        <f>J81</f>
        <v>22000</v>
      </c>
      <c r="K58" s="171"/>
    </row>
    <row r="59" spans="2:11" s="9" customFormat="1" ht="19.9" customHeight="1">
      <c r="B59" s="165"/>
      <c r="C59" s="166"/>
      <c r="D59" s="167" t="s">
        <v>290</v>
      </c>
      <c r="E59" s="168"/>
      <c r="F59" s="168"/>
      <c r="G59" s="168"/>
      <c r="H59" s="168"/>
      <c r="I59" s="169"/>
      <c r="J59" s="170">
        <f>J86</f>
        <v>2000</v>
      </c>
      <c r="K59" s="171"/>
    </row>
    <row r="60" spans="2:11" s="1" customFormat="1" ht="21.75" customHeight="1">
      <c r="B60" s="41"/>
      <c r="C60" s="42"/>
      <c r="D60" s="42"/>
      <c r="E60" s="42"/>
      <c r="F60" s="42"/>
      <c r="G60" s="42"/>
      <c r="H60" s="42"/>
      <c r="I60" s="127"/>
      <c r="J60" s="42"/>
      <c r="K60" s="45"/>
    </row>
    <row r="61" spans="2:11" s="1" customFormat="1" ht="6.95" customHeight="1">
      <c r="B61" s="56"/>
      <c r="C61" s="57"/>
      <c r="D61" s="57"/>
      <c r="E61" s="57"/>
      <c r="F61" s="57"/>
      <c r="G61" s="57"/>
      <c r="H61" s="57"/>
      <c r="I61" s="148"/>
      <c r="J61" s="57"/>
      <c r="K61" s="58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51"/>
      <c r="J65" s="60"/>
      <c r="K65" s="60"/>
      <c r="L65" s="61"/>
    </row>
    <row r="66" spans="2:12" s="1" customFormat="1" ht="36.95" customHeight="1">
      <c r="B66" s="41"/>
      <c r="C66" s="62" t="s">
        <v>120</v>
      </c>
      <c r="D66" s="63"/>
      <c r="E66" s="63"/>
      <c r="F66" s="63"/>
      <c r="G66" s="63"/>
      <c r="H66" s="63"/>
      <c r="I66" s="172"/>
      <c r="J66" s="63"/>
      <c r="K66" s="63"/>
      <c r="L66" s="61"/>
    </row>
    <row r="67" spans="2:12" s="1" customFormat="1" ht="6.95" customHeight="1">
      <c r="B67" s="41"/>
      <c r="C67" s="63"/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22.5" customHeight="1">
      <c r="B69" s="41"/>
      <c r="C69" s="63"/>
      <c r="D69" s="63"/>
      <c r="E69" s="394" t="str">
        <f>E7</f>
        <v>LOKÁLNÍ BIOCENTRUM LBC3 BRÁZDIM</v>
      </c>
      <c r="F69" s="395"/>
      <c r="G69" s="395"/>
      <c r="H69" s="395"/>
      <c r="I69" s="172"/>
      <c r="J69" s="63"/>
      <c r="K69" s="63"/>
      <c r="L69" s="61"/>
    </row>
    <row r="70" spans="2:12" s="1" customFormat="1" ht="14.45" customHeight="1">
      <c r="B70" s="41"/>
      <c r="C70" s="65" t="s">
        <v>109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23.25" customHeight="1">
      <c r="B71" s="41"/>
      <c r="C71" s="63"/>
      <c r="D71" s="63"/>
      <c r="E71" s="384" t="str">
        <f>E9</f>
        <v>00 - Vedlejší rozpočtové náklady</v>
      </c>
      <c r="F71" s="396"/>
      <c r="G71" s="396"/>
      <c r="H71" s="396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8" customHeight="1">
      <c r="B73" s="41"/>
      <c r="C73" s="65" t="s">
        <v>26</v>
      </c>
      <c r="D73" s="63"/>
      <c r="E73" s="63"/>
      <c r="F73" s="173" t="str">
        <f>F12</f>
        <v>k.ú. Brázdim</v>
      </c>
      <c r="G73" s="63"/>
      <c r="H73" s="63"/>
      <c r="I73" s="174" t="s">
        <v>28</v>
      </c>
      <c r="J73" s="73" t="str">
        <f>IF(J12="","",J12)</f>
        <v>8.11.2016</v>
      </c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5">
      <c r="B75" s="41"/>
      <c r="C75" s="65" t="s">
        <v>32</v>
      </c>
      <c r="D75" s="63"/>
      <c r="E75" s="63"/>
      <c r="F75" s="173" t="str">
        <f>E15</f>
        <v>Státní pozemkový úřad, KPÚ pro Středočeský kraj</v>
      </c>
      <c r="G75" s="63"/>
      <c r="H75" s="63"/>
      <c r="I75" s="174" t="s">
        <v>40</v>
      </c>
      <c r="J75" s="173" t="str">
        <f>E21</f>
        <v>ATELIER FONTES s.r.o.</v>
      </c>
      <c r="K75" s="63"/>
      <c r="L75" s="61"/>
    </row>
    <row r="76" spans="2:12" s="1" customFormat="1" ht="14.45" customHeight="1">
      <c r="B76" s="41"/>
      <c r="C76" s="65" t="s">
        <v>38</v>
      </c>
      <c r="D76" s="63"/>
      <c r="E76" s="63"/>
      <c r="F76" s="173" t="str">
        <f>IF(E18="","",E18)</f>
        <v/>
      </c>
      <c r="G76" s="63"/>
      <c r="H76" s="63"/>
      <c r="I76" s="172"/>
      <c r="J76" s="63"/>
      <c r="K76" s="63"/>
      <c r="L76" s="61"/>
    </row>
    <row r="77" spans="2:12" s="1" customFormat="1" ht="10.3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20" s="10" customFormat="1" ht="29.25" customHeight="1">
      <c r="B78" s="175"/>
      <c r="C78" s="176" t="s">
        <v>121</v>
      </c>
      <c r="D78" s="177" t="s">
        <v>64</v>
      </c>
      <c r="E78" s="177" t="s">
        <v>60</v>
      </c>
      <c r="F78" s="177" t="s">
        <v>122</v>
      </c>
      <c r="G78" s="177" t="s">
        <v>123</v>
      </c>
      <c r="H78" s="177" t="s">
        <v>124</v>
      </c>
      <c r="I78" s="178" t="s">
        <v>125</v>
      </c>
      <c r="J78" s="177" t="s">
        <v>113</v>
      </c>
      <c r="K78" s="179" t="s">
        <v>126</v>
      </c>
      <c r="L78" s="180"/>
      <c r="M78" s="81" t="s">
        <v>127</v>
      </c>
      <c r="N78" s="82" t="s">
        <v>49</v>
      </c>
      <c r="O78" s="82" t="s">
        <v>128</v>
      </c>
      <c r="P78" s="82" t="s">
        <v>129</v>
      </c>
      <c r="Q78" s="82" t="s">
        <v>130</v>
      </c>
      <c r="R78" s="82" t="s">
        <v>131</v>
      </c>
      <c r="S78" s="82" t="s">
        <v>132</v>
      </c>
      <c r="T78" s="83" t="s">
        <v>133</v>
      </c>
    </row>
    <row r="79" spans="2:63" s="1" customFormat="1" ht="29.25" customHeight="1">
      <c r="B79" s="41"/>
      <c r="C79" s="87" t="s">
        <v>114</v>
      </c>
      <c r="D79" s="63"/>
      <c r="E79" s="63"/>
      <c r="F79" s="63"/>
      <c r="G79" s="63"/>
      <c r="H79" s="63"/>
      <c r="I79" s="172"/>
      <c r="J79" s="181">
        <f>BK79</f>
        <v>24000</v>
      </c>
      <c r="K79" s="63"/>
      <c r="L79" s="61"/>
      <c r="M79" s="84"/>
      <c r="N79" s="85"/>
      <c r="O79" s="85"/>
      <c r="P79" s="182">
        <f>P80</f>
        <v>0</v>
      </c>
      <c r="Q79" s="85"/>
      <c r="R79" s="182">
        <f>R80</f>
        <v>0</v>
      </c>
      <c r="S79" s="85"/>
      <c r="T79" s="183">
        <f>T80</f>
        <v>0</v>
      </c>
      <c r="AT79" s="24" t="s">
        <v>78</v>
      </c>
      <c r="AU79" s="24" t="s">
        <v>115</v>
      </c>
      <c r="BK79" s="184">
        <f>BK80</f>
        <v>24000</v>
      </c>
    </row>
    <row r="80" spans="2:63" s="11" customFormat="1" ht="37.35" customHeight="1">
      <c r="B80" s="185"/>
      <c r="C80" s="186"/>
      <c r="D80" s="187" t="s">
        <v>78</v>
      </c>
      <c r="E80" s="188" t="s">
        <v>291</v>
      </c>
      <c r="F80" s="188" t="s">
        <v>101</v>
      </c>
      <c r="G80" s="186"/>
      <c r="H80" s="186"/>
      <c r="I80" s="189"/>
      <c r="J80" s="190">
        <f>BK80</f>
        <v>24000</v>
      </c>
      <c r="K80" s="186"/>
      <c r="L80" s="191"/>
      <c r="M80" s="192"/>
      <c r="N80" s="193"/>
      <c r="O80" s="193"/>
      <c r="P80" s="194">
        <f>P81+P86</f>
        <v>0</v>
      </c>
      <c r="Q80" s="193"/>
      <c r="R80" s="194">
        <f>R81+R86</f>
        <v>0</v>
      </c>
      <c r="S80" s="193"/>
      <c r="T80" s="195">
        <f>T81+T86</f>
        <v>0</v>
      </c>
      <c r="AR80" s="196" t="s">
        <v>158</v>
      </c>
      <c r="AT80" s="197" t="s">
        <v>78</v>
      </c>
      <c r="AU80" s="197" t="s">
        <v>79</v>
      </c>
      <c r="AY80" s="196" t="s">
        <v>136</v>
      </c>
      <c r="BK80" s="198">
        <f>BK81+BK86</f>
        <v>24000</v>
      </c>
    </row>
    <row r="81" spans="2:63" s="11" customFormat="1" ht="19.9" customHeight="1">
      <c r="B81" s="185"/>
      <c r="C81" s="186"/>
      <c r="D81" s="199" t="s">
        <v>78</v>
      </c>
      <c r="E81" s="200" t="s">
        <v>292</v>
      </c>
      <c r="F81" s="200" t="s">
        <v>293</v>
      </c>
      <c r="G81" s="186"/>
      <c r="H81" s="186"/>
      <c r="I81" s="189"/>
      <c r="J81" s="201">
        <f>BK81</f>
        <v>22000</v>
      </c>
      <c r="K81" s="186"/>
      <c r="L81" s="191"/>
      <c r="M81" s="192"/>
      <c r="N81" s="193"/>
      <c r="O81" s="193"/>
      <c r="P81" s="194">
        <f>SUM(P82:P85)</f>
        <v>0</v>
      </c>
      <c r="Q81" s="193"/>
      <c r="R81" s="194">
        <f>SUM(R82:R85)</f>
        <v>0</v>
      </c>
      <c r="S81" s="193"/>
      <c r="T81" s="195">
        <f>SUM(T82:T85)</f>
        <v>0</v>
      </c>
      <c r="AR81" s="196" t="s">
        <v>158</v>
      </c>
      <c r="AT81" s="197" t="s">
        <v>78</v>
      </c>
      <c r="AU81" s="197" t="s">
        <v>25</v>
      </c>
      <c r="AY81" s="196" t="s">
        <v>136</v>
      </c>
      <c r="BK81" s="198">
        <f>SUM(BK82:BK85)</f>
        <v>22000</v>
      </c>
    </row>
    <row r="82" spans="2:65" s="1" customFormat="1" ht="22.5" customHeight="1">
      <c r="B82" s="41"/>
      <c r="C82" s="202" t="s">
        <v>88</v>
      </c>
      <c r="D82" s="202" t="s">
        <v>138</v>
      </c>
      <c r="E82" s="203" t="s">
        <v>294</v>
      </c>
      <c r="F82" s="204" t="s">
        <v>295</v>
      </c>
      <c r="G82" s="205" t="s">
        <v>141</v>
      </c>
      <c r="H82" s="206">
        <v>110</v>
      </c>
      <c r="I82" s="207">
        <v>200</v>
      </c>
      <c r="J82" s="208">
        <f>ROUND(I82*H82,2)</f>
        <v>22000</v>
      </c>
      <c r="K82" s="204" t="s">
        <v>142</v>
      </c>
      <c r="L82" s="61"/>
      <c r="M82" s="209" t="s">
        <v>37</v>
      </c>
      <c r="N82" s="210" t="s">
        <v>50</v>
      </c>
      <c r="O82" s="42"/>
      <c r="P82" s="211">
        <f>O82*H82</f>
        <v>0</v>
      </c>
      <c r="Q82" s="211">
        <v>0</v>
      </c>
      <c r="R82" s="211">
        <f>Q82*H82</f>
        <v>0</v>
      </c>
      <c r="S82" s="211">
        <v>0</v>
      </c>
      <c r="T82" s="212">
        <f>S82*H82</f>
        <v>0</v>
      </c>
      <c r="AR82" s="24" t="s">
        <v>296</v>
      </c>
      <c r="AT82" s="24" t="s">
        <v>138</v>
      </c>
      <c r="AU82" s="24" t="s">
        <v>88</v>
      </c>
      <c r="AY82" s="24" t="s">
        <v>136</v>
      </c>
      <c r="BE82" s="213">
        <f>IF(N82="základní",J82,0)</f>
        <v>22000</v>
      </c>
      <c r="BF82" s="213">
        <f>IF(N82="snížená",J82,0)</f>
        <v>0</v>
      </c>
      <c r="BG82" s="213">
        <f>IF(N82="zákl. přenesená",J82,0)</f>
        <v>0</v>
      </c>
      <c r="BH82" s="213">
        <f>IF(N82="sníž. přenesená",J82,0)</f>
        <v>0</v>
      </c>
      <c r="BI82" s="213">
        <f>IF(N82="nulová",J82,0)</f>
        <v>0</v>
      </c>
      <c r="BJ82" s="24" t="s">
        <v>25</v>
      </c>
      <c r="BK82" s="213">
        <f>ROUND(I82*H82,2)</f>
        <v>22000</v>
      </c>
      <c r="BL82" s="24" t="s">
        <v>296</v>
      </c>
      <c r="BM82" s="24" t="s">
        <v>297</v>
      </c>
    </row>
    <row r="83" spans="2:51" s="12" customFormat="1" ht="13.5">
      <c r="B83" s="214"/>
      <c r="C83" s="215"/>
      <c r="D83" s="216" t="s">
        <v>145</v>
      </c>
      <c r="E83" s="217" t="s">
        <v>37</v>
      </c>
      <c r="F83" s="218" t="s">
        <v>298</v>
      </c>
      <c r="G83" s="215"/>
      <c r="H83" s="219">
        <v>10</v>
      </c>
      <c r="I83" s="220"/>
      <c r="J83" s="215"/>
      <c r="K83" s="215"/>
      <c r="L83" s="221"/>
      <c r="M83" s="222"/>
      <c r="N83" s="223"/>
      <c r="O83" s="223"/>
      <c r="P83" s="223"/>
      <c r="Q83" s="223"/>
      <c r="R83" s="223"/>
      <c r="S83" s="223"/>
      <c r="T83" s="224"/>
      <c r="AT83" s="225" t="s">
        <v>145</v>
      </c>
      <c r="AU83" s="225" t="s">
        <v>88</v>
      </c>
      <c r="AV83" s="12" t="s">
        <v>88</v>
      </c>
      <c r="AW83" s="12" t="s">
        <v>43</v>
      </c>
      <c r="AX83" s="12" t="s">
        <v>79</v>
      </c>
      <c r="AY83" s="225" t="s">
        <v>136</v>
      </c>
    </row>
    <row r="84" spans="2:51" s="12" customFormat="1" ht="13.5">
      <c r="B84" s="214"/>
      <c r="C84" s="215"/>
      <c r="D84" s="216" t="s">
        <v>145</v>
      </c>
      <c r="E84" s="217" t="s">
        <v>37</v>
      </c>
      <c r="F84" s="218" t="s">
        <v>299</v>
      </c>
      <c r="G84" s="215"/>
      <c r="H84" s="219">
        <v>100</v>
      </c>
      <c r="I84" s="220"/>
      <c r="J84" s="215"/>
      <c r="K84" s="215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145</v>
      </c>
      <c r="AU84" s="225" t="s">
        <v>88</v>
      </c>
      <c r="AV84" s="12" t="s">
        <v>88</v>
      </c>
      <c r="AW84" s="12" t="s">
        <v>43</v>
      </c>
      <c r="AX84" s="12" t="s">
        <v>79</v>
      </c>
      <c r="AY84" s="225" t="s">
        <v>136</v>
      </c>
    </row>
    <row r="85" spans="2:51" s="13" customFormat="1" ht="13.5">
      <c r="B85" s="226"/>
      <c r="C85" s="227"/>
      <c r="D85" s="216" t="s">
        <v>145</v>
      </c>
      <c r="E85" s="268" t="s">
        <v>37</v>
      </c>
      <c r="F85" s="269" t="s">
        <v>148</v>
      </c>
      <c r="G85" s="227"/>
      <c r="H85" s="270">
        <v>110</v>
      </c>
      <c r="I85" s="232"/>
      <c r="J85" s="227"/>
      <c r="K85" s="227"/>
      <c r="L85" s="233"/>
      <c r="M85" s="234"/>
      <c r="N85" s="235"/>
      <c r="O85" s="235"/>
      <c r="P85" s="235"/>
      <c r="Q85" s="235"/>
      <c r="R85" s="235"/>
      <c r="S85" s="235"/>
      <c r="T85" s="236"/>
      <c r="AT85" s="237" t="s">
        <v>145</v>
      </c>
      <c r="AU85" s="237" t="s">
        <v>88</v>
      </c>
      <c r="AV85" s="13" t="s">
        <v>143</v>
      </c>
      <c r="AW85" s="13" t="s">
        <v>43</v>
      </c>
      <c r="AX85" s="13" t="s">
        <v>25</v>
      </c>
      <c r="AY85" s="237" t="s">
        <v>136</v>
      </c>
    </row>
    <row r="86" spans="2:63" s="11" customFormat="1" ht="29.85" customHeight="1">
      <c r="B86" s="185"/>
      <c r="C86" s="186"/>
      <c r="D86" s="199" t="s">
        <v>78</v>
      </c>
      <c r="E86" s="200" t="s">
        <v>300</v>
      </c>
      <c r="F86" s="200" t="s">
        <v>301</v>
      </c>
      <c r="G86" s="186"/>
      <c r="H86" s="186"/>
      <c r="I86" s="189"/>
      <c r="J86" s="201">
        <f>BK86</f>
        <v>2000</v>
      </c>
      <c r="K86" s="186"/>
      <c r="L86" s="191"/>
      <c r="M86" s="192"/>
      <c r="N86" s="193"/>
      <c r="O86" s="193"/>
      <c r="P86" s="194">
        <f>SUM(P87:P89)</f>
        <v>0</v>
      </c>
      <c r="Q86" s="193"/>
      <c r="R86" s="194">
        <f>SUM(R87:R89)</f>
        <v>0</v>
      </c>
      <c r="S86" s="193"/>
      <c r="T86" s="195">
        <f>SUM(T87:T89)</f>
        <v>0</v>
      </c>
      <c r="AR86" s="196" t="s">
        <v>158</v>
      </c>
      <c r="AT86" s="197" t="s">
        <v>78</v>
      </c>
      <c r="AU86" s="197" t="s">
        <v>25</v>
      </c>
      <c r="AY86" s="196" t="s">
        <v>136</v>
      </c>
      <c r="BK86" s="198">
        <f>SUM(BK87:BK89)</f>
        <v>2000</v>
      </c>
    </row>
    <row r="87" spans="2:65" s="1" customFormat="1" ht="22.5" customHeight="1">
      <c r="B87" s="41"/>
      <c r="C87" s="202" t="s">
        <v>97</v>
      </c>
      <c r="D87" s="202" t="s">
        <v>138</v>
      </c>
      <c r="E87" s="203" t="s">
        <v>302</v>
      </c>
      <c r="F87" s="204" t="s">
        <v>303</v>
      </c>
      <c r="G87" s="205" t="s">
        <v>141</v>
      </c>
      <c r="H87" s="206">
        <v>1</v>
      </c>
      <c r="I87" s="207">
        <v>1000</v>
      </c>
      <c r="J87" s="208">
        <f>ROUND(I87*H87,2)</f>
        <v>1000</v>
      </c>
      <c r="K87" s="204" t="s">
        <v>142</v>
      </c>
      <c r="L87" s="61"/>
      <c r="M87" s="209" t="s">
        <v>37</v>
      </c>
      <c r="N87" s="210" t="s">
        <v>50</v>
      </c>
      <c r="O87" s="42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24" t="s">
        <v>296</v>
      </c>
      <c r="AT87" s="24" t="s">
        <v>138</v>
      </c>
      <c r="AU87" s="24" t="s">
        <v>88</v>
      </c>
      <c r="AY87" s="24" t="s">
        <v>136</v>
      </c>
      <c r="BE87" s="213">
        <f>IF(N87="základní",J87,0)</f>
        <v>1000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24" t="s">
        <v>25</v>
      </c>
      <c r="BK87" s="213">
        <f>ROUND(I87*H87,2)</f>
        <v>1000</v>
      </c>
      <c r="BL87" s="24" t="s">
        <v>296</v>
      </c>
      <c r="BM87" s="24" t="s">
        <v>304</v>
      </c>
    </row>
    <row r="88" spans="2:65" s="1" customFormat="1" ht="22.5" customHeight="1">
      <c r="B88" s="41"/>
      <c r="C88" s="202" t="s">
        <v>143</v>
      </c>
      <c r="D88" s="202" t="s">
        <v>138</v>
      </c>
      <c r="E88" s="203" t="s">
        <v>305</v>
      </c>
      <c r="F88" s="204" t="s">
        <v>306</v>
      </c>
      <c r="G88" s="205" t="s">
        <v>141</v>
      </c>
      <c r="H88" s="206">
        <v>1</v>
      </c>
      <c r="I88" s="207">
        <v>1000</v>
      </c>
      <c r="J88" s="208">
        <f>ROUND(I88*H88,2)</f>
        <v>1000</v>
      </c>
      <c r="K88" s="204" t="s">
        <v>142</v>
      </c>
      <c r="L88" s="61"/>
      <c r="M88" s="209" t="s">
        <v>37</v>
      </c>
      <c r="N88" s="210" t="s">
        <v>50</v>
      </c>
      <c r="O88" s="42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4" t="s">
        <v>296</v>
      </c>
      <c r="AT88" s="24" t="s">
        <v>138</v>
      </c>
      <c r="AU88" s="24" t="s">
        <v>88</v>
      </c>
      <c r="AY88" s="24" t="s">
        <v>136</v>
      </c>
      <c r="BE88" s="213">
        <f>IF(N88="základní",J88,0)</f>
        <v>1000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4" t="s">
        <v>25</v>
      </c>
      <c r="BK88" s="213">
        <f>ROUND(I88*H88,2)</f>
        <v>1000</v>
      </c>
      <c r="BL88" s="24" t="s">
        <v>296</v>
      </c>
      <c r="BM88" s="24" t="s">
        <v>307</v>
      </c>
    </row>
    <row r="89" spans="2:51" s="12" customFormat="1" ht="13.5">
      <c r="B89" s="214"/>
      <c r="C89" s="215"/>
      <c r="D89" s="216" t="s">
        <v>145</v>
      </c>
      <c r="E89" s="215"/>
      <c r="F89" s="218" t="s">
        <v>308</v>
      </c>
      <c r="G89" s="215"/>
      <c r="H89" s="219">
        <v>1</v>
      </c>
      <c r="I89" s="220"/>
      <c r="J89" s="215"/>
      <c r="K89" s="215"/>
      <c r="L89" s="221"/>
      <c r="M89" s="271"/>
      <c r="N89" s="272"/>
      <c r="O89" s="272"/>
      <c r="P89" s="272"/>
      <c r="Q89" s="272"/>
      <c r="R89" s="272"/>
      <c r="S89" s="272"/>
      <c r="T89" s="273"/>
      <c r="AT89" s="225" t="s">
        <v>145</v>
      </c>
      <c r="AU89" s="225" t="s">
        <v>88</v>
      </c>
      <c r="AV89" s="12" t="s">
        <v>88</v>
      </c>
      <c r="AW89" s="12" t="s">
        <v>6</v>
      </c>
      <c r="AX89" s="12" t="s">
        <v>25</v>
      </c>
      <c r="AY89" s="225" t="s">
        <v>136</v>
      </c>
    </row>
    <row r="90" spans="2:12" s="1" customFormat="1" ht="6.95" customHeight="1">
      <c r="B90" s="56"/>
      <c r="C90" s="57"/>
      <c r="D90" s="57"/>
      <c r="E90" s="57"/>
      <c r="F90" s="57"/>
      <c r="G90" s="57"/>
      <c r="H90" s="57"/>
      <c r="I90" s="148"/>
      <c r="J90" s="57"/>
      <c r="K90" s="57"/>
      <c r="L90" s="61"/>
    </row>
  </sheetData>
  <sheetProtection password="CC35" sheet="1" objects="1" scenarios="1" formatCells="0" formatColumns="0" formatRows="0" sort="0" autoFilter="0"/>
  <autoFilter ref="C78:K89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4" customWidth="1"/>
    <col min="2" max="2" width="1.66796875" style="274" customWidth="1"/>
    <col min="3" max="4" width="5" style="274" customWidth="1"/>
    <col min="5" max="5" width="11.66015625" style="274" customWidth="1"/>
    <col min="6" max="6" width="9.16015625" style="274" customWidth="1"/>
    <col min="7" max="7" width="5" style="274" customWidth="1"/>
    <col min="8" max="8" width="77.83203125" style="274" customWidth="1"/>
    <col min="9" max="10" width="20" style="274" customWidth="1"/>
    <col min="11" max="11" width="1.66796875" style="274" customWidth="1"/>
  </cols>
  <sheetData>
    <row r="1" ht="37.5" customHeight="1"/>
    <row r="2" spans="2:1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402" t="s">
        <v>309</v>
      </c>
      <c r="D3" s="402"/>
      <c r="E3" s="402"/>
      <c r="F3" s="402"/>
      <c r="G3" s="402"/>
      <c r="H3" s="402"/>
      <c r="I3" s="402"/>
      <c r="J3" s="402"/>
      <c r="K3" s="279"/>
    </row>
    <row r="4" spans="2:11" ht="25.5" customHeight="1">
      <c r="B4" s="280"/>
      <c r="C4" s="409" t="s">
        <v>310</v>
      </c>
      <c r="D4" s="409"/>
      <c r="E4" s="409"/>
      <c r="F4" s="409"/>
      <c r="G4" s="409"/>
      <c r="H4" s="409"/>
      <c r="I4" s="409"/>
      <c r="J4" s="409"/>
      <c r="K4" s="281"/>
    </row>
    <row r="5" spans="2:11" ht="5.25" customHeight="1">
      <c r="B5" s="280"/>
      <c r="C5" s="282"/>
      <c r="D5" s="282"/>
      <c r="E5" s="282"/>
      <c r="F5" s="282"/>
      <c r="G5" s="282"/>
      <c r="H5" s="282"/>
      <c r="I5" s="282"/>
      <c r="J5" s="282"/>
      <c r="K5" s="281"/>
    </row>
    <row r="6" spans="2:11" ht="15" customHeight="1">
      <c r="B6" s="280"/>
      <c r="C6" s="405" t="s">
        <v>311</v>
      </c>
      <c r="D6" s="405"/>
      <c r="E6" s="405"/>
      <c r="F6" s="405"/>
      <c r="G6" s="405"/>
      <c r="H6" s="405"/>
      <c r="I6" s="405"/>
      <c r="J6" s="405"/>
      <c r="K6" s="281"/>
    </row>
    <row r="7" spans="2:11" ht="15" customHeight="1">
      <c r="B7" s="284"/>
      <c r="C7" s="405" t="s">
        <v>312</v>
      </c>
      <c r="D7" s="405"/>
      <c r="E7" s="405"/>
      <c r="F7" s="405"/>
      <c r="G7" s="405"/>
      <c r="H7" s="405"/>
      <c r="I7" s="405"/>
      <c r="J7" s="405"/>
      <c r="K7" s="281"/>
    </row>
    <row r="8" spans="2:1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ht="15" customHeight="1">
      <c r="B9" s="284"/>
      <c r="C9" s="405" t="s">
        <v>313</v>
      </c>
      <c r="D9" s="405"/>
      <c r="E9" s="405"/>
      <c r="F9" s="405"/>
      <c r="G9" s="405"/>
      <c r="H9" s="405"/>
      <c r="I9" s="405"/>
      <c r="J9" s="405"/>
      <c r="K9" s="281"/>
    </row>
    <row r="10" spans="2:11" ht="15" customHeight="1">
      <c r="B10" s="284"/>
      <c r="C10" s="283"/>
      <c r="D10" s="405" t="s">
        <v>314</v>
      </c>
      <c r="E10" s="405"/>
      <c r="F10" s="405"/>
      <c r="G10" s="405"/>
      <c r="H10" s="405"/>
      <c r="I10" s="405"/>
      <c r="J10" s="405"/>
      <c r="K10" s="281"/>
    </row>
    <row r="11" spans="2:11" ht="15" customHeight="1">
      <c r="B11" s="284"/>
      <c r="C11" s="285"/>
      <c r="D11" s="405" t="s">
        <v>315</v>
      </c>
      <c r="E11" s="405"/>
      <c r="F11" s="405"/>
      <c r="G11" s="405"/>
      <c r="H11" s="405"/>
      <c r="I11" s="405"/>
      <c r="J11" s="405"/>
      <c r="K11" s="281"/>
    </row>
    <row r="12" spans="2:11" ht="12.75" customHeight="1">
      <c r="B12" s="284"/>
      <c r="C12" s="285"/>
      <c r="D12" s="285"/>
      <c r="E12" s="285"/>
      <c r="F12" s="285"/>
      <c r="G12" s="285"/>
      <c r="H12" s="285"/>
      <c r="I12" s="285"/>
      <c r="J12" s="285"/>
      <c r="K12" s="281"/>
    </row>
    <row r="13" spans="2:11" ht="15" customHeight="1">
      <c r="B13" s="284"/>
      <c r="C13" s="285"/>
      <c r="D13" s="405" t="s">
        <v>316</v>
      </c>
      <c r="E13" s="405"/>
      <c r="F13" s="405"/>
      <c r="G13" s="405"/>
      <c r="H13" s="405"/>
      <c r="I13" s="405"/>
      <c r="J13" s="405"/>
      <c r="K13" s="281"/>
    </row>
    <row r="14" spans="2:11" ht="15" customHeight="1">
      <c r="B14" s="284"/>
      <c r="C14" s="285"/>
      <c r="D14" s="405" t="s">
        <v>317</v>
      </c>
      <c r="E14" s="405"/>
      <c r="F14" s="405"/>
      <c r="G14" s="405"/>
      <c r="H14" s="405"/>
      <c r="I14" s="405"/>
      <c r="J14" s="405"/>
      <c r="K14" s="281"/>
    </row>
    <row r="15" spans="2:11" ht="15" customHeight="1">
      <c r="B15" s="284"/>
      <c r="C15" s="285"/>
      <c r="D15" s="405" t="s">
        <v>318</v>
      </c>
      <c r="E15" s="405"/>
      <c r="F15" s="405"/>
      <c r="G15" s="405"/>
      <c r="H15" s="405"/>
      <c r="I15" s="405"/>
      <c r="J15" s="405"/>
      <c r="K15" s="281"/>
    </row>
    <row r="16" spans="2:11" ht="15" customHeight="1">
      <c r="B16" s="284"/>
      <c r="C16" s="285"/>
      <c r="D16" s="285"/>
      <c r="E16" s="286" t="s">
        <v>86</v>
      </c>
      <c r="F16" s="405" t="s">
        <v>319</v>
      </c>
      <c r="G16" s="405"/>
      <c r="H16" s="405"/>
      <c r="I16" s="405"/>
      <c r="J16" s="405"/>
      <c r="K16" s="281"/>
    </row>
    <row r="17" spans="2:11" ht="15" customHeight="1">
      <c r="B17" s="284"/>
      <c r="C17" s="285"/>
      <c r="D17" s="285"/>
      <c r="E17" s="286" t="s">
        <v>320</v>
      </c>
      <c r="F17" s="405" t="s">
        <v>321</v>
      </c>
      <c r="G17" s="405"/>
      <c r="H17" s="405"/>
      <c r="I17" s="405"/>
      <c r="J17" s="405"/>
      <c r="K17" s="281"/>
    </row>
    <row r="18" spans="2:11" ht="15" customHeight="1">
      <c r="B18" s="284"/>
      <c r="C18" s="285"/>
      <c r="D18" s="285"/>
      <c r="E18" s="286" t="s">
        <v>322</v>
      </c>
      <c r="F18" s="405" t="s">
        <v>323</v>
      </c>
      <c r="G18" s="405"/>
      <c r="H18" s="405"/>
      <c r="I18" s="405"/>
      <c r="J18" s="405"/>
      <c r="K18" s="281"/>
    </row>
    <row r="19" spans="2:11" ht="15" customHeight="1">
      <c r="B19" s="284"/>
      <c r="C19" s="285"/>
      <c r="D19" s="285"/>
      <c r="E19" s="286" t="s">
        <v>324</v>
      </c>
      <c r="F19" s="405" t="s">
        <v>325</v>
      </c>
      <c r="G19" s="405"/>
      <c r="H19" s="405"/>
      <c r="I19" s="405"/>
      <c r="J19" s="405"/>
      <c r="K19" s="281"/>
    </row>
    <row r="20" spans="2:11" ht="15" customHeight="1">
      <c r="B20" s="284"/>
      <c r="C20" s="285"/>
      <c r="D20" s="285"/>
      <c r="E20" s="286" t="s">
        <v>326</v>
      </c>
      <c r="F20" s="405" t="s">
        <v>327</v>
      </c>
      <c r="G20" s="405"/>
      <c r="H20" s="405"/>
      <c r="I20" s="405"/>
      <c r="J20" s="405"/>
      <c r="K20" s="281"/>
    </row>
    <row r="21" spans="2:11" ht="15" customHeight="1">
      <c r="B21" s="284"/>
      <c r="C21" s="285"/>
      <c r="D21" s="285"/>
      <c r="E21" s="286" t="s">
        <v>93</v>
      </c>
      <c r="F21" s="405" t="s">
        <v>328</v>
      </c>
      <c r="G21" s="405"/>
      <c r="H21" s="405"/>
      <c r="I21" s="405"/>
      <c r="J21" s="405"/>
      <c r="K21" s="281"/>
    </row>
    <row r="22" spans="2:11" ht="12.75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1"/>
    </row>
    <row r="23" spans="2:11" ht="15" customHeight="1">
      <c r="B23" s="284"/>
      <c r="C23" s="405" t="s">
        <v>329</v>
      </c>
      <c r="D23" s="405"/>
      <c r="E23" s="405"/>
      <c r="F23" s="405"/>
      <c r="G23" s="405"/>
      <c r="H23" s="405"/>
      <c r="I23" s="405"/>
      <c r="J23" s="405"/>
      <c r="K23" s="281"/>
    </row>
    <row r="24" spans="2:11" ht="15" customHeight="1">
      <c r="B24" s="284"/>
      <c r="C24" s="405" t="s">
        <v>330</v>
      </c>
      <c r="D24" s="405"/>
      <c r="E24" s="405"/>
      <c r="F24" s="405"/>
      <c r="G24" s="405"/>
      <c r="H24" s="405"/>
      <c r="I24" s="405"/>
      <c r="J24" s="405"/>
      <c r="K24" s="281"/>
    </row>
    <row r="25" spans="2:11" ht="15" customHeight="1">
      <c r="B25" s="284"/>
      <c r="C25" s="283"/>
      <c r="D25" s="405" t="s">
        <v>331</v>
      </c>
      <c r="E25" s="405"/>
      <c r="F25" s="405"/>
      <c r="G25" s="405"/>
      <c r="H25" s="405"/>
      <c r="I25" s="405"/>
      <c r="J25" s="405"/>
      <c r="K25" s="281"/>
    </row>
    <row r="26" spans="2:11" ht="15" customHeight="1">
      <c r="B26" s="284"/>
      <c r="C26" s="285"/>
      <c r="D26" s="405" t="s">
        <v>332</v>
      </c>
      <c r="E26" s="405"/>
      <c r="F26" s="405"/>
      <c r="G26" s="405"/>
      <c r="H26" s="405"/>
      <c r="I26" s="405"/>
      <c r="J26" s="405"/>
      <c r="K26" s="281"/>
    </row>
    <row r="27" spans="2:11" ht="12.75" customHeight="1">
      <c r="B27" s="284"/>
      <c r="C27" s="285"/>
      <c r="D27" s="285"/>
      <c r="E27" s="285"/>
      <c r="F27" s="285"/>
      <c r="G27" s="285"/>
      <c r="H27" s="285"/>
      <c r="I27" s="285"/>
      <c r="J27" s="285"/>
      <c r="K27" s="281"/>
    </row>
    <row r="28" spans="2:11" ht="15" customHeight="1">
      <c r="B28" s="284"/>
      <c r="C28" s="285"/>
      <c r="D28" s="405" t="s">
        <v>333</v>
      </c>
      <c r="E28" s="405"/>
      <c r="F28" s="405"/>
      <c r="G28" s="405"/>
      <c r="H28" s="405"/>
      <c r="I28" s="405"/>
      <c r="J28" s="405"/>
      <c r="K28" s="281"/>
    </row>
    <row r="29" spans="2:11" ht="15" customHeight="1">
      <c r="B29" s="284"/>
      <c r="C29" s="285"/>
      <c r="D29" s="405" t="s">
        <v>334</v>
      </c>
      <c r="E29" s="405"/>
      <c r="F29" s="405"/>
      <c r="G29" s="405"/>
      <c r="H29" s="405"/>
      <c r="I29" s="405"/>
      <c r="J29" s="405"/>
      <c r="K29" s="281"/>
    </row>
    <row r="30" spans="2:11" ht="12.75" customHeight="1">
      <c r="B30" s="284"/>
      <c r="C30" s="285"/>
      <c r="D30" s="285"/>
      <c r="E30" s="285"/>
      <c r="F30" s="285"/>
      <c r="G30" s="285"/>
      <c r="H30" s="285"/>
      <c r="I30" s="285"/>
      <c r="J30" s="285"/>
      <c r="K30" s="281"/>
    </row>
    <row r="31" spans="2:11" ht="15" customHeight="1">
      <c r="B31" s="284"/>
      <c r="C31" s="285"/>
      <c r="D31" s="405" t="s">
        <v>335</v>
      </c>
      <c r="E31" s="405"/>
      <c r="F31" s="405"/>
      <c r="G31" s="405"/>
      <c r="H31" s="405"/>
      <c r="I31" s="405"/>
      <c r="J31" s="405"/>
      <c r="K31" s="281"/>
    </row>
    <row r="32" spans="2:11" ht="15" customHeight="1">
      <c r="B32" s="284"/>
      <c r="C32" s="285"/>
      <c r="D32" s="405" t="s">
        <v>336</v>
      </c>
      <c r="E32" s="405"/>
      <c r="F32" s="405"/>
      <c r="G32" s="405"/>
      <c r="H32" s="405"/>
      <c r="I32" s="405"/>
      <c r="J32" s="405"/>
      <c r="K32" s="281"/>
    </row>
    <row r="33" spans="2:11" ht="15" customHeight="1">
      <c r="B33" s="284"/>
      <c r="C33" s="285"/>
      <c r="D33" s="405" t="s">
        <v>337</v>
      </c>
      <c r="E33" s="405"/>
      <c r="F33" s="405"/>
      <c r="G33" s="405"/>
      <c r="H33" s="405"/>
      <c r="I33" s="405"/>
      <c r="J33" s="405"/>
      <c r="K33" s="281"/>
    </row>
    <row r="34" spans="2:11" ht="15" customHeight="1">
      <c r="B34" s="284"/>
      <c r="C34" s="285"/>
      <c r="D34" s="283"/>
      <c r="E34" s="287" t="s">
        <v>121</v>
      </c>
      <c r="F34" s="283"/>
      <c r="G34" s="405" t="s">
        <v>338</v>
      </c>
      <c r="H34" s="405"/>
      <c r="I34" s="405"/>
      <c r="J34" s="405"/>
      <c r="K34" s="281"/>
    </row>
    <row r="35" spans="2:11" ht="30.75" customHeight="1">
      <c r="B35" s="284"/>
      <c r="C35" s="285"/>
      <c r="D35" s="283"/>
      <c r="E35" s="287" t="s">
        <v>339</v>
      </c>
      <c r="F35" s="283"/>
      <c r="G35" s="405" t="s">
        <v>340</v>
      </c>
      <c r="H35" s="405"/>
      <c r="I35" s="405"/>
      <c r="J35" s="405"/>
      <c r="K35" s="281"/>
    </row>
    <row r="36" spans="2:11" ht="15" customHeight="1">
      <c r="B36" s="284"/>
      <c r="C36" s="285"/>
      <c r="D36" s="283"/>
      <c r="E36" s="287" t="s">
        <v>60</v>
      </c>
      <c r="F36" s="283"/>
      <c r="G36" s="405" t="s">
        <v>341</v>
      </c>
      <c r="H36" s="405"/>
      <c r="I36" s="405"/>
      <c r="J36" s="405"/>
      <c r="K36" s="281"/>
    </row>
    <row r="37" spans="2:11" ht="15" customHeight="1">
      <c r="B37" s="284"/>
      <c r="C37" s="285"/>
      <c r="D37" s="283"/>
      <c r="E37" s="287" t="s">
        <v>122</v>
      </c>
      <c r="F37" s="283"/>
      <c r="G37" s="405" t="s">
        <v>342</v>
      </c>
      <c r="H37" s="405"/>
      <c r="I37" s="405"/>
      <c r="J37" s="405"/>
      <c r="K37" s="281"/>
    </row>
    <row r="38" spans="2:11" ht="15" customHeight="1">
      <c r="B38" s="284"/>
      <c r="C38" s="285"/>
      <c r="D38" s="283"/>
      <c r="E38" s="287" t="s">
        <v>123</v>
      </c>
      <c r="F38" s="283"/>
      <c r="G38" s="405" t="s">
        <v>343</v>
      </c>
      <c r="H38" s="405"/>
      <c r="I38" s="405"/>
      <c r="J38" s="405"/>
      <c r="K38" s="281"/>
    </row>
    <row r="39" spans="2:11" ht="15" customHeight="1">
      <c r="B39" s="284"/>
      <c r="C39" s="285"/>
      <c r="D39" s="283"/>
      <c r="E39" s="287" t="s">
        <v>124</v>
      </c>
      <c r="F39" s="283"/>
      <c r="G39" s="405" t="s">
        <v>344</v>
      </c>
      <c r="H39" s="405"/>
      <c r="I39" s="405"/>
      <c r="J39" s="405"/>
      <c r="K39" s="281"/>
    </row>
    <row r="40" spans="2:11" ht="15" customHeight="1">
      <c r="B40" s="284"/>
      <c r="C40" s="285"/>
      <c r="D40" s="283"/>
      <c r="E40" s="287" t="s">
        <v>345</v>
      </c>
      <c r="F40" s="283"/>
      <c r="G40" s="405" t="s">
        <v>346</v>
      </c>
      <c r="H40" s="405"/>
      <c r="I40" s="405"/>
      <c r="J40" s="405"/>
      <c r="K40" s="281"/>
    </row>
    <row r="41" spans="2:11" ht="15" customHeight="1">
      <c r="B41" s="284"/>
      <c r="C41" s="285"/>
      <c r="D41" s="283"/>
      <c r="E41" s="287"/>
      <c r="F41" s="283"/>
      <c r="G41" s="405" t="s">
        <v>347</v>
      </c>
      <c r="H41" s="405"/>
      <c r="I41" s="405"/>
      <c r="J41" s="405"/>
      <c r="K41" s="281"/>
    </row>
    <row r="42" spans="2:11" ht="15" customHeight="1">
      <c r="B42" s="284"/>
      <c r="C42" s="285"/>
      <c r="D42" s="283"/>
      <c r="E42" s="287" t="s">
        <v>348</v>
      </c>
      <c r="F42" s="283"/>
      <c r="G42" s="405" t="s">
        <v>349</v>
      </c>
      <c r="H42" s="405"/>
      <c r="I42" s="405"/>
      <c r="J42" s="405"/>
      <c r="K42" s="281"/>
    </row>
    <row r="43" spans="2:11" ht="15" customHeight="1">
      <c r="B43" s="284"/>
      <c r="C43" s="285"/>
      <c r="D43" s="283"/>
      <c r="E43" s="287" t="s">
        <v>126</v>
      </c>
      <c r="F43" s="283"/>
      <c r="G43" s="405" t="s">
        <v>350</v>
      </c>
      <c r="H43" s="405"/>
      <c r="I43" s="405"/>
      <c r="J43" s="405"/>
      <c r="K43" s="281"/>
    </row>
    <row r="44" spans="2:11" ht="12.75" customHeight="1">
      <c r="B44" s="284"/>
      <c r="C44" s="285"/>
      <c r="D44" s="283"/>
      <c r="E44" s="283"/>
      <c r="F44" s="283"/>
      <c r="G44" s="283"/>
      <c r="H44" s="283"/>
      <c r="I44" s="283"/>
      <c r="J44" s="283"/>
      <c r="K44" s="281"/>
    </row>
    <row r="45" spans="2:11" ht="15" customHeight="1">
      <c r="B45" s="284"/>
      <c r="C45" s="285"/>
      <c r="D45" s="405" t="s">
        <v>351</v>
      </c>
      <c r="E45" s="405"/>
      <c r="F45" s="405"/>
      <c r="G45" s="405"/>
      <c r="H45" s="405"/>
      <c r="I45" s="405"/>
      <c r="J45" s="405"/>
      <c r="K45" s="281"/>
    </row>
    <row r="46" spans="2:11" ht="15" customHeight="1">
      <c r="B46" s="284"/>
      <c r="C46" s="285"/>
      <c r="D46" s="285"/>
      <c r="E46" s="405" t="s">
        <v>352</v>
      </c>
      <c r="F46" s="405"/>
      <c r="G46" s="405"/>
      <c r="H46" s="405"/>
      <c r="I46" s="405"/>
      <c r="J46" s="405"/>
      <c r="K46" s="281"/>
    </row>
    <row r="47" spans="2:11" ht="15" customHeight="1">
      <c r="B47" s="284"/>
      <c r="C47" s="285"/>
      <c r="D47" s="285"/>
      <c r="E47" s="405" t="s">
        <v>353</v>
      </c>
      <c r="F47" s="405"/>
      <c r="G47" s="405"/>
      <c r="H47" s="405"/>
      <c r="I47" s="405"/>
      <c r="J47" s="405"/>
      <c r="K47" s="281"/>
    </row>
    <row r="48" spans="2:11" ht="15" customHeight="1">
      <c r="B48" s="284"/>
      <c r="C48" s="285"/>
      <c r="D48" s="285"/>
      <c r="E48" s="405" t="s">
        <v>354</v>
      </c>
      <c r="F48" s="405"/>
      <c r="G48" s="405"/>
      <c r="H48" s="405"/>
      <c r="I48" s="405"/>
      <c r="J48" s="405"/>
      <c r="K48" s="281"/>
    </row>
    <row r="49" spans="2:11" ht="15" customHeight="1">
      <c r="B49" s="284"/>
      <c r="C49" s="285"/>
      <c r="D49" s="405" t="s">
        <v>355</v>
      </c>
      <c r="E49" s="405"/>
      <c r="F49" s="405"/>
      <c r="G49" s="405"/>
      <c r="H49" s="405"/>
      <c r="I49" s="405"/>
      <c r="J49" s="405"/>
      <c r="K49" s="281"/>
    </row>
    <row r="50" spans="2:11" ht="25.5" customHeight="1">
      <c r="B50" s="280"/>
      <c r="C50" s="409" t="s">
        <v>356</v>
      </c>
      <c r="D50" s="409"/>
      <c r="E50" s="409"/>
      <c r="F50" s="409"/>
      <c r="G50" s="409"/>
      <c r="H50" s="409"/>
      <c r="I50" s="409"/>
      <c r="J50" s="409"/>
      <c r="K50" s="281"/>
    </row>
    <row r="51" spans="2:11" ht="5.25" customHeight="1">
      <c r="B51" s="280"/>
      <c r="C51" s="282"/>
      <c r="D51" s="282"/>
      <c r="E51" s="282"/>
      <c r="F51" s="282"/>
      <c r="G51" s="282"/>
      <c r="H51" s="282"/>
      <c r="I51" s="282"/>
      <c r="J51" s="282"/>
      <c r="K51" s="281"/>
    </row>
    <row r="52" spans="2:11" ht="15" customHeight="1">
      <c r="B52" s="280"/>
      <c r="C52" s="405" t="s">
        <v>357</v>
      </c>
      <c r="D52" s="405"/>
      <c r="E52" s="405"/>
      <c r="F52" s="405"/>
      <c r="G52" s="405"/>
      <c r="H52" s="405"/>
      <c r="I52" s="405"/>
      <c r="J52" s="405"/>
      <c r="K52" s="281"/>
    </row>
    <row r="53" spans="2:11" ht="15" customHeight="1">
      <c r="B53" s="280"/>
      <c r="C53" s="405" t="s">
        <v>358</v>
      </c>
      <c r="D53" s="405"/>
      <c r="E53" s="405"/>
      <c r="F53" s="405"/>
      <c r="G53" s="405"/>
      <c r="H53" s="405"/>
      <c r="I53" s="405"/>
      <c r="J53" s="405"/>
      <c r="K53" s="281"/>
    </row>
    <row r="54" spans="2:11" ht="12.75" customHeight="1">
      <c r="B54" s="280"/>
      <c r="C54" s="283"/>
      <c r="D54" s="283"/>
      <c r="E54" s="283"/>
      <c r="F54" s="283"/>
      <c r="G54" s="283"/>
      <c r="H54" s="283"/>
      <c r="I54" s="283"/>
      <c r="J54" s="283"/>
      <c r="K54" s="281"/>
    </row>
    <row r="55" spans="2:11" ht="15" customHeight="1">
      <c r="B55" s="280"/>
      <c r="C55" s="405" t="s">
        <v>359</v>
      </c>
      <c r="D55" s="405"/>
      <c r="E55" s="405"/>
      <c r="F55" s="405"/>
      <c r="G55" s="405"/>
      <c r="H55" s="405"/>
      <c r="I55" s="405"/>
      <c r="J55" s="405"/>
      <c r="K55" s="281"/>
    </row>
    <row r="56" spans="2:11" ht="15" customHeight="1">
      <c r="B56" s="280"/>
      <c r="C56" s="285"/>
      <c r="D56" s="405" t="s">
        <v>360</v>
      </c>
      <c r="E56" s="405"/>
      <c r="F56" s="405"/>
      <c r="G56" s="405"/>
      <c r="H56" s="405"/>
      <c r="I56" s="405"/>
      <c r="J56" s="405"/>
      <c r="K56" s="281"/>
    </row>
    <row r="57" spans="2:11" ht="15" customHeight="1">
      <c r="B57" s="280"/>
      <c r="C57" s="285"/>
      <c r="D57" s="405" t="s">
        <v>361</v>
      </c>
      <c r="E57" s="405"/>
      <c r="F57" s="405"/>
      <c r="G57" s="405"/>
      <c r="H57" s="405"/>
      <c r="I57" s="405"/>
      <c r="J57" s="405"/>
      <c r="K57" s="281"/>
    </row>
    <row r="58" spans="2:11" ht="15" customHeight="1">
      <c r="B58" s="280"/>
      <c r="C58" s="285"/>
      <c r="D58" s="405" t="s">
        <v>362</v>
      </c>
      <c r="E58" s="405"/>
      <c r="F58" s="405"/>
      <c r="G58" s="405"/>
      <c r="H58" s="405"/>
      <c r="I58" s="405"/>
      <c r="J58" s="405"/>
      <c r="K58" s="281"/>
    </row>
    <row r="59" spans="2:11" ht="15" customHeight="1">
      <c r="B59" s="280"/>
      <c r="C59" s="285"/>
      <c r="D59" s="405" t="s">
        <v>363</v>
      </c>
      <c r="E59" s="405"/>
      <c r="F59" s="405"/>
      <c r="G59" s="405"/>
      <c r="H59" s="405"/>
      <c r="I59" s="405"/>
      <c r="J59" s="405"/>
      <c r="K59" s="281"/>
    </row>
    <row r="60" spans="2:11" ht="15" customHeight="1">
      <c r="B60" s="280"/>
      <c r="C60" s="285"/>
      <c r="D60" s="406" t="s">
        <v>364</v>
      </c>
      <c r="E60" s="406"/>
      <c r="F60" s="406"/>
      <c r="G60" s="406"/>
      <c r="H60" s="406"/>
      <c r="I60" s="406"/>
      <c r="J60" s="406"/>
      <c r="K60" s="281"/>
    </row>
    <row r="61" spans="2:11" ht="15" customHeight="1">
      <c r="B61" s="280"/>
      <c r="C61" s="285"/>
      <c r="D61" s="405" t="s">
        <v>365</v>
      </c>
      <c r="E61" s="405"/>
      <c r="F61" s="405"/>
      <c r="G61" s="405"/>
      <c r="H61" s="405"/>
      <c r="I61" s="405"/>
      <c r="J61" s="405"/>
      <c r="K61" s="281"/>
    </row>
    <row r="62" spans="2:11" ht="12.75" customHeight="1">
      <c r="B62" s="280"/>
      <c r="C62" s="285"/>
      <c r="D62" s="285"/>
      <c r="E62" s="288"/>
      <c r="F62" s="285"/>
      <c r="G62" s="285"/>
      <c r="H62" s="285"/>
      <c r="I62" s="285"/>
      <c r="J62" s="285"/>
      <c r="K62" s="281"/>
    </row>
    <row r="63" spans="2:11" ht="15" customHeight="1">
      <c r="B63" s="280"/>
      <c r="C63" s="285"/>
      <c r="D63" s="405" t="s">
        <v>366</v>
      </c>
      <c r="E63" s="405"/>
      <c r="F63" s="405"/>
      <c r="G63" s="405"/>
      <c r="H63" s="405"/>
      <c r="I63" s="405"/>
      <c r="J63" s="405"/>
      <c r="K63" s="281"/>
    </row>
    <row r="64" spans="2:11" ht="15" customHeight="1">
      <c r="B64" s="280"/>
      <c r="C64" s="285"/>
      <c r="D64" s="406" t="s">
        <v>367</v>
      </c>
      <c r="E64" s="406"/>
      <c r="F64" s="406"/>
      <c r="G64" s="406"/>
      <c r="H64" s="406"/>
      <c r="I64" s="406"/>
      <c r="J64" s="406"/>
      <c r="K64" s="281"/>
    </row>
    <row r="65" spans="2:11" ht="15" customHeight="1">
      <c r="B65" s="280"/>
      <c r="C65" s="285"/>
      <c r="D65" s="405" t="s">
        <v>368</v>
      </c>
      <c r="E65" s="405"/>
      <c r="F65" s="405"/>
      <c r="G65" s="405"/>
      <c r="H65" s="405"/>
      <c r="I65" s="405"/>
      <c r="J65" s="405"/>
      <c r="K65" s="281"/>
    </row>
    <row r="66" spans="2:11" ht="15" customHeight="1">
      <c r="B66" s="280"/>
      <c r="C66" s="285"/>
      <c r="D66" s="405" t="s">
        <v>369</v>
      </c>
      <c r="E66" s="405"/>
      <c r="F66" s="405"/>
      <c r="G66" s="405"/>
      <c r="H66" s="405"/>
      <c r="I66" s="405"/>
      <c r="J66" s="405"/>
      <c r="K66" s="281"/>
    </row>
    <row r="67" spans="2:11" ht="15" customHeight="1">
      <c r="B67" s="280"/>
      <c r="C67" s="285"/>
      <c r="D67" s="405" t="s">
        <v>370</v>
      </c>
      <c r="E67" s="405"/>
      <c r="F67" s="405"/>
      <c r="G67" s="405"/>
      <c r="H67" s="405"/>
      <c r="I67" s="405"/>
      <c r="J67" s="405"/>
      <c r="K67" s="281"/>
    </row>
    <row r="68" spans="2:11" ht="15" customHeight="1">
      <c r="B68" s="280"/>
      <c r="C68" s="285"/>
      <c r="D68" s="405" t="s">
        <v>371</v>
      </c>
      <c r="E68" s="405"/>
      <c r="F68" s="405"/>
      <c r="G68" s="405"/>
      <c r="H68" s="405"/>
      <c r="I68" s="405"/>
      <c r="J68" s="405"/>
      <c r="K68" s="281"/>
    </row>
    <row r="69" spans="2:11" ht="12.75" customHeight="1">
      <c r="B69" s="289"/>
      <c r="C69" s="290"/>
      <c r="D69" s="290"/>
      <c r="E69" s="290"/>
      <c r="F69" s="290"/>
      <c r="G69" s="290"/>
      <c r="H69" s="290"/>
      <c r="I69" s="290"/>
      <c r="J69" s="290"/>
      <c r="K69" s="291"/>
    </row>
    <row r="70" spans="2:11" ht="18.75" customHeight="1">
      <c r="B70" s="292"/>
      <c r="C70" s="292"/>
      <c r="D70" s="292"/>
      <c r="E70" s="292"/>
      <c r="F70" s="292"/>
      <c r="G70" s="292"/>
      <c r="H70" s="292"/>
      <c r="I70" s="292"/>
      <c r="J70" s="292"/>
      <c r="K70" s="293"/>
    </row>
    <row r="71" spans="2:11" ht="18.75" customHeight="1">
      <c r="B71" s="293"/>
      <c r="C71" s="293"/>
      <c r="D71" s="293"/>
      <c r="E71" s="293"/>
      <c r="F71" s="293"/>
      <c r="G71" s="293"/>
      <c r="H71" s="293"/>
      <c r="I71" s="293"/>
      <c r="J71" s="293"/>
      <c r="K71" s="293"/>
    </row>
    <row r="72" spans="2:11" ht="7.5" customHeight="1">
      <c r="B72" s="294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ht="45" customHeight="1">
      <c r="B73" s="297"/>
      <c r="C73" s="407" t="s">
        <v>107</v>
      </c>
      <c r="D73" s="407"/>
      <c r="E73" s="407"/>
      <c r="F73" s="407"/>
      <c r="G73" s="407"/>
      <c r="H73" s="407"/>
      <c r="I73" s="407"/>
      <c r="J73" s="407"/>
      <c r="K73" s="298"/>
    </row>
    <row r="74" spans="2:11" ht="17.25" customHeight="1">
      <c r="B74" s="297"/>
      <c r="C74" s="299" t="s">
        <v>372</v>
      </c>
      <c r="D74" s="299"/>
      <c r="E74" s="299"/>
      <c r="F74" s="299" t="s">
        <v>373</v>
      </c>
      <c r="G74" s="300"/>
      <c r="H74" s="299" t="s">
        <v>122</v>
      </c>
      <c r="I74" s="299" t="s">
        <v>64</v>
      </c>
      <c r="J74" s="299" t="s">
        <v>374</v>
      </c>
      <c r="K74" s="298"/>
    </row>
    <row r="75" spans="2:11" ht="17.25" customHeight="1">
      <c r="B75" s="297"/>
      <c r="C75" s="301" t="s">
        <v>375</v>
      </c>
      <c r="D75" s="301"/>
      <c r="E75" s="301"/>
      <c r="F75" s="302" t="s">
        <v>376</v>
      </c>
      <c r="G75" s="303"/>
      <c r="H75" s="301"/>
      <c r="I75" s="301"/>
      <c r="J75" s="301" t="s">
        <v>377</v>
      </c>
      <c r="K75" s="298"/>
    </row>
    <row r="76" spans="2:11" ht="5.25" customHeight="1">
      <c r="B76" s="297"/>
      <c r="C76" s="304"/>
      <c r="D76" s="304"/>
      <c r="E76" s="304"/>
      <c r="F76" s="304"/>
      <c r="G76" s="305"/>
      <c r="H76" s="304"/>
      <c r="I76" s="304"/>
      <c r="J76" s="304"/>
      <c r="K76" s="298"/>
    </row>
    <row r="77" spans="2:11" ht="15" customHeight="1">
      <c r="B77" s="297"/>
      <c r="C77" s="287" t="s">
        <v>60</v>
      </c>
      <c r="D77" s="304"/>
      <c r="E77" s="304"/>
      <c r="F77" s="306" t="s">
        <v>378</v>
      </c>
      <c r="G77" s="305"/>
      <c r="H77" s="287" t="s">
        <v>379</v>
      </c>
      <c r="I77" s="287" t="s">
        <v>380</v>
      </c>
      <c r="J77" s="287">
        <v>20</v>
      </c>
      <c r="K77" s="298"/>
    </row>
    <row r="78" spans="2:11" ht="15" customHeight="1">
      <c r="B78" s="297"/>
      <c r="C78" s="287" t="s">
        <v>381</v>
      </c>
      <c r="D78" s="287"/>
      <c r="E78" s="287"/>
      <c r="F78" s="306" t="s">
        <v>378</v>
      </c>
      <c r="G78" s="305"/>
      <c r="H78" s="287" t="s">
        <v>382</v>
      </c>
      <c r="I78" s="287" t="s">
        <v>380</v>
      </c>
      <c r="J78" s="287">
        <v>120</v>
      </c>
      <c r="K78" s="298"/>
    </row>
    <row r="79" spans="2:11" ht="15" customHeight="1">
      <c r="B79" s="307"/>
      <c r="C79" s="287" t="s">
        <v>383</v>
      </c>
      <c r="D79" s="287"/>
      <c r="E79" s="287"/>
      <c r="F79" s="306" t="s">
        <v>384</v>
      </c>
      <c r="G79" s="305"/>
      <c r="H79" s="287" t="s">
        <v>385</v>
      </c>
      <c r="I79" s="287" t="s">
        <v>380</v>
      </c>
      <c r="J79" s="287">
        <v>50</v>
      </c>
      <c r="K79" s="298"/>
    </row>
    <row r="80" spans="2:11" ht="15" customHeight="1">
      <c r="B80" s="307"/>
      <c r="C80" s="287" t="s">
        <v>386</v>
      </c>
      <c r="D80" s="287"/>
      <c r="E80" s="287"/>
      <c r="F80" s="306" t="s">
        <v>378</v>
      </c>
      <c r="G80" s="305"/>
      <c r="H80" s="287" t="s">
        <v>387</v>
      </c>
      <c r="I80" s="287" t="s">
        <v>388</v>
      </c>
      <c r="J80" s="287"/>
      <c r="K80" s="298"/>
    </row>
    <row r="81" spans="2:11" ht="15" customHeight="1">
      <c r="B81" s="307"/>
      <c r="C81" s="308" t="s">
        <v>389</v>
      </c>
      <c r="D81" s="308"/>
      <c r="E81" s="308"/>
      <c r="F81" s="309" t="s">
        <v>384</v>
      </c>
      <c r="G81" s="308"/>
      <c r="H81" s="308" t="s">
        <v>390</v>
      </c>
      <c r="I81" s="308" t="s">
        <v>380</v>
      </c>
      <c r="J81" s="308">
        <v>15</v>
      </c>
      <c r="K81" s="298"/>
    </row>
    <row r="82" spans="2:11" ht="15" customHeight="1">
      <c r="B82" s="307"/>
      <c r="C82" s="308" t="s">
        <v>391</v>
      </c>
      <c r="D82" s="308"/>
      <c r="E82" s="308"/>
      <c r="F82" s="309" t="s">
        <v>384</v>
      </c>
      <c r="G82" s="308"/>
      <c r="H82" s="308" t="s">
        <v>392</v>
      </c>
      <c r="I82" s="308" t="s">
        <v>380</v>
      </c>
      <c r="J82" s="308">
        <v>15</v>
      </c>
      <c r="K82" s="298"/>
    </row>
    <row r="83" spans="2:11" ht="15" customHeight="1">
      <c r="B83" s="307"/>
      <c r="C83" s="308" t="s">
        <v>393</v>
      </c>
      <c r="D83" s="308"/>
      <c r="E83" s="308"/>
      <c r="F83" s="309" t="s">
        <v>384</v>
      </c>
      <c r="G83" s="308"/>
      <c r="H83" s="308" t="s">
        <v>394</v>
      </c>
      <c r="I83" s="308" t="s">
        <v>380</v>
      </c>
      <c r="J83" s="308">
        <v>20</v>
      </c>
      <c r="K83" s="298"/>
    </row>
    <row r="84" spans="2:11" ht="15" customHeight="1">
      <c r="B84" s="307"/>
      <c r="C84" s="308" t="s">
        <v>395</v>
      </c>
      <c r="D84" s="308"/>
      <c r="E84" s="308"/>
      <c r="F84" s="309" t="s">
        <v>384</v>
      </c>
      <c r="G84" s="308"/>
      <c r="H84" s="308" t="s">
        <v>396</v>
      </c>
      <c r="I84" s="308" t="s">
        <v>380</v>
      </c>
      <c r="J84" s="308">
        <v>20</v>
      </c>
      <c r="K84" s="298"/>
    </row>
    <row r="85" spans="2:11" ht="15" customHeight="1">
      <c r="B85" s="307"/>
      <c r="C85" s="287" t="s">
        <v>397</v>
      </c>
      <c r="D85" s="287"/>
      <c r="E85" s="287"/>
      <c r="F85" s="306" t="s">
        <v>384</v>
      </c>
      <c r="G85" s="305"/>
      <c r="H85" s="287" t="s">
        <v>398</v>
      </c>
      <c r="I85" s="287" t="s">
        <v>380</v>
      </c>
      <c r="J85" s="287">
        <v>50</v>
      </c>
      <c r="K85" s="298"/>
    </row>
    <row r="86" spans="2:11" ht="15" customHeight="1">
      <c r="B86" s="307"/>
      <c r="C86" s="287" t="s">
        <v>399</v>
      </c>
      <c r="D86" s="287"/>
      <c r="E86" s="287"/>
      <c r="F86" s="306" t="s">
        <v>384</v>
      </c>
      <c r="G86" s="305"/>
      <c r="H86" s="287" t="s">
        <v>400</v>
      </c>
      <c r="I86" s="287" t="s">
        <v>380</v>
      </c>
      <c r="J86" s="287">
        <v>20</v>
      </c>
      <c r="K86" s="298"/>
    </row>
    <row r="87" spans="2:11" ht="15" customHeight="1">
      <c r="B87" s="307"/>
      <c r="C87" s="287" t="s">
        <v>401</v>
      </c>
      <c r="D87" s="287"/>
      <c r="E87" s="287"/>
      <c r="F87" s="306" t="s">
        <v>384</v>
      </c>
      <c r="G87" s="305"/>
      <c r="H87" s="287" t="s">
        <v>402</v>
      </c>
      <c r="I87" s="287" t="s">
        <v>380</v>
      </c>
      <c r="J87" s="287">
        <v>20</v>
      </c>
      <c r="K87" s="298"/>
    </row>
    <row r="88" spans="2:11" ht="15" customHeight="1">
      <c r="B88" s="307"/>
      <c r="C88" s="287" t="s">
        <v>403</v>
      </c>
      <c r="D88" s="287"/>
      <c r="E88" s="287"/>
      <c r="F88" s="306" t="s">
        <v>384</v>
      </c>
      <c r="G88" s="305"/>
      <c r="H88" s="287" t="s">
        <v>404</v>
      </c>
      <c r="I88" s="287" t="s">
        <v>380</v>
      </c>
      <c r="J88" s="287">
        <v>50</v>
      </c>
      <c r="K88" s="298"/>
    </row>
    <row r="89" spans="2:11" ht="15" customHeight="1">
      <c r="B89" s="307"/>
      <c r="C89" s="287" t="s">
        <v>405</v>
      </c>
      <c r="D89" s="287"/>
      <c r="E89" s="287"/>
      <c r="F89" s="306" t="s">
        <v>384</v>
      </c>
      <c r="G89" s="305"/>
      <c r="H89" s="287" t="s">
        <v>405</v>
      </c>
      <c r="I89" s="287" t="s">
        <v>380</v>
      </c>
      <c r="J89" s="287">
        <v>50</v>
      </c>
      <c r="K89" s="298"/>
    </row>
    <row r="90" spans="2:11" ht="15" customHeight="1">
      <c r="B90" s="307"/>
      <c r="C90" s="287" t="s">
        <v>127</v>
      </c>
      <c r="D90" s="287"/>
      <c r="E90" s="287"/>
      <c r="F90" s="306" t="s">
        <v>384</v>
      </c>
      <c r="G90" s="305"/>
      <c r="H90" s="287" t="s">
        <v>406</v>
      </c>
      <c r="I90" s="287" t="s">
        <v>380</v>
      </c>
      <c r="J90" s="287">
        <v>255</v>
      </c>
      <c r="K90" s="298"/>
    </row>
    <row r="91" spans="2:11" ht="15" customHeight="1">
      <c r="B91" s="307"/>
      <c r="C91" s="287" t="s">
        <v>407</v>
      </c>
      <c r="D91" s="287"/>
      <c r="E91" s="287"/>
      <c r="F91" s="306" t="s">
        <v>378</v>
      </c>
      <c r="G91" s="305"/>
      <c r="H91" s="287" t="s">
        <v>408</v>
      </c>
      <c r="I91" s="287" t="s">
        <v>409</v>
      </c>
      <c r="J91" s="287"/>
      <c r="K91" s="298"/>
    </row>
    <row r="92" spans="2:11" ht="15" customHeight="1">
      <c r="B92" s="307"/>
      <c r="C92" s="287" t="s">
        <v>410</v>
      </c>
      <c r="D92" s="287"/>
      <c r="E92" s="287"/>
      <c r="F92" s="306" t="s">
        <v>378</v>
      </c>
      <c r="G92" s="305"/>
      <c r="H92" s="287" t="s">
        <v>411</v>
      </c>
      <c r="I92" s="287" t="s">
        <v>412</v>
      </c>
      <c r="J92" s="287"/>
      <c r="K92" s="298"/>
    </row>
    <row r="93" spans="2:11" ht="15" customHeight="1">
      <c r="B93" s="307"/>
      <c r="C93" s="287" t="s">
        <v>413</v>
      </c>
      <c r="D93" s="287"/>
      <c r="E93" s="287"/>
      <c r="F93" s="306" t="s">
        <v>378</v>
      </c>
      <c r="G93" s="305"/>
      <c r="H93" s="287" t="s">
        <v>413</v>
      </c>
      <c r="I93" s="287" t="s">
        <v>412</v>
      </c>
      <c r="J93" s="287"/>
      <c r="K93" s="298"/>
    </row>
    <row r="94" spans="2:11" ht="15" customHeight="1">
      <c r="B94" s="307"/>
      <c r="C94" s="287" t="s">
        <v>45</v>
      </c>
      <c r="D94" s="287"/>
      <c r="E94" s="287"/>
      <c r="F94" s="306" t="s">
        <v>378</v>
      </c>
      <c r="G94" s="305"/>
      <c r="H94" s="287" t="s">
        <v>414</v>
      </c>
      <c r="I94" s="287" t="s">
        <v>412</v>
      </c>
      <c r="J94" s="287"/>
      <c r="K94" s="298"/>
    </row>
    <row r="95" spans="2:11" ht="15" customHeight="1">
      <c r="B95" s="307"/>
      <c r="C95" s="287" t="s">
        <v>55</v>
      </c>
      <c r="D95" s="287"/>
      <c r="E95" s="287"/>
      <c r="F95" s="306" t="s">
        <v>378</v>
      </c>
      <c r="G95" s="305"/>
      <c r="H95" s="287" t="s">
        <v>415</v>
      </c>
      <c r="I95" s="287" t="s">
        <v>412</v>
      </c>
      <c r="J95" s="287"/>
      <c r="K95" s="298"/>
    </row>
    <row r="96" spans="2:11" ht="15" customHeight="1">
      <c r="B96" s="310"/>
      <c r="C96" s="311"/>
      <c r="D96" s="311"/>
      <c r="E96" s="311"/>
      <c r="F96" s="311"/>
      <c r="G96" s="311"/>
      <c r="H96" s="311"/>
      <c r="I96" s="311"/>
      <c r="J96" s="311"/>
      <c r="K96" s="312"/>
    </row>
    <row r="97" spans="2:11" ht="18.75" customHeight="1">
      <c r="B97" s="313"/>
      <c r="C97" s="314"/>
      <c r="D97" s="314"/>
      <c r="E97" s="314"/>
      <c r="F97" s="314"/>
      <c r="G97" s="314"/>
      <c r="H97" s="314"/>
      <c r="I97" s="314"/>
      <c r="J97" s="314"/>
      <c r="K97" s="313"/>
    </row>
    <row r="98" spans="2:11" ht="18.75" customHeight="1">
      <c r="B98" s="293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7.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6"/>
    </row>
    <row r="100" spans="2:11" ht="45" customHeight="1">
      <c r="B100" s="297"/>
      <c r="C100" s="407" t="s">
        <v>416</v>
      </c>
      <c r="D100" s="407"/>
      <c r="E100" s="407"/>
      <c r="F100" s="407"/>
      <c r="G100" s="407"/>
      <c r="H100" s="407"/>
      <c r="I100" s="407"/>
      <c r="J100" s="407"/>
      <c r="K100" s="298"/>
    </row>
    <row r="101" spans="2:11" ht="17.25" customHeight="1">
      <c r="B101" s="297"/>
      <c r="C101" s="299" t="s">
        <v>372</v>
      </c>
      <c r="D101" s="299"/>
      <c r="E101" s="299"/>
      <c r="F101" s="299" t="s">
        <v>373</v>
      </c>
      <c r="G101" s="300"/>
      <c r="H101" s="299" t="s">
        <v>122</v>
      </c>
      <c r="I101" s="299" t="s">
        <v>64</v>
      </c>
      <c r="J101" s="299" t="s">
        <v>374</v>
      </c>
      <c r="K101" s="298"/>
    </row>
    <row r="102" spans="2:11" ht="17.25" customHeight="1">
      <c r="B102" s="297"/>
      <c r="C102" s="301" t="s">
        <v>375</v>
      </c>
      <c r="D102" s="301"/>
      <c r="E102" s="301"/>
      <c r="F102" s="302" t="s">
        <v>376</v>
      </c>
      <c r="G102" s="303"/>
      <c r="H102" s="301"/>
      <c r="I102" s="301"/>
      <c r="J102" s="301" t="s">
        <v>377</v>
      </c>
      <c r="K102" s="298"/>
    </row>
    <row r="103" spans="2:11" ht="5.25" customHeight="1">
      <c r="B103" s="297"/>
      <c r="C103" s="299"/>
      <c r="D103" s="299"/>
      <c r="E103" s="299"/>
      <c r="F103" s="299"/>
      <c r="G103" s="315"/>
      <c r="H103" s="299"/>
      <c r="I103" s="299"/>
      <c r="J103" s="299"/>
      <c r="K103" s="298"/>
    </row>
    <row r="104" spans="2:11" ht="15" customHeight="1">
      <c r="B104" s="297"/>
      <c r="C104" s="287" t="s">
        <v>60</v>
      </c>
      <c r="D104" s="304"/>
      <c r="E104" s="304"/>
      <c r="F104" s="306" t="s">
        <v>378</v>
      </c>
      <c r="G104" s="315"/>
      <c r="H104" s="287" t="s">
        <v>417</v>
      </c>
      <c r="I104" s="287" t="s">
        <v>380</v>
      </c>
      <c r="J104" s="287">
        <v>20</v>
      </c>
      <c r="K104" s="298"/>
    </row>
    <row r="105" spans="2:11" ht="15" customHeight="1">
      <c r="B105" s="297"/>
      <c r="C105" s="287" t="s">
        <v>381</v>
      </c>
      <c r="D105" s="287"/>
      <c r="E105" s="287"/>
      <c r="F105" s="306" t="s">
        <v>378</v>
      </c>
      <c r="G105" s="287"/>
      <c r="H105" s="287" t="s">
        <v>417</v>
      </c>
      <c r="I105" s="287" t="s">
        <v>380</v>
      </c>
      <c r="J105" s="287">
        <v>120</v>
      </c>
      <c r="K105" s="298"/>
    </row>
    <row r="106" spans="2:11" ht="15" customHeight="1">
      <c r="B106" s="307"/>
      <c r="C106" s="287" t="s">
        <v>383</v>
      </c>
      <c r="D106" s="287"/>
      <c r="E106" s="287"/>
      <c r="F106" s="306" t="s">
        <v>384</v>
      </c>
      <c r="G106" s="287"/>
      <c r="H106" s="287" t="s">
        <v>417</v>
      </c>
      <c r="I106" s="287" t="s">
        <v>380</v>
      </c>
      <c r="J106" s="287">
        <v>50</v>
      </c>
      <c r="K106" s="298"/>
    </row>
    <row r="107" spans="2:11" ht="15" customHeight="1">
      <c r="B107" s="307"/>
      <c r="C107" s="287" t="s">
        <v>386</v>
      </c>
      <c r="D107" s="287"/>
      <c r="E107" s="287"/>
      <c r="F107" s="306" t="s">
        <v>378</v>
      </c>
      <c r="G107" s="287"/>
      <c r="H107" s="287" t="s">
        <v>417</v>
      </c>
      <c r="I107" s="287" t="s">
        <v>388</v>
      </c>
      <c r="J107" s="287"/>
      <c r="K107" s="298"/>
    </row>
    <row r="108" spans="2:11" ht="15" customHeight="1">
      <c r="B108" s="307"/>
      <c r="C108" s="287" t="s">
        <v>397</v>
      </c>
      <c r="D108" s="287"/>
      <c r="E108" s="287"/>
      <c r="F108" s="306" t="s">
        <v>384</v>
      </c>
      <c r="G108" s="287"/>
      <c r="H108" s="287" t="s">
        <v>417</v>
      </c>
      <c r="I108" s="287" t="s">
        <v>380</v>
      </c>
      <c r="J108" s="287">
        <v>50</v>
      </c>
      <c r="K108" s="298"/>
    </row>
    <row r="109" spans="2:11" ht="15" customHeight="1">
      <c r="B109" s="307"/>
      <c r="C109" s="287" t="s">
        <v>405</v>
      </c>
      <c r="D109" s="287"/>
      <c r="E109" s="287"/>
      <c r="F109" s="306" t="s">
        <v>384</v>
      </c>
      <c r="G109" s="287"/>
      <c r="H109" s="287" t="s">
        <v>417</v>
      </c>
      <c r="I109" s="287" t="s">
        <v>380</v>
      </c>
      <c r="J109" s="287">
        <v>50</v>
      </c>
      <c r="K109" s="298"/>
    </row>
    <row r="110" spans="2:11" ht="15" customHeight="1">
      <c r="B110" s="307"/>
      <c r="C110" s="287" t="s">
        <v>403</v>
      </c>
      <c r="D110" s="287"/>
      <c r="E110" s="287"/>
      <c r="F110" s="306" t="s">
        <v>384</v>
      </c>
      <c r="G110" s="287"/>
      <c r="H110" s="287" t="s">
        <v>417</v>
      </c>
      <c r="I110" s="287" t="s">
        <v>380</v>
      </c>
      <c r="J110" s="287">
        <v>50</v>
      </c>
      <c r="K110" s="298"/>
    </row>
    <row r="111" spans="2:11" ht="15" customHeight="1">
      <c r="B111" s="307"/>
      <c r="C111" s="287" t="s">
        <v>60</v>
      </c>
      <c r="D111" s="287"/>
      <c r="E111" s="287"/>
      <c r="F111" s="306" t="s">
        <v>378</v>
      </c>
      <c r="G111" s="287"/>
      <c r="H111" s="287" t="s">
        <v>418</v>
      </c>
      <c r="I111" s="287" t="s">
        <v>380</v>
      </c>
      <c r="J111" s="287">
        <v>20</v>
      </c>
      <c r="K111" s="298"/>
    </row>
    <row r="112" spans="2:11" ht="15" customHeight="1">
      <c r="B112" s="307"/>
      <c r="C112" s="287" t="s">
        <v>419</v>
      </c>
      <c r="D112" s="287"/>
      <c r="E112" s="287"/>
      <c r="F112" s="306" t="s">
        <v>378</v>
      </c>
      <c r="G112" s="287"/>
      <c r="H112" s="287" t="s">
        <v>420</v>
      </c>
      <c r="I112" s="287" t="s">
        <v>380</v>
      </c>
      <c r="J112" s="287">
        <v>120</v>
      </c>
      <c r="K112" s="298"/>
    </row>
    <row r="113" spans="2:11" ht="15" customHeight="1">
      <c r="B113" s="307"/>
      <c r="C113" s="287" t="s">
        <v>45</v>
      </c>
      <c r="D113" s="287"/>
      <c r="E113" s="287"/>
      <c r="F113" s="306" t="s">
        <v>378</v>
      </c>
      <c r="G113" s="287"/>
      <c r="H113" s="287" t="s">
        <v>421</v>
      </c>
      <c r="I113" s="287" t="s">
        <v>412</v>
      </c>
      <c r="J113" s="287"/>
      <c r="K113" s="298"/>
    </row>
    <row r="114" spans="2:11" ht="15" customHeight="1">
      <c r="B114" s="307"/>
      <c r="C114" s="287" t="s">
        <v>55</v>
      </c>
      <c r="D114" s="287"/>
      <c r="E114" s="287"/>
      <c r="F114" s="306" t="s">
        <v>378</v>
      </c>
      <c r="G114" s="287"/>
      <c r="H114" s="287" t="s">
        <v>422</v>
      </c>
      <c r="I114" s="287" t="s">
        <v>412</v>
      </c>
      <c r="J114" s="287"/>
      <c r="K114" s="298"/>
    </row>
    <row r="115" spans="2:11" ht="15" customHeight="1">
      <c r="B115" s="307"/>
      <c r="C115" s="287" t="s">
        <v>64</v>
      </c>
      <c r="D115" s="287"/>
      <c r="E115" s="287"/>
      <c r="F115" s="306" t="s">
        <v>378</v>
      </c>
      <c r="G115" s="287"/>
      <c r="H115" s="287" t="s">
        <v>423</v>
      </c>
      <c r="I115" s="287" t="s">
        <v>424</v>
      </c>
      <c r="J115" s="287"/>
      <c r="K115" s="298"/>
    </row>
    <row r="116" spans="2:11" ht="15" customHeight="1">
      <c r="B116" s="310"/>
      <c r="C116" s="316"/>
      <c r="D116" s="316"/>
      <c r="E116" s="316"/>
      <c r="F116" s="316"/>
      <c r="G116" s="316"/>
      <c r="H116" s="316"/>
      <c r="I116" s="316"/>
      <c r="J116" s="316"/>
      <c r="K116" s="312"/>
    </row>
    <row r="117" spans="2:11" ht="18.75" customHeight="1">
      <c r="B117" s="317"/>
      <c r="C117" s="283"/>
      <c r="D117" s="283"/>
      <c r="E117" s="283"/>
      <c r="F117" s="318"/>
      <c r="G117" s="283"/>
      <c r="H117" s="283"/>
      <c r="I117" s="283"/>
      <c r="J117" s="283"/>
      <c r="K117" s="317"/>
    </row>
    <row r="118" spans="2:11" ht="18.75" customHeight="1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7.5" customHeight="1">
      <c r="B119" s="319"/>
      <c r="C119" s="320"/>
      <c r="D119" s="320"/>
      <c r="E119" s="320"/>
      <c r="F119" s="320"/>
      <c r="G119" s="320"/>
      <c r="H119" s="320"/>
      <c r="I119" s="320"/>
      <c r="J119" s="320"/>
      <c r="K119" s="321"/>
    </row>
    <row r="120" spans="2:11" ht="45" customHeight="1">
      <c r="B120" s="322"/>
      <c r="C120" s="402" t="s">
        <v>425</v>
      </c>
      <c r="D120" s="402"/>
      <c r="E120" s="402"/>
      <c r="F120" s="402"/>
      <c r="G120" s="402"/>
      <c r="H120" s="402"/>
      <c r="I120" s="402"/>
      <c r="J120" s="402"/>
      <c r="K120" s="323"/>
    </row>
    <row r="121" spans="2:11" ht="17.25" customHeight="1">
      <c r="B121" s="324"/>
      <c r="C121" s="299" t="s">
        <v>372</v>
      </c>
      <c r="D121" s="299"/>
      <c r="E121" s="299"/>
      <c r="F121" s="299" t="s">
        <v>373</v>
      </c>
      <c r="G121" s="300"/>
      <c r="H121" s="299" t="s">
        <v>122</v>
      </c>
      <c r="I121" s="299" t="s">
        <v>64</v>
      </c>
      <c r="J121" s="299" t="s">
        <v>374</v>
      </c>
      <c r="K121" s="325"/>
    </row>
    <row r="122" spans="2:11" ht="17.25" customHeight="1">
      <c r="B122" s="324"/>
      <c r="C122" s="301" t="s">
        <v>375</v>
      </c>
      <c r="D122" s="301"/>
      <c r="E122" s="301"/>
      <c r="F122" s="302" t="s">
        <v>376</v>
      </c>
      <c r="G122" s="303"/>
      <c r="H122" s="301"/>
      <c r="I122" s="301"/>
      <c r="J122" s="301" t="s">
        <v>377</v>
      </c>
      <c r="K122" s="325"/>
    </row>
    <row r="123" spans="2:11" ht="5.25" customHeight="1">
      <c r="B123" s="326"/>
      <c r="C123" s="304"/>
      <c r="D123" s="304"/>
      <c r="E123" s="304"/>
      <c r="F123" s="304"/>
      <c r="G123" s="287"/>
      <c r="H123" s="304"/>
      <c r="I123" s="304"/>
      <c r="J123" s="304"/>
      <c r="K123" s="327"/>
    </row>
    <row r="124" spans="2:11" ht="15" customHeight="1">
      <c r="B124" s="326"/>
      <c r="C124" s="287" t="s">
        <v>381</v>
      </c>
      <c r="D124" s="304"/>
      <c r="E124" s="304"/>
      <c r="F124" s="306" t="s">
        <v>378</v>
      </c>
      <c r="G124" s="287"/>
      <c r="H124" s="287" t="s">
        <v>417</v>
      </c>
      <c r="I124" s="287" t="s">
        <v>380</v>
      </c>
      <c r="J124" s="287">
        <v>120</v>
      </c>
      <c r="K124" s="328"/>
    </row>
    <row r="125" spans="2:11" ht="15" customHeight="1">
      <c r="B125" s="326"/>
      <c r="C125" s="287" t="s">
        <v>426</v>
      </c>
      <c r="D125" s="287"/>
      <c r="E125" s="287"/>
      <c r="F125" s="306" t="s">
        <v>378</v>
      </c>
      <c r="G125" s="287"/>
      <c r="H125" s="287" t="s">
        <v>427</v>
      </c>
      <c r="I125" s="287" t="s">
        <v>380</v>
      </c>
      <c r="J125" s="287" t="s">
        <v>428</v>
      </c>
      <c r="K125" s="328"/>
    </row>
    <row r="126" spans="2:11" ht="15" customHeight="1">
      <c r="B126" s="326"/>
      <c r="C126" s="287" t="s">
        <v>93</v>
      </c>
      <c r="D126" s="287"/>
      <c r="E126" s="287"/>
      <c r="F126" s="306" t="s">
        <v>378</v>
      </c>
      <c r="G126" s="287"/>
      <c r="H126" s="287" t="s">
        <v>429</v>
      </c>
      <c r="I126" s="287" t="s">
        <v>380</v>
      </c>
      <c r="J126" s="287" t="s">
        <v>428</v>
      </c>
      <c r="K126" s="328"/>
    </row>
    <row r="127" spans="2:11" ht="15" customHeight="1">
      <c r="B127" s="326"/>
      <c r="C127" s="287" t="s">
        <v>389</v>
      </c>
      <c r="D127" s="287"/>
      <c r="E127" s="287"/>
      <c r="F127" s="306" t="s">
        <v>384</v>
      </c>
      <c r="G127" s="287"/>
      <c r="H127" s="287" t="s">
        <v>390</v>
      </c>
      <c r="I127" s="287" t="s">
        <v>380</v>
      </c>
      <c r="J127" s="287">
        <v>15</v>
      </c>
      <c r="K127" s="328"/>
    </row>
    <row r="128" spans="2:11" ht="15" customHeight="1">
      <c r="B128" s="326"/>
      <c r="C128" s="308" t="s">
        <v>391</v>
      </c>
      <c r="D128" s="308"/>
      <c r="E128" s="308"/>
      <c r="F128" s="309" t="s">
        <v>384</v>
      </c>
      <c r="G128" s="308"/>
      <c r="H128" s="308" t="s">
        <v>392</v>
      </c>
      <c r="I128" s="308" t="s">
        <v>380</v>
      </c>
      <c r="J128" s="308">
        <v>15</v>
      </c>
      <c r="K128" s="328"/>
    </row>
    <row r="129" spans="2:11" ht="15" customHeight="1">
      <c r="B129" s="326"/>
      <c r="C129" s="308" t="s">
        <v>393</v>
      </c>
      <c r="D129" s="308"/>
      <c r="E129" s="308"/>
      <c r="F129" s="309" t="s">
        <v>384</v>
      </c>
      <c r="G129" s="308"/>
      <c r="H129" s="308" t="s">
        <v>394</v>
      </c>
      <c r="I129" s="308" t="s">
        <v>380</v>
      </c>
      <c r="J129" s="308">
        <v>20</v>
      </c>
      <c r="K129" s="328"/>
    </row>
    <row r="130" spans="2:11" ht="15" customHeight="1">
      <c r="B130" s="326"/>
      <c r="C130" s="308" t="s">
        <v>395</v>
      </c>
      <c r="D130" s="308"/>
      <c r="E130" s="308"/>
      <c r="F130" s="309" t="s">
        <v>384</v>
      </c>
      <c r="G130" s="308"/>
      <c r="H130" s="308" t="s">
        <v>396</v>
      </c>
      <c r="I130" s="308" t="s">
        <v>380</v>
      </c>
      <c r="J130" s="308">
        <v>20</v>
      </c>
      <c r="K130" s="328"/>
    </row>
    <row r="131" spans="2:11" ht="15" customHeight="1">
      <c r="B131" s="326"/>
      <c r="C131" s="287" t="s">
        <v>383</v>
      </c>
      <c r="D131" s="287"/>
      <c r="E131" s="287"/>
      <c r="F131" s="306" t="s">
        <v>384</v>
      </c>
      <c r="G131" s="287"/>
      <c r="H131" s="287" t="s">
        <v>417</v>
      </c>
      <c r="I131" s="287" t="s">
        <v>380</v>
      </c>
      <c r="J131" s="287">
        <v>50</v>
      </c>
      <c r="K131" s="328"/>
    </row>
    <row r="132" spans="2:11" ht="15" customHeight="1">
      <c r="B132" s="326"/>
      <c r="C132" s="287" t="s">
        <v>397</v>
      </c>
      <c r="D132" s="287"/>
      <c r="E132" s="287"/>
      <c r="F132" s="306" t="s">
        <v>384</v>
      </c>
      <c r="G132" s="287"/>
      <c r="H132" s="287" t="s">
        <v>417</v>
      </c>
      <c r="I132" s="287" t="s">
        <v>380</v>
      </c>
      <c r="J132" s="287">
        <v>50</v>
      </c>
      <c r="K132" s="328"/>
    </row>
    <row r="133" spans="2:11" ht="15" customHeight="1">
      <c r="B133" s="326"/>
      <c r="C133" s="287" t="s">
        <v>403</v>
      </c>
      <c r="D133" s="287"/>
      <c r="E133" s="287"/>
      <c r="F133" s="306" t="s">
        <v>384</v>
      </c>
      <c r="G133" s="287"/>
      <c r="H133" s="287" t="s">
        <v>417</v>
      </c>
      <c r="I133" s="287" t="s">
        <v>380</v>
      </c>
      <c r="J133" s="287">
        <v>50</v>
      </c>
      <c r="K133" s="328"/>
    </row>
    <row r="134" spans="2:11" ht="15" customHeight="1">
      <c r="B134" s="326"/>
      <c r="C134" s="287" t="s">
        <v>405</v>
      </c>
      <c r="D134" s="287"/>
      <c r="E134" s="287"/>
      <c r="F134" s="306" t="s">
        <v>384</v>
      </c>
      <c r="G134" s="287"/>
      <c r="H134" s="287" t="s">
        <v>417</v>
      </c>
      <c r="I134" s="287" t="s">
        <v>380</v>
      </c>
      <c r="J134" s="287">
        <v>50</v>
      </c>
      <c r="K134" s="328"/>
    </row>
    <row r="135" spans="2:11" ht="15" customHeight="1">
      <c r="B135" s="326"/>
      <c r="C135" s="287" t="s">
        <v>127</v>
      </c>
      <c r="D135" s="287"/>
      <c r="E135" s="287"/>
      <c r="F135" s="306" t="s">
        <v>384</v>
      </c>
      <c r="G135" s="287"/>
      <c r="H135" s="287" t="s">
        <v>430</v>
      </c>
      <c r="I135" s="287" t="s">
        <v>380</v>
      </c>
      <c r="J135" s="287">
        <v>255</v>
      </c>
      <c r="K135" s="328"/>
    </row>
    <row r="136" spans="2:11" ht="15" customHeight="1">
      <c r="B136" s="326"/>
      <c r="C136" s="287" t="s">
        <v>407</v>
      </c>
      <c r="D136" s="287"/>
      <c r="E136" s="287"/>
      <c r="F136" s="306" t="s">
        <v>378</v>
      </c>
      <c r="G136" s="287"/>
      <c r="H136" s="287" t="s">
        <v>431</v>
      </c>
      <c r="I136" s="287" t="s">
        <v>409</v>
      </c>
      <c r="J136" s="287"/>
      <c r="K136" s="328"/>
    </row>
    <row r="137" spans="2:11" ht="15" customHeight="1">
      <c r="B137" s="326"/>
      <c r="C137" s="287" t="s">
        <v>410</v>
      </c>
      <c r="D137" s="287"/>
      <c r="E137" s="287"/>
      <c r="F137" s="306" t="s">
        <v>378</v>
      </c>
      <c r="G137" s="287"/>
      <c r="H137" s="287" t="s">
        <v>432</v>
      </c>
      <c r="I137" s="287" t="s">
        <v>412</v>
      </c>
      <c r="J137" s="287"/>
      <c r="K137" s="328"/>
    </row>
    <row r="138" spans="2:11" ht="15" customHeight="1">
      <c r="B138" s="326"/>
      <c r="C138" s="287" t="s">
        <v>413</v>
      </c>
      <c r="D138" s="287"/>
      <c r="E138" s="287"/>
      <c r="F138" s="306" t="s">
        <v>378</v>
      </c>
      <c r="G138" s="287"/>
      <c r="H138" s="287" t="s">
        <v>413</v>
      </c>
      <c r="I138" s="287" t="s">
        <v>412</v>
      </c>
      <c r="J138" s="287"/>
      <c r="K138" s="328"/>
    </row>
    <row r="139" spans="2:11" ht="15" customHeight="1">
      <c r="B139" s="326"/>
      <c r="C139" s="287" t="s">
        <v>45</v>
      </c>
      <c r="D139" s="287"/>
      <c r="E139" s="287"/>
      <c r="F139" s="306" t="s">
        <v>378</v>
      </c>
      <c r="G139" s="287"/>
      <c r="H139" s="287" t="s">
        <v>433</v>
      </c>
      <c r="I139" s="287" t="s">
        <v>412</v>
      </c>
      <c r="J139" s="287"/>
      <c r="K139" s="328"/>
    </row>
    <row r="140" spans="2:11" ht="15" customHeight="1">
      <c r="B140" s="326"/>
      <c r="C140" s="287" t="s">
        <v>434</v>
      </c>
      <c r="D140" s="287"/>
      <c r="E140" s="287"/>
      <c r="F140" s="306" t="s">
        <v>378</v>
      </c>
      <c r="G140" s="287"/>
      <c r="H140" s="287" t="s">
        <v>435</v>
      </c>
      <c r="I140" s="287" t="s">
        <v>412</v>
      </c>
      <c r="J140" s="287"/>
      <c r="K140" s="328"/>
    </row>
    <row r="141" spans="2:11" ht="15" customHeight="1">
      <c r="B141" s="329"/>
      <c r="C141" s="330"/>
      <c r="D141" s="330"/>
      <c r="E141" s="330"/>
      <c r="F141" s="330"/>
      <c r="G141" s="330"/>
      <c r="H141" s="330"/>
      <c r="I141" s="330"/>
      <c r="J141" s="330"/>
      <c r="K141" s="331"/>
    </row>
    <row r="142" spans="2:11" ht="18.75" customHeight="1">
      <c r="B142" s="283"/>
      <c r="C142" s="283"/>
      <c r="D142" s="283"/>
      <c r="E142" s="283"/>
      <c r="F142" s="318"/>
      <c r="G142" s="283"/>
      <c r="H142" s="283"/>
      <c r="I142" s="283"/>
      <c r="J142" s="283"/>
      <c r="K142" s="283"/>
    </row>
    <row r="143" spans="2:11" ht="18.75" customHeight="1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2:11" ht="7.5" customHeight="1">
      <c r="B144" s="294"/>
      <c r="C144" s="295"/>
      <c r="D144" s="295"/>
      <c r="E144" s="295"/>
      <c r="F144" s="295"/>
      <c r="G144" s="295"/>
      <c r="H144" s="295"/>
      <c r="I144" s="295"/>
      <c r="J144" s="295"/>
      <c r="K144" s="296"/>
    </row>
    <row r="145" spans="2:11" ht="45" customHeight="1">
      <c r="B145" s="297"/>
      <c r="C145" s="407" t="s">
        <v>436</v>
      </c>
      <c r="D145" s="407"/>
      <c r="E145" s="407"/>
      <c r="F145" s="407"/>
      <c r="G145" s="407"/>
      <c r="H145" s="407"/>
      <c r="I145" s="407"/>
      <c r="J145" s="407"/>
      <c r="K145" s="298"/>
    </row>
    <row r="146" spans="2:11" ht="17.25" customHeight="1">
      <c r="B146" s="297"/>
      <c r="C146" s="299" t="s">
        <v>372</v>
      </c>
      <c r="D146" s="299"/>
      <c r="E146" s="299"/>
      <c r="F146" s="299" t="s">
        <v>373</v>
      </c>
      <c r="G146" s="300"/>
      <c r="H146" s="299" t="s">
        <v>122</v>
      </c>
      <c r="I146" s="299" t="s">
        <v>64</v>
      </c>
      <c r="J146" s="299" t="s">
        <v>374</v>
      </c>
      <c r="K146" s="298"/>
    </row>
    <row r="147" spans="2:11" ht="17.25" customHeight="1">
      <c r="B147" s="297"/>
      <c r="C147" s="301" t="s">
        <v>375</v>
      </c>
      <c r="D147" s="301"/>
      <c r="E147" s="301"/>
      <c r="F147" s="302" t="s">
        <v>376</v>
      </c>
      <c r="G147" s="303"/>
      <c r="H147" s="301"/>
      <c r="I147" s="301"/>
      <c r="J147" s="301" t="s">
        <v>377</v>
      </c>
      <c r="K147" s="298"/>
    </row>
    <row r="148" spans="2:11" ht="5.25" customHeight="1">
      <c r="B148" s="307"/>
      <c r="C148" s="304"/>
      <c r="D148" s="304"/>
      <c r="E148" s="304"/>
      <c r="F148" s="304"/>
      <c r="G148" s="305"/>
      <c r="H148" s="304"/>
      <c r="I148" s="304"/>
      <c r="J148" s="304"/>
      <c r="K148" s="328"/>
    </row>
    <row r="149" spans="2:11" ht="15" customHeight="1">
      <c r="B149" s="307"/>
      <c r="C149" s="332" t="s">
        <v>381</v>
      </c>
      <c r="D149" s="287"/>
      <c r="E149" s="287"/>
      <c r="F149" s="333" t="s">
        <v>378</v>
      </c>
      <c r="G149" s="287"/>
      <c r="H149" s="332" t="s">
        <v>417</v>
      </c>
      <c r="I149" s="332" t="s">
        <v>380</v>
      </c>
      <c r="J149" s="332">
        <v>120</v>
      </c>
      <c r="K149" s="328"/>
    </row>
    <row r="150" spans="2:11" ht="15" customHeight="1">
      <c r="B150" s="307"/>
      <c r="C150" s="332" t="s">
        <v>426</v>
      </c>
      <c r="D150" s="287"/>
      <c r="E150" s="287"/>
      <c r="F150" s="333" t="s">
        <v>378</v>
      </c>
      <c r="G150" s="287"/>
      <c r="H150" s="332" t="s">
        <v>437</v>
      </c>
      <c r="I150" s="332" t="s">
        <v>380</v>
      </c>
      <c r="J150" s="332" t="s">
        <v>428</v>
      </c>
      <c r="K150" s="328"/>
    </row>
    <row r="151" spans="2:11" ht="15" customHeight="1">
      <c r="B151" s="307"/>
      <c r="C151" s="332" t="s">
        <v>93</v>
      </c>
      <c r="D151" s="287"/>
      <c r="E151" s="287"/>
      <c r="F151" s="333" t="s">
        <v>378</v>
      </c>
      <c r="G151" s="287"/>
      <c r="H151" s="332" t="s">
        <v>438</v>
      </c>
      <c r="I151" s="332" t="s">
        <v>380</v>
      </c>
      <c r="J151" s="332" t="s">
        <v>428</v>
      </c>
      <c r="K151" s="328"/>
    </row>
    <row r="152" spans="2:11" ht="15" customHeight="1">
      <c r="B152" s="307"/>
      <c r="C152" s="332" t="s">
        <v>383</v>
      </c>
      <c r="D152" s="287"/>
      <c r="E152" s="287"/>
      <c r="F152" s="333" t="s">
        <v>384</v>
      </c>
      <c r="G152" s="287"/>
      <c r="H152" s="332" t="s">
        <v>417</v>
      </c>
      <c r="I152" s="332" t="s">
        <v>380</v>
      </c>
      <c r="J152" s="332">
        <v>50</v>
      </c>
      <c r="K152" s="328"/>
    </row>
    <row r="153" spans="2:11" ht="15" customHeight="1">
      <c r="B153" s="307"/>
      <c r="C153" s="332" t="s">
        <v>386</v>
      </c>
      <c r="D153" s="287"/>
      <c r="E153" s="287"/>
      <c r="F153" s="333" t="s">
        <v>378</v>
      </c>
      <c r="G153" s="287"/>
      <c r="H153" s="332" t="s">
        <v>417</v>
      </c>
      <c r="I153" s="332" t="s">
        <v>388</v>
      </c>
      <c r="J153" s="332"/>
      <c r="K153" s="328"/>
    </row>
    <row r="154" spans="2:11" ht="15" customHeight="1">
      <c r="B154" s="307"/>
      <c r="C154" s="332" t="s">
        <v>397</v>
      </c>
      <c r="D154" s="287"/>
      <c r="E154" s="287"/>
      <c r="F154" s="333" t="s">
        <v>384</v>
      </c>
      <c r="G154" s="287"/>
      <c r="H154" s="332" t="s">
        <v>417</v>
      </c>
      <c r="I154" s="332" t="s">
        <v>380</v>
      </c>
      <c r="J154" s="332">
        <v>50</v>
      </c>
      <c r="K154" s="328"/>
    </row>
    <row r="155" spans="2:11" ht="15" customHeight="1">
      <c r="B155" s="307"/>
      <c r="C155" s="332" t="s">
        <v>405</v>
      </c>
      <c r="D155" s="287"/>
      <c r="E155" s="287"/>
      <c r="F155" s="333" t="s">
        <v>384</v>
      </c>
      <c r="G155" s="287"/>
      <c r="H155" s="332" t="s">
        <v>417</v>
      </c>
      <c r="I155" s="332" t="s">
        <v>380</v>
      </c>
      <c r="J155" s="332">
        <v>50</v>
      </c>
      <c r="K155" s="328"/>
    </row>
    <row r="156" spans="2:11" ht="15" customHeight="1">
      <c r="B156" s="307"/>
      <c r="C156" s="332" t="s">
        <v>403</v>
      </c>
      <c r="D156" s="287"/>
      <c r="E156" s="287"/>
      <c r="F156" s="333" t="s">
        <v>384</v>
      </c>
      <c r="G156" s="287"/>
      <c r="H156" s="332" t="s">
        <v>417</v>
      </c>
      <c r="I156" s="332" t="s">
        <v>380</v>
      </c>
      <c r="J156" s="332">
        <v>50</v>
      </c>
      <c r="K156" s="328"/>
    </row>
    <row r="157" spans="2:11" ht="15" customHeight="1">
      <c r="B157" s="307"/>
      <c r="C157" s="332" t="s">
        <v>112</v>
      </c>
      <c r="D157" s="287"/>
      <c r="E157" s="287"/>
      <c r="F157" s="333" t="s">
        <v>378</v>
      </c>
      <c r="G157" s="287"/>
      <c r="H157" s="332" t="s">
        <v>439</v>
      </c>
      <c r="I157" s="332" t="s">
        <v>380</v>
      </c>
      <c r="J157" s="332" t="s">
        <v>440</v>
      </c>
      <c r="K157" s="328"/>
    </row>
    <row r="158" spans="2:11" ht="15" customHeight="1">
      <c r="B158" s="307"/>
      <c r="C158" s="332" t="s">
        <v>441</v>
      </c>
      <c r="D158" s="287"/>
      <c r="E158" s="287"/>
      <c r="F158" s="333" t="s">
        <v>378</v>
      </c>
      <c r="G158" s="287"/>
      <c r="H158" s="332" t="s">
        <v>442</v>
      </c>
      <c r="I158" s="332" t="s">
        <v>412</v>
      </c>
      <c r="J158" s="332"/>
      <c r="K158" s="328"/>
    </row>
    <row r="159" spans="2:11" ht="15" customHeight="1">
      <c r="B159" s="334"/>
      <c r="C159" s="316"/>
      <c r="D159" s="316"/>
      <c r="E159" s="316"/>
      <c r="F159" s="316"/>
      <c r="G159" s="316"/>
      <c r="H159" s="316"/>
      <c r="I159" s="316"/>
      <c r="J159" s="316"/>
      <c r="K159" s="335"/>
    </row>
    <row r="160" spans="2:11" ht="18.75" customHeight="1">
      <c r="B160" s="283"/>
      <c r="C160" s="287"/>
      <c r="D160" s="287"/>
      <c r="E160" s="287"/>
      <c r="F160" s="306"/>
      <c r="G160" s="287"/>
      <c r="H160" s="287"/>
      <c r="I160" s="287"/>
      <c r="J160" s="287"/>
      <c r="K160" s="283"/>
    </row>
    <row r="161" spans="2:11" ht="18.75" customHeight="1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2:11" ht="7.5" customHeight="1">
      <c r="B162" s="275"/>
      <c r="C162" s="276"/>
      <c r="D162" s="276"/>
      <c r="E162" s="276"/>
      <c r="F162" s="276"/>
      <c r="G162" s="276"/>
      <c r="H162" s="276"/>
      <c r="I162" s="276"/>
      <c r="J162" s="276"/>
      <c r="K162" s="277"/>
    </row>
    <row r="163" spans="2:11" ht="45" customHeight="1">
      <c r="B163" s="278"/>
      <c r="C163" s="402" t="s">
        <v>443</v>
      </c>
      <c r="D163" s="402"/>
      <c r="E163" s="402"/>
      <c r="F163" s="402"/>
      <c r="G163" s="402"/>
      <c r="H163" s="402"/>
      <c r="I163" s="402"/>
      <c r="J163" s="402"/>
      <c r="K163" s="279"/>
    </row>
    <row r="164" spans="2:11" ht="17.25" customHeight="1">
      <c r="B164" s="278"/>
      <c r="C164" s="299" t="s">
        <v>372</v>
      </c>
      <c r="D164" s="299"/>
      <c r="E164" s="299"/>
      <c r="F164" s="299" t="s">
        <v>373</v>
      </c>
      <c r="G164" s="336"/>
      <c r="H164" s="337" t="s">
        <v>122</v>
      </c>
      <c r="I164" s="337" t="s">
        <v>64</v>
      </c>
      <c r="J164" s="299" t="s">
        <v>374</v>
      </c>
      <c r="K164" s="279"/>
    </row>
    <row r="165" spans="2:11" ht="17.25" customHeight="1">
      <c r="B165" s="280"/>
      <c r="C165" s="301" t="s">
        <v>375</v>
      </c>
      <c r="D165" s="301"/>
      <c r="E165" s="301"/>
      <c r="F165" s="302" t="s">
        <v>376</v>
      </c>
      <c r="G165" s="338"/>
      <c r="H165" s="339"/>
      <c r="I165" s="339"/>
      <c r="J165" s="301" t="s">
        <v>377</v>
      </c>
      <c r="K165" s="281"/>
    </row>
    <row r="166" spans="2:11" ht="5.25" customHeight="1">
      <c r="B166" s="307"/>
      <c r="C166" s="304"/>
      <c r="D166" s="304"/>
      <c r="E166" s="304"/>
      <c r="F166" s="304"/>
      <c r="G166" s="305"/>
      <c r="H166" s="304"/>
      <c r="I166" s="304"/>
      <c r="J166" s="304"/>
      <c r="K166" s="328"/>
    </row>
    <row r="167" spans="2:11" ht="15" customHeight="1">
      <c r="B167" s="307"/>
      <c r="C167" s="287" t="s">
        <v>381</v>
      </c>
      <c r="D167" s="287"/>
      <c r="E167" s="287"/>
      <c r="F167" s="306" t="s">
        <v>378</v>
      </c>
      <c r="G167" s="287"/>
      <c r="H167" s="287" t="s">
        <v>417</v>
      </c>
      <c r="I167" s="287" t="s">
        <v>380</v>
      </c>
      <c r="J167" s="287">
        <v>120</v>
      </c>
      <c r="K167" s="328"/>
    </row>
    <row r="168" spans="2:11" ht="15" customHeight="1">
      <c r="B168" s="307"/>
      <c r="C168" s="287" t="s">
        <v>426</v>
      </c>
      <c r="D168" s="287"/>
      <c r="E168" s="287"/>
      <c r="F168" s="306" t="s">
        <v>378</v>
      </c>
      <c r="G168" s="287"/>
      <c r="H168" s="287" t="s">
        <v>427</v>
      </c>
      <c r="I168" s="287" t="s">
        <v>380</v>
      </c>
      <c r="J168" s="287" t="s">
        <v>428</v>
      </c>
      <c r="K168" s="328"/>
    </row>
    <row r="169" spans="2:11" ht="15" customHeight="1">
      <c r="B169" s="307"/>
      <c r="C169" s="287" t="s">
        <v>93</v>
      </c>
      <c r="D169" s="287"/>
      <c r="E169" s="287"/>
      <c r="F169" s="306" t="s">
        <v>378</v>
      </c>
      <c r="G169" s="287"/>
      <c r="H169" s="287" t="s">
        <v>444</v>
      </c>
      <c r="I169" s="287" t="s">
        <v>380</v>
      </c>
      <c r="J169" s="287" t="s">
        <v>428</v>
      </c>
      <c r="K169" s="328"/>
    </row>
    <row r="170" spans="2:11" ht="15" customHeight="1">
      <c r="B170" s="307"/>
      <c r="C170" s="287" t="s">
        <v>383</v>
      </c>
      <c r="D170" s="287"/>
      <c r="E170" s="287"/>
      <c r="F170" s="306" t="s">
        <v>384</v>
      </c>
      <c r="G170" s="287"/>
      <c r="H170" s="287" t="s">
        <v>444</v>
      </c>
      <c r="I170" s="287" t="s">
        <v>380</v>
      </c>
      <c r="J170" s="287">
        <v>50</v>
      </c>
      <c r="K170" s="328"/>
    </row>
    <row r="171" spans="2:11" ht="15" customHeight="1">
      <c r="B171" s="307"/>
      <c r="C171" s="287" t="s">
        <v>386</v>
      </c>
      <c r="D171" s="287"/>
      <c r="E171" s="287"/>
      <c r="F171" s="306" t="s">
        <v>378</v>
      </c>
      <c r="G171" s="287"/>
      <c r="H171" s="287" t="s">
        <v>444</v>
      </c>
      <c r="I171" s="287" t="s">
        <v>388</v>
      </c>
      <c r="J171" s="287"/>
      <c r="K171" s="328"/>
    </row>
    <row r="172" spans="2:11" ht="15" customHeight="1">
      <c r="B172" s="307"/>
      <c r="C172" s="287" t="s">
        <v>397</v>
      </c>
      <c r="D172" s="287"/>
      <c r="E172" s="287"/>
      <c r="F172" s="306" t="s">
        <v>384</v>
      </c>
      <c r="G172" s="287"/>
      <c r="H172" s="287" t="s">
        <v>444</v>
      </c>
      <c r="I172" s="287" t="s">
        <v>380</v>
      </c>
      <c r="J172" s="287">
        <v>50</v>
      </c>
      <c r="K172" s="328"/>
    </row>
    <row r="173" spans="2:11" ht="15" customHeight="1">
      <c r="B173" s="307"/>
      <c r="C173" s="287" t="s">
        <v>405</v>
      </c>
      <c r="D173" s="287"/>
      <c r="E173" s="287"/>
      <c r="F173" s="306" t="s">
        <v>384</v>
      </c>
      <c r="G173" s="287"/>
      <c r="H173" s="287" t="s">
        <v>444</v>
      </c>
      <c r="I173" s="287" t="s">
        <v>380</v>
      </c>
      <c r="J173" s="287">
        <v>50</v>
      </c>
      <c r="K173" s="328"/>
    </row>
    <row r="174" spans="2:11" ht="15" customHeight="1">
      <c r="B174" s="307"/>
      <c r="C174" s="287" t="s">
        <v>403</v>
      </c>
      <c r="D174" s="287"/>
      <c r="E174" s="287"/>
      <c r="F174" s="306" t="s">
        <v>384</v>
      </c>
      <c r="G174" s="287"/>
      <c r="H174" s="287" t="s">
        <v>444</v>
      </c>
      <c r="I174" s="287" t="s">
        <v>380</v>
      </c>
      <c r="J174" s="287">
        <v>50</v>
      </c>
      <c r="K174" s="328"/>
    </row>
    <row r="175" spans="2:11" ht="15" customHeight="1">
      <c r="B175" s="307"/>
      <c r="C175" s="287" t="s">
        <v>121</v>
      </c>
      <c r="D175" s="287"/>
      <c r="E175" s="287"/>
      <c r="F175" s="306" t="s">
        <v>378</v>
      </c>
      <c r="G175" s="287"/>
      <c r="H175" s="287" t="s">
        <v>445</v>
      </c>
      <c r="I175" s="287" t="s">
        <v>446</v>
      </c>
      <c r="J175" s="287"/>
      <c r="K175" s="328"/>
    </row>
    <row r="176" spans="2:11" ht="15" customHeight="1">
      <c r="B176" s="307"/>
      <c r="C176" s="287" t="s">
        <v>64</v>
      </c>
      <c r="D176" s="287"/>
      <c r="E176" s="287"/>
      <c r="F176" s="306" t="s">
        <v>378</v>
      </c>
      <c r="G176" s="287"/>
      <c r="H176" s="287" t="s">
        <v>447</v>
      </c>
      <c r="I176" s="287" t="s">
        <v>448</v>
      </c>
      <c r="J176" s="287">
        <v>1</v>
      </c>
      <c r="K176" s="328"/>
    </row>
    <row r="177" spans="2:11" ht="15" customHeight="1">
      <c r="B177" s="307"/>
      <c r="C177" s="287" t="s">
        <v>60</v>
      </c>
      <c r="D177" s="287"/>
      <c r="E177" s="287"/>
      <c r="F177" s="306" t="s">
        <v>378</v>
      </c>
      <c r="G177" s="287"/>
      <c r="H177" s="287" t="s">
        <v>449</v>
      </c>
      <c r="I177" s="287" t="s">
        <v>380</v>
      </c>
      <c r="J177" s="287">
        <v>20</v>
      </c>
      <c r="K177" s="328"/>
    </row>
    <row r="178" spans="2:11" ht="15" customHeight="1">
      <c r="B178" s="307"/>
      <c r="C178" s="287" t="s">
        <v>122</v>
      </c>
      <c r="D178" s="287"/>
      <c r="E178" s="287"/>
      <c r="F178" s="306" t="s">
        <v>378</v>
      </c>
      <c r="G178" s="287"/>
      <c r="H178" s="287" t="s">
        <v>450</v>
      </c>
      <c r="I178" s="287" t="s">
        <v>380</v>
      </c>
      <c r="J178" s="287">
        <v>255</v>
      </c>
      <c r="K178" s="328"/>
    </row>
    <row r="179" spans="2:11" ht="15" customHeight="1">
      <c r="B179" s="307"/>
      <c r="C179" s="287" t="s">
        <v>123</v>
      </c>
      <c r="D179" s="287"/>
      <c r="E179" s="287"/>
      <c r="F179" s="306" t="s">
        <v>378</v>
      </c>
      <c r="G179" s="287"/>
      <c r="H179" s="287" t="s">
        <v>343</v>
      </c>
      <c r="I179" s="287" t="s">
        <v>380</v>
      </c>
      <c r="J179" s="287">
        <v>10</v>
      </c>
      <c r="K179" s="328"/>
    </row>
    <row r="180" spans="2:11" ht="15" customHeight="1">
      <c r="B180" s="307"/>
      <c r="C180" s="287" t="s">
        <v>124</v>
      </c>
      <c r="D180" s="287"/>
      <c r="E180" s="287"/>
      <c r="F180" s="306" t="s">
        <v>378</v>
      </c>
      <c r="G180" s="287"/>
      <c r="H180" s="287" t="s">
        <v>451</v>
      </c>
      <c r="I180" s="287" t="s">
        <v>412</v>
      </c>
      <c r="J180" s="287"/>
      <c r="K180" s="328"/>
    </row>
    <row r="181" spans="2:11" ht="15" customHeight="1">
      <c r="B181" s="307"/>
      <c r="C181" s="287" t="s">
        <v>452</v>
      </c>
      <c r="D181" s="287"/>
      <c r="E181" s="287"/>
      <c r="F181" s="306" t="s">
        <v>378</v>
      </c>
      <c r="G181" s="287"/>
      <c r="H181" s="287" t="s">
        <v>453</v>
      </c>
      <c r="I181" s="287" t="s">
        <v>412</v>
      </c>
      <c r="J181" s="287"/>
      <c r="K181" s="328"/>
    </row>
    <row r="182" spans="2:11" ht="15" customHeight="1">
      <c r="B182" s="307"/>
      <c r="C182" s="287" t="s">
        <v>441</v>
      </c>
      <c r="D182" s="287"/>
      <c r="E182" s="287"/>
      <c r="F182" s="306" t="s">
        <v>378</v>
      </c>
      <c r="G182" s="287"/>
      <c r="H182" s="287" t="s">
        <v>454</v>
      </c>
      <c r="I182" s="287" t="s">
        <v>412</v>
      </c>
      <c r="J182" s="287"/>
      <c r="K182" s="328"/>
    </row>
    <row r="183" spans="2:11" ht="15" customHeight="1">
      <c r="B183" s="307"/>
      <c r="C183" s="287" t="s">
        <v>126</v>
      </c>
      <c r="D183" s="287"/>
      <c r="E183" s="287"/>
      <c r="F183" s="306" t="s">
        <v>384</v>
      </c>
      <c r="G183" s="287"/>
      <c r="H183" s="287" t="s">
        <v>455</v>
      </c>
      <c r="I183" s="287" t="s">
        <v>380</v>
      </c>
      <c r="J183" s="287">
        <v>50</v>
      </c>
      <c r="K183" s="328"/>
    </row>
    <row r="184" spans="2:11" ht="15" customHeight="1">
      <c r="B184" s="307"/>
      <c r="C184" s="287" t="s">
        <v>456</v>
      </c>
      <c r="D184" s="287"/>
      <c r="E184" s="287"/>
      <c r="F184" s="306" t="s">
        <v>384</v>
      </c>
      <c r="G184" s="287"/>
      <c r="H184" s="287" t="s">
        <v>457</v>
      </c>
      <c r="I184" s="287" t="s">
        <v>458</v>
      </c>
      <c r="J184" s="287"/>
      <c r="K184" s="328"/>
    </row>
    <row r="185" spans="2:11" ht="15" customHeight="1">
      <c r="B185" s="307"/>
      <c r="C185" s="287" t="s">
        <v>459</v>
      </c>
      <c r="D185" s="287"/>
      <c r="E185" s="287"/>
      <c r="F185" s="306" t="s">
        <v>384</v>
      </c>
      <c r="G185" s="287"/>
      <c r="H185" s="287" t="s">
        <v>460</v>
      </c>
      <c r="I185" s="287" t="s">
        <v>458</v>
      </c>
      <c r="J185" s="287"/>
      <c r="K185" s="328"/>
    </row>
    <row r="186" spans="2:11" ht="15" customHeight="1">
      <c r="B186" s="307"/>
      <c r="C186" s="287" t="s">
        <v>461</v>
      </c>
      <c r="D186" s="287"/>
      <c r="E186" s="287"/>
      <c r="F186" s="306" t="s">
        <v>384</v>
      </c>
      <c r="G186" s="287"/>
      <c r="H186" s="287" t="s">
        <v>462</v>
      </c>
      <c r="I186" s="287" t="s">
        <v>458</v>
      </c>
      <c r="J186" s="287"/>
      <c r="K186" s="328"/>
    </row>
    <row r="187" spans="2:11" ht="15" customHeight="1">
      <c r="B187" s="307"/>
      <c r="C187" s="340" t="s">
        <v>463</v>
      </c>
      <c r="D187" s="287"/>
      <c r="E187" s="287"/>
      <c r="F187" s="306" t="s">
        <v>384</v>
      </c>
      <c r="G187" s="287"/>
      <c r="H187" s="287" t="s">
        <v>464</v>
      </c>
      <c r="I187" s="287" t="s">
        <v>465</v>
      </c>
      <c r="J187" s="341" t="s">
        <v>466</v>
      </c>
      <c r="K187" s="328"/>
    </row>
    <row r="188" spans="2:11" ht="15" customHeight="1">
      <c r="B188" s="307"/>
      <c r="C188" s="292" t="s">
        <v>49</v>
      </c>
      <c r="D188" s="287"/>
      <c r="E188" s="287"/>
      <c r="F188" s="306" t="s">
        <v>378</v>
      </c>
      <c r="G188" s="287"/>
      <c r="H188" s="283" t="s">
        <v>467</v>
      </c>
      <c r="I188" s="287" t="s">
        <v>468</v>
      </c>
      <c r="J188" s="287"/>
      <c r="K188" s="328"/>
    </row>
    <row r="189" spans="2:11" ht="15" customHeight="1">
      <c r="B189" s="307"/>
      <c r="C189" s="292" t="s">
        <v>469</v>
      </c>
      <c r="D189" s="287"/>
      <c r="E189" s="287"/>
      <c r="F189" s="306" t="s">
        <v>378</v>
      </c>
      <c r="G189" s="287"/>
      <c r="H189" s="287" t="s">
        <v>470</v>
      </c>
      <c r="I189" s="287" t="s">
        <v>412</v>
      </c>
      <c r="J189" s="287"/>
      <c r="K189" s="328"/>
    </row>
    <row r="190" spans="2:11" ht="15" customHeight="1">
      <c r="B190" s="307"/>
      <c r="C190" s="292" t="s">
        <v>471</v>
      </c>
      <c r="D190" s="287"/>
      <c r="E190" s="287"/>
      <c r="F190" s="306" t="s">
        <v>378</v>
      </c>
      <c r="G190" s="287"/>
      <c r="H190" s="287" t="s">
        <v>472</v>
      </c>
      <c r="I190" s="287" t="s">
        <v>412</v>
      </c>
      <c r="J190" s="287"/>
      <c r="K190" s="328"/>
    </row>
    <row r="191" spans="2:11" ht="15" customHeight="1">
      <c r="B191" s="307"/>
      <c r="C191" s="292" t="s">
        <v>473</v>
      </c>
      <c r="D191" s="287"/>
      <c r="E191" s="287"/>
      <c r="F191" s="306" t="s">
        <v>384</v>
      </c>
      <c r="G191" s="287"/>
      <c r="H191" s="287" t="s">
        <v>474</v>
      </c>
      <c r="I191" s="287" t="s">
        <v>412</v>
      </c>
      <c r="J191" s="287"/>
      <c r="K191" s="328"/>
    </row>
    <row r="192" spans="2:11" ht="15" customHeight="1">
      <c r="B192" s="334"/>
      <c r="C192" s="342"/>
      <c r="D192" s="316"/>
      <c r="E192" s="316"/>
      <c r="F192" s="316"/>
      <c r="G192" s="316"/>
      <c r="H192" s="316"/>
      <c r="I192" s="316"/>
      <c r="J192" s="316"/>
      <c r="K192" s="335"/>
    </row>
    <row r="193" spans="2:11" ht="18.75" customHeight="1">
      <c r="B193" s="283"/>
      <c r="C193" s="287"/>
      <c r="D193" s="287"/>
      <c r="E193" s="287"/>
      <c r="F193" s="306"/>
      <c r="G193" s="287"/>
      <c r="H193" s="287"/>
      <c r="I193" s="287"/>
      <c r="J193" s="287"/>
      <c r="K193" s="283"/>
    </row>
    <row r="194" spans="2:11" ht="18.75" customHeight="1">
      <c r="B194" s="283"/>
      <c r="C194" s="287"/>
      <c r="D194" s="287"/>
      <c r="E194" s="287"/>
      <c r="F194" s="306"/>
      <c r="G194" s="287"/>
      <c r="H194" s="287"/>
      <c r="I194" s="287"/>
      <c r="J194" s="287"/>
      <c r="K194" s="283"/>
    </row>
    <row r="195" spans="2:11" ht="18.75" customHeight="1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2:11" ht="13.5">
      <c r="B196" s="275"/>
      <c r="C196" s="276"/>
      <c r="D196" s="276"/>
      <c r="E196" s="276"/>
      <c r="F196" s="276"/>
      <c r="G196" s="276"/>
      <c r="H196" s="276"/>
      <c r="I196" s="276"/>
      <c r="J196" s="276"/>
      <c r="K196" s="277"/>
    </row>
    <row r="197" spans="2:11" ht="21">
      <c r="B197" s="278"/>
      <c r="C197" s="402" t="s">
        <v>475</v>
      </c>
      <c r="D197" s="402"/>
      <c r="E197" s="402"/>
      <c r="F197" s="402"/>
      <c r="G197" s="402"/>
      <c r="H197" s="402"/>
      <c r="I197" s="402"/>
      <c r="J197" s="402"/>
      <c r="K197" s="279"/>
    </row>
    <row r="198" spans="2:11" ht="25.5" customHeight="1">
      <c r="B198" s="278"/>
      <c r="C198" s="343" t="s">
        <v>476</v>
      </c>
      <c r="D198" s="343"/>
      <c r="E198" s="343"/>
      <c r="F198" s="343" t="s">
        <v>477</v>
      </c>
      <c r="G198" s="344"/>
      <c r="H198" s="408" t="s">
        <v>478</v>
      </c>
      <c r="I198" s="408"/>
      <c r="J198" s="408"/>
      <c r="K198" s="279"/>
    </row>
    <row r="199" spans="2:11" ht="5.25" customHeight="1">
      <c r="B199" s="307"/>
      <c r="C199" s="304"/>
      <c r="D199" s="304"/>
      <c r="E199" s="304"/>
      <c r="F199" s="304"/>
      <c r="G199" s="287"/>
      <c r="H199" s="304"/>
      <c r="I199" s="304"/>
      <c r="J199" s="304"/>
      <c r="K199" s="328"/>
    </row>
    <row r="200" spans="2:11" ht="15" customHeight="1">
      <c r="B200" s="307"/>
      <c r="C200" s="287" t="s">
        <v>468</v>
      </c>
      <c r="D200" s="287"/>
      <c r="E200" s="287"/>
      <c r="F200" s="306" t="s">
        <v>50</v>
      </c>
      <c r="G200" s="287"/>
      <c r="H200" s="404" t="s">
        <v>479</v>
      </c>
      <c r="I200" s="404"/>
      <c r="J200" s="404"/>
      <c r="K200" s="328"/>
    </row>
    <row r="201" spans="2:11" ht="15" customHeight="1">
      <c r="B201" s="307"/>
      <c r="C201" s="313"/>
      <c r="D201" s="287"/>
      <c r="E201" s="287"/>
      <c r="F201" s="306" t="s">
        <v>51</v>
      </c>
      <c r="G201" s="287"/>
      <c r="H201" s="404" t="s">
        <v>480</v>
      </c>
      <c r="I201" s="404"/>
      <c r="J201" s="404"/>
      <c r="K201" s="328"/>
    </row>
    <row r="202" spans="2:11" ht="15" customHeight="1">
      <c r="B202" s="307"/>
      <c r="C202" s="313"/>
      <c r="D202" s="287"/>
      <c r="E202" s="287"/>
      <c r="F202" s="306" t="s">
        <v>54</v>
      </c>
      <c r="G202" s="287"/>
      <c r="H202" s="404" t="s">
        <v>481</v>
      </c>
      <c r="I202" s="404"/>
      <c r="J202" s="404"/>
      <c r="K202" s="328"/>
    </row>
    <row r="203" spans="2:11" ht="15" customHeight="1">
      <c r="B203" s="307"/>
      <c r="C203" s="287"/>
      <c r="D203" s="287"/>
      <c r="E203" s="287"/>
      <c r="F203" s="306" t="s">
        <v>52</v>
      </c>
      <c r="G203" s="287"/>
      <c r="H203" s="404" t="s">
        <v>482</v>
      </c>
      <c r="I203" s="404"/>
      <c r="J203" s="404"/>
      <c r="K203" s="328"/>
    </row>
    <row r="204" spans="2:11" ht="15" customHeight="1">
      <c r="B204" s="307"/>
      <c r="C204" s="287"/>
      <c r="D204" s="287"/>
      <c r="E204" s="287"/>
      <c r="F204" s="306" t="s">
        <v>53</v>
      </c>
      <c r="G204" s="287"/>
      <c r="H204" s="404" t="s">
        <v>483</v>
      </c>
      <c r="I204" s="404"/>
      <c r="J204" s="404"/>
      <c r="K204" s="328"/>
    </row>
    <row r="205" spans="2:11" ht="15" customHeight="1">
      <c r="B205" s="307"/>
      <c r="C205" s="287"/>
      <c r="D205" s="287"/>
      <c r="E205" s="287"/>
      <c r="F205" s="306"/>
      <c r="G205" s="287"/>
      <c r="H205" s="287"/>
      <c r="I205" s="287"/>
      <c r="J205" s="287"/>
      <c r="K205" s="328"/>
    </row>
    <row r="206" spans="2:11" ht="15" customHeight="1">
      <c r="B206" s="307"/>
      <c r="C206" s="287" t="s">
        <v>424</v>
      </c>
      <c r="D206" s="287"/>
      <c r="E206" s="287"/>
      <c r="F206" s="306" t="s">
        <v>86</v>
      </c>
      <c r="G206" s="287"/>
      <c r="H206" s="404" t="s">
        <v>484</v>
      </c>
      <c r="I206" s="404"/>
      <c r="J206" s="404"/>
      <c r="K206" s="328"/>
    </row>
    <row r="207" spans="2:11" ht="15" customHeight="1">
      <c r="B207" s="307"/>
      <c r="C207" s="313"/>
      <c r="D207" s="287"/>
      <c r="E207" s="287"/>
      <c r="F207" s="306" t="s">
        <v>322</v>
      </c>
      <c r="G207" s="287"/>
      <c r="H207" s="404" t="s">
        <v>323</v>
      </c>
      <c r="I207" s="404"/>
      <c r="J207" s="404"/>
      <c r="K207" s="328"/>
    </row>
    <row r="208" spans="2:11" ht="15" customHeight="1">
      <c r="B208" s="307"/>
      <c r="C208" s="287"/>
      <c r="D208" s="287"/>
      <c r="E208" s="287"/>
      <c r="F208" s="306" t="s">
        <v>320</v>
      </c>
      <c r="G208" s="287"/>
      <c r="H208" s="404" t="s">
        <v>485</v>
      </c>
      <c r="I208" s="404"/>
      <c r="J208" s="404"/>
      <c r="K208" s="328"/>
    </row>
    <row r="209" spans="2:11" ht="15" customHeight="1">
      <c r="B209" s="345"/>
      <c r="C209" s="313"/>
      <c r="D209" s="313"/>
      <c r="E209" s="313"/>
      <c r="F209" s="306" t="s">
        <v>324</v>
      </c>
      <c r="G209" s="292"/>
      <c r="H209" s="403" t="s">
        <v>325</v>
      </c>
      <c r="I209" s="403"/>
      <c r="J209" s="403"/>
      <c r="K209" s="346"/>
    </row>
    <row r="210" spans="2:11" ht="15" customHeight="1">
      <c r="B210" s="345"/>
      <c r="C210" s="313"/>
      <c r="D210" s="313"/>
      <c r="E210" s="313"/>
      <c r="F210" s="306" t="s">
        <v>326</v>
      </c>
      <c r="G210" s="292"/>
      <c r="H210" s="403" t="s">
        <v>486</v>
      </c>
      <c r="I210" s="403"/>
      <c r="J210" s="403"/>
      <c r="K210" s="346"/>
    </row>
    <row r="211" spans="2:11" ht="15" customHeight="1">
      <c r="B211" s="345"/>
      <c r="C211" s="313"/>
      <c r="D211" s="313"/>
      <c r="E211" s="313"/>
      <c r="F211" s="347"/>
      <c r="G211" s="292"/>
      <c r="H211" s="348"/>
      <c r="I211" s="348"/>
      <c r="J211" s="348"/>
      <c r="K211" s="346"/>
    </row>
    <row r="212" spans="2:11" ht="15" customHeight="1">
      <c r="B212" s="345"/>
      <c r="C212" s="287" t="s">
        <v>448</v>
      </c>
      <c r="D212" s="313"/>
      <c r="E212" s="313"/>
      <c r="F212" s="306">
        <v>1</v>
      </c>
      <c r="G212" s="292"/>
      <c r="H212" s="403" t="s">
        <v>487</v>
      </c>
      <c r="I212" s="403"/>
      <c r="J212" s="403"/>
      <c r="K212" s="346"/>
    </row>
    <row r="213" spans="2:11" ht="15" customHeight="1">
      <c r="B213" s="345"/>
      <c r="C213" s="313"/>
      <c r="D213" s="313"/>
      <c r="E213" s="313"/>
      <c r="F213" s="306">
        <v>2</v>
      </c>
      <c r="G213" s="292"/>
      <c r="H213" s="403" t="s">
        <v>488</v>
      </c>
      <c r="I213" s="403"/>
      <c r="J213" s="403"/>
      <c r="K213" s="346"/>
    </row>
    <row r="214" spans="2:11" ht="15" customHeight="1">
      <c r="B214" s="345"/>
      <c r="C214" s="313"/>
      <c r="D214" s="313"/>
      <c r="E214" s="313"/>
      <c r="F214" s="306">
        <v>3</v>
      </c>
      <c r="G214" s="292"/>
      <c r="H214" s="403" t="s">
        <v>489</v>
      </c>
      <c r="I214" s="403"/>
      <c r="J214" s="403"/>
      <c r="K214" s="346"/>
    </row>
    <row r="215" spans="2:11" ht="15" customHeight="1">
      <c r="B215" s="345"/>
      <c r="C215" s="313"/>
      <c r="D215" s="313"/>
      <c r="E215" s="313"/>
      <c r="F215" s="306">
        <v>4</v>
      </c>
      <c r="G215" s="292"/>
      <c r="H215" s="403" t="s">
        <v>490</v>
      </c>
      <c r="I215" s="403"/>
      <c r="J215" s="403"/>
      <c r="K215" s="346"/>
    </row>
    <row r="216" spans="2:11" ht="12.75" customHeight="1">
      <c r="B216" s="349"/>
      <c r="C216" s="350"/>
      <c r="D216" s="350"/>
      <c r="E216" s="350"/>
      <c r="F216" s="350"/>
      <c r="G216" s="350"/>
      <c r="H216" s="350"/>
      <c r="I216" s="350"/>
      <c r="J216" s="350"/>
      <c r="K216" s="351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</dc:creator>
  <cp:keywords/>
  <dc:description/>
  <cp:lastModifiedBy>Ledašil</cp:lastModifiedBy>
  <cp:lastPrinted>2017-12-18T10:34:09Z</cp:lastPrinted>
  <dcterms:created xsi:type="dcterms:W3CDTF">2017-11-30T10:49:28Z</dcterms:created>
  <dcterms:modified xsi:type="dcterms:W3CDTF">2017-12-18T10:34:11Z</dcterms:modified>
  <cp:category/>
  <cp:version/>
  <cp:contentType/>
  <cp:contentStatus/>
</cp:coreProperties>
</file>