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5"/>
  </bookViews>
  <sheets>
    <sheet name="Krycí list" sheetId="1" r:id="rId1"/>
    <sheet name="Rekapitulace" sheetId="2" r:id="rId2"/>
    <sheet name="VC103" sheetId="3" r:id="rId3"/>
    <sheet name="VC110" sheetId="4" r:id="rId4"/>
    <sheet name="VC111" sheetId="5" r:id="rId5"/>
    <sheet name="zelen VC110, VC111" sheetId="6" r:id="rId6"/>
    <sheet name="zelen VC110, VC111 nasledna pec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 localSheetId="3">#REF!</definedName>
    <definedName name="Dodavka0" localSheetId="4">#REF!</definedName>
    <definedName name="Dodavka0" localSheetId="5">#REF!</definedName>
    <definedName name="Dodavka0" localSheetId="6">#REF!</definedName>
    <definedName name="Dodavka0">#REF!</definedName>
    <definedName name="HSV">'Rekapitulace'!$E$11</definedName>
    <definedName name="HSV0" localSheetId="3">#REF!</definedName>
    <definedName name="HSV0" localSheetId="4">#REF!</definedName>
    <definedName name="HSV0" localSheetId="5">#REF!</definedName>
    <definedName name="HSV0" localSheetId="6">#REF!</definedName>
    <definedName name="HSV0">#REF!</definedName>
    <definedName name="HZS">'Rekapitulace'!$I$11</definedName>
    <definedName name="HZS0" localSheetId="3">#REF!</definedName>
    <definedName name="HZS0" localSheetId="4">#REF!</definedName>
    <definedName name="HZS0" localSheetId="5">#REF!</definedName>
    <definedName name="HZS0" localSheetId="6">#REF!</definedName>
    <definedName name="HZS0">#REF!</definedName>
    <definedName name="JKSO">'Krycí list'!$F$4</definedName>
    <definedName name="MJ">'Krycí list'!$G$4</definedName>
    <definedName name="Mont">'Rekapitulace'!$H$11</definedName>
    <definedName name="Montaz0" localSheetId="3">#REF!</definedName>
    <definedName name="Montaz0" localSheetId="4">#REF!</definedName>
    <definedName name="Montaz0" localSheetId="5">#REF!</definedName>
    <definedName name="Montaz0" localSheetId="6">#REF!</definedName>
    <definedName name="Montaz0">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1">'Rekapitulace'!$A$1:$I$59</definedName>
    <definedName name="_xlnm.Print_Area" localSheetId="2">'VC103'!$A$1:$G$63</definedName>
    <definedName name="_xlnm.Print_Area" localSheetId="3">'VC110'!$A$1:$G$82</definedName>
    <definedName name="_xlnm.Print_Area" localSheetId="4">'VC111'!$A$1:$G$63</definedName>
    <definedName name="_xlnm.Print_Area" localSheetId="5">'zelen VC110, VC111'!$A$1:$H$33</definedName>
    <definedName name="_xlnm.Print_Area" localSheetId="6">'zelen VC110, VC111 nasledna pec'!$A$1:$H$25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 localSheetId="3">#REF!</definedName>
    <definedName name="PSV0" localSheetId="4">#REF!</definedName>
    <definedName name="PSV0" localSheetId="5">#REF!</definedName>
    <definedName name="PSV0" localSheetId="6">#REF!</definedName>
    <definedName name="PSV0">#REF!</definedName>
    <definedName name="SloupecCC" localSheetId="3">'VC110'!$G$6</definedName>
    <definedName name="SloupecCC" localSheetId="4">'VC111'!$G$6</definedName>
    <definedName name="SloupecCC" localSheetId="5">'zelen VC110, VC111'!$G$6</definedName>
    <definedName name="SloupecCC" localSheetId="6">'zelen VC110, VC111 nasledna pec'!$G$6</definedName>
    <definedName name="SloupecCC">'VC103'!$G$6</definedName>
    <definedName name="SloupecCisloPol" localSheetId="3">'VC110'!$B$6</definedName>
    <definedName name="SloupecCisloPol" localSheetId="4">'VC111'!$B$6</definedName>
    <definedName name="SloupecCisloPol" localSheetId="5">'zelen VC110, VC111'!$B$6</definedName>
    <definedName name="SloupecCisloPol" localSheetId="6">'zelen VC110, VC111 nasledna pec'!$B$6</definedName>
    <definedName name="SloupecCisloPol">'VC103'!$B$6</definedName>
    <definedName name="SloupecJC" localSheetId="3">'VC110'!$F$6</definedName>
    <definedName name="SloupecJC" localSheetId="4">'VC111'!$F$6</definedName>
    <definedName name="SloupecJC" localSheetId="5">'zelen VC110, VC111'!$F$6</definedName>
    <definedName name="SloupecJC" localSheetId="6">'zelen VC110, VC111 nasledna pec'!$F$6</definedName>
    <definedName name="SloupecJC">'VC103'!$F$6</definedName>
    <definedName name="SloupecMJ" localSheetId="3">'VC110'!$D$6</definedName>
    <definedName name="SloupecMJ" localSheetId="4">'VC111'!$D$6</definedName>
    <definedName name="SloupecMJ" localSheetId="5">'zelen VC110, VC111'!$D$6</definedName>
    <definedName name="SloupecMJ" localSheetId="6">'zelen VC110, VC111 nasledna pec'!$D$6</definedName>
    <definedName name="SloupecMJ">'VC103'!$D$6</definedName>
    <definedName name="SloupecMnozstvi" localSheetId="3">'VC110'!$E$6</definedName>
    <definedName name="SloupecMnozstvi" localSheetId="4">'VC111'!$E$6</definedName>
    <definedName name="SloupecMnozstvi" localSheetId="5">'zelen VC110, VC111'!$E$6</definedName>
    <definedName name="SloupecMnozstvi" localSheetId="6">'zelen VC110, VC111 nasledna pec'!$E$6</definedName>
    <definedName name="SloupecMnozstvi">'VC103'!$E$6</definedName>
    <definedName name="SloupecNazPol" localSheetId="3">'VC110'!$C$6</definedName>
    <definedName name="SloupecNazPol" localSheetId="4">'VC111'!$C$6</definedName>
    <definedName name="SloupecNazPol" localSheetId="5">'zelen VC110, VC111'!$C$6</definedName>
    <definedName name="SloupecNazPol" localSheetId="6">'zelen VC110, VC111 nasledna pec'!$C$6</definedName>
    <definedName name="SloupecNazPol">'VC103'!$C$6</definedName>
    <definedName name="SloupecPC" localSheetId="3">'VC110'!$A$6</definedName>
    <definedName name="SloupecPC" localSheetId="4">'VC111'!$A$6</definedName>
    <definedName name="SloupecPC" localSheetId="5">'zelen VC110, VC111'!$A$6</definedName>
    <definedName name="SloupecPC" localSheetId="6">'zelen VC110, VC111 nasledna pec'!$A$6</definedName>
    <definedName name="SloupecPC">'VC103'!$A$6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Typ" localSheetId="3">#REF!</definedName>
    <definedName name="Typ" localSheetId="4">#REF!</definedName>
    <definedName name="Typ" localSheetId="5">#REF!</definedName>
    <definedName name="Typ" localSheetId="6">#REF!</definedName>
    <definedName name="Typ">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'VC103'!$1:$6</definedName>
    <definedName name="_xlnm.Print_Titles" localSheetId="3">'VC110'!$1:$6</definedName>
    <definedName name="_xlnm.Print_Titles" localSheetId="4">'VC111'!$1:$6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<sst xmlns="http://schemas.openxmlformats.org/spreadsheetml/2006/main" count="786" uniqueCount="287">
  <si>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</si>
  <si>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</si>
  <si>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</si>
  <si>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</si>
  <si>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</si>
  <si>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</si>
  <si>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</si>
  <si>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</si>
  <si>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</si>
  <si>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</si>
  <si>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</si>
  <si>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</si>
  <si>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</si>
  <si>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</si>
  <si>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</si>
  <si>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</si>
  <si>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</si>
  <si>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</si>
  <si>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</si>
  <si>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</si>
  <si>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</si>
  <si>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</si>
  <si>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</si>
  <si>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</si>
  <si>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</si>
  <si>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</si>
  <si>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</si>
  <si>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</si>
  <si>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</si>
  <si>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</si>
  <si>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</si>
  <si>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</si>
  <si>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</si>
  <si>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</si>
  <si>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</si>
  <si>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</si>
  <si>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</si>
  <si>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</si>
  <si>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</si>
  <si>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</si>
  <si>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</si>
  <si>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</si>
  <si>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</si>
  <si>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</si>
  <si>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</si>
  <si>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</si>
  <si>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</si>
  <si>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</si>
  <si>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</si>
  <si>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</si>
  <si>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</si>
  <si>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</si>
  <si>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</si>
  <si>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</si>
  <si>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</si>
  <si>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</si>
  <si>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</si>
  <si>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</si>
  <si>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</si>
  <si>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</si>
  <si>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</si>
  <si>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</si>
  <si>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HOVORANY - polní cesty VC103, VC110, VC111</t>
  </si>
  <si>
    <t>121 10-0001.RAB</t>
  </si>
  <si>
    <t>Sejmutí ornice, naložení, odvoz a uložení odvoz do 5 km</t>
  </si>
  <si>
    <t>m3</t>
  </si>
  <si>
    <t>mimo stávající komunikaci:605*0,2</t>
  </si>
  <si>
    <t>rozprostření ornice:-791*0,15</t>
  </si>
  <si>
    <t>121 10-0002.RAA</t>
  </si>
  <si>
    <t>Sejmutí ornice a uložení na deponii do 1 km zpětný přesun, rozprostření v tl. 15 cm</t>
  </si>
  <si>
    <t>791*0,15</t>
  </si>
  <si>
    <t>122 20-1102.R00</t>
  </si>
  <si>
    <t>962,2-2,35-118,65-326,6</t>
  </si>
  <si>
    <t>162 60-1102.R00</t>
  </si>
  <si>
    <t>171 10-1105.R00</t>
  </si>
  <si>
    <t>181 10-1102.R00</t>
  </si>
  <si>
    <t>m2</t>
  </si>
  <si>
    <t>933,2*4,2</t>
  </si>
  <si>
    <t>napojení na ZÚ a KÚ:27,3</t>
  </si>
  <si>
    <t>182 10-1101.R00</t>
  </si>
  <si>
    <t>182 20-1101.R00</t>
  </si>
  <si>
    <t>180 40-2112.R00</t>
  </si>
  <si>
    <t>Založení trávníku parkového výsevem svah do 1:2 vč. dodávky travního semene</t>
  </si>
  <si>
    <t>9+782</t>
  </si>
  <si>
    <t>111 20-0001.RA0</t>
  </si>
  <si>
    <t>132 20-0010.RAB</t>
  </si>
  <si>
    <t>Hloubení nezapaž. rýh šířky do 60 cm v hornině 1-4 odvoz do  5 km, uložení na skládku</t>
  </si>
  <si>
    <t>16,6*0,6*0,3</t>
  </si>
  <si>
    <t>199 00-0005.R00</t>
  </si>
  <si>
    <t>Poplatek za skládku zeminy 1- 4 skládka Mistřín - Pískovna</t>
  </si>
  <si>
    <t>t</t>
  </si>
  <si>
    <t>514,60*1,8</t>
  </si>
  <si>
    <t>5</t>
  </si>
  <si>
    <t>Komunikace</t>
  </si>
  <si>
    <t>572 95-2111.R00</t>
  </si>
  <si>
    <t>16,6*0,6</t>
  </si>
  <si>
    <t>561 47-1120.R00</t>
  </si>
  <si>
    <t>4,2*933,2</t>
  </si>
  <si>
    <t>564 85-1111.R00</t>
  </si>
  <si>
    <t>564 75-2111.R00</t>
  </si>
  <si>
    <t>933,2*4</t>
  </si>
  <si>
    <t>573 11-1111.R00</t>
  </si>
  <si>
    <t>933,2*3,5</t>
  </si>
  <si>
    <t>565 15-1111.R00</t>
  </si>
  <si>
    <t>573 21-1111.R00</t>
  </si>
  <si>
    <t>577 13-2311.R00</t>
  </si>
  <si>
    <t>Podklad ze štěrkodrti po zhutnění tloušťky 15 cm zpevnění odboček</t>
  </si>
  <si>
    <t>53,2+35,3+35,9</t>
  </si>
  <si>
    <t>91</t>
  </si>
  <si>
    <t>Doplňující práce na komunikaci</t>
  </si>
  <si>
    <t>919 73-5112.R00</t>
  </si>
  <si>
    <t>m</t>
  </si>
  <si>
    <t>99</t>
  </si>
  <si>
    <t>Staveništní přesun hmot</t>
  </si>
  <si>
    <t>998 22-5111.R00</t>
  </si>
  <si>
    <t>0,01245+3558,10717</t>
  </si>
  <si>
    <t>mimo stávající komunikaci:622,8*0,2</t>
  </si>
  <si>
    <t>rozprostření ornice:-758,7*0,15</t>
  </si>
  <si>
    <t>758,7*0,15</t>
  </si>
  <si>
    <t>597,6-10,755-236,6-121,4</t>
  </si>
  <si>
    <t>676*4,2</t>
  </si>
  <si>
    <t>odbočky:15,2</t>
  </si>
  <si>
    <t>výhybny:50,3</t>
  </si>
  <si>
    <t>napojení:20,5</t>
  </si>
  <si>
    <t>59,9+698,8</t>
  </si>
  <si>
    <t>15,8*0,6*0,3</t>
  </si>
  <si>
    <t>112 10-0001.RAA</t>
  </si>
  <si>
    <t>Kácení stromů do 500 mm a odstranění pařezů včetně odvozu, spálení větví</t>
  </si>
  <si>
    <t>kus</t>
  </si>
  <si>
    <t>228,845*1,8</t>
  </si>
  <si>
    <t>4,2*676</t>
  </si>
  <si>
    <t>15,8*0,6</t>
  </si>
  <si>
    <t>676*4</t>
  </si>
  <si>
    <t>676*3,5</t>
  </si>
  <si>
    <t>90</t>
  </si>
  <si>
    <t>Přípočty</t>
  </si>
  <si>
    <t>900 10-0001.RAA</t>
  </si>
  <si>
    <t>Oplocení z drátěného pletiva, ocelové sloupky vrata, vrátka, ostnatý drát, výška 2 m</t>
  </si>
  <si>
    <t>100 m</t>
  </si>
  <si>
    <t>0,609-0,676 km:67*1,01/100</t>
  </si>
  <si>
    <t>96</t>
  </si>
  <si>
    <t>Bourání konstrukcí</t>
  </si>
  <si>
    <t>966 06-7111.R00</t>
  </si>
  <si>
    <t>0,00567+2631,03558+3,51283</t>
  </si>
  <si>
    <t>mimo stávající komunikaci:615,5*0,2</t>
  </si>
  <si>
    <t>rozprostření ornice:-611,2*0,15</t>
  </si>
  <si>
    <t>611,2*0,15</t>
  </si>
  <si>
    <t>505,8-31,42-91,68-140,3</t>
  </si>
  <si>
    <t>400,9*4,2</t>
  </si>
  <si>
    <t>odbočky:23,9+25,8</t>
  </si>
  <si>
    <t>výhybny:52,8</t>
  </si>
  <si>
    <t>340,9+270,3</t>
  </si>
  <si>
    <t>242,4*1,8</t>
  </si>
  <si>
    <t>4,2*400,9</t>
  </si>
  <si>
    <t>400,9*3,5</t>
  </si>
  <si>
    <t>REKAPITULACE  STAVEBNÍCH  DÍLŮ VC103</t>
  </si>
  <si>
    <t>REKAPITULACE  STAVEBNÍCH  DÍLŮ VC111</t>
  </si>
  <si>
    <t>REKAPITULACE  STAVEBNÍCH  DÍLŮ VC110</t>
  </si>
  <si>
    <t>914 00-1111.R00</t>
  </si>
  <si>
    <t>B11:1</t>
  </si>
  <si>
    <t>B20a:1</t>
  </si>
  <si>
    <t>E13:1</t>
  </si>
  <si>
    <t>B11:2</t>
  </si>
  <si>
    <t>B20a:2</t>
  </si>
  <si>
    <t>E13:2</t>
  </si>
  <si>
    <t>ROZPOČET</t>
  </si>
  <si>
    <r>
      <t>Stavba :</t>
    </r>
    <r>
      <rPr>
        <b/>
        <sz val="12"/>
        <color indexed="10"/>
        <rFont val="Arial Narrow"/>
        <family val="2"/>
      </rPr>
      <t xml:space="preserve"> </t>
    </r>
  </si>
  <si>
    <t>Objednavatel:</t>
  </si>
  <si>
    <t xml:space="preserve">Zhotovitel : </t>
  </si>
  <si>
    <t xml:space="preserve">Datum : </t>
  </si>
  <si>
    <t>únor 2017</t>
  </si>
  <si>
    <t xml:space="preserve">Vypracoval : </t>
  </si>
  <si>
    <t>P.Č.</t>
  </si>
  <si>
    <t>Kód položky</t>
  </si>
  <si>
    <t>Popis</t>
  </si>
  <si>
    <t>Množství celkem</t>
  </si>
  <si>
    <t>Cena jednotková</t>
  </si>
  <si>
    <t>Cena celkem</t>
  </si>
  <si>
    <t>Cenová soustava</t>
  </si>
  <si>
    <t>Práce a dodávky HSV</t>
  </si>
  <si>
    <t>111 11-1312</t>
  </si>
  <si>
    <t>Odstranění ruderálního porostu  v rovině nebo na svahu do 1:5</t>
  </si>
  <si>
    <t>URS 2017 100%</t>
  </si>
  <si>
    <t>183 10-1114</t>
  </si>
  <si>
    <t>Hloubení jámy přes 0,005 do 0,125  m3 bez výměny půdy</t>
  </si>
  <si>
    <t>ks</t>
  </si>
  <si>
    <t>184 10-2114</t>
  </si>
  <si>
    <t>Výsadba dřevin s balem do přdem vyhloubené jamky se zalitím / stromy</t>
  </si>
  <si>
    <t>183 10-1113</t>
  </si>
  <si>
    <r>
      <t>Hloubení jámy přes 0,02 do 0, 05 m</t>
    </r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bez výměny půdy</t>
    </r>
  </si>
  <si>
    <t>184 10-2113</t>
  </si>
  <si>
    <t>Výsadba dřevin s balem do přdem vyhloubené jamky se zalitím / keře</t>
  </si>
  <si>
    <t>184 21-5113</t>
  </si>
  <si>
    <t>Ukotvení dřeviny jedním kůlem  přes  2 m-3 m</t>
  </si>
  <si>
    <t>URS 2014 100%</t>
  </si>
  <si>
    <t xml:space="preserve">Instalace ochraného pletiva kolem stromů, výška 1,5 m, šířka 30 cm </t>
  </si>
  <si>
    <t>Instalace ochraného pletiva kolem keřů, výška 1 m, šířka 50 cm, Cena včetně ukotvení dvou podpůrných hranolů</t>
  </si>
  <si>
    <t>18580-4311</t>
  </si>
  <si>
    <t xml:space="preserve">Doprava materiálu </t>
  </si>
  <si>
    <t xml:space="preserve">Prunus avium, ovocný strom vysokokmen, prostokořený ( nebo kontejnerovaný) výška nasazení koruny min 160-190 cm </t>
  </si>
  <si>
    <t>cenová poptávka</t>
  </si>
  <si>
    <t xml:space="preserve">Tillia cordata lesnický výpěstek  Ko 5l, poloodrostek I. kategorie, výška 81-120 cm </t>
  </si>
  <si>
    <t>Prunus spinosa,  lesnický  výpěstek, Ko 3 l, . kategorie, výška 40-60 cm</t>
  </si>
  <si>
    <t>Dřevní štěpka</t>
  </si>
  <si>
    <t>průměrná cena na trhu</t>
  </si>
  <si>
    <t>Králičí pletivo</t>
  </si>
  <si>
    <t>Dřevěné kůly, délka 2 m, průměr 4 cm</t>
  </si>
  <si>
    <t>Dřevěné hranoly, délka 1,5 m, průměr 3*2 cm</t>
  </si>
  <si>
    <t>Ochranný nátěr proti okusu</t>
  </si>
  <si>
    <t>Voda na zálivku</t>
  </si>
  <si>
    <t>Rostlinný a pomocný materiál</t>
  </si>
  <si>
    <t>HSV Celkem</t>
  </si>
  <si>
    <t>Celkem</t>
  </si>
  <si>
    <t>NÁVRH DOPROVODNÉ VEGETACE VC 110, VC 111</t>
  </si>
  <si>
    <t>Vytýčení stávajících inženýrských sítí</t>
  </si>
  <si>
    <t>Dokumentace skutečného provedení stavby</t>
  </si>
  <si>
    <t>Geodetické zaměření dokončeného díla</t>
  </si>
  <si>
    <t>Geometrický plán</t>
  </si>
  <si>
    <t>VEDLEJŠÍ ROZPOČTOVÉ  NÁKLADY</t>
  </si>
  <si>
    <t>Název VRN</t>
  </si>
  <si>
    <t>Kč</t>
  </si>
  <si>
    <t>%</t>
  </si>
  <si>
    <t>Základna</t>
  </si>
  <si>
    <t>Zařízení staveniště - zřízení + provoz + odstranění</t>
  </si>
  <si>
    <t xml:space="preserve">Dočasná dopravní opatření </t>
  </si>
  <si>
    <t>Užívání veřejných ploch a prostranství</t>
  </si>
  <si>
    <t>Náklady na informační tabuli</t>
  </si>
  <si>
    <t>Vytyčení stavby</t>
  </si>
  <si>
    <t>Kontrolní zkoušky</t>
  </si>
  <si>
    <t>Přejímací zkoušky</t>
  </si>
  <si>
    <t>Archeologický průzkum</t>
  </si>
  <si>
    <t>Stanovení receptury stabilizace</t>
  </si>
  <si>
    <t>933,2*4,1</t>
  </si>
  <si>
    <t>933,2*3,65</t>
  </si>
  <si>
    <t>Montáž svislých dopr.značek na sloupky, konzoly vč. dodávky značky, sloupku a patky - osazeno na 2 sloupky</t>
  </si>
  <si>
    <t>676*4,1</t>
  </si>
  <si>
    <t>676*3,65</t>
  </si>
  <si>
    <t>Montáž svislých dopr.značek na sloupky, konzoly vč. dodávky značky, sloupku a patky - osazeno na 1 sloupek</t>
  </si>
  <si>
    <t>400,9*4,1</t>
  </si>
  <si>
    <t>400,9*3,65</t>
  </si>
  <si>
    <t>část:</t>
  </si>
  <si>
    <t>NÁSLEDNÁ PÉČE po období tři roky</t>
  </si>
  <si>
    <t>Výpočet</t>
  </si>
  <si>
    <t>111 11-1321</t>
  </si>
  <si>
    <t>Odstranění ruderálního porostu  přes 100 do 500 m2, rovině nebo na svahu do 1:5</t>
  </si>
  <si>
    <t>počet 3 m3 na jednu rostlinu v období jednoho roku *3 roky</t>
  </si>
  <si>
    <t>185 80-4311</t>
  </si>
  <si>
    <t>Zálivka dřevin vodou</t>
  </si>
  <si>
    <t>30l na rostlinu * 3 roky (počet opakování v jednotlivých letech viz. technická zpráva)</t>
  </si>
  <si>
    <t>184 91-1421</t>
  </si>
  <si>
    <t>Doplnění dřevní štěpky / Mulčování  vysazených rostlin  tl. Do 3 100 mm</t>
  </si>
  <si>
    <t>3 cm na ploše 0,8 m2  na rostlinu * 3 roky</t>
  </si>
  <si>
    <t>Kontrola kotvení, včetně zajištění potřebného materiálu na případné opravy</t>
  </si>
  <si>
    <t>počet dřevin 43 * počet opakování 3 roky</t>
  </si>
  <si>
    <t>185 85-112,185 85-1129</t>
  </si>
  <si>
    <t>Doprava vody na potřebnou zálivku do 2000 m</t>
  </si>
  <si>
    <t>cena za rok *3 roky</t>
  </si>
  <si>
    <t>Ochraný nátěr proti okusu zvěří, včetně potřebného materiálu (nátěru)</t>
  </si>
  <si>
    <t>Doprava pracovníků a drobného materiálu</t>
  </si>
  <si>
    <t>počet výjezdů za tři roky/ 14</t>
  </si>
  <si>
    <t>3 cm na ploše 0,8 m2, tzv 0,02m3 na rostlinu * 3 roky</t>
  </si>
  <si>
    <t>hmotnost / MJ</t>
  </si>
  <si>
    <t>hmotnost celk.(t)</t>
  </si>
  <si>
    <t>demhmot / MJ</t>
  </si>
  <si>
    <t>demhmot celk.(t)</t>
  </si>
  <si>
    <t>Odkopávky nezapažené v hor. 3 do 1000 m3</t>
  </si>
  <si>
    <t>Vodorovné přemístění výkopku z hor.1-4 do 5000 m</t>
  </si>
  <si>
    <t>Uložení sypaniny do násypů zhutněných na 103% PS</t>
  </si>
  <si>
    <t>Úprava pláně v zářezech v hor. 1-4, se zhutněním</t>
  </si>
  <si>
    <t>Svahování v zářezech v hor. 1 - 4</t>
  </si>
  <si>
    <t>Svahování násypů</t>
  </si>
  <si>
    <t>Odstranění křovin a stromů do 100 mm, spálení</t>
  </si>
  <si>
    <t>Vyspravení krytu po překopu asf.betonem tl.do 5 cm</t>
  </si>
  <si>
    <t>Podklad ze zeminy stab.vápnem, Road Mix, tl. 30 cm</t>
  </si>
  <si>
    <t>Podklad ze štěrkodrti po zhutnění tloušťky 15 cm</t>
  </si>
  <si>
    <t>Podklad z kam.drceného 32-63 s výplň.kamen. 15 cm</t>
  </si>
  <si>
    <t>Postřik živičný infiltr.+ posyp, asfalt. 0,60kg/m2</t>
  </si>
  <si>
    <t>Podklad kamen. obal. asfaltem tř.1 do 3 m, tl.7 cm</t>
  </si>
  <si>
    <t>Postřik živičný spojovací z asfaltu 0,5-0,7 kg/m2</t>
  </si>
  <si>
    <t>Beton asfalt. ACO 8 CH, nebo ACO 11, nad 3 m, 4 cm</t>
  </si>
  <si>
    <t>Řezání stávajícího živičného krytu tl. 5 - 10 cm</t>
  </si>
  <si>
    <t>Přesun hmot, pozemní komunikace, kryt živičný</t>
  </si>
  <si>
    <t>0,01245+3619,11045+1,47540</t>
  </si>
  <si>
    <t>Rozebrání plotu drátěného pletiva</t>
  </si>
  <si>
    <t>0,00567+2675,22569+3,51283+0,73770</t>
  </si>
  <si>
    <t>0,0092+1631,38027+0,73770</t>
  </si>
  <si>
    <t>NÁVRH DOPROVODNÉ VEGETACE VC 110, VC 111 - NÁSLEDNÁ PÉČE PO OBDOBÍ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</si>
</sst>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č_-;\-* #,##0.00\ _K_č_-;_-* &quot;-&quot;??\ _K_č_-;_-@_-"/>
    <numFmt numFmtId="164" formatCode="dd/mm/yy"/>
    <numFmt numFmtId="165" formatCode="#,##0\ &quot;Kč&quot;"/>
    <numFmt numFmtId="166" formatCode="#"/>
    <numFmt numFmtId="167" formatCode="#,##0.000"/>
    <numFmt numFmtId="168" formatCode="0.0"/>
    <numFmt numFmtId="169" formatCode="#,##0.00000"/>
  </numFmts>
  <fonts count="4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20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color theme="1"/>
      <name val="Arial Narrow"/>
      <family val="2"/>
    </font>
    <font>
      <i/>
      <sz val="8"/>
      <color theme="3" tint="-0.24997000396251678"/>
      <name val="Arial Narrow"/>
      <family val="2"/>
    </font>
    <font>
      <b/>
      <sz val="8"/>
      <color indexed="20"/>
      <name val="Arial Narrow"/>
      <family val="2"/>
    </font>
    <font>
      <b/>
      <sz val="8"/>
      <color indexed="18"/>
      <name val="Arial Narrow"/>
      <family val="2"/>
    </font>
    <font>
      <b/>
      <u val="single"/>
      <sz val="8"/>
      <color indexed="10"/>
      <name val="Arial Narrow"/>
      <family val="2"/>
    </font>
    <font>
      <sz val="14"/>
      <color indexed="10"/>
      <name val="Arial Narrow"/>
      <family val="2"/>
    </font>
    <font>
      <sz val="7"/>
      <name val="Arial Narrow"/>
      <family val="2"/>
    </font>
    <font>
      <sz val="9"/>
      <color indexed="20"/>
      <name val="Arial Narrow"/>
      <family val="2"/>
    </font>
    <font>
      <sz val="8"/>
      <color indexed="20"/>
      <name val="Arial Narrow"/>
      <family val="2"/>
    </font>
    <font>
      <sz val="8"/>
      <color indexed="18"/>
      <name val="Arial Narrow"/>
      <family val="2"/>
    </font>
    <font>
      <u val="single"/>
      <sz val="8"/>
      <color indexed="10"/>
      <name val="Arial Narrow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33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3" fillId="2" borderId="4" xfId="0" applyNumberFormat="1" applyFont="1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3" fontId="0" fillId="0" borderId="0" xfId="0" applyNumberFormat="1"/>
    <xf numFmtId="0" fontId="2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/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3" fontId="0" fillId="0" borderId="24" xfId="0" applyNumberFormat="1" applyBorder="1"/>
    <xf numFmtId="0" fontId="0" fillId="0" borderId="25" xfId="0" applyBorder="1"/>
    <xf numFmtId="3" fontId="0" fillId="0" borderId="11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0" xfId="0" applyFont="1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8" xfId="0" applyNumberFormat="1" applyBorder="1" applyAlignment="1">
      <alignment horizontal="right"/>
    </xf>
    <xf numFmtId="165" fontId="0" fillId="0" borderId="11" xfId="0" applyNumberFormat="1" applyBorder="1"/>
    <xf numFmtId="165" fontId="0" fillId="0" borderId="0" xfId="0" applyNumberFormat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4" xfId="0" applyFont="1" applyFill="1" applyBorder="1"/>
    <xf numFmtId="165" fontId="7" fillId="0" borderId="31" xfId="0" applyNumberFormat="1" applyFont="1" applyFill="1" applyBorder="1"/>
    <xf numFmtId="0" fontId="7" fillId="0" borderId="35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36" xfId="20" applyFont="1" applyBorder="1">
      <alignment/>
      <protection/>
    </xf>
    <xf numFmtId="0" fontId="0" fillId="0" borderId="36" xfId="20" applyBorder="1">
      <alignment/>
      <protection/>
    </xf>
    <xf numFmtId="0" fontId="0" fillId="0" borderId="36" xfId="20" applyBorder="1" applyAlignment="1">
      <alignment horizontal="right"/>
      <protection/>
    </xf>
    <xf numFmtId="0" fontId="0" fillId="0" borderId="36" xfId="20" applyFont="1" applyBorder="1">
      <alignment/>
      <protection/>
    </xf>
    <xf numFmtId="0" fontId="0" fillId="0" borderId="36" xfId="0" applyNumberFormat="1" applyBorder="1" applyAlignment="1">
      <alignment horizontal="left"/>
    </xf>
    <xf numFmtId="0" fontId="0" fillId="0" borderId="37" xfId="0" applyNumberFormat="1" applyBorder="1"/>
    <xf numFmtId="0" fontId="4" fillId="0" borderId="38" xfId="20" applyFont="1" applyBorder="1">
      <alignment/>
      <protection/>
    </xf>
    <xf numFmtId="0" fontId="0" fillId="0" borderId="38" xfId="20" applyBorder="1">
      <alignment/>
      <protection/>
    </xf>
    <xf numFmtId="0" fontId="0" fillId="0" borderId="38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17" xfId="0" applyNumberFormat="1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39" xfId="0" applyFont="1" applyFill="1" applyBorder="1"/>
    <xf numFmtId="0" fontId="6" fillId="0" borderId="40" xfId="0" applyFont="1" applyFill="1" applyBorder="1"/>
    <xf numFmtId="0" fontId="6" fillId="0" borderId="41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5" xfId="0" applyNumberFormat="1" applyFont="1" applyFill="1" applyBorder="1"/>
    <xf numFmtId="0" fontId="6" fillId="0" borderId="17" xfId="0" applyFont="1" applyFill="1" applyBorder="1"/>
    <xf numFmtId="3" fontId="6" fillId="0" borderId="19" xfId="0" applyNumberFormat="1" applyFont="1" applyFill="1" applyBorder="1"/>
    <xf numFmtId="3" fontId="6" fillId="0" borderId="39" xfId="0" applyNumberFormat="1" applyFont="1" applyFill="1" applyBorder="1"/>
    <xf numFmtId="3" fontId="6" fillId="0" borderId="40" xfId="0" applyNumberFormat="1" applyFont="1" applyFill="1" applyBorder="1"/>
    <xf numFmtId="3" fontId="6" fillId="0" borderId="41" xfId="0" applyNumberFormat="1" applyFont="1" applyFill="1" applyBorder="1"/>
    <xf numFmtId="0" fontId="6" fillId="0" borderId="0" xfId="0" applyFont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2" xfId="20" applyNumberFormat="1" applyFont="1" applyFill="1" applyBorder="1">
      <alignment/>
      <protection/>
    </xf>
    <xf numFmtId="0" fontId="5" fillId="0" borderId="26" xfId="20" applyFont="1" applyFill="1" applyBorder="1" applyAlignment="1">
      <alignment horizontal="center"/>
      <protection/>
    </xf>
    <xf numFmtId="0" fontId="5" fillId="0" borderId="26" xfId="20" applyNumberFormat="1" applyFont="1" applyFill="1" applyBorder="1" applyAlignment="1">
      <alignment horizontal="center"/>
      <protection/>
    </xf>
    <xf numFmtId="0" fontId="5" fillId="0" borderId="42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49" fontId="6" fillId="0" borderId="43" xfId="20" applyNumberFormat="1" applyFont="1" applyFill="1" applyBorder="1" applyAlignment="1">
      <alignment horizontal="left"/>
      <protection/>
    </xf>
    <xf numFmtId="0" fontId="6" fillId="0" borderId="43" xfId="20" applyFont="1" applyFill="1" applyBorder="1">
      <alignment/>
      <protection/>
    </xf>
    <xf numFmtId="0" fontId="0" fillId="0" borderId="43" xfId="20" applyFill="1" applyBorder="1" applyAlignment="1">
      <alignment horizontal="center"/>
      <protection/>
    </xf>
    <xf numFmtId="0" fontId="0" fillId="0" borderId="43" xfId="20" applyNumberFormat="1" applyFill="1" applyBorder="1" applyAlignment="1">
      <alignment horizontal="right"/>
      <protection/>
    </xf>
    <xf numFmtId="0" fontId="0" fillId="0" borderId="43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43" xfId="20" applyFont="1" applyFill="1" applyBorder="1" applyAlignment="1">
      <alignment horizontal="center"/>
      <protection/>
    </xf>
    <xf numFmtId="0" fontId="9" fillId="0" borderId="43" xfId="20" applyFont="1" applyFill="1" applyBorder="1" applyAlignment="1">
      <alignment horizontal="center"/>
      <protection/>
    </xf>
    <xf numFmtId="49" fontId="9" fillId="0" borderId="43" xfId="20" applyNumberFormat="1" applyFont="1" applyFill="1" applyBorder="1" applyAlignment="1">
      <alignment horizontal="left"/>
      <protection/>
    </xf>
    <xf numFmtId="4" fontId="14" fillId="0" borderId="43" xfId="20" applyNumberFormat="1" applyFont="1" applyFill="1" applyBorder="1" applyAlignment="1">
      <alignment horizontal="right" wrapText="1"/>
      <protection/>
    </xf>
    <xf numFmtId="0" fontId="14" fillId="0" borderId="43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44" xfId="20" applyFill="1" applyBorder="1" applyAlignment="1">
      <alignment horizontal="center"/>
      <protection/>
    </xf>
    <xf numFmtId="49" fontId="4" fillId="0" borderId="44" xfId="20" applyNumberFormat="1" applyFont="1" applyFill="1" applyBorder="1" applyAlignment="1">
      <alignment horizontal="left"/>
      <protection/>
    </xf>
    <xf numFmtId="0" fontId="4" fillId="0" borderId="44" xfId="20" applyFont="1" applyFill="1" applyBorder="1">
      <alignment/>
      <protection/>
    </xf>
    <xf numFmtId="4" fontId="0" fillId="0" borderId="44" xfId="20" applyNumberFormat="1" applyFill="1" applyBorder="1" applyAlignment="1">
      <alignment horizontal="right"/>
      <protection/>
    </xf>
    <xf numFmtId="4" fontId="6" fillId="0" borderId="4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4" xfId="0" applyNumberFormat="1" applyFont="1" applyFill="1" applyBorder="1"/>
    <xf numFmtId="3" fontId="0" fillId="0" borderId="45" xfId="0" applyNumberFormat="1" applyFont="1" applyFill="1" applyBorder="1"/>
    <xf numFmtId="3" fontId="0" fillId="0" borderId="43" xfId="0" applyNumberFormat="1" applyFont="1" applyFill="1" applyBorder="1"/>
    <xf numFmtId="3" fontId="0" fillId="0" borderId="46" xfId="0" applyNumberFormat="1" applyFont="1" applyFill="1" applyBorder="1"/>
    <xf numFmtId="0" fontId="17" fillId="0" borderId="0" xfId="22" applyFont="1" applyFill="1" applyBorder="1" applyAlignment="1" applyProtection="1">
      <alignment horizontal="center" vertical="center"/>
      <protection/>
    </xf>
    <xf numFmtId="0" fontId="18" fillId="0" borderId="0" xfId="23" applyNumberFormat="1" applyFont="1" applyFill="1" applyBorder="1" applyAlignment="1" applyProtection="1">
      <alignment vertical="center"/>
      <protection/>
    </xf>
    <xf numFmtId="0" fontId="20" fillId="0" borderId="0" xfId="23" applyFont="1" applyFill="1" applyAlignment="1">
      <alignment horizontal="center" vertical="center"/>
      <protection/>
    </xf>
    <xf numFmtId="0" fontId="21" fillId="0" borderId="0" xfId="23" applyNumberFormat="1" applyFont="1" applyFill="1" applyAlignment="1" applyProtection="1">
      <alignment horizontal="left" vertical="center"/>
      <protection/>
    </xf>
    <xf numFmtId="0" fontId="18" fillId="0" borderId="0" xfId="23" applyNumberFormat="1" applyFont="1" applyFill="1" applyAlignment="1" applyProtection="1">
      <alignment horizontal="center" vertical="center"/>
      <protection/>
    </xf>
    <xf numFmtId="4" fontId="20" fillId="0" borderId="0" xfId="23" applyNumberFormat="1" applyFont="1" applyFill="1" applyAlignment="1" applyProtection="1">
      <alignment horizontal="center" vertical="center"/>
      <protection/>
    </xf>
    <xf numFmtId="4" fontId="18" fillId="0" borderId="0" xfId="23" applyNumberFormat="1" applyFont="1" applyFill="1" applyAlignment="1" applyProtection="1">
      <alignment horizontal="center" vertical="center"/>
      <protection/>
    </xf>
    <xf numFmtId="0" fontId="22" fillId="0" borderId="0" xfId="23" applyFont="1" applyFill="1" applyAlignment="1">
      <alignment horizontal="center" vertical="center"/>
      <protection/>
    </xf>
    <xf numFmtId="0" fontId="23" fillId="0" borderId="0" xfId="24" applyNumberFormat="1" applyFont="1" applyFill="1" applyBorder="1" applyAlignment="1" applyProtection="1">
      <alignment vertical="center"/>
      <protection/>
    </xf>
    <xf numFmtId="0" fontId="24" fillId="0" borderId="0" xfId="23" applyFont="1" applyFill="1" applyAlignment="1">
      <alignment horizontal="center" vertical="center"/>
      <protection/>
    </xf>
    <xf numFmtId="0" fontId="24" fillId="0" borderId="0" xfId="23" applyNumberFormat="1" applyFont="1" applyFill="1" applyAlignment="1" applyProtection="1">
      <alignment horizontal="left" vertical="center"/>
      <protection/>
    </xf>
    <xf numFmtId="0" fontId="25" fillId="0" borderId="0" xfId="23" applyNumberFormat="1" applyFont="1" applyFill="1" applyAlignment="1" applyProtection="1">
      <alignment horizontal="center" vertical="center"/>
      <protection/>
    </xf>
    <xf numFmtId="4" fontId="22" fillId="0" borderId="0" xfId="23" applyNumberFormat="1" applyFont="1" applyFill="1" applyAlignment="1" applyProtection="1">
      <alignment horizontal="center" vertical="center"/>
      <protection/>
    </xf>
    <xf numFmtId="4" fontId="25" fillId="0" borderId="0" xfId="23" applyNumberFormat="1" applyFont="1" applyFill="1" applyAlignment="1" applyProtection="1">
      <alignment horizontal="center" vertical="center"/>
      <protection/>
    </xf>
    <xf numFmtId="4" fontId="22" fillId="0" borderId="0" xfId="23" applyNumberFormat="1" applyFont="1" applyFill="1" applyAlignment="1">
      <alignment horizontal="center" vertical="center"/>
      <protection/>
    </xf>
    <xf numFmtId="49" fontId="26" fillId="0" borderId="0" xfId="23" applyNumberFormat="1" applyFont="1" applyFill="1" applyAlignment="1" applyProtection="1">
      <alignment horizontal="left" vertical="center"/>
      <protection/>
    </xf>
    <xf numFmtId="4" fontId="23" fillId="0" borderId="0" xfId="24" applyNumberFormat="1" applyFont="1" applyFill="1" applyBorder="1" applyAlignment="1" applyProtection="1">
      <alignment vertical="center"/>
      <protection/>
    </xf>
    <xf numFmtId="0" fontId="26" fillId="0" borderId="0" xfId="23" applyNumberFormat="1" applyFont="1" applyFill="1" applyAlignment="1" applyProtection="1">
      <alignment horizontal="left" vertical="center"/>
      <protection/>
    </xf>
    <xf numFmtId="0" fontId="22" fillId="0" borderId="0" xfId="23" applyNumberFormat="1" applyFont="1" applyFill="1" applyAlignment="1" applyProtection="1">
      <alignment horizontal="center" vertical="center"/>
      <protection/>
    </xf>
    <xf numFmtId="0" fontId="22" fillId="0" borderId="0" xfId="23" applyNumberFormat="1" applyFont="1" applyFill="1" applyAlignment="1" applyProtection="1">
      <alignment horizontal="left" vertical="center"/>
      <protection/>
    </xf>
    <xf numFmtId="4" fontId="27" fillId="0" borderId="0" xfId="23" applyNumberFormat="1" applyFont="1" applyFill="1" applyAlignment="1" applyProtection="1">
      <alignment horizontal="center" vertical="center"/>
      <protection/>
    </xf>
    <xf numFmtId="0" fontId="28" fillId="3" borderId="47" xfId="23" applyNumberFormat="1" applyFont="1" applyFill="1" applyBorder="1" applyAlignment="1" applyProtection="1">
      <alignment horizontal="center" vertical="center"/>
      <protection/>
    </xf>
    <xf numFmtId="0" fontId="28" fillId="3" borderId="47" xfId="23" applyNumberFormat="1" applyFont="1" applyFill="1" applyBorder="1" applyAlignment="1" applyProtection="1">
      <alignment horizontal="center" vertical="center" wrapText="1"/>
      <protection/>
    </xf>
    <xf numFmtId="0" fontId="28" fillId="3" borderId="47" xfId="23" applyNumberFormat="1" applyFont="1" applyFill="1" applyBorder="1" applyAlignment="1" applyProtection="1">
      <alignment horizontal="left" vertical="center" wrapText="1"/>
      <protection/>
    </xf>
    <xf numFmtId="4" fontId="28" fillId="3" borderId="47" xfId="23" applyNumberFormat="1" applyFont="1" applyFill="1" applyBorder="1" applyAlignment="1" applyProtection="1">
      <alignment horizontal="center" vertical="center" wrapText="1"/>
      <protection/>
    </xf>
    <xf numFmtId="4" fontId="29" fillId="3" borderId="47" xfId="23" applyNumberFormat="1" applyFont="1" applyFill="1" applyBorder="1" applyAlignment="1" applyProtection="1">
      <alignment horizontal="center" vertical="center" wrapText="1"/>
      <protection/>
    </xf>
    <xf numFmtId="1" fontId="28" fillId="3" borderId="47" xfId="23" applyNumberFormat="1" applyFont="1" applyFill="1" applyBorder="1" applyAlignment="1" applyProtection="1">
      <alignment horizontal="center" vertical="center"/>
      <protection/>
    </xf>
    <xf numFmtId="1" fontId="28" fillId="3" borderId="47" xfId="23" applyNumberFormat="1" applyFont="1" applyFill="1" applyBorder="1" applyAlignment="1" applyProtection="1">
      <alignment horizontal="center" vertical="center" wrapText="1"/>
      <protection/>
    </xf>
    <xf numFmtId="1" fontId="28" fillId="3" borderId="47" xfId="23" applyNumberFormat="1" applyFont="1" applyFill="1" applyBorder="1" applyAlignment="1" applyProtection="1">
      <alignment horizontal="left" vertical="center" wrapText="1"/>
      <protection/>
    </xf>
    <xf numFmtId="1" fontId="29" fillId="3" borderId="47" xfId="23" applyNumberFormat="1" applyFont="1" applyFill="1" applyBorder="1" applyAlignment="1" applyProtection="1">
      <alignment horizontal="center" vertical="center" wrapText="1"/>
      <protection/>
    </xf>
    <xf numFmtId="166" fontId="30" fillId="4" borderId="0" xfId="23" applyNumberFormat="1" applyFont="1" applyFill="1" applyBorder="1" applyAlignment="1" applyProtection="1">
      <alignment horizontal="center"/>
      <protection/>
    </xf>
    <xf numFmtId="166" fontId="30" fillId="4" borderId="0" xfId="23" applyNumberFormat="1" applyFont="1" applyFill="1" applyBorder="1" applyAlignment="1" applyProtection="1">
      <alignment horizontal="left"/>
      <protection/>
    </xf>
    <xf numFmtId="166" fontId="30" fillId="4" borderId="0" xfId="23" applyNumberFormat="1" applyFont="1" applyFill="1" applyBorder="1" applyAlignment="1" applyProtection="1">
      <alignment horizontal="left" wrapText="1"/>
      <protection/>
    </xf>
    <xf numFmtId="167" fontId="30" fillId="4" borderId="0" xfId="23" applyNumberFormat="1" applyFont="1" applyFill="1" applyBorder="1" applyAlignment="1" applyProtection="1">
      <alignment horizontal="right"/>
      <protection/>
    </xf>
    <xf numFmtId="4" fontId="30" fillId="4" borderId="0" xfId="23" applyNumberFormat="1" applyFont="1" applyFill="1" applyBorder="1" applyAlignment="1" applyProtection="1">
      <alignment horizontal="center"/>
      <protection/>
    </xf>
    <xf numFmtId="4" fontId="30" fillId="4" borderId="0" xfId="23" applyNumberFormat="1" applyFont="1" applyFill="1" applyBorder="1" applyAlignment="1" applyProtection="1">
      <alignment horizontal="right"/>
      <protection/>
    </xf>
    <xf numFmtId="0" fontId="28" fillId="0" borderId="0" xfId="23" applyFont="1">
      <alignment/>
      <protection/>
    </xf>
    <xf numFmtId="0" fontId="31" fillId="0" borderId="42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left" vertical="center" wrapText="1"/>
    </xf>
    <xf numFmtId="4" fontId="25" fillId="0" borderId="42" xfId="0" applyNumberFormat="1" applyFont="1" applyFill="1" applyBorder="1" applyAlignment="1">
      <alignment horizontal="center" vertical="center" wrapText="1"/>
    </xf>
    <xf numFmtId="0" fontId="22" fillId="0" borderId="42" xfId="23" applyFont="1" applyFill="1" applyBorder="1" applyAlignment="1">
      <alignment horizontal="center" vertical="center" wrapText="1"/>
      <protection/>
    </xf>
    <xf numFmtId="4" fontId="33" fillId="0" borderId="42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wrapText="1"/>
    </xf>
    <xf numFmtId="0" fontId="22" fillId="0" borderId="42" xfId="0" applyFont="1" applyFill="1" applyBorder="1" applyAlignment="1">
      <alignment horizontal="center" wrapText="1"/>
    </xf>
    <xf numFmtId="168" fontId="22" fillId="0" borderId="42" xfId="0" applyNumberFormat="1" applyFont="1" applyFill="1" applyBorder="1" applyAlignment="1">
      <alignment horizontal="center" wrapText="1"/>
    </xf>
    <xf numFmtId="2" fontId="25" fillId="0" borderId="42" xfId="0" applyNumberFormat="1" applyFont="1" applyFill="1" applyBorder="1" applyAlignment="1">
      <alignment horizont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166" fontId="35" fillId="0" borderId="42" xfId="23" applyNumberFormat="1" applyFont="1" applyFill="1" applyBorder="1" applyAlignment="1" applyProtection="1">
      <alignment horizontal="center" vertical="center"/>
      <protection/>
    </xf>
    <xf numFmtId="0" fontId="35" fillId="0" borderId="42" xfId="0" applyFont="1" applyFill="1" applyBorder="1" applyAlignment="1">
      <alignment wrapText="1"/>
    </xf>
    <xf numFmtId="0" fontId="35" fillId="0" borderId="42" xfId="0" applyFont="1" applyFill="1" applyBorder="1" applyAlignment="1">
      <alignment horizontal="left" wrapText="1"/>
    </xf>
    <xf numFmtId="0" fontId="35" fillId="0" borderId="42" xfId="0" applyFont="1" applyFill="1" applyBorder="1" applyAlignment="1">
      <alignment horizontal="center" wrapText="1"/>
    </xf>
    <xf numFmtId="168" fontId="35" fillId="0" borderId="42" xfId="0" applyNumberFormat="1" applyFont="1" applyFill="1" applyBorder="1" applyAlignment="1">
      <alignment horizontal="center" wrapText="1"/>
    </xf>
    <xf numFmtId="2" fontId="35" fillId="0" borderId="42" xfId="0" applyNumberFormat="1" applyFont="1" applyFill="1" applyBorder="1" applyAlignment="1">
      <alignment horizontal="center" wrapText="1"/>
    </xf>
    <xf numFmtId="0" fontId="35" fillId="0" borderId="42" xfId="23" applyFont="1" applyFill="1" applyBorder="1" applyAlignment="1">
      <alignment wrapText="1"/>
      <protection/>
    </xf>
    <xf numFmtId="0" fontId="35" fillId="0" borderId="42" xfId="23" applyFont="1" applyFill="1" applyBorder="1" applyAlignment="1">
      <alignment horizontal="center"/>
      <protection/>
    </xf>
    <xf numFmtId="166" fontId="36" fillId="0" borderId="0" xfId="23" applyNumberFormat="1" applyFont="1" applyFill="1" applyBorder="1" applyAlignment="1" applyProtection="1">
      <alignment horizontal="center" vertical="center"/>
      <protection/>
    </xf>
    <xf numFmtId="166" fontId="36" fillId="0" borderId="0" xfId="23" applyNumberFormat="1" applyFont="1" applyFill="1" applyBorder="1" applyAlignment="1" applyProtection="1">
      <alignment horizontal="center" vertical="center" wrapText="1"/>
      <protection/>
    </xf>
    <xf numFmtId="166" fontId="36" fillId="0" borderId="0" xfId="23" applyNumberFormat="1" applyFont="1" applyFill="1" applyBorder="1" applyAlignment="1" applyProtection="1">
      <alignment horizontal="left" vertical="center" wrapText="1"/>
      <protection/>
    </xf>
    <xf numFmtId="4" fontId="36" fillId="0" borderId="0" xfId="23" applyNumberFormat="1" applyFont="1" applyFill="1" applyBorder="1" applyAlignment="1" applyProtection="1">
      <alignment horizontal="center" vertical="center" wrapText="1"/>
      <protection/>
    </xf>
    <xf numFmtId="0" fontId="22" fillId="0" borderId="0" xfId="23" applyFont="1" applyFill="1" applyAlignment="1">
      <alignment horizontal="center" vertical="center" wrapText="1"/>
      <protection/>
    </xf>
    <xf numFmtId="166" fontId="37" fillId="0" borderId="0" xfId="23" applyNumberFormat="1" applyFont="1" applyFill="1" applyBorder="1" applyAlignment="1" applyProtection="1">
      <alignment horizontal="center" vertical="center"/>
      <protection/>
    </xf>
    <xf numFmtId="166" fontId="37" fillId="0" borderId="0" xfId="23" applyNumberFormat="1" applyFont="1" applyFill="1" applyBorder="1" applyAlignment="1" applyProtection="1">
      <alignment horizontal="center" vertical="center" wrapText="1"/>
      <protection/>
    </xf>
    <xf numFmtId="166" fontId="37" fillId="0" borderId="0" xfId="23" applyNumberFormat="1" applyFont="1" applyFill="1" applyBorder="1" applyAlignment="1" applyProtection="1">
      <alignment horizontal="left" vertical="center" wrapText="1"/>
      <protection/>
    </xf>
    <xf numFmtId="4" fontId="37" fillId="0" borderId="0" xfId="23" applyNumberFormat="1" applyFont="1" applyFill="1" applyBorder="1" applyAlignment="1" applyProtection="1">
      <alignment horizontal="center" vertical="center" wrapText="1"/>
      <protection/>
    </xf>
    <xf numFmtId="166" fontId="38" fillId="0" borderId="0" xfId="23" applyNumberFormat="1" applyFont="1" applyFill="1" applyBorder="1" applyAlignment="1" applyProtection="1">
      <alignment horizontal="center" vertical="center"/>
      <protection/>
    </xf>
    <xf numFmtId="166" fontId="38" fillId="0" borderId="0" xfId="23" applyNumberFormat="1" applyFont="1" applyFill="1" applyBorder="1" applyAlignment="1" applyProtection="1">
      <alignment horizontal="center" vertical="center" wrapText="1"/>
      <protection/>
    </xf>
    <xf numFmtId="166" fontId="38" fillId="0" borderId="0" xfId="23" applyNumberFormat="1" applyFont="1" applyFill="1" applyBorder="1" applyAlignment="1" applyProtection="1">
      <alignment horizontal="left" vertical="center" wrapText="1"/>
      <protection/>
    </xf>
    <xf numFmtId="4" fontId="38" fillId="0" borderId="0" xfId="2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3" xfId="0" applyFont="1" applyFill="1" applyBorder="1"/>
    <xf numFmtId="0" fontId="6" fillId="0" borderId="24" xfId="0" applyFont="1" applyFill="1" applyBorder="1"/>
    <xf numFmtId="0" fontId="0" fillId="0" borderId="48" xfId="0" applyFill="1" applyBorder="1"/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" fontId="9" fillId="0" borderId="0" xfId="0" applyNumberFormat="1" applyFont="1" applyFill="1" applyBorder="1"/>
    <xf numFmtId="0" fontId="39" fillId="0" borderId="0" xfId="22" applyFont="1" applyFill="1" applyBorder="1" applyAlignment="1" applyProtection="1">
      <alignment horizontal="left" vertical="center"/>
      <protection/>
    </xf>
    <xf numFmtId="4" fontId="40" fillId="0" borderId="0" xfId="23" applyNumberFormat="1" applyFont="1" applyFill="1" applyAlignment="1" applyProtection="1">
      <alignment horizontal="center" vertical="center"/>
      <protection/>
    </xf>
    <xf numFmtId="4" fontId="41" fillId="4" borderId="0" xfId="23" applyNumberFormat="1" applyFont="1" applyFill="1" applyBorder="1" applyAlignment="1" applyProtection="1">
      <alignment horizontal="right"/>
      <protection/>
    </xf>
    <xf numFmtId="4" fontId="22" fillId="0" borderId="42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center" vertical="center" wrapText="1"/>
    </xf>
    <xf numFmtId="4" fontId="42" fillId="0" borderId="0" xfId="23" applyNumberFormat="1" applyFont="1" applyFill="1" applyBorder="1" applyAlignment="1" applyProtection="1">
      <alignment horizontal="center" vertical="center" wrapText="1"/>
      <protection/>
    </xf>
    <xf numFmtId="4" fontId="43" fillId="0" borderId="0" xfId="23" applyNumberFormat="1" applyFont="1" applyFill="1" applyBorder="1" applyAlignment="1" applyProtection="1">
      <alignment horizontal="center" vertical="center" wrapText="1"/>
      <protection/>
    </xf>
    <xf numFmtId="4" fontId="44" fillId="0" borderId="0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36" xfId="20" applyFont="1" applyBorder="1" applyAlignment="1">
      <alignment horizontal="center"/>
      <protection/>
    </xf>
    <xf numFmtId="0" fontId="0" fillId="0" borderId="36" xfId="20" applyBorder="1" applyAlignment="1">
      <alignment horizontal="left"/>
      <protection/>
    </xf>
    <xf numFmtId="0" fontId="0" fillId="0" borderId="37" xfId="20" applyBorder="1">
      <alignment/>
      <protection/>
    </xf>
    <xf numFmtId="0" fontId="45" fillId="0" borderId="42" xfId="20" applyFont="1" applyFill="1" applyBorder="1">
      <alignment/>
      <protection/>
    </xf>
    <xf numFmtId="0" fontId="8" fillId="0" borderId="51" xfId="20" applyNumberFormat="1" applyFont="1" applyFill="1" applyBorder="1">
      <alignment/>
      <protection/>
    </xf>
    <xf numFmtId="49" fontId="0" fillId="0" borderId="43" xfId="20" applyNumberFormat="1" applyFont="1" applyFill="1" applyBorder="1" applyAlignment="1">
      <alignment horizontal="left"/>
      <protection/>
    </xf>
    <xf numFmtId="0" fontId="0" fillId="0" borderId="43" xfId="20" applyFont="1" applyFill="1" applyBorder="1" applyAlignment="1">
      <alignment wrapText="1"/>
      <protection/>
    </xf>
    <xf numFmtId="49" fontId="0" fillId="0" borderId="43" xfId="20" applyNumberFormat="1" applyFont="1" applyFill="1" applyBorder="1" applyAlignment="1">
      <alignment horizontal="center" shrinkToFit="1"/>
      <protection/>
    </xf>
    <xf numFmtId="4" fontId="0" fillId="0" borderId="43" xfId="20" applyNumberFormat="1" applyFont="1" applyFill="1" applyBorder="1" applyAlignment="1">
      <alignment horizontal="right"/>
      <protection/>
    </xf>
    <xf numFmtId="4" fontId="0" fillId="0" borderId="43" xfId="20" applyNumberFormat="1" applyFont="1" applyFill="1" applyBorder="1">
      <alignment/>
      <protection/>
    </xf>
    <xf numFmtId="169" fontId="0" fillId="0" borderId="43" xfId="20" applyNumberFormat="1" applyFont="1" applyFill="1" applyBorder="1">
      <alignment/>
      <protection/>
    </xf>
    <xf numFmtId="0" fontId="0" fillId="0" borderId="43" xfId="20" applyFill="1" applyBorder="1">
      <alignment/>
      <protection/>
    </xf>
    <xf numFmtId="0" fontId="6" fillId="0" borderId="44" xfId="20" applyFont="1" applyFill="1" applyBorder="1">
      <alignment/>
      <protection/>
    </xf>
    <xf numFmtId="169" fontId="6" fillId="0" borderId="44" xfId="20" applyNumberFormat="1" applyFont="1" applyFill="1" applyBorder="1">
      <alignment/>
      <protection/>
    </xf>
    <xf numFmtId="49" fontId="5" fillId="0" borderId="42" xfId="20" applyNumberFormat="1" applyFont="1" applyFill="1" applyBorder="1" applyProtection="1">
      <alignment/>
      <protection/>
    </xf>
    <xf numFmtId="0" fontId="5" fillId="0" borderId="26" xfId="20" applyFont="1" applyFill="1" applyBorder="1" applyAlignment="1" applyProtection="1">
      <alignment horizontal="center"/>
      <protection/>
    </xf>
    <xf numFmtId="0" fontId="5" fillId="0" borderId="26" xfId="20" applyNumberFormat="1" applyFont="1" applyFill="1" applyBorder="1" applyAlignment="1" applyProtection="1">
      <alignment horizontal="center"/>
      <protection/>
    </xf>
    <xf numFmtId="0" fontId="6" fillId="0" borderId="43" xfId="20" applyFont="1" applyFill="1" applyBorder="1" applyAlignment="1" applyProtection="1">
      <alignment horizontal="center"/>
      <protection/>
    </xf>
    <xf numFmtId="49" fontId="6" fillId="0" borderId="43" xfId="20" applyNumberFormat="1" applyFont="1" applyFill="1" applyBorder="1" applyAlignment="1" applyProtection="1">
      <alignment horizontal="left"/>
      <protection/>
    </xf>
    <xf numFmtId="0" fontId="6" fillId="0" borderId="43" xfId="20" applyFont="1" applyFill="1" applyBorder="1" applyProtection="1">
      <alignment/>
      <protection/>
    </xf>
    <xf numFmtId="0" fontId="0" fillId="0" borderId="43" xfId="20" applyFill="1" applyBorder="1" applyAlignment="1" applyProtection="1">
      <alignment horizontal="center"/>
      <protection/>
    </xf>
    <xf numFmtId="0" fontId="0" fillId="0" borderId="43" xfId="20" applyNumberFormat="1" applyFill="1" applyBorder="1" applyAlignment="1" applyProtection="1">
      <alignment horizontal="right"/>
      <protection/>
    </xf>
    <xf numFmtId="0" fontId="0" fillId="0" borderId="43" xfId="20" applyFont="1" applyFill="1" applyBorder="1" applyAlignment="1" applyProtection="1">
      <alignment horizontal="center"/>
      <protection/>
    </xf>
    <xf numFmtId="49" fontId="0" fillId="0" borderId="43" xfId="20" applyNumberFormat="1" applyFont="1" applyFill="1" applyBorder="1" applyAlignment="1" applyProtection="1">
      <alignment horizontal="left"/>
      <protection/>
    </xf>
    <xf numFmtId="0" fontId="0" fillId="0" borderId="43" xfId="20" applyFont="1" applyFill="1" applyBorder="1" applyAlignment="1" applyProtection="1">
      <alignment wrapText="1"/>
      <protection/>
    </xf>
    <xf numFmtId="49" fontId="0" fillId="0" borderId="43" xfId="20" applyNumberFormat="1" applyFont="1" applyFill="1" applyBorder="1" applyAlignment="1" applyProtection="1">
      <alignment horizontal="center" shrinkToFit="1"/>
      <protection/>
    </xf>
    <xf numFmtId="4" fontId="0" fillId="0" borderId="43" xfId="20" applyNumberFormat="1" applyFont="1" applyFill="1" applyBorder="1" applyAlignment="1" applyProtection="1">
      <alignment horizontal="right"/>
      <protection/>
    </xf>
    <xf numFmtId="0" fontId="9" fillId="0" borderId="43" xfId="20" applyFont="1" applyFill="1" applyBorder="1" applyAlignment="1" applyProtection="1">
      <alignment horizontal="center"/>
      <protection/>
    </xf>
    <xf numFmtId="49" fontId="9" fillId="0" borderId="43" xfId="20" applyNumberFormat="1" applyFont="1" applyFill="1" applyBorder="1" applyAlignment="1" applyProtection="1">
      <alignment horizontal="left"/>
      <protection/>
    </xf>
    <xf numFmtId="4" fontId="14" fillId="0" borderId="43" xfId="20" applyNumberFormat="1" applyFont="1" applyFill="1" applyBorder="1" applyAlignment="1" applyProtection="1">
      <alignment horizontal="right" wrapText="1"/>
      <protection/>
    </xf>
    <xf numFmtId="0" fontId="0" fillId="0" borderId="44" xfId="20" applyFill="1" applyBorder="1" applyAlignment="1" applyProtection="1">
      <alignment horizontal="center"/>
      <protection/>
    </xf>
    <xf numFmtId="49" fontId="4" fillId="0" borderId="44" xfId="20" applyNumberFormat="1" applyFont="1" applyFill="1" applyBorder="1" applyAlignment="1" applyProtection="1">
      <alignment horizontal="left"/>
      <protection/>
    </xf>
    <xf numFmtId="0" fontId="4" fillId="0" borderId="44" xfId="20" applyFont="1" applyFill="1" applyBorder="1" applyProtection="1">
      <alignment/>
      <protection/>
    </xf>
    <xf numFmtId="4" fontId="0" fillId="0" borderId="44" xfId="20" applyNumberFormat="1" applyFill="1" applyBorder="1" applyAlignment="1" applyProtection="1">
      <alignment horizontal="right"/>
      <protection/>
    </xf>
    <xf numFmtId="0" fontId="5" fillId="0" borderId="26" xfId="20" applyFont="1" applyFill="1" applyBorder="1" applyAlignment="1" applyProtection="1">
      <alignment horizontal="center"/>
      <protection locked="0"/>
    </xf>
    <xf numFmtId="0" fontId="0" fillId="0" borderId="43" xfId="20" applyNumberFormat="1" applyFill="1" applyBorder="1" applyAlignment="1" applyProtection="1">
      <alignment horizontal="right"/>
      <protection locked="0"/>
    </xf>
    <xf numFmtId="4" fontId="0" fillId="0" borderId="43" xfId="20" applyNumberFormat="1" applyFont="1" applyFill="1" applyBorder="1" applyAlignment="1" applyProtection="1">
      <alignment horizontal="right"/>
      <protection locked="0"/>
    </xf>
    <xf numFmtId="0" fontId="14" fillId="0" borderId="43" xfId="20" applyFont="1" applyFill="1" applyBorder="1" applyAlignment="1" applyProtection="1">
      <alignment horizontal="left" wrapText="1"/>
      <protection locked="0"/>
    </xf>
    <xf numFmtId="4" fontId="0" fillId="0" borderId="44" xfId="20" applyNumberFormat="1" applyFill="1" applyBorder="1" applyAlignment="1" applyProtection="1">
      <alignment horizontal="right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68" fontId="22" fillId="0" borderId="42" xfId="0" applyNumberFormat="1" applyFont="1" applyFill="1" applyBorder="1" applyAlignment="1" applyProtection="1">
      <alignment horizontal="center" wrapText="1"/>
      <protection locked="0"/>
    </xf>
    <xf numFmtId="4" fontId="30" fillId="4" borderId="0" xfId="23" applyNumberFormat="1" applyFont="1" applyFill="1" applyBorder="1" applyAlignment="1" applyProtection="1">
      <alignment horizontal="center"/>
      <protection locked="0"/>
    </xf>
    <xf numFmtId="168" fontId="35" fillId="0" borderId="42" xfId="0" applyNumberFormat="1" applyFont="1" applyFill="1" applyBorder="1" applyAlignment="1" applyProtection="1">
      <alignment horizontal="center" wrapText="1"/>
      <protection locked="0"/>
    </xf>
    <xf numFmtId="0" fontId="35" fillId="0" borderId="42" xfId="0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 applyProtection="1">
      <alignment horizontal="right"/>
      <protection locked="0"/>
    </xf>
    <xf numFmtId="3" fontId="0" fillId="0" borderId="27" xfId="21" applyNumberFormat="1" applyFont="1" applyFill="1" applyBorder="1" applyAlignment="1" applyProtection="1">
      <alignment horizontal="right"/>
      <protection locked="0"/>
    </xf>
    <xf numFmtId="0" fontId="0" fillId="0" borderId="5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0" fillId="2" borderId="45" xfId="0" applyNumberForma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8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38" xfId="20" applyFont="1" applyBorder="1" applyAlignment="1">
      <alignment horizontal="left"/>
      <protection/>
    </xf>
    <xf numFmtId="0" fontId="0" fillId="0" borderId="61" xfId="20" applyFont="1" applyBorder="1" applyAlignment="1">
      <alignment horizontal="left"/>
      <protection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wrapText="1"/>
    </xf>
    <xf numFmtId="0" fontId="14" fillId="0" borderId="13" xfId="2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10" fillId="0" borderId="0" xfId="20" applyFont="1" applyAlignment="1">
      <alignment horizontal="center"/>
      <protection/>
    </xf>
    <xf numFmtId="0" fontId="0" fillId="0" borderId="38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  <xf numFmtId="49" fontId="0" fillId="0" borderId="59" xfId="20" applyNumberFormat="1" applyFont="1" applyBorder="1" applyAlignment="1">
      <alignment horizontal="center"/>
      <protection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7" fillId="0" borderId="0" xfId="22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Čárka" xfId="21"/>
    <cellStyle name="normální 5" xfId="22"/>
    <cellStyle name="normální 2 2" xfId="23"/>
    <cellStyle name="normální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&#193;CE\Hovorany\Hovorany%20-%20poln&#237;%20cesta\2017%20DPS\VC\rozpocet%20VC1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&#193;CE\Hovorany\Hovorany%20-%20poln&#237;%20cesta\2017%20DPS\VC\rozpocet%20VC1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&#193;CE\Hovorany\Hovorany%20-%20poln&#237;%20cesta\2017%20DPS\VC\rozpocet%20VC1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&#193;CE\Hovorany\Hovorany%20-%20poln&#237;%20cesta\aktualizace%20DPS\podklady%20zelen\editovateln&#233;%20podklady\Rozpo&#269;et_editovateln&#25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ne&#353;ek\Revitalizace%20zelen&#283;%20na%20ulici%20&#268;echova_final\editovateln&#233;%20tab\Pr&#225;ce,%20projekty\Sady%20Orlov&#225;\25.8.2014_Sadovnick&#233;%20&#250;pravy%20Orlov&#225;\F.%20rozpo&#269;et\25.8.2014%20Polo&#382;kov&#253;%20rozpo&#269;et_fin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vrh_doprovodne_vegetace%20VC%20110,%20VC111,%20Hovorany\editovateln&#233;%20podklady\Rozpo&#269;et_%20N&#225;sledn&#225;%20p&#233;&#269;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1. Návrh výsadeb"/>
    </sheetNames>
    <sheetDataSet>
      <sheetData sheetId="0">
        <row r="5">
          <cell r="E5" t="str">
            <v>NÁVRH DOPROVODNÉ VEGETACE VC 110, VC 111</v>
          </cell>
        </row>
        <row r="26">
          <cell r="E26" t="str">
            <v>ČR – SPÚ- KPÚ pro Jihomoravský kraj, pobočka Hodonín</v>
          </cell>
        </row>
        <row r="27">
          <cell r="E27" t="str">
            <v>Ing.Ilona Vybíralová, Zámecké náměstí 6/8, Břeclav 690 02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íloh"/>
      <sheetName val="1 Krycí list"/>
      <sheetName val="2 Rekapitulace"/>
      <sheetName val="3 SO00-všeobecné náklady"/>
      <sheetName val="4 Kácení"/>
      <sheetName val="4.1 VÝMĚRNICE KÁCENÍ"/>
      <sheetName val="5 Pěstební řez dřevin"/>
      <sheetName val="5.1 Výměry pěstebních řezů"/>
      <sheetName val="6 Výsadba stromů"/>
      <sheetName val="6.1 VÝMĚRNICE VÝSADBY STROMŮ"/>
      <sheetName val="7. Založení keřových výsadeb"/>
      <sheetName val="7.1 VÝMĚRNICE ZÁHONOVÉ VÝSADBY"/>
      <sheetName val="7.2. VÝMĚRNICE SPECIFIKACE KEŘŮ"/>
      <sheetName val="8 Založení trávníku"/>
      <sheetName val="8.1 VÝMERNICE ZALOŽENÍ TRÁVNÍKŮ"/>
      <sheetName val="ZKRATKY A VYSVĚTLIVKY"/>
      <sheetName val="List2"/>
    </sheetNames>
    <sheetDataSet>
      <sheetData sheetId="0" refreshError="1"/>
      <sheetData sheetId="1" refreshError="1">
        <row r="5">
          <cell r="E5" t="str">
            <v>SADOVNICKÉ ÚPRAVY V LOKALITĚ ORLOVÁ - PORUBA</v>
          </cell>
        </row>
        <row r="32">
          <cell r="G32" t="str">
            <v>Ing. Ilona Vybíralová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1. Následná péče"/>
    </sheetNames>
    <sheetDataSet>
      <sheetData sheetId="0" refreshError="1">
        <row r="5">
          <cell r="E5" t="str">
            <v>NÁVRH DOPROVODNÉ VEGETACE VC 110, VC 111</v>
          </cell>
        </row>
        <row r="26">
          <cell r="E26" t="str">
            <v>ČR – SPÚ- KPÚ pro Jihomoravský kraj, pobočka Hodonín</v>
          </cell>
        </row>
        <row r="27">
          <cell r="E27" t="str">
            <v>Ing.Ilona Vybíralová, Zámecké náměstí 6/8, Břeclav 690 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M28" sqref="M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277"/>
      <c r="C3" s="278" t="s">
        <v>2</v>
      </c>
      <c r="D3" s="278"/>
      <c r="E3" s="278"/>
      <c r="F3" s="278" t="s">
        <v>3</v>
      </c>
      <c r="G3" s="279"/>
    </row>
    <row r="4" spans="1:7" ht="12.95" customHeight="1">
      <c r="A4" s="6"/>
      <c r="B4" s="280"/>
      <c r="C4" s="281"/>
      <c r="D4" s="282"/>
      <c r="E4" s="282"/>
      <c r="F4" s="283"/>
      <c r="G4" s="284"/>
    </row>
    <row r="5" spans="1:7" ht="12.95" customHeight="1">
      <c r="A5" s="9" t="s">
        <v>5</v>
      </c>
      <c r="B5" s="285"/>
      <c r="C5" s="286" t="s">
        <v>6</v>
      </c>
      <c r="D5" s="286"/>
      <c r="E5" s="286"/>
      <c r="F5" s="287" t="s">
        <v>7</v>
      </c>
      <c r="G5" s="288"/>
    </row>
    <row r="6" spans="1:7" ht="12.95" customHeight="1">
      <c r="A6" s="6"/>
      <c r="B6" s="280"/>
      <c r="C6" s="281" t="s">
        <v>62</v>
      </c>
      <c r="D6" s="282"/>
      <c r="E6" s="282"/>
      <c r="F6" s="289"/>
      <c r="G6" s="284"/>
    </row>
    <row r="7" spans="1:9" ht="12.75">
      <c r="A7" s="9" t="s">
        <v>8</v>
      </c>
      <c r="B7" s="286"/>
      <c r="C7" s="305"/>
      <c r="D7" s="306"/>
      <c r="E7" s="290" t="s">
        <v>9</v>
      </c>
      <c r="F7" s="291"/>
      <c r="G7" s="292">
        <v>0</v>
      </c>
      <c r="H7" s="13"/>
      <c r="I7" s="13"/>
    </row>
    <row r="8" spans="1:7" ht="12.75">
      <c r="A8" s="9" t="s">
        <v>10</v>
      </c>
      <c r="B8" s="286"/>
      <c r="C8" s="305"/>
      <c r="D8" s="306"/>
      <c r="E8" s="287" t="s">
        <v>11</v>
      </c>
      <c r="F8" s="286"/>
      <c r="G8" s="293">
        <f>IF(PocetMJ=0,,ROUND((F30+F32)/PocetMJ,1))</f>
        <v>0</v>
      </c>
    </row>
    <row r="9" spans="1:7" ht="12.75">
      <c r="A9" s="14" t="s">
        <v>12</v>
      </c>
      <c r="B9" s="294"/>
      <c r="C9" s="294"/>
      <c r="D9" s="294"/>
      <c r="E9" s="295" t="s">
        <v>13</v>
      </c>
      <c r="F9" s="294"/>
      <c r="G9" s="296"/>
    </row>
    <row r="10" spans="1:57" ht="12.75">
      <c r="A10" s="17" t="s">
        <v>14</v>
      </c>
      <c r="B10" s="283"/>
      <c r="C10" s="283"/>
      <c r="D10" s="283"/>
      <c r="E10" s="297" t="s">
        <v>15</v>
      </c>
      <c r="F10" s="283"/>
      <c r="G10" s="284"/>
      <c r="BA10" s="19"/>
      <c r="BB10" s="19"/>
      <c r="BC10" s="19"/>
      <c r="BD10" s="19"/>
      <c r="BE10" s="19"/>
    </row>
    <row r="11" spans="1:7" ht="12.75">
      <c r="A11" s="17"/>
      <c r="B11" s="7"/>
      <c r="C11" s="7"/>
      <c r="D11" s="7"/>
      <c r="E11" s="307"/>
      <c r="F11" s="308"/>
      <c r="G11" s="309"/>
    </row>
    <row r="12" spans="1:7" ht="28.5" customHeight="1" thickBot="1">
      <c r="A12" s="20" t="s">
        <v>16</v>
      </c>
      <c r="B12" s="21"/>
      <c r="C12" s="21"/>
      <c r="D12" s="21"/>
      <c r="E12" s="22"/>
      <c r="F12" s="22"/>
      <c r="G12" s="23"/>
    </row>
    <row r="13" spans="1:7" ht="17.25" customHeight="1" thickBot="1">
      <c r="A13" s="24" t="s">
        <v>17</v>
      </c>
      <c r="B13" s="25"/>
      <c r="C13" s="26"/>
      <c r="D13" s="27" t="s">
        <v>18</v>
      </c>
      <c r="E13" s="28"/>
      <c r="F13" s="28"/>
      <c r="G13" s="26"/>
    </row>
    <row r="14" spans="1:7" ht="15.95" customHeight="1">
      <c r="A14" s="29"/>
      <c r="B14" s="30" t="s">
        <v>19</v>
      </c>
      <c r="C14" s="31">
        <f>Dodavka</f>
        <v>0</v>
      </c>
      <c r="D14" s="32"/>
      <c r="E14" s="33"/>
      <c r="F14" s="34"/>
      <c r="G14" s="31"/>
    </row>
    <row r="15" spans="1:7" ht="15.95" customHeight="1">
      <c r="A15" s="29" t="s">
        <v>20</v>
      </c>
      <c r="B15" s="30" t="s">
        <v>21</v>
      </c>
      <c r="C15" s="31">
        <f>Mont</f>
        <v>0</v>
      </c>
      <c r="D15" s="14"/>
      <c r="E15" s="35"/>
      <c r="F15" s="36"/>
      <c r="G15" s="31"/>
    </row>
    <row r="16" spans="1:7" ht="15.95" customHeight="1">
      <c r="A16" s="29" t="s">
        <v>22</v>
      </c>
      <c r="B16" s="30" t="s">
        <v>23</v>
      </c>
      <c r="C16" s="31">
        <f>HSV+Rekapitulace!E21+Rekapitulace!E29+Rekapitulace!E35+Rekapitulace!E41</f>
        <v>0</v>
      </c>
      <c r="D16" s="14"/>
      <c r="E16" s="35"/>
      <c r="F16" s="36"/>
      <c r="G16" s="31"/>
    </row>
    <row r="17" spans="1:7" ht="15.95" customHeight="1">
      <c r="A17" s="37" t="s">
        <v>24</v>
      </c>
      <c r="B17" s="30" t="s">
        <v>25</v>
      </c>
      <c r="C17" s="31">
        <f>PSV</f>
        <v>0</v>
      </c>
      <c r="D17" s="14"/>
      <c r="E17" s="35"/>
      <c r="F17" s="36"/>
      <c r="G17" s="31"/>
    </row>
    <row r="18" spans="1:7" ht="15.95" customHeight="1">
      <c r="A18" s="38" t="s">
        <v>26</v>
      </c>
      <c r="B18" s="30"/>
      <c r="C18" s="31">
        <f>SUM(C14:C17)</f>
        <v>0</v>
      </c>
      <c r="D18" s="39"/>
      <c r="E18" s="35"/>
      <c r="F18" s="36"/>
      <c r="G18" s="31"/>
    </row>
    <row r="19" spans="1:7" ht="15.95" customHeight="1">
      <c r="A19" s="38"/>
      <c r="B19" s="30"/>
      <c r="C19" s="31"/>
      <c r="D19" s="14"/>
      <c r="E19" s="35"/>
      <c r="F19" s="36"/>
      <c r="G19" s="31"/>
    </row>
    <row r="20" spans="1:7" ht="15.95" customHeight="1">
      <c r="A20" s="38" t="s">
        <v>27</v>
      </c>
      <c r="B20" s="30"/>
      <c r="C20" s="31">
        <f>HZS</f>
        <v>0</v>
      </c>
      <c r="D20" s="14"/>
      <c r="E20" s="35"/>
      <c r="F20" s="36"/>
      <c r="G20" s="31"/>
    </row>
    <row r="21" spans="1:7" ht="15.95" customHeight="1">
      <c r="A21" s="17" t="s">
        <v>28</v>
      </c>
      <c r="B21" s="7"/>
      <c r="C21" s="31">
        <f>C18+C20</f>
        <v>0</v>
      </c>
      <c r="D21" s="14" t="s">
        <v>29</v>
      </c>
      <c r="E21" s="35"/>
      <c r="F21" s="36"/>
      <c r="G21" s="31">
        <f>Rekapitulace!E59</f>
        <v>0</v>
      </c>
    </row>
    <row r="22" spans="1:7" ht="15.95" customHeight="1" thickBot="1">
      <c r="A22" s="14" t="s">
        <v>30</v>
      </c>
      <c r="B22" s="15"/>
      <c r="C22" s="40">
        <f>C21+G22</f>
        <v>0</v>
      </c>
      <c r="D22" s="41" t="s">
        <v>31</v>
      </c>
      <c r="E22" s="42"/>
      <c r="F22" s="43"/>
      <c r="G22" s="31">
        <f>G21</f>
        <v>0</v>
      </c>
    </row>
    <row r="23" spans="1:7" ht="12.75">
      <c r="A23" s="298" t="s">
        <v>32</v>
      </c>
      <c r="B23" s="278"/>
      <c r="C23" s="299" t="s">
        <v>33</v>
      </c>
      <c r="D23" s="278"/>
      <c r="E23" s="44" t="s">
        <v>34</v>
      </c>
      <c r="F23" s="4"/>
      <c r="G23" s="5"/>
    </row>
    <row r="24" spans="1:7" ht="12.75">
      <c r="A24" s="300"/>
      <c r="B24" s="286"/>
      <c r="C24" s="287" t="s">
        <v>35</v>
      </c>
      <c r="D24" s="286"/>
      <c r="E24" s="11" t="s">
        <v>35</v>
      </c>
      <c r="F24" s="10"/>
      <c r="G24" s="12"/>
    </row>
    <row r="25" spans="1:7" ht="12.75">
      <c r="A25" s="301" t="s">
        <v>36</v>
      </c>
      <c r="B25" s="302"/>
      <c r="C25" s="297" t="s">
        <v>36</v>
      </c>
      <c r="D25" s="283"/>
      <c r="E25" s="18" t="s">
        <v>36</v>
      </c>
      <c r="F25" s="7"/>
      <c r="G25" s="8"/>
    </row>
    <row r="26" spans="1:7" ht="12.75">
      <c r="A26" s="301"/>
      <c r="B26" s="303"/>
      <c r="C26" s="297" t="s">
        <v>37</v>
      </c>
      <c r="D26" s="283"/>
      <c r="E26" s="18" t="s">
        <v>38</v>
      </c>
      <c r="F26" s="7"/>
      <c r="G26" s="8"/>
    </row>
    <row r="27" spans="1:7" ht="12.75">
      <c r="A27" s="301"/>
      <c r="B27" s="283"/>
      <c r="C27" s="297"/>
      <c r="D27" s="283"/>
      <c r="E27" s="18"/>
      <c r="F27" s="7"/>
      <c r="G27" s="8"/>
    </row>
    <row r="28" spans="1:7" ht="97.5" customHeight="1">
      <c r="A28" s="301"/>
      <c r="B28" s="283"/>
      <c r="C28" s="297"/>
      <c r="D28" s="283"/>
      <c r="E28" s="18"/>
      <c r="F28" s="7"/>
      <c r="G28" s="8"/>
    </row>
    <row r="29" spans="1:7" ht="12.75">
      <c r="A29" s="9" t="s">
        <v>39</v>
      </c>
      <c r="B29" s="10"/>
      <c r="C29" s="45">
        <v>0</v>
      </c>
      <c r="D29" s="10" t="s">
        <v>40</v>
      </c>
      <c r="E29" s="11"/>
      <c r="F29" s="46">
        <v>0</v>
      </c>
      <c r="G29" s="12"/>
    </row>
    <row r="30" spans="1:7" ht="12.75">
      <c r="A30" s="9" t="s">
        <v>39</v>
      </c>
      <c r="B30" s="10"/>
      <c r="C30" s="45">
        <v>10</v>
      </c>
      <c r="D30" s="10" t="s">
        <v>40</v>
      </c>
      <c r="E30" s="11"/>
      <c r="F30" s="46">
        <v>0</v>
      </c>
      <c r="G30" s="12"/>
    </row>
    <row r="31" spans="1:7" ht="12.75">
      <c r="A31" s="9" t="s">
        <v>41</v>
      </c>
      <c r="B31" s="10"/>
      <c r="C31" s="45">
        <v>10</v>
      </c>
      <c r="D31" s="10" t="s">
        <v>40</v>
      </c>
      <c r="E31" s="11"/>
      <c r="F31" s="47">
        <f>ROUND(PRODUCT(F30,C31/100),1)</f>
        <v>0</v>
      </c>
      <c r="G31" s="16"/>
    </row>
    <row r="32" spans="1:7" ht="12.75">
      <c r="A32" s="9" t="s">
        <v>39</v>
      </c>
      <c r="B32" s="10"/>
      <c r="C32" s="45">
        <v>21</v>
      </c>
      <c r="D32" s="10" t="s">
        <v>40</v>
      </c>
      <c r="E32" s="11"/>
      <c r="F32" s="46">
        <f>C22</f>
        <v>0</v>
      </c>
      <c r="G32" s="12"/>
    </row>
    <row r="33" spans="1:7" ht="12.75">
      <c r="A33" s="9" t="s">
        <v>41</v>
      </c>
      <c r="B33" s="10"/>
      <c r="C33" s="45">
        <v>21</v>
      </c>
      <c r="D33" s="10" t="s">
        <v>40</v>
      </c>
      <c r="E33" s="11"/>
      <c r="F33" s="47">
        <f>ROUND(PRODUCT(F32,C33/100),1)</f>
        <v>0</v>
      </c>
      <c r="G33" s="16"/>
    </row>
    <row r="34" spans="1:7" s="53" customFormat="1" ht="19.5" customHeight="1" thickBot="1">
      <c r="A34" s="48" t="s">
        <v>42</v>
      </c>
      <c r="B34" s="49"/>
      <c r="C34" s="49"/>
      <c r="D34" s="49"/>
      <c r="E34" s="50"/>
      <c r="F34" s="51">
        <f>CEILING(SUM(F29:F33),IF(SUM(F29:F33)&gt;=0,1,-1))</f>
        <v>0</v>
      </c>
      <c r="G34" s="52"/>
    </row>
    <row r="36" spans="1:8" ht="12.75">
      <c r="A36" s="54" t="s">
        <v>43</v>
      </c>
      <c r="B36" s="54"/>
      <c r="C36" s="54"/>
      <c r="D36" s="54"/>
      <c r="E36" s="54"/>
      <c r="F36" s="54"/>
      <c r="G36" s="54"/>
      <c r="H36" t="s">
        <v>4</v>
      </c>
    </row>
    <row r="37" spans="1:8" ht="14.25" customHeight="1">
      <c r="A37" s="54"/>
      <c r="B37" s="310"/>
      <c r="C37" s="310"/>
      <c r="D37" s="310"/>
      <c r="E37" s="310"/>
      <c r="F37" s="310"/>
      <c r="G37" s="310"/>
      <c r="H37" t="s">
        <v>4</v>
      </c>
    </row>
    <row r="38" spans="1:8" ht="12.75" customHeight="1">
      <c r="A38" s="55"/>
      <c r="B38" s="310"/>
      <c r="C38" s="310"/>
      <c r="D38" s="310"/>
      <c r="E38" s="310"/>
      <c r="F38" s="310"/>
      <c r="G38" s="310"/>
      <c r="H38" t="s">
        <v>4</v>
      </c>
    </row>
    <row r="39" spans="1:8" ht="12.75">
      <c r="A39" s="55"/>
      <c r="B39" s="310"/>
      <c r="C39" s="310"/>
      <c r="D39" s="310"/>
      <c r="E39" s="310"/>
      <c r="F39" s="310"/>
      <c r="G39" s="310"/>
      <c r="H39" t="s">
        <v>4</v>
      </c>
    </row>
    <row r="40" spans="1:8" ht="12.75">
      <c r="A40" s="55"/>
      <c r="B40" s="310"/>
      <c r="C40" s="310"/>
      <c r="D40" s="310"/>
      <c r="E40" s="310"/>
      <c r="F40" s="310"/>
      <c r="G40" s="310"/>
      <c r="H40" t="s">
        <v>4</v>
      </c>
    </row>
    <row r="41" spans="1:8" ht="12.75">
      <c r="A41" s="55"/>
      <c r="B41" s="310"/>
      <c r="C41" s="310"/>
      <c r="D41" s="310"/>
      <c r="E41" s="310"/>
      <c r="F41" s="310"/>
      <c r="G41" s="310"/>
      <c r="H41" t="s">
        <v>4</v>
      </c>
    </row>
    <row r="42" spans="1:8" ht="12.75">
      <c r="A42" s="55"/>
      <c r="B42" s="310"/>
      <c r="C42" s="310"/>
      <c r="D42" s="310"/>
      <c r="E42" s="310"/>
      <c r="F42" s="310"/>
      <c r="G42" s="310"/>
      <c r="H42" t="s">
        <v>4</v>
      </c>
    </row>
    <row r="43" spans="1:8" ht="12.75">
      <c r="A43" s="55"/>
      <c r="B43" s="310"/>
      <c r="C43" s="310"/>
      <c r="D43" s="310"/>
      <c r="E43" s="310"/>
      <c r="F43" s="310"/>
      <c r="G43" s="310"/>
      <c r="H43" t="s">
        <v>4</v>
      </c>
    </row>
    <row r="44" spans="1:8" ht="12.75">
      <c r="A44" s="55"/>
      <c r="B44" s="310"/>
      <c r="C44" s="310"/>
      <c r="D44" s="310"/>
      <c r="E44" s="310"/>
      <c r="F44" s="310"/>
      <c r="G44" s="310"/>
      <c r="H44" t="s">
        <v>4</v>
      </c>
    </row>
    <row r="45" spans="1:8" ht="3" customHeight="1">
      <c r="A45" s="55"/>
      <c r="B45" s="310"/>
      <c r="C45" s="310"/>
      <c r="D45" s="310"/>
      <c r="E45" s="310"/>
      <c r="F45" s="310"/>
      <c r="G45" s="310"/>
      <c r="H45" t="s">
        <v>4</v>
      </c>
    </row>
    <row r="46" spans="2:7" ht="12.75">
      <c r="B46" s="304"/>
      <c r="C46" s="304"/>
      <c r="D46" s="304"/>
      <c r="E46" s="304"/>
      <c r="F46" s="304"/>
      <c r="G46" s="304"/>
    </row>
    <row r="47" spans="2:7" ht="12.75">
      <c r="B47" s="304"/>
      <c r="C47" s="304"/>
      <c r="D47" s="304"/>
      <c r="E47" s="304"/>
      <c r="F47" s="304"/>
      <c r="G47" s="304"/>
    </row>
    <row r="48" spans="2:7" ht="12.75">
      <c r="B48" s="304"/>
      <c r="C48" s="304"/>
      <c r="D48" s="304"/>
      <c r="E48" s="304"/>
      <c r="F48" s="304"/>
      <c r="G48" s="304"/>
    </row>
    <row r="49" spans="2:7" ht="12.75">
      <c r="B49" s="304"/>
      <c r="C49" s="304"/>
      <c r="D49" s="304"/>
      <c r="E49" s="304"/>
      <c r="F49" s="304"/>
      <c r="G49" s="304"/>
    </row>
    <row r="50" spans="2:7" ht="12.75">
      <c r="B50" s="304"/>
      <c r="C50" s="304"/>
      <c r="D50" s="304"/>
      <c r="E50" s="304"/>
      <c r="F50" s="304"/>
      <c r="G50" s="304"/>
    </row>
    <row r="51" spans="2:7" ht="12.75">
      <c r="B51" s="304"/>
      <c r="C51" s="304"/>
      <c r="D51" s="304"/>
      <c r="E51" s="304"/>
      <c r="F51" s="304"/>
      <c r="G51" s="304"/>
    </row>
    <row r="52" spans="2:7" ht="12.75">
      <c r="B52" s="304"/>
      <c r="C52" s="304"/>
      <c r="D52" s="304"/>
      <c r="E52" s="304"/>
      <c r="F52" s="304"/>
      <c r="G52" s="304"/>
    </row>
    <row r="53" spans="2:7" ht="12.75">
      <c r="B53" s="304"/>
      <c r="C53" s="304"/>
      <c r="D53" s="304"/>
      <c r="E53" s="304"/>
      <c r="F53" s="304"/>
      <c r="G53" s="304"/>
    </row>
    <row r="54" spans="2:7" ht="12.75">
      <c r="B54" s="304"/>
      <c r="C54" s="304"/>
      <c r="D54" s="304"/>
      <c r="E54" s="304"/>
      <c r="F54" s="304"/>
      <c r="G54" s="304"/>
    </row>
    <row r="55" spans="2:7" ht="12.75">
      <c r="B55" s="304"/>
      <c r="C55" s="304"/>
      <c r="D55" s="304"/>
      <c r="E55" s="304"/>
      <c r="F55" s="304"/>
      <c r="G55" s="304"/>
    </row>
  </sheetData>
  <sheetProtection algorithmName="SHA-512" hashValue="GGDc7z+cizd/n82v3LzR2CIV3I4QFnjEPf5Fq80tLLtJvUhYDl14b40I+WP/A7RbvdbXo5FhDEph8Fr28tbrWw==" saltValue="Owy9r3nyXOShCHB8crR22Q==" spinCount="100000" sheet="1" objects="1" scenarios="1"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 topLeftCell="A19">
      <selection activeCell="O52" sqref="O5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14" t="s">
        <v>5</v>
      </c>
      <c r="B1" s="315"/>
      <c r="C1" s="56" t="str">
        <f>CONCATENATE(cislostavby," ",nazevstavby)</f>
        <v xml:space="preserve"> HOVORANY - polní cesty VC103, VC110, VC111</v>
      </c>
      <c r="D1" s="57"/>
      <c r="E1" s="58"/>
      <c r="F1" s="57"/>
      <c r="G1" s="59"/>
      <c r="H1" s="60"/>
      <c r="I1" s="61"/>
    </row>
    <row r="2" spans="1:9" ht="13.5" thickBot="1">
      <c r="A2" s="316" t="s">
        <v>1</v>
      </c>
      <c r="B2" s="317"/>
      <c r="C2" s="62" t="str">
        <f>CONCATENATE(cisloobjektu," ",nazevobjektu)</f>
        <v xml:space="preserve"> </v>
      </c>
      <c r="D2" s="63"/>
      <c r="E2" s="64"/>
      <c r="F2" s="63"/>
      <c r="G2" s="318"/>
      <c r="H2" s="318"/>
      <c r="I2" s="319"/>
    </row>
    <row r="3" ht="13.5" thickTop="1">
      <c r="F3" s="7"/>
    </row>
    <row r="4" spans="1:9" ht="19.5" customHeight="1">
      <c r="A4" s="65" t="s">
        <v>155</v>
      </c>
      <c r="B4" s="1"/>
      <c r="C4" s="1"/>
      <c r="D4" s="1"/>
      <c r="E4" s="66"/>
      <c r="F4" s="1"/>
      <c r="G4" s="1"/>
      <c r="H4" s="1"/>
      <c r="I4" s="1"/>
    </row>
    <row r="5" ht="13.5" thickBot="1"/>
    <row r="6" spans="1:9" s="7" customFormat="1" ht="13.5" thickBot="1">
      <c r="A6" s="67"/>
      <c r="B6" s="68" t="s">
        <v>44</v>
      </c>
      <c r="C6" s="68"/>
      <c r="D6" s="69"/>
      <c r="E6" s="70" t="s">
        <v>45</v>
      </c>
      <c r="F6" s="71" t="s">
        <v>46</v>
      </c>
      <c r="G6" s="71" t="s">
        <v>47</v>
      </c>
      <c r="H6" s="71" t="s">
        <v>48</v>
      </c>
      <c r="I6" s="72" t="s">
        <v>27</v>
      </c>
    </row>
    <row r="7" spans="1:9" s="7" customFormat="1" ht="12.75">
      <c r="A7" s="123" t="str">
        <f>VC103!B7</f>
        <v>1</v>
      </c>
      <c r="B7" s="73" t="str">
        <f>VC103!C7</f>
        <v>Zemní práce</v>
      </c>
      <c r="C7" s="74"/>
      <c r="D7" s="75"/>
      <c r="E7" s="124">
        <f>VC103!G29</f>
        <v>0</v>
      </c>
      <c r="F7" s="125">
        <f>VC103!BB29</f>
        <v>0</v>
      </c>
      <c r="G7" s="125">
        <f>VC103!BC29</f>
        <v>0</v>
      </c>
      <c r="H7" s="125">
        <f>VC103!BD29</f>
        <v>0</v>
      </c>
      <c r="I7" s="126">
        <f>VC103!BE29</f>
        <v>0</v>
      </c>
    </row>
    <row r="8" spans="1:9" s="7" customFormat="1" ht="12.75">
      <c r="A8" s="123" t="str">
        <f>VC103!B30</f>
        <v>5</v>
      </c>
      <c r="B8" s="73" t="str">
        <f>VC103!C30</f>
        <v>Komunikace</v>
      </c>
      <c r="C8" s="74"/>
      <c r="D8" s="75"/>
      <c r="E8" s="124">
        <f>VC103!G52</f>
        <v>0</v>
      </c>
      <c r="F8" s="125">
        <f>VC103!BB50</f>
        <v>0</v>
      </c>
      <c r="G8" s="125">
        <f>VC103!BC50</f>
        <v>0</v>
      </c>
      <c r="H8" s="125">
        <f>VC103!BD50</f>
        <v>0</v>
      </c>
      <c r="I8" s="126">
        <f>VC103!BE50</f>
        <v>0</v>
      </c>
    </row>
    <row r="9" spans="1:9" s="7" customFormat="1" ht="12.75">
      <c r="A9" s="123" t="s">
        <v>108</v>
      </c>
      <c r="B9" s="219" t="str">
        <f>VC103!C53</f>
        <v>Doplňující práce na komunikaci</v>
      </c>
      <c r="C9" s="74"/>
      <c r="D9" s="75"/>
      <c r="E9" s="124">
        <f>VC103!G59</f>
        <v>0</v>
      </c>
      <c r="F9" s="125">
        <f>VC103!BB53</f>
        <v>0</v>
      </c>
      <c r="G9" s="125">
        <f>VC103!BC53</f>
        <v>0</v>
      </c>
      <c r="H9" s="125">
        <f>VC103!BD53</f>
        <v>0</v>
      </c>
      <c r="I9" s="126">
        <f>VC103!BE53</f>
        <v>0</v>
      </c>
    </row>
    <row r="10" spans="1:9" s="7" customFormat="1" ht="13.5" thickBot="1">
      <c r="A10" s="123" t="s">
        <v>112</v>
      </c>
      <c r="B10" s="73" t="str">
        <f>VC103!C60</f>
        <v>Staveništní přesun hmot</v>
      </c>
      <c r="C10" s="74"/>
      <c r="D10" s="75"/>
      <c r="E10" s="124">
        <f>VC103!G61</f>
        <v>0</v>
      </c>
      <c r="F10" s="125">
        <f>VC103!BB57</f>
        <v>0</v>
      </c>
      <c r="G10" s="125">
        <f>VC103!BC57</f>
        <v>0</v>
      </c>
      <c r="H10" s="125">
        <f>VC103!BD57</f>
        <v>0</v>
      </c>
      <c r="I10" s="126">
        <f>VC103!BE57</f>
        <v>0</v>
      </c>
    </row>
    <row r="11" spans="1:9" s="81" customFormat="1" ht="13.5" thickBot="1">
      <c r="A11" s="76"/>
      <c r="B11" s="68" t="s">
        <v>49</v>
      </c>
      <c r="C11" s="68"/>
      <c r="D11" s="77"/>
      <c r="E11" s="78">
        <f>SUM(E7:E10)</f>
        <v>0</v>
      </c>
      <c r="F11" s="79">
        <f>SUM(F7:F10)</f>
        <v>0</v>
      </c>
      <c r="G11" s="79">
        <f>SUM(G7:G10)</f>
        <v>0</v>
      </c>
      <c r="H11" s="79">
        <f>SUM(H7:H10)</f>
        <v>0</v>
      </c>
      <c r="I11" s="80">
        <f>SUM(I7:I10)</f>
        <v>0</v>
      </c>
    </row>
    <row r="12" spans="1:9" ht="19.5" customHeight="1">
      <c r="A12" s="65" t="s">
        <v>157</v>
      </c>
      <c r="B12" s="1"/>
      <c r="C12" s="1"/>
      <c r="D12" s="1"/>
      <c r="E12" s="66"/>
      <c r="F12" s="1"/>
      <c r="G12" s="1"/>
      <c r="H12" s="1"/>
      <c r="I12" s="1"/>
    </row>
    <row r="13" ht="13.5" thickBot="1"/>
    <row r="14" spans="1:9" s="7" customFormat="1" ht="13.5" thickBot="1">
      <c r="A14" s="67"/>
      <c r="B14" s="68" t="s">
        <v>44</v>
      </c>
      <c r="C14" s="68"/>
      <c r="D14" s="69"/>
      <c r="E14" s="70" t="s">
        <v>45</v>
      </c>
      <c r="F14" s="71" t="s">
        <v>46</v>
      </c>
      <c r="G14" s="71" t="s">
        <v>47</v>
      </c>
      <c r="H14" s="71" t="s">
        <v>48</v>
      </c>
      <c r="I14" s="72" t="s">
        <v>27</v>
      </c>
    </row>
    <row r="15" spans="1:9" s="7" customFormat="1" ht="12.75">
      <c r="A15" s="123" t="s">
        <v>59</v>
      </c>
      <c r="B15" s="73" t="str">
        <f>VC110!C7</f>
        <v>Zemní práce</v>
      </c>
      <c r="C15" s="74"/>
      <c r="D15" s="75"/>
      <c r="E15" s="124">
        <f>VC110!G32</f>
        <v>0</v>
      </c>
      <c r="F15" s="125">
        <f>VC103!BB37</f>
        <v>0</v>
      </c>
      <c r="G15" s="125">
        <f>VC103!BC37</f>
        <v>0</v>
      </c>
      <c r="H15" s="125">
        <f>VC103!BD37</f>
        <v>0</v>
      </c>
      <c r="I15" s="126">
        <f>VC103!BE37</f>
        <v>0</v>
      </c>
    </row>
    <row r="16" spans="1:9" s="7" customFormat="1" ht="12.75">
      <c r="A16" s="123" t="s">
        <v>92</v>
      </c>
      <c r="B16" s="73" t="str">
        <f>VC110!C33</f>
        <v>Komunikace</v>
      </c>
      <c r="C16" s="74"/>
      <c r="D16" s="75"/>
      <c r="E16" s="124">
        <f>VC110!G64</f>
        <v>0</v>
      </c>
      <c r="F16" s="125">
        <f>VC103!BB58</f>
        <v>0</v>
      </c>
      <c r="G16" s="125">
        <f>VC103!BC58</f>
        <v>0</v>
      </c>
      <c r="H16" s="125">
        <f>VC103!BD58</f>
        <v>0</v>
      </c>
      <c r="I16" s="126">
        <f>VC103!BE58</f>
        <v>0</v>
      </c>
    </row>
    <row r="17" spans="1:9" s="7" customFormat="1" ht="12.75">
      <c r="A17" s="123" t="s">
        <v>134</v>
      </c>
      <c r="B17" s="73" t="str">
        <f>VC110!C65</f>
        <v>Přípočty</v>
      </c>
      <c r="C17" s="74"/>
      <c r="D17" s="75"/>
      <c r="E17" s="124">
        <f>VC110!G68</f>
        <v>0</v>
      </c>
      <c r="F17" s="125">
        <f>VC103!BB61</f>
        <v>0</v>
      </c>
      <c r="G17" s="125">
        <f>VC103!BC61</f>
        <v>0</v>
      </c>
      <c r="H17" s="125">
        <f>VC103!BD61</f>
        <v>0</v>
      </c>
      <c r="I17" s="126">
        <f>VC103!BE61</f>
        <v>0</v>
      </c>
    </row>
    <row r="18" spans="1:9" s="7" customFormat="1" ht="12.75">
      <c r="A18" s="123" t="s">
        <v>108</v>
      </c>
      <c r="B18" s="73" t="str">
        <f>VC110!C69</f>
        <v>Doplňující práce na komunikaci</v>
      </c>
      <c r="C18" s="74"/>
      <c r="D18" s="75"/>
      <c r="E18" s="124">
        <f>VC110!G75</f>
        <v>0</v>
      </c>
      <c r="F18" s="125">
        <v>0</v>
      </c>
      <c r="G18" s="125">
        <v>0</v>
      </c>
      <c r="H18" s="125">
        <v>0</v>
      </c>
      <c r="I18" s="126">
        <v>0</v>
      </c>
    </row>
    <row r="19" spans="1:9" s="7" customFormat="1" ht="12.75">
      <c r="A19" s="123" t="s">
        <v>140</v>
      </c>
      <c r="B19" s="73" t="str">
        <f>VC110!C76</f>
        <v>Bourání konstrukcí</v>
      </c>
      <c r="C19" s="74"/>
      <c r="D19" s="75"/>
      <c r="E19" s="124">
        <f>VC110!G78</f>
        <v>0</v>
      </c>
      <c r="F19" s="125">
        <v>0</v>
      </c>
      <c r="G19" s="125">
        <v>0</v>
      </c>
      <c r="H19" s="125">
        <v>0</v>
      </c>
      <c r="I19" s="126">
        <v>0</v>
      </c>
    </row>
    <row r="20" spans="1:9" s="7" customFormat="1" ht="13.5" thickBot="1">
      <c r="A20" s="123" t="s">
        <v>112</v>
      </c>
      <c r="B20" s="73" t="str">
        <f>VC110!C79</f>
        <v>Staveništní přesun hmot</v>
      </c>
      <c r="C20" s="74"/>
      <c r="D20" s="75"/>
      <c r="E20" s="124">
        <f>VC110!G82</f>
        <v>0</v>
      </c>
      <c r="F20" s="125">
        <f>VC103!BB65</f>
        <v>0</v>
      </c>
      <c r="G20" s="125">
        <v>0</v>
      </c>
      <c r="H20" s="125">
        <f>VC103!BD65</f>
        <v>0</v>
      </c>
      <c r="I20" s="126">
        <f>VC103!BE65</f>
        <v>0</v>
      </c>
    </row>
    <row r="21" spans="1:9" s="81" customFormat="1" ht="13.5" thickBot="1">
      <c r="A21" s="76"/>
      <c r="B21" s="68" t="s">
        <v>49</v>
      </c>
      <c r="C21" s="68"/>
      <c r="D21" s="77"/>
      <c r="E21" s="78">
        <f>SUM(E15:E20)</f>
        <v>0</v>
      </c>
      <c r="F21" s="79">
        <f>SUM(F15:F20)</f>
        <v>0</v>
      </c>
      <c r="G21" s="79">
        <f>SUM(G15:G20)</f>
        <v>0</v>
      </c>
      <c r="H21" s="79">
        <f>SUM(H15:H20)</f>
        <v>0</v>
      </c>
      <c r="I21" s="80">
        <f>SUM(I15:I20)</f>
        <v>0</v>
      </c>
    </row>
    <row r="22" spans="1:9" ht="19.5" customHeight="1">
      <c r="A22" s="65" t="s">
        <v>156</v>
      </c>
      <c r="B22" s="1"/>
      <c r="C22" s="1"/>
      <c r="D22" s="1"/>
      <c r="E22" s="66"/>
      <c r="F22" s="1"/>
      <c r="G22" s="1"/>
      <c r="H22" s="1"/>
      <c r="I22" s="1"/>
    </row>
    <row r="23" ht="13.5" thickBot="1"/>
    <row r="24" spans="1:9" s="7" customFormat="1" ht="13.5" thickBot="1">
      <c r="A24" s="67"/>
      <c r="B24" s="68" t="s">
        <v>44</v>
      </c>
      <c r="C24" s="68"/>
      <c r="D24" s="69"/>
      <c r="E24" s="70" t="s">
        <v>45</v>
      </c>
      <c r="F24" s="71" t="s">
        <v>46</v>
      </c>
      <c r="G24" s="71" t="s">
        <v>47</v>
      </c>
      <c r="H24" s="71" t="s">
        <v>48</v>
      </c>
      <c r="I24" s="72" t="s">
        <v>27</v>
      </c>
    </row>
    <row r="25" spans="1:9" s="7" customFormat="1" ht="12.75">
      <c r="A25" s="123" t="s">
        <v>59</v>
      </c>
      <c r="B25" s="73" t="str">
        <f>VC111!C7</f>
        <v>Zemní práce</v>
      </c>
      <c r="C25" s="74"/>
      <c r="D25" s="75"/>
      <c r="E25" s="124">
        <f>VC111!G28</f>
        <v>0</v>
      </c>
      <c r="F25" s="125">
        <f>VC103!BB45</f>
        <v>0</v>
      </c>
      <c r="G25" s="125">
        <f>VC103!BC45</f>
        <v>0</v>
      </c>
      <c r="H25" s="125">
        <f>VC103!BD45</f>
        <v>0</v>
      </c>
      <c r="I25" s="126">
        <f>VC103!BE45</f>
        <v>0</v>
      </c>
    </row>
    <row r="26" spans="1:9" s="7" customFormat="1" ht="12.75">
      <c r="A26" s="123" t="s">
        <v>92</v>
      </c>
      <c r="B26" s="73" t="str">
        <f>VC111!C29</f>
        <v>Komunikace</v>
      </c>
      <c r="C26" s="74"/>
      <c r="D26" s="75"/>
      <c r="E26" s="124">
        <f>VC111!G53</f>
        <v>0</v>
      </c>
      <c r="F26" s="125">
        <f>VC103!BB66</f>
        <v>0</v>
      </c>
      <c r="G26" s="125">
        <f>VC103!BC66</f>
        <v>0</v>
      </c>
      <c r="H26" s="125">
        <f>VC103!BD66</f>
        <v>0</v>
      </c>
      <c r="I26" s="126">
        <f>VC103!BE66</f>
        <v>0</v>
      </c>
    </row>
    <row r="27" spans="1:9" s="7" customFormat="1" ht="12.75">
      <c r="A27" s="123" t="s">
        <v>108</v>
      </c>
      <c r="B27" s="73" t="str">
        <f>VC111!C54</f>
        <v>Doplňující práce na komunikaci</v>
      </c>
      <c r="C27" s="74"/>
      <c r="D27" s="75"/>
      <c r="E27" s="124">
        <f>VC111!G59</f>
        <v>0</v>
      </c>
      <c r="F27" s="125">
        <v>0</v>
      </c>
      <c r="G27" s="125">
        <v>0</v>
      </c>
      <c r="H27" s="125">
        <v>0</v>
      </c>
      <c r="I27" s="126">
        <v>0</v>
      </c>
    </row>
    <row r="28" spans="1:9" s="7" customFormat="1" ht="13.5" thickBot="1">
      <c r="A28" s="123" t="s">
        <v>112</v>
      </c>
      <c r="B28" s="73" t="str">
        <f>VC111!C60</f>
        <v>Staveništní přesun hmot</v>
      </c>
      <c r="C28" s="74"/>
      <c r="D28" s="75"/>
      <c r="E28" s="124">
        <f>VC111!G63</f>
        <v>0</v>
      </c>
      <c r="F28" s="125">
        <f>VC103!BB69</f>
        <v>0</v>
      </c>
      <c r="G28" s="125">
        <f>VC103!BC69</f>
        <v>0</v>
      </c>
      <c r="H28" s="125">
        <f>VC103!BD69</f>
        <v>0</v>
      </c>
      <c r="I28" s="126">
        <f>VC103!BE69</f>
        <v>0</v>
      </c>
    </row>
    <row r="29" spans="1:9" s="81" customFormat="1" ht="13.5" thickBot="1">
      <c r="A29" s="76"/>
      <c r="B29" s="68" t="s">
        <v>49</v>
      </c>
      <c r="C29" s="68"/>
      <c r="D29" s="77"/>
      <c r="E29" s="78">
        <f>SUM(E25:E28)</f>
        <v>0</v>
      </c>
      <c r="F29" s="79">
        <f>SUM(F25:F28)</f>
        <v>0</v>
      </c>
      <c r="G29" s="79">
        <f>SUM(G25:G28)</f>
        <v>0</v>
      </c>
      <c r="H29" s="79">
        <f>SUM(H25:H28)</f>
        <v>0</v>
      </c>
      <c r="I29" s="80">
        <f>SUM(I25:I28)</f>
        <v>0</v>
      </c>
    </row>
    <row r="30" spans="1:9" ht="18">
      <c r="A30" s="65" t="s">
        <v>213</v>
      </c>
      <c r="B30" s="1"/>
      <c r="C30" s="1"/>
      <c r="D30" s="1"/>
      <c r="E30" s="66"/>
      <c r="F30" s="1"/>
      <c r="G30" s="1"/>
      <c r="H30" s="1"/>
      <c r="I30" s="1"/>
    </row>
    <row r="31" ht="13.5" thickBot="1"/>
    <row r="32" spans="1:9" ht="13.5" thickBot="1">
      <c r="A32" s="67"/>
      <c r="B32" s="68" t="s">
        <v>44</v>
      </c>
      <c r="C32" s="68"/>
      <c r="D32" s="69"/>
      <c r="E32" s="70" t="s">
        <v>45</v>
      </c>
      <c r="F32" s="71" t="s">
        <v>46</v>
      </c>
      <c r="G32" s="71" t="s">
        <v>47</v>
      </c>
      <c r="H32" s="71" t="s">
        <v>48</v>
      </c>
      <c r="I32" s="72" t="s">
        <v>27</v>
      </c>
    </row>
    <row r="33" spans="1:9" ht="12.75">
      <c r="A33" s="123"/>
      <c r="B33" s="73" t="str">
        <f>'zelen VC110, VC111'!C10</f>
        <v>Práce a dodávky HSV</v>
      </c>
      <c r="C33" s="74"/>
      <c r="D33" s="75"/>
      <c r="E33" s="124">
        <f>'zelen VC110, VC111'!G20</f>
        <v>0</v>
      </c>
      <c r="F33" s="125">
        <f>VC103!BB53</f>
        <v>0</v>
      </c>
      <c r="G33" s="125">
        <f>VC103!BC53</f>
        <v>0</v>
      </c>
      <c r="H33" s="125">
        <f>VC103!BD53</f>
        <v>0</v>
      </c>
      <c r="I33" s="126">
        <f>VC103!BE53</f>
        <v>0</v>
      </c>
    </row>
    <row r="34" spans="1:9" ht="13.5" thickBot="1">
      <c r="A34" s="123"/>
      <c r="B34" s="73" t="str">
        <f>'zelen VC110, VC111'!C30</f>
        <v>Rostlinný a pomocný materiál</v>
      </c>
      <c r="C34" s="74"/>
      <c r="D34" s="75"/>
      <c r="E34" s="124">
        <f>'zelen VC110, VC111'!G30</f>
        <v>0</v>
      </c>
      <c r="F34" s="125">
        <f>VC103!BB74</f>
        <v>0</v>
      </c>
      <c r="G34" s="125">
        <f>VC103!BC74</f>
        <v>0</v>
      </c>
      <c r="H34" s="125">
        <f>VC103!BD74</f>
        <v>0</v>
      </c>
      <c r="I34" s="126">
        <f>VC103!BE74</f>
        <v>0</v>
      </c>
    </row>
    <row r="35" spans="1:9" ht="13.5" thickBot="1">
      <c r="A35" s="76"/>
      <c r="B35" s="68" t="s">
        <v>49</v>
      </c>
      <c r="C35" s="68"/>
      <c r="D35" s="77"/>
      <c r="E35" s="78">
        <f>SUM(E33:E34)</f>
        <v>0</v>
      </c>
      <c r="F35" s="79">
        <f>SUM(F33:F34)</f>
        <v>0</v>
      </c>
      <c r="G35" s="79">
        <f>SUM(G33:G34)</f>
        <v>0</v>
      </c>
      <c r="H35" s="79">
        <f>SUM(H33:H34)</f>
        <v>0</v>
      </c>
      <c r="I35" s="80">
        <f>SUM(I33:I34)</f>
        <v>0</v>
      </c>
    </row>
    <row r="36" spans="1:9" ht="36.75" customHeight="1">
      <c r="A36" s="323" t="s">
        <v>286</v>
      </c>
      <c r="B36" s="323"/>
      <c r="C36" s="323"/>
      <c r="D36" s="323"/>
      <c r="E36" s="323"/>
      <c r="F36" s="323"/>
      <c r="G36" s="323"/>
      <c r="H36" s="323"/>
      <c r="I36" s="323"/>
    </row>
    <row r="37" ht="13.5" thickBot="1"/>
    <row r="38" spans="1:9" ht="13.5" thickBot="1">
      <c r="A38" s="67"/>
      <c r="B38" s="68" t="s">
        <v>44</v>
      </c>
      <c r="C38" s="68"/>
      <c r="D38" s="69"/>
      <c r="E38" s="70" t="s">
        <v>45</v>
      </c>
      <c r="F38" s="71" t="s">
        <v>46</v>
      </c>
      <c r="G38" s="71" t="s">
        <v>47</v>
      </c>
      <c r="H38" s="71" t="s">
        <v>48</v>
      </c>
      <c r="I38" s="72" t="s">
        <v>27</v>
      </c>
    </row>
    <row r="39" spans="1:9" ht="12.75">
      <c r="A39" s="123"/>
      <c r="B39" s="73" t="str">
        <f>'zelen VC110, VC111 nasledna pec'!C19</f>
        <v>Práce a dodávky HSV</v>
      </c>
      <c r="C39" s="74"/>
      <c r="D39" s="75"/>
      <c r="E39" s="124">
        <f>'zelen VC110, VC111 nasledna pec'!G19</f>
        <v>0</v>
      </c>
      <c r="F39" s="125">
        <f>VC103!BB59</f>
        <v>0</v>
      </c>
      <c r="G39" s="125">
        <f>VC103!BC59</f>
        <v>0</v>
      </c>
      <c r="H39" s="125">
        <f>VC103!BD59</f>
        <v>0</v>
      </c>
      <c r="I39" s="126">
        <f>VC103!BE59</f>
        <v>0</v>
      </c>
    </row>
    <row r="40" spans="1:9" ht="13.5" thickBot="1">
      <c r="A40" s="123"/>
      <c r="B40" s="73" t="str">
        <f>'zelen VC110, VC111 nasledna pec'!C22</f>
        <v>Rostlinný a pomocný materiál</v>
      </c>
      <c r="C40" s="74"/>
      <c r="D40" s="75"/>
      <c r="E40" s="124">
        <f>'zelen VC110, VC111 nasledna pec'!G22</f>
        <v>0</v>
      </c>
      <c r="F40" s="125">
        <f>VC103!BB80</f>
        <v>0</v>
      </c>
      <c r="G40" s="125">
        <f>VC103!BC80</f>
        <v>0</v>
      </c>
      <c r="H40" s="125">
        <f>VC103!BD80</f>
        <v>0</v>
      </c>
      <c r="I40" s="126">
        <f>VC103!BE80</f>
        <v>0</v>
      </c>
    </row>
    <row r="41" spans="1:9" ht="13.5" thickBot="1">
      <c r="A41" s="76"/>
      <c r="B41" s="68" t="s">
        <v>49</v>
      </c>
      <c r="C41" s="68"/>
      <c r="D41" s="77"/>
      <c r="E41" s="78">
        <f>SUM(E39:E40)</f>
        <v>0</v>
      </c>
      <c r="F41" s="79">
        <f>SUM(F39:F40)</f>
        <v>0</v>
      </c>
      <c r="G41" s="79">
        <f>SUM(G39:G40)</f>
        <v>0</v>
      </c>
      <c r="H41" s="79">
        <f>SUM(H39:H40)</f>
        <v>0</v>
      </c>
      <c r="I41" s="80">
        <f>SUM(I39:I40)</f>
        <v>0</v>
      </c>
    </row>
    <row r="42" spans="6:9" ht="12.75">
      <c r="F42" s="82"/>
      <c r="G42" s="83"/>
      <c r="H42" s="83"/>
      <c r="I42" s="84"/>
    </row>
    <row r="43" spans="1:9" ht="18">
      <c r="A43" s="196" t="s">
        <v>218</v>
      </c>
      <c r="B43" s="196"/>
      <c r="C43" s="196"/>
      <c r="D43" s="196"/>
      <c r="E43" s="196"/>
      <c r="F43" s="196"/>
      <c r="G43" s="197"/>
      <c r="H43" s="196"/>
      <c r="I43" s="196"/>
    </row>
    <row r="44" spans="1:9" ht="13.5" thickBot="1">
      <c r="A44" s="198"/>
      <c r="B44" s="198"/>
      <c r="C44" s="198"/>
      <c r="D44" s="198"/>
      <c r="E44" s="198"/>
      <c r="F44" s="198"/>
      <c r="G44" s="198"/>
      <c r="H44" s="198"/>
      <c r="I44" s="198"/>
    </row>
    <row r="45" spans="1:9" ht="12.75">
      <c r="A45" s="199" t="s">
        <v>219</v>
      </c>
      <c r="B45" s="200"/>
      <c r="C45" s="200"/>
      <c r="D45" s="201"/>
      <c r="E45" s="275" t="s">
        <v>220</v>
      </c>
      <c r="F45" s="202" t="s">
        <v>221</v>
      </c>
      <c r="G45" s="203" t="s">
        <v>222</v>
      </c>
      <c r="H45" s="204"/>
      <c r="I45" s="205" t="s">
        <v>220</v>
      </c>
    </row>
    <row r="46" spans="1:9" ht="12.75">
      <c r="A46" s="320" t="s">
        <v>223</v>
      </c>
      <c r="B46" s="321"/>
      <c r="C46" s="321"/>
      <c r="D46" s="322"/>
      <c r="E46" s="276"/>
      <c r="F46" s="206"/>
      <c r="G46" s="207"/>
      <c r="H46" s="208"/>
      <c r="I46" s="209"/>
    </row>
    <row r="47" spans="1:9" ht="12.75">
      <c r="A47" s="320" t="s">
        <v>214</v>
      </c>
      <c r="B47" s="321"/>
      <c r="C47" s="321"/>
      <c r="D47" s="322"/>
      <c r="E47" s="276"/>
      <c r="F47" s="206"/>
      <c r="G47" s="207"/>
      <c r="H47" s="208"/>
      <c r="I47" s="209"/>
    </row>
    <row r="48" spans="1:9" ht="12.75">
      <c r="A48" s="320" t="s">
        <v>224</v>
      </c>
      <c r="B48" s="321"/>
      <c r="C48" s="321"/>
      <c r="D48" s="322"/>
      <c r="E48" s="276"/>
      <c r="F48" s="206"/>
      <c r="G48" s="207"/>
      <c r="H48" s="208"/>
      <c r="I48" s="209"/>
    </row>
    <row r="49" spans="1:9" ht="12.75">
      <c r="A49" s="320" t="s">
        <v>225</v>
      </c>
      <c r="B49" s="321"/>
      <c r="C49" s="321"/>
      <c r="D49" s="322"/>
      <c r="E49" s="276"/>
      <c r="F49" s="206"/>
      <c r="G49" s="207"/>
      <c r="H49" s="208"/>
      <c r="I49" s="209"/>
    </row>
    <row r="50" spans="1:9" ht="12.75">
      <c r="A50" s="320" t="s">
        <v>226</v>
      </c>
      <c r="B50" s="321"/>
      <c r="C50" s="321"/>
      <c r="D50" s="322"/>
      <c r="E50" s="276"/>
      <c r="F50" s="206"/>
      <c r="G50" s="207"/>
      <c r="H50" s="208"/>
      <c r="I50" s="209"/>
    </row>
    <row r="51" spans="1:9" ht="12.75">
      <c r="A51" s="210" t="s">
        <v>227</v>
      </c>
      <c r="B51" s="211"/>
      <c r="C51" s="211"/>
      <c r="D51" s="212"/>
      <c r="E51" s="276"/>
      <c r="F51" s="206"/>
      <c r="G51" s="207"/>
      <c r="H51" s="208"/>
      <c r="I51" s="209"/>
    </row>
    <row r="52" spans="1:9" ht="12.75">
      <c r="A52" s="320" t="s">
        <v>231</v>
      </c>
      <c r="B52" s="321"/>
      <c r="C52" s="321"/>
      <c r="D52" s="322"/>
      <c r="E52" s="276"/>
      <c r="F52" s="206"/>
      <c r="G52" s="207"/>
      <c r="H52" s="208"/>
      <c r="I52" s="209"/>
    </row>
    <row r="53" spans="1:9" ht="12.75">
      <c r="A53" s="320" t="s">
        <v>228</v>
      </c>
      <c r="B53" s="321"/>
      <c r="C53" s="321"/>
      <c r="D53" s="322"/>
      <c r="E53" s="276"/>
      <c r="F53" s="206"/>
      <c r="G53" s="207"/>
      <c r="H53" s="208"/>
      <c r="I53" s="209"/>
    </row>
    <row r="54" spans="1:9" ht="12.75">
      <c r="A54" s="216" t="s">
        <v>229</v>
      </c>
      <c r="B54" s="217"/>
      <c r="C54" s="217"/>
      <c r="D54" s="218"/>
      <c r="E54" s="276"/>
      <c r="F54" s="206"/>
      <c r="G54" s="207"/>
      <c r="H54" s="208"/>
      <c r="I54" s="209"/>
    </row>
    <row r="55" spans="1:9" ht="12.75">
      <c r="A55" s="213" t="s">
        <v>215</v>
      </c>
      <c r="B55" s="214"/>
      <c r="C55" s="214"/>
      <c r="D55" s="215"/>
      <c r="E55" s="276"/>
      <c r="F55" s="206"/>
      <c r="G55" s="207"/>
      <c r="H55" s="208"/>
      <c r="I55" s="209"/>
    </row>
    <row r="56" spans="1:9" ht="12.75">
      <c r="A56" s="213" t="s">
        <v>230</v>
      </c>
      <c r="B56" s="214"/>
      <c r="C56" s="214"/>
      <c r="D56" s="215"/>
      <c r="E56" s="276"/>
      <c r="F56" s="206"/>
      <c r="G56" s="207"/>
      <c r="H56" s="208"/>
      <c r="I56" s="209"/>
    </row>
    <row r="57" spans="1:9" ht="12.75">
      <c r="A57" s="213" t="s">
        <v>216</v>
      </c>
      <c r="B57" s="214"/>
      <c r="C57" s="214"/>
      <c r="D57" s="215"/>
      <c r="E57" s="276"/>
      <c r="F57" s="206"/>
      <c r="G57" s="207"/>
      <c r="H57" s="208"/>
      <c r="I57" s="209"/>
    </row>
    <row r="58" spans="1:9" ht="13.5" thickBot="1">
      <c r="A58" s="311" t="s">
        <v>217</v>
      </c>
      <c r="B58" s="312"/>
      <c r="C58" s="312"/>
      <c r="D58" s="313"/>
      <c r="E58" s="276"/>
      <c r="F58" s="206"/>
      <c r="G58" s="207"/>
      <c r="H58" s="208"/>
      <c r="I58" s="209"/>
    </row>
    <row r="59" spans="1:9" ht="13.5" thickBot="1">
      <c r="A59" s="76"/>
      <c r="B59" s="68" t="s">
        <v>49</v>
      </c>
      <c r="C59" s="68"/>
      <c r="D59" s="77"/>
      <c r="E59" s="78">
        <f>SUM(E45:E58)</f>
        <v>0</v>
      </c>
      <c r="F59" s="79">
        <f>SUM(F45:F58)</f>
        <v>0</v>
      </c>
      <c r="G59" s="79">
        <f>SUM(G45:G58)</f>
        <v>0</v>
      </c>
      <c r="H59" s="79">
        <f>SUM(H45:H58)</f>
        <v>0</v>
      </c>
      <c r="I59" s="80">
        <f>SUM(I45:I58)</f>
        <v>0</v>
      </c>
    </row>
    <row r="60" spans="6:9" ht="12.75">
      <c r="F60" s="82"/>
      <c r="G60" s="83"/>
      <c r="H60" s="83"/>
      <c r="I60" s="84"/>
    </row>
    <row r="61" spans="6:9" ht="12.75">
      <c r="F61" s="82"/>
      <c r="G61" s="83"/>
      <c r="H61" s="83"/>
      <c r="I61" s="84"/>
    </row>
    <row r="62" spans="6:9" ht="12.75">
      <c r="F62" s="82"/>
      <c r="G62" s="83"/>
      <c r="H62" s="83"/>
      <c r="I62" s="84"/>
    </row>
    <row r="63" spans="6:9" ht="12.75">
      <c r="F63" s="82"/>
      <c r="G63" s="83"/>
      <c r="H63" s="83"/>
      <c r="I63" s="84"/>
    </row>
    <row r="64" spans="6:9" ht="12.75">
      <c r="F64" s="82"/>
      <c r="G64" s="83"/>
      <c r="H64" s="83"/>
      <c r="I64" s="84"/>
    </row>
    <row r="65" spans="6:9" ht="12.75">
      <c r="F65" s="82"/>
      <c r="G65" s="83"/>
      <c r="H65" s="83"/>
      <c r="I65" s="84"/>
    </row>
    <row r="66" spans="6:9" ht="12.75">
      <c r="F66" s="82"/>
      <c r="G66" s="83"/>
      <c r="H66" s="83"/>
      <c r="I66" s="84"/>
    </row>
    <row r="67" spans="6:9" ht="12.75">
      <c r="F67" s="82"/>
      <c r="G67" s="83"/>
      <c r="H67" s="83"/>
      <c r="I67" s="84"/>
    </row>
    <row r="68" spans="6:9" ht="12.75">
      <c r="F68" s="82"/>
      <c r="G68" s="83"/>
      <c r="H68" s="83"/>
      <c r="I68" s="84"/>
    </row>
    <row r="69" spans="6:9" ht="12.75">
      <c r="F69" s="82"/>
      <c r="G69" s="83"/>
      <c r="H69" s="83"/>
      <c r="I69" s="84"/>
    </row>
    <row r="70" spans="6:9" ht="12.75">
      <c r="F70" s="82"/>
      <c r="G70" s="83"/>
      <c r="H70" s="83"/>
      <c r="I70" s="84"/>
    </row>
    <row r="71" spans="6:9" ht="12.75">
      <c r="F71" s="82"/>
      <c r="G71" s="83"/>
      <c r="H71" s="83"/>
      <c r="I71" s="84"/>
    </row>
    <row r="72" spans="6:9" ht="12.75">
      <c r="F72" s="82"/>
      <c r="G72" s="83"/>
      <c r="H72" s="83"/>
      <c r="I72" s="84"/>
    </row>
    <row r="73" spans="6:9" ht="12.75">
      <c r="F73" s="82"/>
      <c r="G73" s="83"/>
      <c r="H73" s="83"/>
      <c r="I73" s="84"/>
    </row>
    <row r="74" spans="6:9" ht="12.75">
      <c r="F74" s="82"/>
      <c r="G74" s="83"/>
      <c r="H74" s="83"/>
      <c r="I74" s="84"/>
    </row>
  </sheetData>
  <sheetProtection algorithmName="SHA-512" hashValue="PGNdBriw+9As9pfS4KP3rceOdiTng8tRv272XW8kACTBBN4H2d3M/slYXMBWI1cs9N7HNMkt2jpQjyRWNjBdxg==" saltValue="8Nk0wqmn+MPCZZWZAXv7Tg==" spinCount="100000" sheet="1" objects="1" scenarios="1"/>
  <mergeCells count="12">
    <mergeCell ref="A58:D58"/>
    <mergeCell ref="A1:B1"/>
    <mergeCell ref="A2:B2"/>
    <mergeCell ref="G2:I2"/>
    <mergeCell ref="A46:D46"/>
    <mergeCell ref="A47:D47"/>
    <mergeCell ref="A48:D48"/>
    <mergeCell ref="A49:D49"/>
    <mergeCell ref="A50:D50"/>
    <mergeCell ref="A52:D52"/>
    <mergeCell ref="A53:D53"/>
    <mergeCell ref="A36:I3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0"/>
  <sheetViews>
    <sheetView showGridLines="0" showZeros="0" workbookViewId="0" topLeftCell="A1">
      <selection activeCell="F8" sqref="F8"/>
    </sheetView>
  </sheetViews>
  <sheetFormatPr defaultColWidth="9.00390625" defaultRowHeight="12.75"/>
  <cols>
    <col min="1" max="1" width="3.875" style="85" customWidth="1"/>
    <col min="2" max="2" width="12.00390625" style="85" customWidth="1"/>
    <col min="3" max="3" width="40.375" style="85" customWidth="1"/>
    <col min="4" max="4" width="5.625" style="85" customWidth="1"/>
    <col min="5" max="5" width="8.625" style="117" customWidth="1"/>
    <col min="6" max="6" width="9.875" style="85" customWidth="1"/>
    <col min="7" max="7" width="13.875" style="85" customWidth="1"/>
    <col min="8" max="8" width="9.125" style="85" customWidth="1"/>
    <col min="9" max="9" width="12.75390625" style="85" customWidth="1"/>
    <col min="10" max="16384" width="9.125" style="85" customWidth="1"/>
  </cols>
  <sheetData>
    <row r="1" spans="1:9" ht="15.75">
      <c r="A1" s="326" t="s">
        <v>50</v>
      </c>
      <c r="B1" s="326"/>
      <c r="C1" s="326"/>
      <c r="D1" s="326"/>
      <c r="E1" s="326"/>
      <c r="F1" s="326"/>
      <c r="G1" s="326"/>
      <c r="H1" s="326"/>
      <c r="I1" s="326"/>
    </row>
    <row r="2" spans="2:7" ht="13.5" thickBot="1">
      <c r="B2" s="228"/>
      <c r="C2" s="229"/>
      <c r="D2" s="229"/>
      <c r="E2" s="230"/>
      <c r="F2" s="229"/>
      <c r="G2" s="229"/>
    </row>
    <row r="3" spans="1:9" ht="13.5" thickTop="1">
      <c r="A3" s="314" t="s">
        <v>5</v>
      </c>
      <c r="B3" s="315"/>
      <c r="C3" s="56" t="str">
        <f>CONCATENATE(cislostavby," ",nazevstavby)</f>
        <v xml:space="preserve"> HOVORANY - polní cesty VC103, VC110, VC111</v>
      </c>
      <c r="D3" s="57"/>
      <c r="E3" s="58"/>
      <c r="F3" s="57"/>
      <c r="G3" s="231"/>
      <c r="H3" s="232">
        <f>'[1]Rekapitulace'!H1</f>
        <v>0</v>
      </c>
      <c r="I3" s="233"/>
    </row>
    <row r="4" spans="1:9" ht="13.5" thickBot="1">
      <c r="A4" s="329" t="s">
        <v>1</v>
      </c>
      <c r="B4" s="317"/>
      <c r="C4" s="62" t="str">
        <f>CONCATENATE(cisloobjektu," ",nazevobjektu)</f>
        <v xml:space="preserve"> </v>
      </c>
      <c r="D4" s="63"/>
      <c r="E4" s="64"/>
      <c r="F4" s="63"/>
      <c r="G4" s="327"/>
      <c r="H4" s="327"/>
      <c r="I4" s="328"/>
    </row>
    <row r="5" spans="1:9" ht="13.5" thickTop="1">
      <c r="A5" s="87"/>
      <c r="B5" s="88"/>
      <c r="C5" s="88"/>
      <c r="D5" s="86"/>
      <c r="E5" s="89"/>
      <c r="F5" s="86"/>
      <c r="G5" s="90"/>
      <c r="H5" s="86"/>
      <c r="I5" s="86"/>
    </row>
    <row r="6" spans="1:11" ht="12.75">
      <c r="A6" s="245" t="s">
        <v>51</v>
      </c>
      <c r="B6" s="246" t="s">
        <v>52</v>
      </c>
      <c r="C6" s="246" t="s">
        <v>53</v>
      </c>
      <c r="D6" s="246" t="s">
        <v>54</v>
      </c>
      <c r="E6" s="247" t="s">
        <v>55</v>
      </c>
      <c r="F6" s="265" t="s">
        <v>56</v>
      </c>
      <c r="G6" s="94" t="s">
        <v>57</v>
      </c>
      <c r="H6" s="234" t="s">
        <v>261</v>
      </c>
      <c r="I6" s="234" t="s">
        <v>262</v>
      </c>
      <c r="J6" s="234" t="s">
        <v>263</v>
      </c>
      <c r="K6" s="234" t="s">
        <v>264</v>
      </c>
    </row>
    <row r="7" spans="1:15" ht="12.75">
      <c r="A7" s="248" t="s">
        <v>58</v>
      </c>
      <c r="B7" s="249" t="s">
        <v>59</v>
      </c>
      <c r="C7" s="250" t="s">
        <v>60</v>
      </c>
      <c r="D7" s="251"/>
      <c r="E7" s="252"/>
      <c r="F7" s="266"/>
      <c r="G7" s="100"/>
      <c r="H7" s="235"/>
      <c r="I7" s="235"/>
      <c r="J7" s="235"/>
      <c r="K7" s="235"/>
      <c r="O7" s="102">
        <v>1</v>
      </c>
    </row>
    <row r="8" spans="1:104" ht="25.5">
      <c r="A8" s="253">
        <v>1</v>
      </c>
      <c r="B8" s="254" t="s">
        <v>63</v>
      </c>
      <c r="C8" s="255" t="s">
        <v>64</v>
      </c>
      <c r="D8" s="256" t="s">
        <v>65</v>
      </c>
      <c r="E8" s="257">
        <v>2.35</v>
      </c>
      <c r="F8" s="267"/>
      <c r="G8" s="240">
        <f>E8*F8</f>
        <v>0</v>
      </c>
      <c r="H8" s="241">
        <v>0</v>
      </c>
      <c r="I8" s="241">
        <f>E8*H8</f>
        <v>0</v>
      </c>
      <c r="J8" s="241">
        <v>0</v>
      </c>
      <c r="K8" s="241">
        <f>E8*J8</f>
        <v>0</v>
      </c>
      <c r="O8" s="102">
        <v>2</v>
      </c>
      <c r="AA8" s="85">
        <v>12</v>
      </c>
      <c r="AB8" s="85">
        <v>0</v>
      </c>
      <c r="AC8" s="85">
        <v>1</v>
      </c>
      <c r="AZ8" s="85">
        <v>1</v>
      </c>
      <c r="BA8" s="85">
        <f>IF(AZ8=1,G8,0)</f>
        <v>0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Z8" s="85">
        <v>0</v>
      </c>
    </row>
    <row r="9" spans="1:15" ht="12.75">
      <c r="A9" s="258"/>
      <c r="B9" s="259"/>
      <c r="C9" s="324" t="s">
        <v>66</v>
      </c>
      <c r="D9" s="325"/>
      <c r="E9" s="260">
        <v>121</v>
      </c>
      <c r="F9" s="268"/>
      <c r="G9" s="107"/>
      <c r="H9" s="242"/>
      <c r="I9" s="242"/>
      <c r="J9" s="242"/>
      <c r="K9" s="242"/>
      <c r="M9" s="108" t="s">
        <v>66</v>
      </c>
      <c r="O9" s="102"/>
    </row>
    <row r="10" spans="1:15" ht="12.75">
      <c r="A10" s="258"/>
      <c r="B10" s="259"/>
      <c r="C10" s="324" t="s">
        <v>67</v>
      </c>
      <c r="D10" s="325"/>
      <c r="E10" s="260">
        <v>-118.65</v>
      </c>
      <c r="F10" s="268"/>
      <c r="G10" s="107"/>
      <c r="H10" s="242"/>
      <c r="I10" s="242"/>
      <c r="J10" s="242"/>
      <c r="K10" s="242"/>
      <c r="M10" s="108" t="s">
        <v>67</v>
      </c>
      <c r="O10" s="102"/>
    </row>
    <row r="11" spans="1:104" ht="25.5">
      <c r="A11" s="253">
        <v>2</v>
      </c>
      <c r="B11" s="254" t="s">
        <v>68</v>
      </c>
      <c r="C11" s="255" t="s">
        <v>69</v>
      </c>
      <c r="D11" s="256" t="s">
        <v>65</v>
      </c>
      <c r="E11" s="257">
        <v>118.65</v>
      </c>
      <c r="F11" s="267"/>
      <c r="G11" s="240">
        <f>E11*F11</f>
        <v>0</v>
      </c>
      <c r="H11" s="241">
        <v>0</v>
      </c>
      <c r="I11" s="241">
        <f>E11*H11</f>
        <v>0</v>
      </c>
      <c r="J11" s="241">
        <v>0</v>
      </c>
      <c r="K11" s="241">
        <f>E11*J11</f>
        <v>0</v>
      </c>
      <c r="O11" s="102">
        <v>2</v>
      </c>
      <c r="AA11" s="85">
        <v>12</v>
      </c>
      <c r="AB11" s="85">
        <v>0</v>
      </c>
      <c r="AC11" s="85">
        <v>2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Z11" s="85">
        <v>0</v>
      </c>
    </row>
    <row r="12" spans="1:15" ht="12.75">
      <c r="A12" s="258"/>
      <c r="B12" s="259"/>
      <c r="C12" s="324" t="s">
        <v>70</v>
      </c>
      <c r="D12" s="325"/>
      <c r="E12" s="260">
        <v>118.65</v>
      </c>
      <c r="F12" s="268"/>
      <c r="G12" s="107"/>
      <c r="H12" s="242"/>
      <c r="I12" s="242"/>
      <c r="J12" s="242"/>
      <c r="K12" s="242"/>
      <c r="M12" s="108" t="s">
        <v>70</v>
      </c>
      <c r="O12" s="102"/>
    </row>
    <row r="13" spans="1:104" ht="12.75">
      <c r="A13" s="253">
        <v>3</v>
      </c>
      <c r="B13" s="254" t="s">
        <v>71</v>
      </c>
      <c r="C13" s="255" t="s">
        <v>265</v>
      </c>
      <c r="D13" s="256" t="s">
        <v>65</v>
      </c>
      <c r="E13" s="257">
        <v>514.6</v>
      </c>
      <c r="F13" s="267"/>
      <c r="G13" s="240">
        <f>E13*F13</f>
        <v>0</v>
      </c>
      <c r="H13" s="241">
        <v>0</v>
      </c>
      <c r="I13" s="241">
        <f>E13*H13</f>
        <v>0</v>
      </c>
      <c r="J13" s="241">
        <v>0</v>
      </c>
      <c r="K13" s="241">
        <f>E13*J13</f>
        <v>0</v>
      </c>
      <c r="O13" s="102">
        <v>2</v>
      </c>
      <c r="AA13" s="85">
        <v>12</v>
      </c>
      <c r="AB13" s="85">
        <v>0</v>
      </c>
      <c r="AC13" s="85">
        <v>3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Z13" s="85">
        <v>0</v>
      </c>
    </row>
    <row r="14" spans="1:15" ht="12.75">
      <c r="A14" s="258"/>
      <c r="B14" s="259"/>
      <c r="C14" s="324" t="s">
        <v>72</v>
      </c>
      <c r="D14" s="325"/>
      <c r="E14" s="260">
        <v>514.6</v>
      </c>
      <c r="F14" s="268"/>
      <c r="G14" s="107"/>
      <c r="H14" s="242"/>
      <c r="I14" s="242"/>
      <c r="J14" s="242"/>
      <c r="K14" s="242"/>
      <c r="M14" s="108" t="s">
        <v>72</v>
      </c>
      <c r="O14" s="102"/>
    </row>
    <row r="15" spans="1:104" ht="25.5">
      <c r="A15" s="253">
        <v>4</v>
      </c>
      <c r="B15" s="254" t="s">
        <v>73</v>
      </c>
      <c r="C15" s="255" t="s">
        <v>266</v>
      </c>
      <c r="D15" s="256" t="s">
        <v>65</v>
      </c>
      <c r="E15" s="257">
        <v>514.6</v>
      </c>
      <c r="F15" s="267"/>
      <c r="G15" s="240">
        <f>E15*F15</f>
        <v>0</v>
      </c>
      <c r="H15" s="241">
        <v>0</v>
      </c>
      <c r="I15" s="241">
        <f>E15*H15</f>
        <v>0</v>
      </c>
      <c r="J15" s="241">
        <v>0</v>
      </c>
      <c r="K15" s="241">
        <f>E15*J15</f>
        <v>0</v>
      </c>
      <c r="O15" s="102">
        <v>2</v>
      </c>
      <c r="AA15" s="85">
        <v>12</v>
      </c>
      <c r="AB15" s="85">
        <v>0</v>
      </c>
      <c r="AC15" s="85">
        <v>4</v>
      </c>
      <c r="AZ15" s="85">
        <v>1</v>
      </c>
      <c r="BA15" s="85">
        <f>IF(AZ15=1,G15,0)</f>
        <v>0</v>
      </c>
      <c r="BB15" s="85">
        <f>IF(AZ15=2,G15,0)</f>
        <v>0</v>
      </c>
      <c r="BC15" s="85">
        <f>IF(AZ15=3,G15,0)</f>
        <v>0</v>
      </c>
      <c r="BD15" s="85">
        <f>IF(AZ15=4,G15,0)</f>
        <v>0</v>
      </c>
      <c r="BE15" s="85">
        <f>IF(AZ15=5,G15,0)</f>
        <v>0</v>
      </c>
      <c r="CZ15" s="85">
        <v>0</v>
      </c>
    </row>
    <row r="16" spans="1:104" ht="25.5">
      <c r="A16" s="253">
        <v>5</v>
      </c>
      <c r="B16" s="254" t="s">
        <v>74</v>
      </c>
      <c r="C16" s="255" t="s">
        <v>267</v>
      </c>
      <c r="D16" s="256" t="s">
        <v>65</v>
      </c>
      <c r="E16" s="257">
        <v>326.6</v>
      </c>
      <c r="F16" s="267"/>
      <c r="G16" s="240">
        <f>E16*F16</f>
        <v>0</v>
      </c>
      <c r="H16" s="241">
        <v>0</v>
      </c>
      <c r="I16" s="241">
        <f>E16*H16</f>
        <v>0</v>
      </c>
      <c r="J16" s="241">
        <v>0</v>
      </c>
      <c r="K16" s="241">
        <f>E16*J16</f>
        <v>0</v>
      </c>
      <c r="O16" s="102">
        <v>2</v>
      </c>
      <c r="AA16" s="85">
        <v>12</v>
      </c>
      <c r="AB16" s="85">
        <v>0</v>
      </c>
      <c r="AC16" s="85">
        <v>5</v>
      </c>
      <c r="AZ16" s="85">
        <v>1</v>
      </c>
      <c r="BA16" s="85">
        <f>IF(AZ16=1,G16,0)</f>
        <v>0</v>
      </c>
      <c r="BB16" s="85">
        <f>IF(AZ16=2,G16,0)</f>
        <v>0</v>
      </c>
      <c r="BC16" s="85">
        <f>IF(AZ16=3,G16,0)</f>
        <v>0</v>
      </c>
      <c r="BD16" s="85">
        <f>IF(AZ16=4,G16,0)</f>
        <v>0</v>
      </c>
      <c r="BE16" s="85">
        <f>IF(AZ16=5,G16,0)</f>
        <v>0</v>
      </c>
      <c r="CZ16" s="85">
        <v>0</v>
      </c>
    </row>
    <row r="17" spans="1:104" ht="25.5">
      <c r="A17" s="253">
        <v>6</v>
      </c>
      <c r="B17" s="254" t="s">
        <v>75</v>
      </c>
      <c r="C17" s="255" t="s">
        <v>268</v>
      </c>
      <c r="D17" s="256" t="s">
        <v>76</v>
      </c>
      <c r="E17" s="257">
        <v>3946.74</v>
      </c>
      <c r="F17" s="267"/>
      <c r="G17" s="240">
        <f>E17*F17</f>
        <v>0</v>
      </c>
      <c r="H17" s="241">
        <v>0</v>
      </c>
      <c r="I17" s="241">
        <f>E17*H17</f>
        <v>0</v>
      </c>
      <c r="J17" s="241">
        <v>0</v>
      </c>
      <c r="K17" s="241">
        <f>E17*J17</f>
        <v>0</v>
      </c>
      <c r="O17" s="102">
        <v>2</v>
      </c>
      <c r="AA17" s="85">
        <v>12</v>
      </c>
      <c r="AB17" s="85">
        <v>0</v>
      </c>
      <c r="AC17" s="85">
        <v>6</v>
      </c>
      <c r="AZ17" s="85">
        <v>1</v>
      </c>
      <c r="BA17" s="85">
        <f>IF(AZ17=1,G17,0)</f>
        <v>0</v>
      </c>
      <c r="BB17" s="85">
        <f>IF(AZ17=2,G17,0)</f>
        <v>0</v>
      </c>
      <c r="BC17" s="85">
        <f>IF(AZ17=3,G17,0)</f>
        <v>0</v>
      </c>
      <c r="BD17" s="85">
        <f>IF(AZ17=4,G17,0)</f>
        <v>0</v>
      </c>
      <c r="BE17" s="85">
        <f>IF(AZ17=5,G17,0)</f>
        <v>0</v>
      </c>
      <c r="CZ17" s="85">
        <v>0</v>
      </c>
    </row>
    <row r="18" spans="1:15" ht="12.75">
      <c r="A18" s="258"/>
      <c r="B18" s="259"/>
      <c r="C18" s="324" t="s">
        <v>77</v>
      </c>
      <c r="D18" s="325"/>
      <c r="E18" s="260">
        <v>3919.44</v>
      </c>
      <c r="F18" s="268"/>
      <c r="G18" s="107"/>
      <c r="H18" s="242"/>
      <c r="I18" s="242"/>
      <c r="J18" s="242"/>
      <c r="K18" s="242"/>
      <c r="M18" s="108" t="s">
        <v>77</v>
      </c>
      <c r="O18" s="102"/>
    </row>
    <row r="19" spans="1:15" ht="12.75">
      <c r="A19" s="258"/>
      <c r="B19" s="259"/>
      <c r="C19" s="324" t="s">
        <v>78</v>
      </c>
      <c r="D19" s="325"/>
      <c r="E19" s="260">
        <v>27.3</v>
      </c>
      <c r="F19" s="268"/>
      <c r="G19" s="107"/>
      <c r="H19" s="242"/>
      <c r="I19" s="242"/>
      <c r="J19" s="242"/>
      <c r="K19" s="242"/>
      <c r="M19" s="108" t="s">
        <v>78</v>
      </c>
      <c r="O19" s="102"/>
    </row>
    <row r="20" spans="1:104" ht="12.75">
      <c r="A20" s="253">
        <v>7</v>
      </c>
      <c r="B20" s="254" t="s">
        <v>79</v>
      </c>
      <c r="C20" s="255" t="s">
        <v>269</v>
      </c>
      <c r="D20" s="256" t="s">
        <v>76</v>
      </c>
      <c r="E20" s="257">
        <v>9</v>
      </c>
      <c r="F20" s="267"/>
      <c r="G20" s="240">
        <f>E20*F20</f>
        <v>0</v>
      </c>
      <c r="H20" s="241">
        <v>0</v>
      </c>
      <c r="I20" s="241">
        <f>E20*H20</f>
        <v>0</v>
      </c>
      <c r="J20" s="241">
        <v>0</v>
      </c>
      <c r="K20" s="241">
        <f>E20*J20</f>
        <v>0</v>
      </c>
      <c r="O20" s="102">
        <v>2</v>
      </c>
      <c r="AA20" s="85">
        <v>12</v>
      </c>
      <c r="AB20" s="85">
        <v>0</v>
      </c>
      <c r="AC20" s="85">
        <v>7</v>
      </c>
      <c r="AZ20" s="85">
        <v>1</v>
      </c>
      <c r="BA20" s="85">
        <f>IF(AZ20=1,G20,0)</f>
        <v>0</v>
      </c>
      <c r="BB20" s="85">
        <f>IF(AZ20=2,G20,0)</f>
        <v>0</v>
      </c>
      <c r="BC20" s="85">
        <f>IF(AZ20=3,G20,0)</f>
        <v>0</v>
      </c>
      <c r="BD20" s="85">
        <f>IF(AZ20=4,G20,0)</f>
        <v>0</v>
      </c>
      <c r="BE20" s="85">
        <f>IF(AZ20=5,G20,0)</f>
        <v>0</v>
      </c>
      <c r="CZ20" s="85">
        <v>0</v>
      </c>
    </row>
    <row r="21" spans="1:104" ht="12.75">
      <c r="A21" s="253">
        <v>8</v>
      </c>
      <c r="B21" s="254" t="s">
        <v>80</v>
      </c>
      <c r="C21" s="255" t="s">
        <v>270</v>
      </c>
      <c r="D21" s="256" t="s">
        <v>76</v>
      </c>
      <c r="E21" s="257">
        <v>782</v>
      </c>
      <c r="F21" s="267"/>
      <c r="G21" s="240">
        <f>E21*F21</f>
        <v>0</v>
      </c>
      <c r="H21" s="241">
        <v>0</v>
      </c>
      <c r="I21" s="241">
        <f>E21*H21</f>
        <v>0</v>
      </c>
      <c r="J21" s="241">
        <v>0</v>
      </c>
      <c r="K21" s="241">
        <f>E21*J21</f>
        <v>0</v>
      </c>
      <c r="O21" s="102">
        <v>2</v>
      </c>
      <c r="AA21" s="85">
        <v>12</v>
      </c>
      <c r="AB21" s="85">
        <v>0</v>
      </c>
      <c r="AC21" s="85">
        <v>8</v>
      </c>
      <c r="AZ21" s="85">
        <v>1</v>
      </c>
      <c r="BA21" s="85">
        <f>IF(AZ21=1,G21,0)</f>
        <v>0</v>
      </c>
      <c r="BB21" s="85">
        <f>IF(AZ21=2,G21,0)</f>
        <v>0</v>
      </c>
      <c r="BC21" s="85">
        <f>IF(AZ21=3,G21,0)</f>
        <v>0</v>
      </c>
      <c r="BD21" s="85">
        <f>IF(AZ21=4,G21,0)</f>
        <v>0</v>
      </c>
      <c r="BE21" s="85">
        <f>IF(AZ21=5,G21,0)</f>
        <v>0</v>
      </c>
      <c r="CZ21" s="85">
        <v>0</v>
      </c>
    </row>
    <row r="22" spans="1:104" ht="25.5">
      <c r="A22" s="253">
        <v>9</v>
      </c>
      <c r="B22" s="254" t="s">
        <v>81</v>
      </c>
      <c r="C22" s="255" t="s">
        <v>82</v>
      </c>
      <c r="D22" s="256" t="s">
        <v>76</v>
      </c>
      <c r="E22" s="257">
        <v>791</v>
      </c>
      <c r="F22" s="267"/>
      <c r="G22" s="240">
        <f>E22*F22</f>
        <v>0</v>
      </c>
      <c r="H22" s="241">
        <v>0</v>
      </c>
      <c r="I22" s="241">
        <f>E22*H22</f>
        <v>0</v>
      </c>
      <c r="J22" s="241">
        <v>0</v>
      </c>
      <c r="K22" s="241">
        <f>E22*J22</f>
        <v>0</v>
      </c>
      <c r="O22" s="102">
        <v>2</v>
      </c>
      <c r="AA22" s="85">
        <v>12</v>
      </c>
      <c r="AB22" s="85">
        <v>0</v>
      </c>
      <c r="AC22" s="85">
        <v>9</v>
      </c>
      <c r="AZ22" s="85">
        <v>1</v>
      </c>
      <c r="BA22" s="85">
        <f>IF(AZ22=1,G22,0)</f>
        <v>0</v>
      </c>
      <c r="BB22" s="85">
        <f>IF(AZ22=2,G22,0)</f>
        <v>0</v>
      </c>
      <c r="BC22" s="85">
        <f>IF(AZ22=3,G22,0)</f>
        <v>0</v>
      </c>
      <c r="BD22" s="85">
        <f>IF(AZ22=4,G22,0)</f>
        <v>0</v>
      </c>
      <c r="BE22" s="85">
        <f>IF(AZ22=5,G22,0)</f>
        <v>0</v>
      </c>
      <c r="CZ22" s="85">
        <v>0</v>
      </c>
    </row>
    <row r="23" spans="1:15" ht="12.75">
      <c r="A23" s="258"/>
      <c r="B23" s="259"/>
      <c r="C23" s="324" t="s">
        <v>83</v>
      </c>
      <c r="D23" s="325"/>
      <c r="E23" s="260">
        <v>791</v>
      </c>
      <c r="F23" s="268"/>
      <c r="G23" s="107"/>
      <c r="H23" s="242"/>
      <c r="I23" s="242"/>
      <c r="J23" s="242"/>
      <c r="K23" s="242"/>
      <c r="M23" s="108" t="s">
        <v>83</v>
      </c>
      <c r="O23" s="102"/>
    </row>
    <row r="24" spans="1:104" ht="25.5">
      <c r="A24" s="253">
        <v>10</v>
      </c>
      <c r="B24" s="254" t="s">
        <v>84</v>
      </c>
      <c r="C24" s="255" t="s">
        <v>271</v>
      </c>
      <c r="D24" s="256" t="s">
        <v>76</v>
      </c>
      <c r="E24" s="257">
        <v>249</v>
      </c>
      <c r="F24" s="267"/>
      <c r="G24" s="240">
        <f>E24*F24</f>
        <v>0</v>
      </c>
      <c r="H24" s="241">
        <v>5E-05</v>
      </c>
      <c r="I24" s="241">
        <f>E24*H24</f>
        <v>0.012450000000000001</v>
      </c>
      <c r="J24" s="241">
        <v>0</v>
      </c>
      <c r="K24" s="241">
        <f>E24*J24</f>
        <v>0</v>
      </c>
      <c r="O24" s="102">
        <v>2</v>
      </c>
      <c r="AA24" s="85">
        <v>12</v>
      </c>
      <c r="AB24" s="85">
        <v>0</v>
      </c>
      <c r="AC24" s="85">
        <v>10</v>
      </c>
      <c r="AZ24" s="85">
        <v>1</v>
      </c>
      <c r="BA24" s="85">
        <f>IF(AZ24=1,G24,0)</f>
        <v>0</v>
      </c>
      <c r="BB24" s="85">
        <f>IF(AZ24=2,G24,0)</f>
        <v>0</v>
      </c>
      <c r="BC24" s="85">
        <f>IF(AZ24=3,G24,0)</f>
        <v>0</v>
      </c>
      <c r="BD24" s="85">
        <f>IF(AZ24=4,G24,0)</f>
        <v>0</v>
      </c>
      <c r="BE24" s="85">
        <f>IF(AZ24=5,G24,0)</f>
        <v>0</v>
      </c>
      <c r="CZ24" s="85">
        <v>5E-05</v>
      </c>
    </row>
    <row r="25" spans="1:104" ht="38.25">
      <c r="A25" s="253">
        <v>11</v>
      </c>
      <c r="B25" s="254" t="s">
        <v>85</v>
      </c>
      <c r="C25" s="255" t="s">
        <v>86</v>
      </c>
      <c r="D25" s="256" t="s">
        <v>65</v>
      </c>
      <c r="E25" s="257">
        <v>2.988</v>
      </c>
      <c r="F25" s="267"/>
      <c r="G25" s="240">
        <f>E25*F25</f>
        <v>0</v>
      </c>
      <c r="H25" s="241">
        <v>0</v>
      </c>
      <c r="I25" s="241">
        <f>E25*H25</f>
        <v>0</v>
      </c>
      <c r="J25" s="241">
        <v>0</v>
      </c>
      <c r="K25" s="241">
        <f>E25*J25</f>
        <v>0</v>
      </c>
      <c r="O25" s="102">
        <v>2</v>
      </c>
      <c r="AA25" s="85">
        <v>12</v>
      </c>
      <c r="AB25" s="85">
        <v>0</v>
      </c>
      <c r="AC25" s="85">
        <v>11</v>
      </c>
      <c r="AZ25" s="85">
        <v>1</v>
      </c>
      <c r="BA25" s="85">
        <f>IF(AZ25=1,G25,0)</f>
        <v>0</v>
      </c>
      <c r="BB25" s="85">
        <f>IF(AZ25=2,G25,0)</f>
        <v>0</v>
      </c>
      <c r="BC25" s="85">
        <f>IF(AZ25=3,G25,0)</f>
        <v>0</v>
      </c>
      <c r="BD25" s="85">
        <f>IF(AZ25=4,G25,0)</f>
        <v>0</v>
      </c>
      <c r="BE25" s="85">
        <f>IF(AZ25=5,G25,0)</f>
        <v>0</v>
      </c>
      <c r="CZ25" s="85">
        <v>0</v>
      </c>
    </row>
    <row r="26" spans="1:15" ht="12.75">
      <c r="A26" s="258"/>
      <c r="B26" s="259"/>
      <c r="C26" s="324" t="s">
        <v>87</v>
      </c>
      <c r="D26" s="325"/>
      <c r="E26" s="260">
        <v>2.988</v>
      </c>
      <c r="F26" s="268"/>
      <c r="G26" s="107"/>
      <c r="H26" s="242"/>
      <c r="I26" s="242"/>
      <c r="J26" s="242"/>
      <c r="K26" s="242"/>
      <c r="M26" s="108" t="s">
        <v>87</v>
      </c>
      <c r="O26" s="102"/>
    </row>
    <row r="27" spans="1:104" ht="25.5">
      <c r="A27" s="253">
        <v>12</v>
      </c>
      <c r="B27" s="254" t="s">
        <v>88</v>
      </c>
      <c r="C27" s="255" t="s">
        <v>89</v>
      </c>
      <c r="D27" s="256" t="s">
        <v>90</v>
      </c>
      <c r="E27" s="257">
        <v>926.28</v>
      </c>
      <c r="F27" s="267"/>
      <c r="G27" s="240">
        <f>E27*F27</f>
        <v>0</v>
      </c>
      <c r="H27" s="241">
        <v>0</v>
      </c>
      <c r="I27" s="241">
        <f>E27*H27</f>
        <v>0</v>
      </c>
      <c r="J27" s="241">
        <v>0</v>
      </c>
      <c r="K27" s="241">
        <f>E27*J27</f>
        <v>0</v>
      </c>
      <c r="O27" s="102">
        <v>2</v>
      </c>
      <c r="AA27" s="85">
        <v>12</v>
      </c>
      <c r="AB27" s="85">
        <v>0</v>
      </c>
      <c r="AC27" s="85">
        <v>12</v>
      </c>
      <c r="AZ27" s="85">
        <v>1</v>
      </c>
      <c r="BA27" s="85">
        <f>IF(AZ27=1,G27,0)</f>
        <v>0</v>
      </c>
      <c r="BB27" s="85">
        <f>IF(AZ27=2,G27,0)</f>
        <v>0</v>
      </c>
      <c r="BC27" s="85">
        <f>IF(AZ27=3,G27,0)</f>
        <v>0</v>
      </c>
      <c r="BD27" s="85">
        <f>IF(AZ27=4,G27,0)</f>
        <v>0</v>
      </c>
      <c r="BE27" s="85">
        <f>IF(AZ27=5,G27,0)</f>
        <v>0</v>
      </c>
      <c r="CZ27" s="85">
        <v>0</v>
      </c>
    </row>
    <row r="28" spans="1:15" ht="12.75">
      <c r="A28" s="258"/>
      <c r="B28" s="259"/>
      <c r="C28" s="324" t="s">
        <v>91</v>
      </c>
      <c r="D28" s="325"/>
      <c r="E28" s="260">
        <v>926.28</v>
      </c>
      <c r="F28" s="268"/>
      <c r="G28" s="107"/>
      <c r="H28" s="242"/>
      <c r="I28" s="242"/>
      <c r="J28" s="242"/>
      <c r="K28" s="242"/>
      <c r="M28" s="108" t="s">
        <v>91</v>
      </c>
      <c r="O28" s="102"/>
    </row>
    <row r="29" spans="1:57" ht="12.75">
      <c r="A29" s="261"/>
      <c r="B29" s="262" t="s">
        <v>61</v>
      </c>
      <c r="C29" s="263" t="str">
        <f>CONCATENATE(B7," ",C7)</f>
        <v>1 Zemní práce</v>
      </c>
      <c r="D29" s="261"/>
      <c r="E29" s="264"/>
      <c r="F29" s="269"/>
      <c r="G29" s="113">
        <f>SUM(G7:G28)</f>
        <v>0</v>
      </c>
      <c r="H29" s="243"/>
      <c r="I29" s="244">
        <f>SUM(I7:I28)</f>
        <v>0.012450000000000001</v>
      </c>
      <c r="J29" s="243"/>
      <c r="K29" s="244">
        <f>SUM(K7:K28)</f>
        <v>0</v>
      </c>
      <c r="O29" s="102">
        <v>4</v>
      </c>
      <c r="BA29" s="114">
        <f>SUM(BA7:BA28)</f>
        <v>0</v>
      </c>
      <c r="BB29" s="114">
        <f>SUM(BB7:BB28)</f>
        <v>0</v>
      </c>
      <c r="BC29" s="114">
        <f>SUM(BC7:BC28)</f>
        <v>0</v>
      </c>
      <c r="BD29" s="114">
        <f>SUM(BD7:BD28)</f>
        <v>0</v>
      </c>
      <c r="BE29" s="114">
        <f>SUM(BE7:BE28)</f>
        <v>0</v>
      </c>
    </row>
    <row r="30" spans="1:15" ht="12.75">
      <c r="A30" s="248" t="s">
        <v>58</v>
      </c>
      <c r="B30" s="249" t="s">
        <v>92</v>
      </c>
      <c r="C30" s="250" t="s">
        <v>93</v>
      </c>
      <c r="D30" s="251"/>
      <c r="E30" s="252"/>
      <c r="F30" s="266"/>
      <c r="G30" s="100"/>
      <c r="H30" s="235"/>
      <c r="I30" s="235"/>
      <c r="J30" s="235"/>
      <c r="K30" s="235"/>
      <c r="O30" s="102">
        <v>1</v>
      </c>
    </row>
    <row r="31" spans="1:104" ht="25.5">
      <c r="A31" s="253">
        <v>13</v>
      </c>
      <c r="B31" s="254" t="s">
        <v>94</v>
      </c>
      <c r="C31" s="255" t="s">
        <v>272</v>
      </c>
      <c r="D31" s="256" t="s">
        <v>76</v>
      </c>
      <c r="E31" s="257">
        <v>9.96</v>
      </c>
      <c r="F31" s="267"/>
      <c r="G31" s="240">
        <f>E31*F31</f>
        <v>0</v>
      </c>
      <c r="H31" s="241">
        <v>0.10255</v>
      </c>
      <c r="I31" s="241">
        <f>E31*H31</f>
        <v>1.021398</v>
      </c>
      <c r="J31" s="241">
        <v>0</v>
      </c>
      <c r="K31" s="241">
        <f>E31*J31</f>
        <v>0</v>
      </c>
      <c r="O31" s="102">
        <v>2</v>
      </c>
      <c r="AA31" s="85">
        <v>12</v>
      </c>
      <c r="AB31" s="85">
        <v>0</v>
      </c>
      <c r="AC31" s="85">
        <v>13</v>
      </c>
      <c r="AZ31" s="85">
        <v>1</v>
      </c>
      <c r="BA31" s="85">
        <f>IF(AZ31=1,G31,0)</f>
        <v>0</v>
      </c>
      <c r="BB31" s="85">
        <f>IF(AZ31=2,G31,0)</f>
        <v>0</v>
      </c>
      <c r="BC31" s="85">
        <f>IF(AZ31=3,G31,0)</f>
        <v>0</v>
      </c>
      <c r="BD31" s="85">
        <f>IF(AZ31=4,G31,0)</f>
        <v>0</v>
      </c>
      <c r="BE31" s="85">
        <f>IF(AZ31=5,G31,0)</f>
        <v>0</v>
      </c>
      <c r="CZ31" s="85">
        <v>0.10255</v>
      </c>
    </row>
    <row r="32" spans="1:15" ht="12.75">
      <c r="A32" s="258"/>
      <c r="B32" s="259"/>
      <c r="C32" s="324" t="s">
        <v>95</v>
      </c>
      <c r="D32" s="325"/>
      <c r="E32" s="260">
        <v>9.96</v>
      </c>
      <c r="F32" s="268"/>
      <c r="G32" s="107"/>
      <c r="H32" s="242"/>
      <c r="I32" s="242"/>
      <c r="J32" s="242"/>
      <c r="K32" s="242"/>
      <c r="M32" s="108" t="s">
        <v>95</v>
      </c>
      <c r="O32" s="102"/>
    </row>
    <row r="33" spans="1:104" ht="25.5">
      <c r="A33" s="253">
        <v>14</v>
      </c>
      <c r="B33" s="254" t="s">
        <v>96</v>
      </c>
      <c r="C33" s="255" t="s">
        <v>273</v>
      </c>
      <c r="D33" s="256" t="s">
        <v>76</v>
      </c>
      <c r="E33" s="257">
        <v>3946.74</v>
      </c>
      <c r="F33" s="267"/>
      <c r="G33" s="240">
        <f>E33*F33</f>
        <v>0</v>
      </c>
      <c r="H33" s="241">
        <v>0.0177</v>
      </c>
      <c r="I33" s="241">
        <f>E33*H33</f>
        <v>69.857298</v>
      </c>
      <c r="J33" s="241">
        <v>0</v>
      </c>
      <c r="K33" s="241">
        <f>E33*J33</f>
        <v>0</v>
      </c>
      <c r="O33" s="102">
        <v>2</v>
      </c>
      <c r="AA33" s="85">
        <v>12</v>
      </c>
      <c r="AB33" s="85">
        <v>0</v>
      </c>
      <c r="AC33" s="85">
        <v>14</v>
      </c>
      <c r="AZ33" s="85">
        <v>1</v>
      </c>
      <c r="BA33" s="85">
        <f>IF(AZ33=1,G33,0)</f>
        <v>0</v>
      </c>
      <c r="BB33" s="85">
        <f>IF(AZ33=2,G33,0)</f>
        <v>0</v>
      </c>
      <c r="BC33" s="85">
        <f>IF(AZ33=3,G33,0)</f>
        <v>0</v>
      </c>
      <c r="BD33" s="85">
        <f>IF(AZ33=4,G33,0)</f>
        <v>0</v>
      </c>
      <c r="BE33" s="85">
        <f>IF(AZ33=5,G33,0)</f>
        <v>0</v>
      </c>
      <c r="CZ33" s="85">
        <v>0.0177</v>
      </c>
    </row>
    <row r="34" spans="1:15" ht="12.75">
      <c r="A34" s="258"/>
      <c r="B34" s="259"/>
      <c r="C34" s="324" t="s">
        <v>97</v>
      </c>
      <c r="D34" s="325"/>
      <c r="E34" s="260">
        <v>3919.44</v>
      </c>
      <c r="F34" s="268"/>
      <c r="G34" s="107"/>
      <c r="H34" s="242"/>
      <c r="I34" s="242"/>
      <c r="J34" s="242"/>
      <c r="K34" s="242"/>
      <c r="M34" s="108" t="s">
        <v>97</v>
      </c>
      <c r="O34" s="102"/>
    </row>
    <row r="35" spans="1:15" ht="12.75">
      <c r="A35" s="258"/>
      <c r="B35" s="259"/>
      <c r="C35" s="324" t="s">
        <v>78</v>
      </c>
      <c r="D35" s="325"/>
      <c r="E35" s="260">
        <v>27.3</v>
      </c>
      <c r="F35" s="268"/>
      <c r="G35" s="107"/>
      <c r="H35" s="242"/>
      <c r="I35" s="242"/>
      <c r="J35" s="242"/>
      <c r="K35" s="242"/>
      <c r="M35" s="108" t="s">
        <v>78</v>
      </c>
      <c r="O35" s="102"/>
    </row>
    <row r="36" spans="1:104" ht="25.5">
      <c r="A36" s="253">
        <v>15</v>
      </c>
      <c r="B36" s="254" t="s">
        <v>98</v>
      </c>
      <c r="C36" s="255" t="s">
        <v>274</v>
      </c>
      <c r="D36" s="256" t="s">
        <v>76</v>
      </c>
      <c r="E36" s="257">
        <v>3946.74</v>
      </c>
      <c r="F36" s="267"/>
      <c r="G36" s="240">
        <f>E36*F36</f>
        <v>0</v>
      </c>
      <c r="H36" s="241">
        <v>0.27994</v>
      </c>
      <c r="I36" s="241">
        <f>E36*H36</f>
        <v>1104.8503956</v>
      </c>
      <c r="J36" s="241">
        <v>0</v>
      </c>
      <c r="K36" s="241">
        <f>E36*J36</f>
        <v>0</v>
      </c>
      <c r="O36" s="102">
        <v>2</v>
      </c>
      <c r="AA36" s="85">
        <v>12</v>
      </c>
      <c r="AB36" s="85">
        <v>0</v>
      </c>
      <c r="AC36" s="85">
        <v>15</v>
      </c>
      <c r="AZ36" s="85">
        <v>1</v>
      </c>
      <c r="BA36" s="85">
        <f>IF(AZ36=1,G36,0)</f>
        <v>0</v>
      </c>
      <c r="BB36" s="85">
        <f>IF(AZ36=2,G36,0)</f>
        <v>0</v>
      </c>
      <c r="BC36" s="85">
        <f>IF(AZ36=3,G36,0)</f>
        <v>0</v>
      </c>
      <c r="BD36" s="85">
        <f>IF(AZ36=4,G36,0)</f>
        <v>0</v>
      </c>
      <c r="BE36" s="85">
        <f>IF(AZ36=5,G36,0)</f>
        <v>0</v>
      </c>
      <c r="CZ36" s="85">
        <v>0.27994</v>
      </c>
    </row>
    <row r="37" spans="1:15" ht="12.75">
      <c r="A37" s="258"/>
      <c r="B37" s="259"/>
      <c r="C37" s="324" t="s">
        <v>77</v>
      </c>
      <c r="D37" s="325"/>
      <c r="E37" s="260">
        <v>3919.44</v>
      </c>
      <c r="F37" s="268"/>
      <c r="G37" s="107"/>
      <c r="H37" s="242"/>
      <c r="I37" s="242"/>
      <c r="J37" s="242"/>
      <c r="K37" s="242"/>
      <c r="M37" s="108" t="s">
        <v>77</v>
      </c>
      <c r="O37" s="102"/>
    </row>
    <row r="38" spans="1:15" ht="12.75">
      <c r="A38" s="258"/>
      <c r="B38" s="259"/>
      <c r="C38" s="324" t="s">
        <v>78</v>
      </c>
      <c r="D38" s="325"/>
      <c r="E38" s="260">
        <v>27.3</v>
      </c>
      <c r="F38" s="268"/>
      <c r="G38" s="107"/>
      <c r="H38" s="242"/>
      <c r="I38" s="242"/>
      <c r="J38" s="242"/>
      <c r="K38" s="242"/>
      <c r="M38" s="108" t="s">
        <v>78</v>
      </c>
      <c r="O38" s="102"/>
    </row>
    <row r="39" spans="1:104" ht="25.5">
      <c r="A39" s="253">
        <v>16</v>
      </c>
      <c r="B39" s="254" t="s">
        <v>99</v>
      </c>
      <c r="C39" s="255" t="s">
        <v>275</v>
      </c>
      <c r="D39" s="256" t="s">
        <v>76</v>
      </c>
      <c r="E39" s="257">
        <v>3853.42</v>
      </c>
      <c r="F39" s="267"/>
      <c r="G39" s="240">
        <f>E39*F39</f>
        <v>0</v>
      </c>
      <c r="H39" s="241">
        <v>0.36834</v>
      </c>
      <c r="I39" s="241">
        <f>E39*H39</f>
        <v>1419.3687228000001</v>
      </c>
      <c r="J39" s="241">
        <v>0</v>
      </c>
      <c r="K39" s="241">
        <f>E39*J39</f>
        <v>0</v>
      </c>
      <c r="O39" s="102">
        <v>2</v>
      </c>
      <c r="AA39" s="85">
        <v>12</v>
      </c>
      <c r="AB39" s="85">
        <v>0</v>
      </c>
      <c r="AC39" s="85">
        <v>16</v>
      </c>
      <c r="AZ39" s="85">
        <v>1</v>
      </c>
      <c r="BA39" s="85">
        <f>IF(AZ39=1,G39,0)</f>
        <v>0</v>
      </c>
      <c r="BB39" s="85">
        <f>IF(AZ39=2,G39,0)</f>
        <v>0</v>
      </c>
      <c r="BC39" s="85">
        <f>IF(AZ39=3,G39,0)</f>
        <v>0</v>
      </c>
      <c r="BD39" s="85">
        <f>IF(AZ39=4,G39,0)</f>
        <v>0</v>
      </c>
      <c r="BE39" s="85">
        <f>IF(AZ39=5,G39,0)</f>
        <v>0</v>
      </c>
      <c r="CZ39" s="85">
        <v>0.36834</v>
      </c>
    </row>
    <row r="40" spans="1:15" ht="12.75">
      <c r="A40" s="258"/>
      <c r="B40" s="259"/>
      <c r="C40" s="324" t="s">
        <v>232</v>
      </c>
      <c r="D40" s="325"/>
      <c r="E40" s="260">
        <v>3826.12</v>
      </c>
      <c r="F40" s="268"/>
      <c r="G40" s="107"/>
      <c r="H40" s="242"/>
      <c r="I40" s="242"/>
      <c r="J40" s="242"/>
      <c r="K40" s="242"/>
      <c r="M40" s="108" t="s">
        <v>100</v>
      </c>
      <c r="O40" s="102"/>
    </row>
    <row r="41" spans="1:15" ht="12.75">
      <c r="A41" s="258"/>
      <c r="B41" s="259"/>
      <c r="C41" s="324" t="s">
        <v>78</v>
      </c>
      <c r="D41" s="325"/>
      <c r="E41" s="260">
        <v>27.3</v>
      </c>
      <c r="F41" s="268"/>
      <c r="G41" s="107"/>
      <c r="H41" s="242"/>
      <c r="I41" s="242"/>
      <c r="J41" s="242"/>
      <c r="K41" s="242"/>
      <c r="M41" s="108" t="s">
        <v>78</v>
      </c>
      <c r="O41" s="102"/>
    </row>
    <row r="42" spans="1:104" ht="25.5">
      <c r="A42" s="253">
        <v>17</v>
      </c>
      <c r="B42" s="254" t="s">
        <v>101</v>
      </c>
      <c r="C42" s="255" t="s">
        <v>276</v>
      </c>
      <c r="D42" s="256" t="s">
        <v>76</v>
      </c>
      <c r="E42" s="257">
        <v>3433.48</v>
      </c>
      <c r="F42" s="267"/>
      <c r="G42" s="240">
        <f>E42*F42</f>
        <v>0</v>
      </c>
      <c r="H42" s="241">
        <v>0.00561</v>
      </c>
      <c r="I42" s="241">
        <f>E42*H42</f>
        <v>19.2618228</v>
      </c>
      <c r="J42" s="241">
        <v>0</v>
      </c>
      <c r="K42" s="241">
        <f>E42*J42</f>
        <v>0</v>
      </c>
      <c r="O42" s="102">
        <v>2</v>
      </c>
      <c r="AA42" s="85">
        <v>12</v>
      </c>
      <c r="AB42" s="85">
        <v>0</v>
      </c>
      <c r="AC42" s="85">
        <v>17</v>
      </c>
      <c r="AZ42" s="85">
        <v>1</v>
      </c>
      <c r="BA42" s="85">
        <f>IF(AZ42=1,G42,0)</f>
        <v>0</v>
      </c>
      <c r="BB42" s="85">
        <f>IF(AZ42=2,G42,0)</f>
        <v>0</v>
      </c>
      <c r="BC42" s="85">
        <f>IF(AZ42=3,G42,0)</f>
        <v>0</v>
      </c>
      <c r="BD42" s="85">
        <f>IF(AZ42=4,G42,0)</f>
        <v>0</v>
      </c>
      <c r="BE42" s="85">
        <f>IF(AZ42=5,G42,0)</f>
        <v>0</v>
      </c>
      <c r="CZ42" s="85">
        <v>0.00561</v>
      </c>
    </row>
    <row r="43" spans="1:15" ht="12.75">
      <c r="A43" s="258"/>
      <c r="B43" s="259"/>
      <c r="C43" s="324" t="s">
        <v>233</v>
      </c>
      <c r="D43" s="325"/>
      <c r="E43" s="260">
        <v>3406.18</v>
      </c>
      <c r="F43" s="268"/>
      <c r="G43" s="107"/>
      <c r="H43" s="242"/>
      <c r="I43" s="242"/>
      <c r="J43" s="242"/>
      <c r="K43" s="242"/>
      <c r="M43" s="108" t="s">
        <v>102</v>
      </c>
      <c r="O43" s="102"/>
    </row>
    <row r="44" spans="1:15" ht="12.75">
      <c r="A44" s="258"/>
      <c r="B44" s="259"/>
      <c r="C44" s="324" t="s">
        <v>78</v>
      </c>
      <c r="D44" s="325"/>
      <c r="E44" s="260">
        <v>27.3</v>
      </c>
      <c r="F44" s="268"/>
      <c r="G44" s="107"/>
      <c r="H44" s="242"/>
      <c r="I44" s="242"/>
      <c r="J44" s="242"/>
      <c r="K44" s="242"/>
      <c r="M44" s="108" t="s">
        <v>78</v>
      </c>
      <c r="O44" s="102"/>
    </row>
    <row r="45" spans="1:104" ht="25.5">
      <c r="A45" s="253">
        <v>18</v>
      </c>
      <c r="B45" s="254" t="s">
        <v>103</v>
      </c>
      <c r="C45" s="255" t="s">
        <v>277</v>
      </c>
      <c r="D45" s="256" t="s">
        <v>76</v>
      </c>
      <c r="E45" s="257">
        <v>3433.48</v>
      </c>
      <c r="F45" s="267"/>
      <c r="G45" s="240">
        <f>E45*F45</f>
        <v>0</v>
      </c>
      <c r="H45" s="241">
        <v>0.18463</v>
      </c>
      <c r="I45" s="241">
        <f>E45*H45</f>
        <v>633.9234124</v>
      </c>
      <c r="J45" s="241">
        <v>0</v>
      </c>
      <c r="K45" s="241">
        <f>E45*J45</f>
        <v>0</v>
      </c>
      <c r="O45" s="102">
        <v>2</v>
      </c>
      <c r="AA45" s="85">
        <v>12</v>
      </c>
      <c r="AB45" s="85">
        <v>0</v>
      </c>
      <c r="AC45" s="85">
        <v>18</v>
      </c>
      <c r="AZ45" s="85">
        <v>1</v>
      </c>
      <c r="BA45" s="85">
        <f>IF(AZ45=1,G45,0)</f>
        <v>0</v>
      </c>
      <c r="BB45" s="85">
        <f>IF(AZ45=2,G45,0)</f>
        <v>0</v>
      </c>
      <c r="BC45" s="85">
        <f>IF(AZ45=3,G45,0)</f>
        <v>0</v>
      </c>
      <c r="BD45" s="85">
        <f>IF(AZ45=4,G45,0)</f>
        <v>0</v>
      </c>
      <c r="BE45" s="85">
        <f>IF(AZ45=5,G45,0)</f>
        <v>0</v>
      </c>
      <c r="CZ45" s="85">
        <v>0.18463</v>
      </c>
    </row>
    <row r="46" spans="1:104" ht="25.5">
      <c r="A46" s="253">
        <v>19</v>
      </c>
      <c r="B46" s="254" t="s">
        <v>104</v>
      </c>
      <c r="C46" s="255" t="s">
        <v>278</v>
      </c>
      <c r="D46" s="256" t="s">
        <v>76</v>
      </c>
      <c r="E46" s="257">
        <v>3293.5</v>
      </c>
      <c r="F46" s="267"/>
      <c r="G46" s="240">
        <f>E46*F46</f>
        <v>0</v>
      </c>
      <c r="H46" s="241">
        <v>0.00061</v>
      </c>
      <c r="I46" s="241">
        <f>E46*H46</f>
        <v>2.009035</v>
      </c>
      <c r="J46" s="241">
        <v>0</v>
      </c>
      <c r="K46" s="241">
        <f>E46*J46</f>
        <v>0</v>
      </c>
      <c r="O46" s="102">
        <v>2</v>
      </c>
      <c r="AA46" s="85">
        <v>12</v>
      </c>
      <c r="AB46" s="85">
        <v>0</v>
      </c>
      <c r="AC46" s="85">
        <v>19</v>
      </c>
      <c r="AZ46" s="85">
        <v>1</v>
      </c>
      <c r="BA46" s="85">
        <f>IF(AZ46=1,G46,0)</f>
        <v>0</v>
      </c>
      <c r="BB46" s="85">
        <f>IF(AZ46=2,G46,0)</f>
        <v>0</v>
      </c>
      <c r="BC46" s="85">
        <f>IF(AZ46=3,G46,0)</f>
        <v>0</v>
      </c>
      <c r="BD46" s="85">
        <f>IF(AZ46=4,G46,0)</f>
        <v>0</v>
      </c>
      <c r="BE46" s="85">
        <f>IF(AZ46=5,G46,0)</f>
        <v>0</v>
      </c>
      <c r="CZ46" s="85">
        <v>0.00061</v>
      </c>
    </row>
    <row r="47" spans="1:104" ht="12.75">
      <c r="A47" s="258"/>
      <c r="B47" s="259"/>
      <c r="C47" s="324" t="s">
        <v>102</v>
      </c>
      <c r="D47" s="325"/>
      <c r="E47" s="260">
        <v>3266.2</v>
      </c>
      <c r="F47" s="268"/>
      <c r="G47" s="107"/>
      <c r="H47" s="242"/>
      <c r="I47" s="242"/>
      <c r="J47" s="242"/>
      <c r="K47" s="242"/>
      <c r="O47" s="102">
        <v>2</v>
      </c>
      <c r="AA47" s="85">
        <v>12</v>
      </c>
      <c r="AB47" s="85">
        <v>0</v>
      </c>
      <c r="AC47" s="85">
        <v>20</v>
      </c>
      <c r="AZ47" s="85">
        <v>1</v>
      </c>
      <c r="BA47" s="85">
        <f>IF(AZ47=1,G47,0)</f>
        <v>0</v>
      </c>
      <c r="BB47" s="85">
        <f>IF(AZ47=2,G47,0)</f>
        <v>0</v>
      </c>
      <c r="BC47" s="85">
        <f>IF(AZ47=3,G47,0)</f>
        <v>0</v>
      </c>
      <c r="BD47" s="85">
        <f>IF(AZ47=4,G47,0)</f>
        <v>0</v>
      </c>
      <c r="BE47" s="85">
        <f>IF(AZ47=5,G47,0)</f>
        <v>0</v>
      </c>
      <c r="CZ47" s="85">
        <v>0.10141</v>
      </c>
    </row>
    <row r="48" spans="1:104" ht="12.75">
      <c r="A48" s="258"/>
      <c r="B48" s="259"/>
      <c r="C48" s="324" t="s">
        <v>78</v>
      </c>
      <c r="D48" s="325"/>
      <c r="E48" s="260">
        <v>27.3</v>
      </c>
      <c r="F48" s="268"/>
      <c r="G48" s="107"/>
      <c r="H48" s="242"/>
      <c r="I48" s="242"/>
      <c r="J48" s="242"/>
      <c r="K48" s="242"/>
      <c r="O48" s="102">
        <v>2</v>
      </c>
      <c r="AA48" s="85">
        <v>12</v>
      </c>
      <c r="AB48" s="85">
        <v>0</v>
      </c>
      <c r="AC48" s="85">
        <v>21</v>
      </c>
      <c r="AZ48" s="85">
        <v>1</v>
      </c>
      <c r="BA48" s="85">
        <f>IF(AZ48=1,G48,0)</f>
        <v>0</v>
      </c>
      <c r="BB48" s="85">
        <f>IF(AZ48=2,G48,0)</f>
        <v>0</v>
      </c>
      <c r="BC48" s="85">
        <f>IF(AZ48=3,G48,0)</f>
        <v>0</v>
      </c>
      <c r="BD48" s="85">
        <f>IF(AZ48=4,G48,0)</f>
        <v>0</v>
      </c>
      <c r="BE48" s="85">
        <f>IF(AZ48=5,G48,0)</f>
        <v>0</v>
      </c>
      <c r="CZ48" s="85">
        <v>0.27994</v>
      </c>
    </row>
    <row r="49" spans="1:15" ht="25.5">
      <c r="A49" s="253">
        <v>20</v>
      </c>
      <c r="B49" s="254" t="s">
        <v>105</v>
      </c>
      <c r="C49" s="255" t="s">
        <v>279</v>
      </c>
      <c r="D49" s="256" t="s">
        <v>76</v>
      </c>
      <c r="E49" s="257">
        <v>3293.5</v>
      </c>
      <c r="F49" s="267"/>
      <c r="G49" s="240">
        <f>E49*F49</f>
        <v>0</v>
      </c>
      <c r="H49" s="241">
        <v>0.10141</v>
      </c>
      <c r="I49" s="241">
        <f>E49*H49</f>
        <v>333.993835</v>
      </c>
      <c r="J49" s="241">
        <v>0</v>
      </c>
      <c r="K49" s="241">
        <f>E49*J49</f>
        <v>0</v>
      </c>
      <c r="M49" s="108" t="s">
        <v>107</v>
      </c>
      <c r="O49" s="102"/>
    </row>
    <row r="50" spans="1:57" ht="25.5">
      <c r="A50" s="253">
        <v>21</v>
      </c>
      <c r="B50" s="254" t="s">
        <v>98</v>
      </c>
      <c r="C50" s="255" t="s">
        <v>106</v>
      </c>
      <c r="D50" s="256" t="s">
        <v>76</v>
      </c>
      <c r="E50" s="257">
        <v>124.4</v>
      </c>
      <c r="F50" s="267"/>
      <c r="G50" s="240">
        <f>E50*F50</f>
        <v>0</v>
      </c>
      <c r="H50" s="241">
        <v>0.27994</v>
      </c>
      <c r="I50" s="241">
        <f>E50*H50</f>
        <v>34.824536</v>
      </c>
      <c r="J50" s="241">
        <v>0</v>
      </c>
      <c r="K50" s="241">
        <f>E50*J50</f>
        <v>0</v>
      </c>
      <c r="O50" s="102">
        <v>4</v>
      </c>
      <c r="BA50" s="114">
        <f>SUM(BA30:BA49)</f>
        <v>0</v>
      </c>
      <c r="BB50" s="114">
        <f>SUM(BB30:BB49)</f>
        <v>0</v>
      </c>
      <c r="BC50" s="114">
        <f>SUM(BC30:BC49)</f>
        <v>0</v>
      </c>
      <c r="BD50" s="114">
        <f>SUM(BD30:BD49)</f>
        <v>0</v>
      </c>
      <c r="BE50" s="114">
        <f>SUM(BE30:BE49)</f>
        <v>0</v>
      </c>
    </row>
    <row r="51" spans="1:15" ht="12.75">
      <c r="A51" s="258"/>
      <c r="B51" s="259"/>
      <c r="C51" s="324" t="s">
        <v>107</v>
      </c>
      <c r="D51" s="325"/>
      <c r="E51" s="260">
        <v>124.4</v>
      </c>
      <c r="F51" s="268"/>
      <c r="G51" s="107"/>
      <c r="H51" s="242"/>
      <c r="I51" s="242"/>
      <c r="J51" s="242"/>
      <c r="K51" s="242"/>
      <c r="O51" s="102">
        <v>1</v>
      </c>
    </row>
    <row r="52" spans="1:104" ht="12.75">
      <c r="A52" s="261"/>
      <c r="B52" s="262" t="s">
        <v>61</v>
      </c>
      <c r="C52" s="263" t="str">
        <f>CONCATENATE(B30," ",C30)</f>
        <v>5 Komunikace</v>
      </c>
      <c r="D52" s="261"/>
      <c r="E52" s="264"/>
      <c r="F52" s="269"/>
      <c r="G52" s="113">
        <f>SUM(G30:G51)</f>
        <v>0</v>
      </c>
      <c r="H52" s="243"/>
      <c r="I52" s="244">
        <f>SUM(I30:I51)</f>
        <v>3619.1104556</v>
      </c>
      <c r="J52" s="243"/>
      <c r="K52" s="244">
        <f>SUM(K30:K51)</f>
        <v>0</v>
      </c>
      <c r="O52" s="102">
        <v>2</v>
      </c>
      <c r="AA52" s="85">
        <v>12</v>
      </c>
      <c r="AB52" s="85">
        <v>0</v>
      </c>
      <c r="AC52" s="85">
        <v>22</v>
      </c>
      <c r="AZ52" s="85">
        <v>1</v>
      </c>
      <c r="BA52" s="85">
        <f>IF(AZ52=1,G52,0)</f>
        <v>0</v>
      </c>
      <c r="BB52" s="85">
        <f>IF(AZ52=2,G52,0)</f>
        <v>0</v>
      </c>
      <c r="BC52" s="85">
        <f>IF(AZ52=3,G52,0)</f>
        <v>0</v>
      </c>
      <c r="BD52" s="85">
        <f>IF(AZ52=4,G52,0)</f>
        <v>0</v>
      </c>
      <c r="BE52" s="85">
        <f>IF(AZ52=5,G52,0)</f>
        <v>0</v>
      </c>
      <c r="CZ52" s="85">
        <v>0</v>
      </c>
    </row>
    <row r="53" spans="1:57" ht="12.75">
      <c r="A53" s="248" t="s">
        <v>58</v>
      </c>
      <c r="B53" s="249" t="s">
        <v>108</v>
      </c>
      <c r="C53" s="250" t="s">
        <v>109</v>
      </c>
      <c r="D53" s="251"/>
      <c r="E53" s="252"/>
      <c r="F53" s="266"/>
      <c r="G53" s="100"/>
      <c r="H53" s="235"/>
      <c r="I53" s="235"/>
      <c r="J53" s="235"/>
      <c r="K53" s="235"/>
      <c r="O53" s="102">
        <v>4</v>
      </c>
      <c r="BA53" s="114">
        <f>SUM(BA51:BA52)</f>
        <v>0</v>
      </c>
      <c r="BB53" s="114">
        <f>SUM(BB51:BB52)</f>
        <v>0</v>
      </c>
      <c r="BC53" s="114">
        <f>SUM(BC51:BC52)</f>
        <v>0</v>
      </c>
      <c r="BD53" s="114">
        <f>SUM(BD51:BD52)</f>
        <v>0</v>
      </c>
      <c r="BE53" s="114">
        <f>SUM(BE51:BE52)</f>
        <v>0</v>
      </c>
    </row>
    <row r="54" spans="1:15" ht="12.75">
      <c r="A54" s="253">
        <v>22</v>
      </c>
      <c r="B54" s="254" t="s">
        <v>110</v>
      </c>
      <c r="C54" s="255" t="s">
        <v>280</v>
      </c>
      <c r="D54" s="256" t="s">
        <v>111</v>
      </c>
      <c r="E54" s="257">
        <v>16.6</v>
      </c>
      <c r="F54" s="267"/>
      <c r="G54" s="240">
        <f>E54*F54</f>
        <v>0</v>
      </c>
      <c r="H54" s="241">
        <v>0</v>
      </c>
      <c r="I54" s="241">
        <f>E54*H54</f>
        <v>0</v>
      </c>
      <c r="J54" s="241">
        <v>0</v>
      </c>
      <c r="K54" s="241">
        <f>E54*J54</f>
        <v>0</v>
      </c>
      <c r="O54" s="102">
        <v>1</v>
      </c>
    </row>
    <row r="55" spans="1:104" ht="38.25">
      <c r="A55" s="253">
        <v>23</v>
      </c>
      <c r="B55" s="254" t="s">
        <v>158</v>
      </c>
      <c r="C55" s="255" t="s">
        <v>234</v>
      </c>
      <c r="D55" s="256" t="s">
        <v>128</v>
      </c>
      <c r="E55" s="257">
        <v>6</v>
      </c>
      <c r="F55" s="267"/>
      <c r="G55" s="240">
        <f>E55*F55</f>
        <v>0</v>
      </c>
      <c r="H55" s="241">
        <v>0.2459</v>
      </c>
      <c r="I55" s="241">
        <f>E55*H55</f>
        <v>1.4754</v>
      </c>
      <c r="J55" s="241">
        <v>0</v>
      </c>
      <c r="K55" s="241">
        <f>E55*J55</f>
        <v>0</v>
      </c>
      <c r="O55" s="102">
        <v>2</v>
      </c>
      <c r="AA55" s="85">
        <v>12</v>
      </c>
      <c r="AB55" s="85">
        <v>0</v>
      </c>
      <c r="AC55" s="85">
        <v>23</v>
      </c>
      <c r="AZ55" s="85">
        <v>1</v>
      </c>
      <c r="BA55" s="85">
        <f>IF(AZ55=1,G55,0)</f>
        <v>0</v>
      </c>
      <c r="BB55" s="85">
        <f>IF(AZ55=2,G55,0)</f>
        <v>0</v>
      </c>
      <c r="BC55" s="85">
        <f>IF(AZ55=3,G55,0)</f>
        <v>0</v>
      </c>
      <c r="BD55" s="85">
        <f>IF(AZ55=4,G55,0)</f>
        <v>0</v>
      </c>
      <c r="BE55" s="85">
        <f>IF(AZ55=5,G55,0)</f>
        <v>0</v>
      </c>
      <c r="CZ55" s="85">
        <v>0</v>
      </c>
    </row>
    <row r="56" spans="1:15" ht="12.75">
      <c r="A56" s="258"/>
      <c r="B56" s="259"/>
      <c r="C56" s="324" t="s">
        <v>162</v>
      </c>
      <c r="D56" s="325"/>
      <c r="E56" s="260">
        <v>2</v>
      </c>
      <c r="F56" s="268"/>
      <c r="G56" s="107"/>
      <c r="H56" s="242"/>
      <c r="I56" s="242"/>
      <c r="J56" s="242"/>
      <c r="K56" s="242"/>
      <c r="M56" s="108" t="s">
        <v>115</v>
      </c>
      <c r="O56" s="102"/>
    </row>
    <row r="57" spans="1:57" ht="12.75">
      <c r="A57" s="258"/>
      <c r="B57" s="259"/>
      <c r="C57" s="324" t="s">
        <v>163</v>
      </c>
      <c r="D57" s="325"/>
      <c r="E57" s="260">
        <v>2</v>
      </c>
      <c r="F57" s="268"/>
      <c r="G57" s="107"/>
      <c r="H57" s="242"/>
      <c r="I57" s="242"/>
      <c r="J57" s="242"/>
      <c r="K57" s="242"/>
      <c r="O57" s="102">
        <v>4</v>
      </c>
      <c r="BA57" s="114">
        <f>SUM(BA54:BA56)</f>
        <v>0</v>
      </c>
      <c r="BB57" s="114">
        <f>SUM(BB54:BB56)</f>
        <v>0</v>
      </c>
      <c r="BC57" s="114">
        <f>SUM(BC54:BC56)</f>
        <v>0</v>
      </c>
      <c r="BD57" s="114">
        <f>SUM(BD54:BD56)</f>
        <v>0</v>
      </c>
      <c r="BE57" s="114">
        <f>SUM(BE54:BE56)</f>
        <v>0</v>
      </c>
    </row>
    <row r="58" spans="1:11" ht="12.75">
      <c r="A58" s="258"/>
      <c r="B58" s="259"/>
      <c r="C58" s="324" t="s">
        <v>164</v>
      </c>
      <c r="D58" s="325"/>
      <c r="E58" s="260">
        <v>2</v>
      </c>
      <c r="F58" s="268"/>
      <c r="G58" s="107"/>
      <c r="H58" s="242"/>
      <c r="I58" s="242"/>
      <c r="J58" s="242"/>
      <c r="K58" s="242"/>
    </row>
    <row r="59" spans="1:11" ht="12.75">
      <c r="A59" s="261"/>
      <c r="B59" s="262" t="s">
        <v>61</v>
      </c>
      <c r="C59" s="263" t="str">
        <f>CONCATENATE(B53," ",C53)</f>
        <v>91 Doplňující práce na komunikaci</v>
      </c>
      <c r="D59" s="261"/>
      <c r="E59" s="264"/>
      <c r="F59" s="269"/>
      <c r="G59" s="113">
        <f>SUM(G53:G58)</f>
        <v>0</v>
      </c>
      <c r="H59" s="243"/>
      <c r="I59" s="244">
        <f>SUM(I53:I58)</f>
        <v>1.4754</v>
      </c>
      <c r="J59" s="243"/>
      <c r="K59" s="244">
        <f>SUM(K53:K58)</f>
        <v>0</v>
      </c>
    </row>
    <row r="60" spans="1:11" ht="12.75">
      <c r="A60" s="248" t="s">
        <v>58</v>
      </c>
      <c r="B60" s="249" t="s">
        <v>112</v>
      </c>
      <c r="C60" s="250" t="s">
        <v>113</v>
      </c>
      <c r="D60" s="251"/>
      <c r="E60" s="252"/>
      <c r="F60" s="266"/>
      <c r="G60" s="100"/>
      <c r="H60" s="235"/>
      <c r="I60" s="235"/>
      <c r="J60" s="235"/>
      <c r="K60" s="235"/>
    </row>
    <row r="61" spans="1:11" ht="25.5">
      <c r="A61" s="253">
        <v>24</v>
      </c>
      <c r="B61" s="254" t="s">
        <v>114</v>
      </c>
      <c r="C61" s="255" t="s">
        <v>281</v>
      </c>
      <c r="D61" s="256" t="s">
        <v>90</v>
      </c>
      <c r="E61" s="257">
        <v>3620.5983</v>
      </c>
      <c r="F61" s="267"/>
      <c r="G61" s="240">
        <f>E61*F61</f>
        <v>0</v>
      </c>
      <c r="H61" s="241">
        <v>0</v>
      </c>
      <c r="I61" s="241">
        <f>E61*H61</f>
        <v>0</v>
      </c>
      <c r="J61" s="241">
        <v>0</v>
      </c>
      <c r="K61" s="241">
        <f>E61*J61</f>
        <v>0</v>
      </c>
    </row>
    <row r="62" spans="1:11" ht="12.75">
      <c r="A62" s="258"/>
      <c r="B62" s="259"/>
      <c r="C62" s="324" t="s">
        <v>282</v>
      </c>
      <c r="D62" s="325"/>
      <c r="E62" s="260">
        <v>3620.5983</v>
      </c>
      <c r="F62" s="268"/>
      <c r="G62" s="107"/>
      <c r="H62" s="242"/>
      <c r="I62" s="242"/>
      <c r="J62" s="242"/>
      <c r="K62" s="242"/>
    </row>
    <row r="63" spans="1:11" ht="12.75">
      <c r="A63" s="261"/>
      <c r="B63" s="262" t="s">
        <v>61</v>
      </c>
      <c r="C63" s="263" t="str">
        <f>CONCATENATE(B60," ",C60)</f>
        <v>99 Staveništní přesun hmot</v>
      </c>
      <c r="D63" s="261"/>
      <c r="E63" s="264"/>
      <c r="F63" s="269"/>
      <c r="G63" s="113">
        <f>SUM(G60:G62)</f>
        <v>0</v>
      </c>
      <c r="H63" s="243"/>
      <c r="I63" s="244">
        <f>SUM(I60:I62)</f>
        <v>0</v>
      </c>
      <c r="J63" s="243"/>
      <c r="K63" s="244">
        <f>SUM(K60:K62)</f>
        <v>0</v>
      </c>
    </row>
    <row r="64" ht="12.75">
      <c r="E64" s="85"/>
    </row>
    <row r="65" ht="12.75">
      <c r="E65" s="85"/>
    </row>
    <row r="66" ht="12.75">
      <c r="E66" s="85"/>
    </row>
    <row r="67" ht="12.75">
      <c r="E67" s="85"/>
    </row>
    <row r="68" ht="12.75">
      <c r="E68" s="85"/>
    </row>
    <row r="69" ht="12.75">
      <c r="E69" s="85"/>
    </row>
    <row r="70" ht="12.75">
      <c r="E70" s="85"/>
    </row>
    <row r="71" ht="12.75">
      <c r="E71" s="85"/>
    </row>
    <row r="72" ht="12.75">
      <c r="E72" s="85"/>
    </row>
    <row r="73" ht="12.75">
      <c r="E73" s="85"/>
    </row>
    <row r="74" ht="12.75">
      <c r="E74" s="85"/>
    </row>
    <row r="75" ht="12.75">
      <c r="E75" s="85"/>
    </row>
    <row r="76" ht="12.75">
      <c r="E76" s="85"/>
    </row>
    <row r="77" ht="12.75">
      <c r="E77" s="85"/>
    </row>
    <row r="78" ht="12.75">
      <c r="E78" s="85"/>
    </row>
    <row r="79" ht="12.75">
      <c r="E79" s="85"/>
    </row>
    <row r="80" ht="12.75">
      <c r="E80" s="85"/>
    </row>
    <row r="81" spans="1:7" ht="12.75">
      <c r="A81" s="115"/>
      <c r="B81" s="115"/>
      <c r="C81" s="115"/>
      <c r="D81" s="115"/>
      <c r="E81" s="115"/>
      <c r="F81" s="115"/>
      <c r="G81" s="115"/>
    </row>
    <row r="82" spans="1:7" ht="12.75">
      <c r="A82" s="115"/>
      <c r="B82" s="115"/>
      <c r="C82" s="115"/>
      <c r="D82" s="115"/>
      <c r="E82" s="115"/>
      <c r="F82" s="115"/>
      <c r="G82" s="115"/>
    </row>
    <row r="83" spans="1:7" ht="12.75">
      <c r="A83" s="115"/>
      <c r="B83" s="115"/>
      <c r="C83" s="115"/>
      <c r="D83" s="115"/>
      <c r="E83" s="115"/>
      <c r="F83" s="115"/>
      <c r="G83" s="115"/>
    </row>
    <row r="84" spans="1:7" ht="12.75">
      <c r="A84" s="115"/>
      <c r="B84" s="115"/>
      <c r="C84" s="115"/>
      <c r="D84" s="115"/>
      <c r="E84" s="115"/>
      <c r="F84" s="115"/>
      <c r="G84" s="115"/>
    </row>
    <row r="85" ht="12.75">
      <c r="E85" s="85"/>
    </row>
    <row r="86" ht="12.75">
      <c r="E86" s="85"/>
    </row>
    <row r="87" ht="12.75">
      <c r="E87" s="85"/>
    </row>
    <row r="88" ht="12.75">
      <c r="E88" s="85"/>
    </row>
    <row r="89" ht="12.75">
      <c r="E89" s="85"/>
    </row>
    <row r="90" ht="12.75">
      <c r="E90" s="85"/>
    </row>
    <row r="91" ht="12.75">
      <c r="E91" s="85"/>
    </row>
    <row r="92" ht="12.75">
      <c r="E92" s="85"/>
    </row>
    <row r="93" ht="12.75">
      <c r="E93" s="85"/>
    </row>
    <row r="94" ht="12.75">
      <c r="E94" s="85"/>
    </row>
    <row r="95" ht="12.75">
      <c r="E95" s="85"/>
    </row>
    <row r="96" ht="12.75">
      <c r="E96" s="85"/>
    </row>
    <row r="97" ht="12.75">
      <c r="E97" s="85"/>
    </row>
    <row r="98" ht="12.75">
      <c r="E98" s="85"/>
    </row>
    <row r="99" ht="12.75">
      <c r="E99" s="85"/>
    </row>
    <row r="100" ht="12.75">
      <c r="E100" s="85"/>
    </row>
    <row r="101" ht="12.75">
      <c r="E101" s="85"/>
    </row>
    <row r="102" ht="12.75">
      <c r="E102" s="85"/>
    </row>
    <row r="103" ht="12.75">
      <c r="E103" s="85"/>
    </row>
    <row r="104" ht="12.75">
      <c r="E104" s="85"/>
    </row>
    <row r="105" ht="12.75">
      <c r="E105" s="85"/>
    </row>
    <row r="106" ht="12.75">
      <c r="E106" s="85"/>
    </row>
    <row r="107" ht="12.75">
      <c r="E107" s="85"/>
    </row>
    <row r="108" ht="12.75">
      <c r="E108" s="85"/>
    </row>
    <row r="109" ht="12.75">
      <c r="E109" s="85"/>
    </row>
    <row r="110" ht="12.75">
      <c r="E110" s="85"/>
    </row>
    <row r="111" ht="12.75">
      <c r="E111" s="85"/>
    </row>
    <row r="112" ht="12.75">
      <c r="E112" s="85"/>
    </row>
    <row r="113" ht="12.75">
      <c r="E113" s="85"/>
    </row>
    <row r="114" ht="12.75">
      <c r="E114" s="85"/>
    </row>
    <row r="115" ht="12.75">
      <c r="E115" s="85"/>
    </row>
    <row r="116" spans="1:2" ht="12.75">
      <c r="A116" s="116"/>
      <c r="B116" s="116"/>
    </row>
    <row r="117" spans="1:7" ht="12.75">
      <c r="A117" s="115"/>
      <c r="B117" s="115"/>
      <c r="C117" s="118"/>
      <c r="D117" s="118"/>
      <c r="E117" s="119"/>
      <c r="F117" s="118"/>
      <c r="G117" s="120"/>
    </row>
    <row r="118" spans="1:7" ht="12.75">
      <c r="A118" s="121"/>
      <c r="B118" s="121"/>
      <c r="C118" s="115"/>
      <c r="D118" s="115"/>
      <c r="E118" s="122"/>
      <c r="F118" s="115"/>
      <c r="G118" s="115"/>
    </row>
    <row r="119" spans="1:7" ht="12.75">
      <c r="A119" s="115"/>
      <c r="B119" s="115"/>
      <c r="C119" s="115"/>
      <c r="D119" s="115"/>
      <c r="E119" s="122"/>
      <c r="F119" s="115"/>
      <c r="G119" s="115"/>
    </row>
    <row r="120" spans="1:7" ht="12.75">
      <c r="A120" s="115"/>
      <c r="B120" s="115"/>
      <c r="C120" s="115"/>
      <c r="D120" s="115"/>
      <c r="E120" s="122"/>
      <c r="F120" s="115"/>
      <c r="G120" s="115"/>
    </row>
    <row r="121" spans="1:7" ht="12.75">
      <c r="A121" s="115"/>
      <c r="B121" s="115"/>
      <c r="C121" s="115"/>
      <c r="D121" s="115"/>
      <c r="E121" s="122"/>
      <c r="F121" s="115"/>
      <c r="G121" s="115"/>
    </row>
    <row r="122" spans="1:7" ht="12.75">
      <c r="A122" s="115"/>
      <c r="B122" s="115"/>
      <c r="C122" s="115"/>
      <c r="D122" s="115"/>
      <c r="E122" s="122"/>
      <c r="F122" s="115"/>
      <c r="G122" s="115"/>
    </row>
    <row r="123" spans="1:7" ht="12.75">
      <c r="A123" s="115"/>
      <c r="B123" s="115"/>
      <c r="C123" s="115"/>
      <c r="D123" s="115"/>
      <c r="E123" s="122"/>
      <c r="F123" s="115"/>
      <c r="G123" s="115"/>
    </row>
    <row r="124" spans="1:7" ht="12.75">
      <c r="A124" s="115"/>
      <c r="B124" s="115"/>
      <c r="C124" s="115"/>
      <c r="D124" s="115"/>
      <c r="E124" s="122"/>
      <c r="F124" s="115"/>
      <c r="G124" s="115"/>
    </row>
    <row r="125" spans="1:7" ht="12.75">
      <c r="A125" s="115"/>
      <c r="B125" s="115"/>
      <c r="C125" s="115"/>
      <c r="D125" s="115"/>
      <c r="E125" s="122"/>
      <c r="F125" s="115"/>
      <c r="G125" s="115"/>
    </row>
    <row r="126" spans="1:7" ht="12.75">
      <c r="A126" s="115"/>
      <c r="B126" s="115"/>
      <c r="C126" s="115"/>
      <c r="D126" s="115"/>
      <c r="E126" s="122"/>
      <c r="F126" s="115"/>
      <c r="G126" s="115"/>
    </row>
    <row r="127" spans="1:7" ht="12.75">
      <c r="A127" s="115"/>
      <c r="B127" s="115"/>
      <c r="C127" s="115"/>
      <c r="D127" s="115"/>
      <c r="E127" s="122"/>
      <c r="F127" s="115"/>
      <c r="G127" s="115"/>
    </row>
    <row r="128" spans="1:7" ht="12.75">
      <c r="A128" s="115"/>
      <c r="B128" s="115"/>
      <c r="C128" s="115"/>
      <c r="D128" s="115"/>
      <c r="E128" s="122"/>
      <c r="F128" s="115"/>
      <c r="G128" s="115"/>
    </row>
    <row r="129" spans="1:7" ht="12.75">
      <c r="A129" s="115"/>
      <c r="B129" s="115"/>
      <c r="C129" s="115"/>
      <c r="D129" s="115"/>
      <c r="E129" s="122"/>
      <c r="F129" s="115"/>
      <c r="G129" s="115"/>
    </row>
    <row r="130" spans="1:7" ht="12.75">
      <c r="A130" s="115"/>
      <c r="B130" s="115"/>
      <c r="C130" s="115"/>
      <c r="D130" s="115"/>
      <c r="E130" s="122"/>
      <c r="F130" s="115"/>
      <c r="G130" s="115"/>
    </row>
  </sheetData>
  <sheetProtection algorithmName="SHA-512" hashValue="DqWyxJjbYNDl9oDvDercPKkRpI3DBOcDjWNmEY+cXpxtzf6Sk6pujgNsf6EQ4FkC20H3fESXDaAk0b6p1jAjjw==" saltValue="dBtEtcq/w15MiCEEenX+QQ==" spinCount="100000" sheet="1" objects="1" scenarios="1"/>
  <mergeCells count="29">
    <mergeCell ref="C32:D32"/>
    <mergeCell ref="A1:I1"/>
    <mergeCell ref="G4:I4"/>
    <mergeCell ref="C18:D18"/>
    <mergeCell ref="C19:D19"/>
    <mergeCell ref="C23:D23"/>
    <mergeCell ref="C26:D26"/>
    <mergeCell ref="C28:D28"/>
    <mergeCell ref="C10:D10"/>
    <mergeCell ref="C12:D12"/>
    <mergeCell ref="C14:D14"/>
    <mergeCell ref="A3:B3"/>
    <mergeCell ref="A4:B4"/>
    <mergeCell ref="C9:D9"/>
    <mergeCell ref="C34:D34"/>
    <mergeCell ref="C35:D35"/>
    <mergeCell ref="C37:D37"/>
    <mergeCell ref="C38:D38"/>
    <mergeCell ref="C40:D40"/>
    <mergeCell ref="C57:D57"/>
    <mergeCell ref="C58:D58"/>
    <mergeCell ref="C62:D62"/>
    <mergeCell ref="C41:D41"/>
    <mergeCell ref="C43:D43"/>
    <mergeCell ref="C44:D44"/>
    <mergeCell ref="C47:D47"/>
    <mergeCell ref="C48:D48"/>
    <mergeCell ref="C51:D51"/>
    <mergeCell ref="C56:D56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0"/>
  <sheetViews>
    <sheetView showGridLines="0" showZeros="0" workbookViewId="0" topLeftCell="A4">
      <selection activeCell="F6" sqref="F6:F82"/>
    </sheetView>
  </sheetViews>
  <sheetFormatPr defaultColWidth="9.00390625" defaultRowHeight="12.75"/>
  <cols>
    <col min="1" max="1" width="3.875" style="85" customWidth="1"/>
    <col min="2" max="2" width="12.00390625" style="85" customWidth="1"/>
    <col min="3" max="3" width="40.375" style="85" customWidth="1"/>
    <col min="4" max="4" width="5.625" style="85" customWidth="1"/>
    <col min="5" max="5" width="8.625" style="117" customWidth="1"/>
    <col min="6" max="6" width="9.875" style="85" customWidth="1"/>
    <col min="7" max="7" width="13.875" style="85" customWidth="1"/>
    <col min="8" max="8" width="9.125" style="85" customWidth="1"/>
    <col min="9" max="9" width="11.375" style="85" customWidth="1"/>
    <col min="10" max="16384" width="9.125" style="85" customWidth="1"/>
  </cols>
  <sheetData>
    <row r="1" spans="1:9" ht="15.75">
      <c r="A1" s="326" t="s">
        <v>50</v>
      </c>
      <c r="B1" s="326"/>
      <c r="C1" s="326"/>
      <c r="D1" s="326"/>
      <c r="E1" s="326"/>
      <c r="F1" s="326"/>
      <c r="G1" s="326"/>
      <c r="H1" s="326"/>
      <c r="I1" s="326"/>
    </row>
    <row r="2" spans="2:7" ht="13.5" thickBot="1">
      <c r="B2" s="228"/>
      <c r="C2" s="229"/>
      <c r="D2" s="229"/>
      <c r="E2" s="230"/>
      <c r="F2" s="229"/>
      <c r="G2" s="229"/>
    </row>
    <row r="3" spans="1:9" ht="13.5" thickTop="1">
      <c r="A3" s="314" t="s">
        <v>5</v>
      </c>
      <c r="B3" s="315"/>
      <c r="C3" s="56" t="str">
        <f>CONCATENATE(cislostavby," ",nazevstavby)</f>
        <v xml:space="preserve"> HOVORANY - polní cesty VC103, VC110, VC111</v>
      </c>
      <c r="D3" s="57"/>
      <c r="E3" s="58"/>
      <c r="F3" s="57"/>
      <c r="G3" s="231"/>
      <c r="H3" s="232">
        <f>'[2]Rekapitulace'!H1</f>
        <v>0</v>
      </c>
      <c r="I3" s="233"/>
    </row>
    <row r="4" spans="1:9" ht="13.5" thickBot="1">
      <c r="A4" s="329" t="s">
        <v>1</v>
      </c>
      <c r="B4" s="317"/>
      <c r="C4" s="62" t="str">
        <f>CONCATENATE(cisloobjektu," ",nazevobjektu)</f>
        <v xml:space="preserve"> </v>
      </c>
      <c r="D4" s="63"/>
      <c r="E4" s="64"/>
      <c r="F4" s="63"/>
      <c r="G4" s="327"/>
      <c r="H4" s="327"/>
      <c r="I4" s="328"/>
    </row>
    <row r="5" spans="1:9" ht="13.5" thickTop="1">
      <c r="A5" s="87"/>
      <c r="B5" s="88"/>
      <c r="C5" s="88"/>
      <c r="D5" s="86"/>
      <c r="E5" s="89"/>
      <c r="F5" s="86"/>
      <c r="G5" s="90"/>
      <c r="H5" s="86"/>
      <c r="I5" s="86"/>
    </row>
    <row r="6" spans="1:11" ht="12.75">
      <c r="A6" s="91" t="s">
        <v>51</v>
      </c>
      <c r="B6" s="92" t="s">
        <v>52</v>
      </c>
      <c r="C6" s="92" t="s">
        <v>53</v>
      </c>
      <c r="D6" s="92" t="s">
        <v>54</v>
      </c>
      <c r="E6" s="93" t="s">
        <v>55</v>
      </c>
      <c r="F6" s="265" t="s">
        <v>56</v>
      </c>
      <c r="G6" s="94" t="s">
        <v>57</v>
      </c>
      <c r="H6" s="234" t="s">
        <v>261</v>
      </c>
      <c r="I6" s="234" t="s">
        <v>262</v>
      </c>
      <c r="J6" s="234" t="s">
        <v>263</v>
      </c>
      <c r="K6" s="234" t="s">
        <v>264</v>
      </c>
    </row>
    <row r="7" spans="1:15" ht="12.75">
      <c r="A7" s="95" t="s">
        <v>58</v>
      </c>
      <c r="B7" s="96" t="s">
        <v>59</v>
      </c>
      <c r="C7" s="97" t="s">
        <v>60</v>
      </c>
      <c r="D7" s="98"/>
      <c r="E7" s="99"/>
      <c r="F7" s="266"/>
      <c r="G7" s="100"/>
      <c r="H7" s="235"/>
      <c r="I7" s="235"/>
      <c r="J7" s="235"/>
      <c r="K7" s="235"/>
      <c r="O7" s="102">
        <v>1</v>
      </c>
    </row>
    <row r="8" spans="1:104" ht="22.5" customHeight="1">
      <c r="A8" s="103">
        <v>1</v>
      </c>
      <c r="B8" s="236" t="s">
        <v>63</v>
      </c>
      <c r="C8" s="237" t="s">
        <v>64</v>
      </c>
      <c r="D8" s="238" t="s">
        <v>65</v>
      </c>
      <c r="E8" s="239">
        <v>10.755</v>
      </c>
      <c r="F8" s="267"/>
      <c r="G8" s="240">
        <f>E8*F8</f>
        <v>0</v>
      </c>
      <c r="H8" s="241">
        <v>0</v>
      </c>
      <c r="I8" s="241">
        <f>E8*H8</f>
        <v>0</v>
      </c>
      <c r="J8" s="241">
        <v>0</v>
      </c>
      <c r="K8" s="241">
        <f>E8*J8</f>
        <v>0</v>
      </c>
      <c r="O8" s="102">
        <v>2</v>
      </c>
      <c r="AA8" s="85">
        <v>12</v>
      </c>
      <c r="AB8" s="85">
        <v>0</v>
      </c>
      <c r="AC8" s="85">
        <v>1</v>
      </c>
      <c r="AZ8" s="85">
        <v>1</v>
      </c>
      <c r="BA8" s="85">
        <f>IF(AZ8=1,G8,0)</f>
        <v>0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Z8" s="85">
        <v>0</v>
      </c>
    </row>
    <row r="9" spans="1:15" ht="12.75">
      <c r="A9" s="104"/>
      <c r="B9" s="105"/>
      <c r="C9" s="330" t="s">
        <v>116</v>
      </c>
      <c r="D9" s="331"/>
      <c r="E9" s="106">
        <v>124.56</v>
      </c>
      <c r="F9" s="268"/>
      <c r="G9" s="107"/>
      <c r="H9" s="242"/>
      <c r="I9" s="242"/>
      <c r="J9" s="242"/>
      <c r="K9" s="242"/>
      <c r="M9" s="108" t="s">
        <v>116</v>
      </c>
      <c r="O9" s="102"/>
    </row>
    <row r="10" spans="1:15" ht="12.75">
      <c r="A10" s="104"/>
      <c r="B10" s="105"/>
      <c r="C10" s="330" t="s">
        <v>117</v>
      </c>
      <c r="D10" s="331"/>
      <c r="E10" s="106">
        <v>-113.805</v>
      </c>
      <c r="F10" s="268"/>
      <c r="G10" s="107"/>
      <c r="H10" s="242"/>
      <c r="I10" s="242"/>
      <c r="J10" s="242"/>
      <c r="K10" s="242"/>
      <c r="M10" s="108" t="s">
        <v>117</v>
      </c>
      <c r="O10" s="102"/>
    </row>
    <row r="11" spans="1:104" ht="25.5">
      <c r="A11" s="103">
        <v>2</v>
      </c>
      <c r="B11" s="236" t="s">
        <v>68</v>
      </c>
      <c r="C11" s="237" t="s">
        <v>69</v>
      </c>
      <c r="D11" s="238" t="s">
        <v>65</v>
      </c>
      <c r="E11" s="239">
        <v>113.805</v>
      </c>
      <c r="F11" s="267"/>
      <c r="G11" s="240">
        <f>E11*F11</f>
        <v>0</v>
      </c>
      <c r="H11" s="241">
        <v>0</v>
      </c>
      <c r="I11" s="241">
        <f>E11*H11</f>
        <v>0</v>
      </c>
      <c r="J11" s="241">
        <v>0</v>
      </c>
      <c r="K11" s="241">
        <f>E11*J11</f>
        <v>0</v>
      </c>
      <c r="O11" s="102">
        <v>2</v>
      </c>
      <c r="AA11" s="85">
        <v>12</v>
      </c>
      <c r="AB11" s="85">
        <v>0</v>
      </c>
      <c r="AC11" s="85">
        <v>2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Z11" s="85">
        <v>0</v>
      </c>
    </row>
    <row r="12" spans="1:15" ht="12.75">
      <c r="A12" s="104"/>
      <c r="B12" s="105"/>
      <c r="C12" s="330" t="s">
        <v>118</v>
      </c>
      <c r="D12" s="331"/>
      <c r="E12" s="106">
        <v>113.805</v>
      </c>
      <c r="F12" s="268"/>
      <c r="G12" s="107"/>
      <c r="H12" s="242"/>
      <c r="I12" s="242"/>
      <c r="J12" s="242"/>
      <c r="K12" s="242"/>
      <c r="M12" s="108" t="s">
        <v>118</v>
      </c>
      <c r="O12" s="102"/>
    </row>
    <row r="13" spans="1:104" ht="12.75">
      <c r="A13" s="103">
        <v>3</v>
      </c>
      <c r="B13" s="236" t="s">
        <v>71</v>
      </c>
      <c r="C13" s="237" t="s">
        <v>265</v>
      </c>
      <c r="D13" s="238" t="s">
        <v>65</v>
      </c>
      <c r="E13" s="239">
        <v>228.845</v>
      </c>
      <c r="F13" s="267"/>
      <c r="G13" s="240">
        <f>E13*F13</f>
        <v>0</v>
      </c>
      <c r="H13" s="241">
        <v>0</v>
      </c>
      <c r="I13" s="241">
        <f>E13*H13</f>
        <v>0</v>
      </c>
      <c r="J13" s="241">
        <v>0</v>
      </c>
      <c r="K13" s="241">
        <f>E13*J13</f>
        <v>0</v>
      </c>
      <c r="O13" s="102">
        <v>2</v>
      </c>
      <c r="AA13" s="85">
        <v>12</v>
      </c>
      <c r="AB13" s="85">
        <v>0</v>
      </c>
      <c r="AC13" s="85">
        <v>3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Z13" s="85">
        <v>0</v>
      </c>
    </row>
    <row r="14" spans="1:15" ht="12.75">
      <c r="A14" s="104"/>
      <c r="B14" s="105"/>
      <c r="C14" s="330" t="s">
        <v>119</v>
      </c>
      <c r="D14" s="331"/>
      <c r="E14" s="106">
        <v>228.845</v>
      </c>
      <c r="F14" s="268"/>
      <c r="G14" s="107"/>
      <c r="H14" s="242"/>
      <c r="I14" s="242"/>
      <c r="J14" s="242"/>
      <c r="K14" s="242"/>
      <c r="M14" s="108" t="s">
        <v>119</v>
      </c>
      <c r="O14" s="102"/>
    </row>
    <row r="15" spans="1:104" ht="25.5">
      <c r="A15" s="103">
        <v>4</v>
      </c>
      <c r="B15" s="236" t="s">
        <v>73</v>
      </c>
      <c r="C15" s="237" t="s">
        <v>266</v>
      </c>
      <c r="D15" s="238" t="s">
        <v>65</v>
      </c>
      <c r="E15" s="239">
        <v>228.845</v>
      </c>
      <c r="F15" s="267"/>
      <c r="G15" s="240">
        <f>E15*F15</f>
        <v>0</v>
      </c>
      <c r="H15" s="241">
        <v>0</v>
      </c>
      <c r="I15" s="241">
        <f>E15*H15</f>
        <v>0</v>
      </c>
      <c r="J15" s="241">
        <v>0</v>
      </c>
      <c r="K15" s="241">
        <f>E15*J15</f>
        <v>0</v>
      </c>
      <c r="O15" s="102">
        <v>2</v>
      </c>
      <c r="AA15" s="85">
        <v>12</v>
      </c>
      <c r="AB15" s="85">
        <v>0</v>
      </c>
      <c r="AC15" s="85">
        <v>4</v>
      </c>
      <c r="AZ15" s="85">
        <v>1</v>
      </c>
      <c r="BA15" s="85">
        <f>IF(AZ15=1,G15,0)</f>
        <v>0</v>
      </c>
      <c r="BB15" s="85">
        <f>IF(AZ15=2,G15,0)</f>
        <v>0</v>
      </c>
      <c r="BC15" s="85">
        <f>IF(AZ15=3,G15,0)</f>
        <v>0</v>
      </c>
      <c r="BD15" s="85">
        <f>IF(AZ15=4,G15,0)</f>
        <v>0</v>
      </c>
      <c r="BE15" s="85">
        <f>IF(AZ15=5,G15,0)</f>
        <v>0</v>
      </c>
      <c r="CZ15" s="85">
        <v>0</v>
      </c>
    </row>
    <row r="16" spans="1:104" ht="25.5">
      <c r="A16" s="103">
        <v>5</v>
      </c>
      <c r="B16" s="236" t="s">
        <v>74</v>
      </c>
      <c r="C16" s="237" t="s">
        <v>267</v>
      </c>
      <c r="D16" s="238" t="s">
        <v>65</v>
      </c>
      <c r="E16" s="239">
        <v>236.6</v>
      </c>
      <c r="F16" s="267"/>
      <c r="G16" s="240">
        <f>E16*F16</f>
        <v>0</v>
      </c>
      <c r="H16" s="241">
        <v>0</v>
      </c>
      <c r="I16" s="241">
        <f>E16*H16</f>
        <v>0</v>
      </c>
      <c r="J16" s="241">
        <v>0</v>
      </c>
      <c r="K16" s="241">
        <f>E16*J16</f>
        <v>0</v>
      </c>
      <c r="O16" s="102">
        <v>2</v>
      </c>
      <c r="AA16" s="85">
        <v>12</v>
      </c>
      <c r="AB16" s="85">
        <v>0</v>
      </c>
      <c r="AC16" s="85">
        <v>5</v>
      </c>
      <c r="AZ16" s="85">
        <v>1</v>
      </c>
      <c r="BA16" s="85">
        <f>IF(AZ16=1,G16,0)</f>
        <v>0</v>
      </c>
      <c r="BB16" s="85">
        <f>IF(AZ16=2,G16,0)</f>
        <v>0</v>
      </c>
      <c r="BC16" s="85">
        <f>IF(AZ16=3,G16,0)</f>
        <v>0</v>
      </c>
      <c r="BD16" s="85">
        <f>IF(AZ16=4,G16,0)</f>
        <v>0</v>
      </c>
      <c r="BE16" s="85">
        <f>IF(AZ16=5,G16,0)</f>
        <v>0</v>
      </c>
      <c r="CZ16" s="85">
        <v>0</v>
      </c>
    </row>
    <row r="17" spans="1:104" ht="25.5">
      <c r="A17" s="103">
        <v>6</v>
      </c>
      <c r="B17" s="236" t="s">
        <v>75</v>
      </c>
      <c r="C17" s="237" t="s">
        <v>268</v>
      </c>
      <c r="D17" s="238" t="s">
        <v>76</v>
      </c>
      <c r="E17" s="239">
        <v>2925.2</v>
      </c>
      <c r="F17" s="267"/>
      <c r="G17" s="240">
        <f>E17*F17</f>
        <v>0</v>
      </c>
      <c r="H17" s="241">
        <v>0</v>
      </c>
      <c r="I17" s="241">
        <f>E17*H17</f>
        <v>0</v>
      </c>
      <c r="J17" s="241">
        <v>0</v>
      </c>
      <c r="K17" s="241">
        <f>E17*J17</f>
        <v>0</v>
      </c>
      <c r="O17" s="102">
        <v>2</v>
      </c>
      <c r="AA17" s="85">
        <v>12</v>
      </c>
      <c r="AB17" s="85">
        <v>0</v>
      </c>
      <c r="AC17" s="85">
        <v>6</v>
      </c>
      <c r="AZ17" s="85">
        <v>1</v>
      </c>
      <c r="BA17" s="85">
        <f>IF(AZ17=1,G17,0)</f>
        <v>0</v>
      </c>
      <c r="BB17" s="85">
        <f>IF(AZ17=2,G17,0)</f>
        <v>0</v>
      </c>
      <c r="BC17" s="85">
        <f>IF(AZ17=3,G17,0)</f>
        <v>0</v>
      </c>
      <c r="BD17" s="85">
        <f>IF(AZ17=4,G17,0)</f>
        <v>0</v>
      </c>
      <c r="BE17" s="85">
        <f>IF(AZ17=5,G17,0)</f>
        <v>0</v>
      </c>
      <c r="CZ17" s="85">
        <v>0</v>
      </c>
    </row>
    <row r="18" spans="1:15" ht="12.75">
      <c r="A18" s="104"/>
      <c r="B18" s="105"/>
      <c r="C18" s="330" t="s">
        <v>120</v>
      </c>
      <c r="D18" s="331"/>
      <c r="E18" s="106">
        <v>2839.2</v>
      </c>
      <c r="F18" s="268"/>
      <c r="G18" s="107"/>
      <c r="H18" s="242"/>
      <c r="I18" s="242"/>
      <c r="J18" s="242"/>
      <c r="K18" s="242"/>
      <c r="M18" s="108" t="s">
        <v>120</v>
      </c>
      <c r="O18" s="102"/>
    </row>
    <row r="19" spans="1:15" ht="12.75">
      <c r="A19" s="104"/>
      <c r="B19" s="105"/>
      <c r="C19" s="330" t="s">
        <v>121</v>
      </c>
      <c r="D19" s="331"/>
      <c r="E19" s="106">
        <v>15.2</v>
      </c>
      <c r="F19" s="268"/>
      <c r="G19" s="107"/>
      <c r="H19" s="242"/>
      <c r="I19" s="242"/>
      <c r="J19" s="242"/>
      <c r="K19" s="242"/>
      <c r="M19" s="108" t="s">
        <v>121</v>
      </c>
      <c r="O19" s="102"/>
    </row>
    <row r="20" spans="1:15" ht="12.75">
      <c r="A20" s="104"/>
      <c r="B20" s="105"/>
      <c r="C20" s="330" t="s">
        <v>122</v>
      </c>
      <c r="D20" s="331"/>
      <c r="E20" s="106">
        <v>50.3</v>
      </c>
      <c r="F20" s="268"/>
      <c r="G20" s="107"/>
      <c r="H20" s="242"/>
      <c r="I20" s="242"/>
      <c r="J20" s="242"/>
      <c r="K20" s="242"/>
      <c r="M20" s="108" t="s">
        <v>122</v>
      </c>
      <c r="O20" s="102"/>
    </row>
    <row r="21" spans="1:15" ht="12.75">
      <c r="A21" s="104"/>
      <c r="B21" s="105"/>
      <c r="C21" s="330" t="s">
        <v>123</v>
      </c>
      <c r="D21" s="331"/>
      <c r="E21" s="106">
        <v>20.5</v>
      </c>
      <c r="F21" s="268"/>
      <c r="G21" s="107"/>
      <c r="H21" s="242"/>
      <c r="I21" s="242"/>
      <c r="J21" s="242"/>
      <c r="K21" s="242"/>
      <c r="M21" s="108" t="s">
        <v>123</v>
      </c>
      <c r="O21" s="102"/>
    </row>
    <row r="22" spans="1:104" ht="12.75">
      <c r="A22" s="103">
        <v>7</v>
      </c>
      <c r="B22" s="236" t="s">
        <v>79</v>
      </c>
      <c r="C22" s="237" t="s">
        <v>269</v>
      </c>
      <c r="D22" s="238" t="s">
        <v>76</v>
      </c>
      <c r="E22" s="239">
        <v>59.9</v>
      </c>
      <c r="F22" s="267"/>
      <c r="G22" s="240">
        <f>E22*F22</f>
        <v>0</v>
      </c>
      <c r="H22" s="241">
        <v>0</v>
      </c>
      <c r="I22" s="241">
        <f>E22*H22</f>
        <v>0</v>
      </c>
      <c r="J22" s="241">
        <v>0</v>
      </c>
      <c r="K22" s="241">
        <f>E22*J22</f>
        <v>0</v>
      </c>
      <c r="O22" s="102">
        <v>2</v>
      </c>
      <c r="AA22" s="85">
        <v>12</v>
      </c>
      <c r="AB22" s="85">
        <v>0</v>
      </c>
      <c r="AC22" s="85">
        <v>7</v>
      </c>
      <c r="AZ22" s="85">
        <v>1</v>
      </c>
      <c r="BA22" s="85">
        <f>IF(AZ22=1,G22,0)</f>
        <v>0</v>
      </c>
      <c r="BB22" s="85">
        <f>IF(AZ22=2,G22,0)</f>
        <v>0</v>
      </c>
      <c r="BC22" s="85">
        <f>IF(AZ22=3,G22,0)</f>
        <v>0</v>
      </c>
      <c r="BD22" s="85">
        <f>IF(AZ22=4,G22,0)</f>
        <v>0</v>
      </c>
      <c r="BE22" s="85">
        <f>IF(AZ22=5,G22,0)</f>
        <v>0</v>
      </c>
      <c r="CZ22" s="85">
        <v>0</v>
      </c>
    </row>
    <row r="23" spans="1:104" ht="12.75">
      <c r="A23" s="103">
        <v>8</v>
      </c>
      <c r="B23" s="236" t="s">
        <v>80</v>
      </c>
      <c r="C23" s="237" t="s">
        <v>270</v>
      </c>
      <c r="D23" s="238" t="s">
        <v>76</v>
      </c>
      <c r="E23" s="239">
        <v>698.8</v>
      </c>
      <c r="F23" s="267"/>
      <c r="G23" s="240">
        <f>E23*F23</f>
        <v>0</v>
      </c>
      <c r="H23" s="241">
        <v>0</v>
      </c>
      <c r="I23" s="241">
        <f>E23*H23</f>
        <v>0</v>
      </c>
      <c r="J23" s="241">
        <v>0</v>
      </c>
      <c r="K23" s="241">
        <f>E23*J23</f>
        <v>0</v>
      </c>
      <c r="O23" s="102">
        <v>2</v>
      </c>
      <c r="AA23" s="85">
        <v>12</v>
      </c>
      <c r="AB23" s="85">
        <v>0</v>
      </c>
      <c r="AC23" s="85">
        <v>8</v>
      </c>
      <c r="AZ23" s="85">
        <v>1</v>
      </c>
      <c r="BA23" s="85">
        <f>IF(AZ23=1,G23,0)</f>
        <v>0</v>
      </c>
      <c r="BB23" s="85">
        <f>IF(AZ23=2,G23,0)</f>
        <v>0</v>
      </c>
      <c r="BC23" s="85">
        <f>IF(AZ23=3,G23,0)</f>
        <v>0</v>
      </c>
      <c r="BD23" s="85">
        <f>IF(AZ23=4,G23,0)</f>
        <v>0</v>
      </c>
      <c r="BE23" s="85">
        <f>IF(AZ23=5,G23,0)</f>
        <v>0</v>
      </c>
      <c r="CZ23" s="85">
        <v>0</v>
      </c>
    </row>
    <row r="24" spans="1:104" ht="25.5">
      <c r="A24" s="103">
        <v>9</v>
      </c>
      <c r="B24" s="236" t="s">
        <v>81</v>
      </c>
      <c r="C24" s="237" t="s">
        <v>82</v>
      </c>
      <c r="D24" s="238" t="s">
        <v>76</v>
      </c>
      <c r="E24" s="239">
        <v>758.7</v>
      </c>
      <c r="F24" s="267"/>
      <c r="G24" s="240">
        <f>E24*F24</f>
        <v>0</v>
      </c>
      <c r="H24" s="241">
        <v>0</v>
      </c>
      <c r="I24" s="241">
        <f>E24*H24</f>
        <v>0</v>
      </c>
      <c r="J24" s="241">
        <v>0</v>
      </c>
      <c r="K24" s="241">
        <f>E24*J24</f>
        <v>0</v>
      </c>
      <c r="O24" s="102">
        <v>2</v>
      </c>
      <c r="AA24" s="85">
        <v>12</v>
      </c>
      <c r="AB24" s="85">
        <v>0</v>
      </c>
      <c r="AC24" s="85">
        <v>9</v>
      </c>
      <c r="AZ24" s="85">
        <v>1</v>
      </c>
      <c r="BA24" s="85">
        <f>IF(AZ24=1,G24,0)</f>
        <v>0</v>
      </c>
      <c r="BB24" s="85">
        <f>IF(AZ24=2,G24,0)</f>
        <v>0</v>
      </c>
      <c r="BC24" s="85">
        <f>IF(AZ24=3,G24,0)</f>
        <v>0</v>
      </c>
      <c r="BD24" s="85">
        <f>IF(AZ24=4,G24,0)</f>
        <v>0</v>
      </c>
      <c r="BE24" s="85">
        <f>IF(AZ24=5,G24,0)</f>
        <v>0</v>
      </c>
      <c r="CZ24" s="85">
        <v>0</v>
      </c>
    </row>
    <row r="25" spans="1:15" ht="12.75">
      <c r="A25" s="104"/>
      <c r="B25" s="105"/>
      <c r="C25" s="330" t="s">
        <v>124</v>
      </c>
      <c r="D25" s="331"/>
      <c r="E25" s="106">
        <v>758.7</v>
      </c>
      <c r="F25" s="268"/>
      <c r="G25" s="107"/>
      <c r="H25" s="242"/>
      <c r="I25" s="242"/>
      <c r="J25" s="242"/>
      <c r="K25" s="242"/>
      <c r="M25" s="108" t="s">
        <v>124</v>
      </c>
      <c r="O25" s="102"/>
    </row>
    <row r="26" spans="1:104" ht="25.5">
      <c r="A26" s="103">
        <v>10</v>
      </c>
      <c r="B26" s="236" t="s">
        <v>84</v>
      </c>
      <c r="C26" s="237" t="s">
        <v>271</v>
      </c>
      <c r="D26" s="238" t="s">
        <v>76</v>
      </c>
      <c r="E26" s="239">
        <v>52.5</v>
      </c>
      <c r="F26" s="267"/>
      <c r="G26" s="240">
        <f>E26*F26</f>
        <v>0</v>
      </c>
      <c r="H26" s="241">
        <v>5E-05</v>
      </c>
      <c r="I26" s="241">
        <f>E26*H26</f>
        <v>0.002625</v>
      </c>
      <c r="J26" s="241">
        <v>0</v>
      </c>
      <c r="K26" s="241">
        <f>E26*J26</f>
        <v>0</v>
      </c>
      <c r="O26" s="102">
        <v>2</v>
      </c>
      <c r="AA26" s="85">
        <v>12</v>
      </c>
      <c r="AB26" s="85">
        <v>0</v>
      </c>
      <c r="AC26" s="85">
        <v>10</v>
      </c>
      <c r="AZ26" s="85">
        <v>1</v>
      </c>
      <c r="BA26" s="85">
        <f>IF(AZ26=1,G26,0)</f>
        <v>0</v>
      </c>
      <c r="BB26" s="85">
        <f>IF(AZ26=2,G26,0)</f>
        <v>0</v>
      </c>
      <c r="BC26" s="85">
        <f>IF(AZ26=3,G26,0)</f>
        <v>0</v>
      </c>
      <c r="BD26" s="85">
        <f>IF(AZ26=4,G26,0)</f>
        <v>0</v>
      </c>
      <c r="BE26" s="85">
        <f>IF(AZ26=5,G26,0)</f>
        <v>0</v>
      </c>
      <c r="CZ26" s="85">
        <v>5E-05</v>
      </c>
    </row>
    <row r="27" spans="1:104" ht="38.25">
      <c r="A27" s="103">
        <v>11</v>
      </c>
      <c r="B27" s="236" t="s">
        <v>85</v>
      </c>
      <c r="C27" s="237" t="s">
        <v>86</v>
      </c>
      <c r="D27" s="238" t="s">
        <v>65</v>
      </c>
      <c r="E27" s="239">
        <v>2.844</v>
      </c>
      <c r="F27" s="267"/>
      <c r="G27" s="240">
        <f>E27*F27</f>
        <v>0</v>
      </c>
      <c r="H27" s="241">
        <v>0</v>
      </c>
      <c r="I27" s="241">
        <f>E27*H27</f>
        <v>0</v>
      </c>
      <c r="J27" s="241">
        <v>0</v>
      </c>
      <c r="K27" s="241">
        <f>E27*J27</f>
        <v>0</v>
      </c>
      <c r="O27" s="102">
        <v>2</v>
      </c>
      <c r="AA27" s="85">
        <v>12</v>
      </c>
      <c r="AB27" s="85">
        <v>0</v>
      </c>
      <c r="AC27" s="85">
        <v>11</v>
      </c>
      <c r="AZ27" s="85">
        <v>1</v>
      </c>
      <c r="BA27" s="85">
        <f>IF(AZ27=1,G27,0)</f>
        <v>0</v>
      </c>
      <c r="BB27" s="85">
        <f>IF(AZ27=2,G27,0)</f>
        <v>0</v>
      </c>
      <c r="BC27" s="85">
        <f>IF(AZ27=3,G27,0)</f>
        <v>0</v>
      </c>
      <c r="BD27" s="85">
        <f>IF(AZ27=4,G27,0)</f>
        <v>0</v>
      </c>
      <c r="BE27" s="85">
        <f>IF(AZ27=5,G27,0)</f>
        <v>0</v>
      </c>
      <c r="CZ27" s="85">
        <v>0</v>
      </c>
    </row>
    <row r="28" spans="1:15" ht="12.75">
      <c r="A28" s="104"/>
      <c r="B28" s="105"/>
      <c r="C28" s="330" t="s">
        <v>125</v>
      </c>
      <c r="D28" s="331"/>
      <c r="E28" s="106">
        <v>2.844</v>
      </c>
      <c r="F28" s="268"/>
      <c r="G28" s="107"/>
      <c r="H28" s="242"/>
      <c r="I28" s="242"/>
      <c r="J28" s="242"/>
      <c r="K28" s="242"/>
      <c r="M28" s="108" t="s">
        <v>125</v>
      </c>
      <c r="O28" s="102"/>
    </row>
    <row r="29" spans="1:104" ht="25.5">
      <c r="A29" s="103">
        <v>12</v>
      </c>
      <c r="B29" s="236" t="s">
        <v>126</v>
      </c>
      <c r="C29" s="237" t="s">
        <v>127</v>
      </c>
      <c r="D29" s="238" t="s">
        <v>128</v>
      </c>
      <c r="E29" s="239">
        <v>1</v>
      </c>
      <c r="F29" s="267"/>
      <c r="G29" s="240">
        <f>E29*F29</f>
        <v>0</v>
      </c>
      <c r="H29" s="241">
        <v>0.00304</v>
      </c>
      <c r="I29" s="241">
        <f>E29*H29</f>
        <v>0.00304</v>
      </c>
      <c r="J29" s="241">
        <v>0</v>
      </c>
      <c r="K29" s="241">
        <f>E29*J29</f>
        <v>0</v>
      </c>
      <c r="O29" s="102">
        <v>2</v>
      </c>
      <c r="AA29" s="85">
        <v>12</v>
      </c>
      <c r="AB29" s="85">
        <v>0</v>
      </c>
      <c r="AC29" s="85">
        <v>12</v>
      </c>
      <c r="AZ29" s="85">
        <v>1</v>
      </c>
      <c r="BA29" s="85">
        <f>IF(AZ29=1,G29,0)</f>
        <v>0</v>
      </c>
      <c r="BB29" s="85">
        <f>IF(AZ29=2,G29,0)</f>
        <v>0</v>
      </c>
      <c r="BC29" s="85">
        <f>IF(AZ29=3,G29,0)</f>
        <v>0</v>
      </c>
      <c r="BD29" s="85">
        <f>IF(AZ29=4,G29,0)</f>
        <v>0</v>
      </c>
      <c r="BE29" s="85">
        <f>IF(AZ29=5,G29,0)</f>
        <v>0</v>
      </c>
      <c r="CZ29" s="85">
        <v>0.00304</v>
      </c>
    </row>
    <row r="30" spans="1:104" ht="25.5">
      <c r="A30" s="103">
        <v>13</v>
      </c>
      <c r="B30" s="236" t="s">
        <v>88</v>
      </c>
      <c r="C30" s="237" t="s">
        <v>89</v>
      </c>
      <c r="D30" s="238" t="s">
        <v>90</v>
      </c>
      <c r="E30" s="239">
        <v>411.921</v>
      </c>
      <c r="F30" s="267"/>
      <c r="G30" s="240">
        <f>E30*F30</f>
        <v>0</v>
      </c>
      <c r="H30" s="241">
        <v>0</v>
      </c>
      <c r="I30" s="241">
        <f>E30*H30</f>
        <v>0</v>
      </c>
      <c r="J30" s="241">
        <v>0</v>
      </c>
      <c r="K30" s="241">
        <f>E30*J30</f>
        <v>0</v>
      </c>
      <c r="O30" s="102">
        <v>2</v>
      </c>
      <c r="AA30" s="85">
        <v>12</v>
      </c>
      <c r="AB30" s="85">
        <v>0</v>
      </c>
      <c r="AC30" s="85">
        <v>13</v>
      </c>
      <c r="AZ30" s="85">
        <v>1</v>
      </c>
      <c r="BA30" s="85">
        <f>IF(AZ30=1,G30,0)</f>
        <v>0</v>
      </c>
      <c r="BB30" s="85">
        <f>IF(AZ30=2,G30,0)</f>
        <v>0</v>
      </c>
      <c r="BC30" s="85">
        <f>IF(AZ30=3,G30,0)</f>
        <v>0</v>
      </c>
      <c r="BD30" s="85">
        <f>IF(AZ30=4,G30,0)</f>
        <v>0</v>
      </c>
      <c r="BE30" s="85">
        <f>IF(AZ30=5,G30,0)</f>
        <v>0</v>
      </c>
      <c r="CZ30" s="85">
        <v>0</v>
      </c>
    </row>
    <row r="31" spans="1:15" ht="12.75">
      <c r="A31" s="104"/>
      <c r="B31" s="105"/>
      <c r="C31" s="330" t="s">
        <v>129</v>
      </c>
      <c r="D31" s="331"/>
      <c r="E31" s="106">
        <v>411.921</v>
      </c>
      <c r="F31" s="268"/>
      <c r="G31" s="107"/>
      <c r="H31" s="242"/>
      <c r="I31" s="242"/>
      <c r="J31" s="242"/>
      <c r="K31" s="242"/>
      <c r="M31" s="108" t="s">
        <v>129</v>
      </c>
      <c r="O31" s="102"/>
    </row>
    <row r="32" spans="1:57" ht="12.75">
      <c r="A32" s="109"/>
      <c r="B32" s="110" t="s">
        <v>61</v>
      </c>
      <c r="C32" s="111" t="str">
        <f>CONCATENATE(B7," ",C7)</f>
        <v>1 Zemní práce</v>
      </c>
      <c r="D32" s="109"/>
      <c r="E32" s="112"/>
      <c r="F32" s="269"/>
      <c r="G32" s="113">
        <f>SUM(G7:G31)</f>
        <v>0</v>
      </c>
      <c r="H32" s="243"/>
      <c r="I32" s="244">
        <f>SUM(I7:I31)</f>
        <v>0.005665</v>
      </c>
      <c r="J32" s="243"/>
      <c r="K32" s="244">
        <f>SUM(K7:K31)</f>
        <v>0</v>
      </c>
      <c r="O32" s="102">
        <v>4</v>
      </c>
      <c r="BA32" s="114">
        <f>SUM(BA7:BA31)</f>
        <v>0</v>
      </c>
      <c r="BB32" s="114">
        <f>SUM(BB7:BB31)</f>
        <v>0</v>
      </c>
      <c r="BC32" s="114">
        <f>SUM(BC7:BC31)</f>
        <v>0</v>
      </c>
      <c r="BD32" s="114">
        <f>SUM(BD7:BD31)</f>
        <v>0</v>
      </c>
      <c r="BE32" s="114">
        <f>SUM(BE7:BE31)</f>
        <v>0</v>
      </c>
    </row>
    <row r="33" spans="1:15" ht="12.75">
      <c r="A33" s="95" t="s">
        <v>58</v>
      </c>
      <c r="B33" s="96" t="s">
        <v>92</v>
      </c>
      <c r="C33" s="97" t="s">
        <v>93</v>
      </c>
      <c r="D33" s="98"/>
      <c r="E33" s="99"/>
      <c r="F33" s="266"/>
      <c r="G33" s="100"/>
      <c r="H33" s="235"/>
      <c r="I33" s="235"/>
      <c r="J33" s="235"/>
      <c r="K33" s="235"/>
      <c r="O33" s="102">
        <v>1</v>
      </c>
    </row>
    <row r="34" spans="1:104" ht="25.5">
      <c r="A34" s="103">
        <v>14</v>
      </c>
      <c r="B34" s="236" t="s">
        <v>96</v>
      </c>
      <c r="C34" s="237" t="s">
        <v>273</v>
      </c>
      <c r="D34" s="238" t="s">
        <v>76</v>
      </c>
      <c r="E34" s="239">
        <v>2925.2</v>
      </c>
      <c r="F34" s="267"/>
      <c r="G34" s="240">
        <f>E34*F34</f>
        <v>0</v>
      </c>
      <c r="H34" s="241">
        <v>0.0177</v>
      </c>
      <c r="I34" s="241">
        <f>E34*H34</f>
        <v>51.776039999999995</v>
      </c>
      <c r="J34" s="241">
        <v>0</v>
      </c>
      <c r="K34" s="241">
        <f>E34*J34</f>
        <v>0</v>
      </c>
      <c r="O34" s="102">
        <v>2</v>
      </c>
      <c r="AA34" s="85">
        <v>12</v>
      </c>
      <c r="AB34" s="85">
        <v>0</v>
      </c>
      <c r="AC34" s="85">
        <v>14</v>
      </c>
      <c r="AZ34" s="85">
        <v>1</v>
      </c>
      <c r="BA34" s="85">
        <f>IF(AZ34=1,G34,0)</f>
        <v>0</v>
      </c>
      <c r="BB34" s="85">
        <f>IF(AZ34=2,G34,0)</f>
        <v>0</v>
      </c>
      <c r="BC34" s="85">
        <f>IF(AZ34=3,G34,0)</f>
        <v>0</v>
      </c>
      <c r="BD34" s="85">
        <f>IF(AZ34=4,G34,0)</f>
        <v>0</v>
      </c>
      <c r="BE34" s="85">
        <f>IF(AZ34=5,G34,0)</f>
        <v>0</v>
      </c>
      <c r="CZ34" s="85">
        <v>0.0177</v>
      </c>
    </row>
    <row r="35" spans="1:15" ht="12.75">
      <c r="A35" s="104"/>
      <c r="B35" s="105"/>
      <c r="C35" s="330" t="s">
        <v>130</v>
      </c>
      <c r="D35" s="331"/>
      <c r="E35" s="106">
        <v>2839.2</v>
      </c>
      <c r="F35" s="268"/>
      <c r="G35" s="107"/>
      <c r="H35" s="242"/>
      <c r="I35" s="242"/>
      <c r="J35" s="242"/>
      <c r="K35" s="242"/>
      <c r="M35" s="108" t="s">
        <v>130</v>
      </c>
      <c r="O35" s="102"/>
    </row>
    <row r="36" spans="1:15" ht="12.75">
      <c r="A36" s="104"/>
      <c r="B36" s="105"/>
      <c r="C36" s="330" t="s">
        <v>121</v>
      </c>
      <c r="D36" s="331"/>
      <c r="E36" s="106">
        <v>15.2</v>
      </c>
      <c r="F36" s="268"/>
      <c r="G36" s="107"/>
      <c r="H36" s="242"/>
      <c r="I36" s="242"/>
      <c r="J36" s="242"/>
      <c r="K36" s="242"/>
      <c r="M36" s="108" t="s">
        <v>121</v>
      </c>
      <c r="O36" s="102"/>
    </row>
    <row r="37" spans="1:15" ht="12.75">
      <c r="A37" s="104"/>
      <c r="B37" s="105"/>
      <c r="C37" s="330" t="s">
        <v>122</v>
      </c>
      <c r="D37" s="331"/>
      <c r="E37" s="106">
        <v>50.3</v>
      </c>
      <c r="F37" s="268"/>
      <c r="G37" s="107"/>
      <c r="H37" s="242"/>
      <c r="I37" s="242"/>
      <c r="J37" s="242"/>
      <c r="K37" s="242"/>
      <c r="M37" s="108" t="s">
        <v>122</v>
      </c>
      <c r="O37" s="102"/>
    </row>
    <row r="38" spans="1:15" ht="12.75">
      <c r="A38" s="104"/>
      <c r="B38" s="105"/>
      <c r="C38" s="330" t="s">
        <v>123</v>
      </c>
      <c r="D38" s="331"/>
      <c r="E38" s="106">
        <v>20.5</v>
      </c>
      <c r="F38" s="268"/>
      <c r="G38" s="107"/>
      <c r="H38" s="242"/>
      <c r="I38" s="242"/>
      <c r="J38" s="242"/>
      <c r="K38" s="242"/>
      <c r="M38" s="108" t="s">
        <v>123</v>
      </c>
      <c r="O38" s="102"/>
    </row>
    <row r="39" spans="1:104" ht="25.5">
      <c r="A39" s="103">
        <v>15</v>
      </c>
      <c r="B39" s="236" t="s">
        <v>94</v>
      </c>
      <c r="C39" s="237" t="s">
        <v>272</v>
      </c>
      <c r="D39" s="238" t="s">
        <v>76</v>
      </c>
      <c r="E39" s="239">
        <v>9.48</v>
      </c>
      <c r="F39" s="267"/>
      <c r="G39" s="240">
        <f>E39*F39</f>
        <v>0</v>
      </c>
      <c r="H39" s="241">
        <v>0.10255</v>
      </c>
      <c r="I39" s="241">
        <f>E39*H39</f>
        <v>0.9721740000000001</v>
      </c>
      <c r="J39" s="241">
        <v>0</v>
      </c>
      <c r="K39" s="241">
        <f>E39*J39</f>
        <v>0</v>
      </c>
      <c r="O39" s="102">
        <v>2</v>
      </c>
      <c r="AA39" s="85">
        <v>12</v>
      </c>
      <c r="AB39" s="85">
        <v>0</v>
      </c>
      <c r="AC39" s="85">
        <v>15</v>
      </c>
      <c r="AZ39" s="85">
        <v>1</v>
      </c>
      <c r="BA39" s="85">
        <f>IF(AZ39=1,G39,0)</f>
        <v>0</v>
      </c>
      <c r="BB39" s="85">
        <f>IF(AZ39=2,G39,0)</f>
        <v>0</v>
      </c>
      <c r="BC39" s="85">
        <f>IF(AZ39=3,G39,0)</f>
        <v>0</v>
      </c>
      <c r="BD39" s="85">
        <f>IF(AZ39=4,G39,0)</f>
        <v>0</v>
      </c>
      <c r="BE39" s="85">
        <f>IF(AZ39=5,G39,0)</f>
        <v>0</v>
      </c>
      <c r="CZ39" s="85">
        <v>0.10255</v>
      </c>
    </row>
    <row r="40" spans="1:15" ht="12.75">
      <c r="A40" s="104"/>
      <c r="B40" s="105"/>
      <c r="C40" s="330" t="s">
        <v>131</v>
      </c>
      <c r="D40" s="331"/>
      <c r="E40" s="106">
        <v>9.48</v>
      </c>
      <c r="F40" s="268"/>
      <c r="G40" s="107"/>
      <c r="H40" s="242"/>
      <c r="I40" s="242"/>
      <c r="J40" s="242"/>
      <c r="K40" s="242"/>
      <c r="M40" s="108" t="s">
        <v>131</v>
      </c>
      <c r="O40" s="102"/>
    </row>
    <row r="41" spans="1:104" ht="25.5">
      <c r="A41" s="103">
        <v>16</v>
      </c>
      <c r="B41" s="236" t="s">
        <v>98</v>
      </c>
      <c r="C41" s="237" t="s">
        <v>274</v>
      </c>
      <c r="D41" s="238" t="s">
        <v>76</v>
      </c>
      <c r="E41" s="239">
        <v>2925.2</v>
      </c>
      <c r="F41" s="267"/>
      <c r="G41" s="240">
        <f>E41*F41</f>
        <v>0</v>
      </c>
      <c r="H41" s="241">
        <v>0.27994</v>
      </c>
      <c r="I41" s="241">
        <f>E41*H41</f>
        <v>818.880488</v>
      </c>
      <c r="J41" s="241">
        <v>0</v>
      </c>
      <c r="K41" s="241">
        <f>E41*J41</f>
        <v>0</v>
      </c>
      <c r="O41" s="102">
        <v>2</v>
      </c>
      <c r="AA41" s="85">
        <v>12</v>
      </c>
      <c r="AB41" s="85">
        <v>0</v>
      </c>
      <c r="AC41" s="85">
        <v>16</v>
      </c>
      <c r="AZ41" s="85">
        <v>1</v>
      </c>
      <c r="BA41" s="85">
        <f>IF(AZ41=1,G41,0)</f>
        <v>0</v>
      </c>
      <c r="BB41" s="85">
        <f>IF(AZ41=2,G41,0)</f>
        <v>0</v>
      </c>
      <c r="BC41" s="85">
        <f>IF(AZ41=3,G41,0)</f>
        <v>0</v>
      </c>
      <c r="BD41" s="85">
        <f>IF(AZ41=4,G41,0)</f>
        <v>0</v>
      </c>
      <c r="BE41" s="85">
        <f>IF(AZ41=5,G41,0)</f>
        <v>0</v>
      </c>
      <c r="CZ41" s="85">
        <v>0.27994</v>
      </c>
    </row>
    <row r="42" spans="1:15" ht="12.75">
      <c r="A42" s="104"/>
      <c r="B42" s="105"/>
      <c r="C42" s="330" t="s">
        <v>120</v>
      </c>
      <c r="D42" s="331"/>
      <c r="E42" s="106">
        <v>2839.2</v>
      </c>
      <c r="F42" s="268"/>
      <c r="G42" s="107"/>
      <c r="H42" s="242"/>
      <c r="I42" s="242"/>
      <c r="J42" s="242"/>
      <c r="K42" s="242"/>
      <c r="M42" s="108" t="s">
        <v>120</v>
      </c>
      <c r="O42" s="102"/>
    </row>
    <row r="43" spans="1:15" ht="12.75">
      <c r="A43" s="104"/>
      <c r="B43" s="105"/>
      <c r="C43" s="330" t="s">
        <v>121</v>
      </c>
      <c r="D43" s="331"/>
      <c r="E43" s="106">
        <v>15.2</v>
      </c>
      <c r="F43" s="268"/>
      <c r="G43" s="107"/>
      <c r="H43" s="242"/>
      <c r="I43" s="242"/>
      <c r="J43" s="242"/>
      <c r="K43" s="242"/>
      <c r="M43" s="108" t="s">
        <v>121</v>
      </c>
      <c r="O43" s="102"/>
    </row>
    <row r="44" spans="1:15" ht="12.75">
      <c r="A44" s="104"/>
      <c r="B44" s="105"/>
      <c r="C44" s="330" t="s">
        <v>122</v>
      </c>
      <c r="D44" s="331"/>
      <c r="E44" s="106">
        <v>50.3</v>
      </c>
      <c r="F44" s="268"/>
      <c r="G44" s="107"/>
      <c r="H44" s="242"/>
      <c r="I44" s="242"/>
      <c r="J44" s="242"/>
      <c r="K44" s="242"/>
      <c r="M44" s="108" t="s">
        <v>122</v>
      </c>
      <c r="O44" s="102"/>
    </row>
    <row r="45" spans="1:15" ht="12.75">
      <c r="A45" s="104"/>
      <c r="B45" s="105"/>
      <c r="C45" s="330" t="s">
        <v>123</v>
      </c>
      <c r="D45" s="331"/>
      <c r="E45" s="106">
        <v>20.5</v>
      </c>
      <c r="F45" s="268"/>
      <c r="G45" s="107"/>
      <c r="H45" s="242"/>
      <c r="I45" s="242"/>
      <c r="J45" s="242"/>
      <c r="K45" s="242"/>
      <c r="M45" s="108" t="s">
        <v>123</v>
      </c>
      <c r="O45" s="102"/>
    </row>
    <row r="46" spans="1:104" ht="25.5">
      <c r="A46" s="103">
        <v>17</v>
      </c>
      <c r="B46" s="236" t="s">
        <v>99</v>
      </c>
      <c r="C46" s="237" t="s">
        <v>275</v>
      </c>
      <c r="D46" s="238" t="s">
        <v>76</v>
      </c>
      <c r="E46" s="239">
        <v>2857.6</v>
      </c>
      <c r="F46" s="267"/>
      <c r="G46" s="240">
        <f>E46*F46</f>
        <v>0</v>
      </c>
      <c r="H46" s="241">
        <v>0.36834</v>
      </c>
      <c r="I46" s="241">
        <f>E46*H46</f>
        <v>1052.568384</v>
      </c>
      <c r="J46" s="241">
        <v>0</v>
      </c>
      <c r="K46" s="241">
        <f>E46*J46</f>
        <v>0</v>
      </c>
      <c r="O46" s="102">
        <v>2</v>
      </c>
      <c r="AA46" s="85">
        <v>12</v>
      </c>
      <c r="AB46" s="85">
        <v>0</v>
      </c>
      <c r="AC46" s="85">
        <v>17</v>
      </c>
      <c r="AZ46" s="85">
        <v>1</v>
      </c>
      <c r="BA46" s="85">
        <f>IF(AZ46=1,G46,0)</f>
        <v>0</v>
      </c>
      <c r="BB46" s="85">
        <f>IF(AZ46=2,G46,0)</f>
        <v>0</v>
      </c>
      <c r="BC46" s="85">
        <f>IF(AZ46=3,G46,0)</f>
        <v>0</v>
      </c>
      <c r="BD46" s="85">
        <f>IF(AZ46=4,G46,0)</f>
        <v>0</v>
      </c>
      <c r="BE46" s="85">
        <f>IF(AZ46=5,G46,0)</f>
        <v>0</v>
      </c>
      <c r="CZ46" s="85">
        <v>0.36834</v>
      </c>
    </row>
    <row r="47" spans="1:15" ht="12.75">
      <c r="A47" s="104"/>
      <c r="B47" s="105"/>
      <c r="C47" s="330" t="s">
        <v>235</v>
      </c>
      <c r="D47" s="331"/>
      <c r="E47" s="106">
        <v>2771.6</v>
      </c>
      <c r="F47" s="268"/>
      <c r="G47" s="107"/>
      <c r="H47" s="242"/>
      <c r="I47" s="242"/>
      <c r="J47" s="242"/>
      <c r="K47" s="242"/>
      <c r="M47" s="108" t="s">
        <v>132</v>
      </c>
      <c r="O47" s="102"/>
    </row>
    <row r="48" spans="1:15" ht="12.75">
      <c r="A48" s="104"/>
      <c r="B48" s="105"/>
      <c r="C48" s="330" t="s">
        <v>121</v>
      </c>
      <c r="D48" s="331"/>
      <c r="E48" s="106">
        <v>15.2</v>
      </c>
      <c r="F48" s="268"/>
      <c r="G48" s="107"/>
      <c r="H48" s="242"/>
      <c r="I48" s="242"/>
      <c r="J48" s="242"/>
      <c r="K48" s="242"/>
      <c r="M48" s="108" t="s">
        <v>121</v>
      </c>
      <c r="O48" s="102"/>
    </row>
    <row r="49" spans="1:15" ht="12.75">
      <c r="A49" s="104"/>
      <c r="B49" s="105"/>
      <c r="C49" s="330" t="s">
        <v>122</v>
      </c>
      <c r="D49" s="331"/>
      <c r="E49" s="106">
        <v>50.3</v>
      </c>
      <c r="F49" s="268"/>
      <c r="G49" s="107"/>
      <c r="H49" s="242"/>
      <c r="I49" s="242"/>
      <c r="J49" s="242"/>
      <c r="K49" s="242"/>
      <c r="M49" s="108" t="s">
        <v>122</v>
      </c>
      <c r="O49" s="102"/>
    </row>
    <row r="50" spans="1:15" ht="12.75">
      <c r="A50" s="104"/>
      <c r="B50" s="105"/>
      <c r="C50" s="330" t="s">
        <v>123</v>
      </c>
      <c r="D50" s="331"/>
      <c r="E50" s="106">
        <v>20.5</v>
      </c>
      <c r="F50" s="268"/>
      <c r="G50" s="107"/>
      <c r="H50" s="242"/>
      <c r="I50" s="242"/>
      <c r="J50" s="242"/>
      <c r="K50" s="242"/>
      <c r="M50" s="108" t="s">
        <v>123</v>
      </c>
      <c r="O50" s="102"/>
    </row>
    <row r="51" spans="1:104" ht="25.5">
      <c r="A51" s="103">
        <v>18</v>
      </c>
      <c r="B51" s="236" t="s">
        <v>101</v>
      </c>
      <c r="C51" s="237" t="s">
        <v>276</v>
      </c>
      <c r="D51" s="238" t="s">
        <v>76</v>
      </c>
      <c r="E51" s="239">
        <v>2553.4</v>
      </c>
      <c r="F51" s="267"/>
      <c r="G51" s="240">
        <f>E51*F51</f>
        <v>0</v>
      </c>
      <c r="H51" s="241">
        <v>0.00561</v>
      </c>
      <c r="I51" s="241">
        <f>E51*H51</f>
        <v>14.324574000000002</v>
      </c>
      <c r="J51" s="241">
        <v>0</v>
      </c>
      <c r="K51" s="241">
        <f>E51*J51</f>
        <v>0</v>
      </c>
      <c r="O51" s="102">
        <v>2</v>
      </c>
      <c r="AA51" s="85">
        <v>12</v>
      </c>
      <c r="AB51" s="85">
        <v>0</v>
      </c>
      <c r="AC51" s="85">
        <v>18</v>
      </c>
      <c r="AZ51" s="85">
        <v>1</v>
      </c>
      <c r="BA51" s="85">
        <f>IF(AZ51=1,G51,0)</f>
        <v>0</v>
      </c>
      <c r="BB51" s="85">
        <f>IF(AZ51=2,G51,0)</f>
        <v>0</v>
      </c>
      <c r="BC51" s="85">
        <f>IF(AZ51=3,G51,0)</f>
        <v>0</v>
      </c>
      <c r="BD51" s="85">
        <f>IF(AZ51=4,G51,0)</f>
        <v>0</v>
      </c>
      <c r="BE51" s="85">
        <f>IF(AZ51=5,G51,0)</f>
        <v>0</v>
      </c>
      <c r="CZ51" s="85">
        <v>0.00561</v>
      </c>
    </row>
    <row r="52" spans="1:15" ht="12.75">
      <c r="A52" s="104"/>
      <c r="B52" s="105"/>
      <c r="C52" s="330" t="s">
        <v>236</v>
      </c>
      <c r="D52" s="331"/>
      <c r="E52" s="106">
        <v>2467.4</v>
      </c>
      <c r="F52" s="268"/>
      <c r="G52" s="107"/>
      <c r="H52" s="242"/>
      <c r="I52" s="242"/>
      <c r="J52" s="242"/>
      <c r="K52" s="242"/>
      <c r="M52" s="108" t="s">
        <v>133</v>
      </c>
      <c r="O52" s="102"/>
    </row>
    <row r="53" spans="1:15" ht="12.75">
      <c r="A53" s="104"/>
      <c r="B53" s="105"/>
      <c r="C53" s="330" t="s">
        <v>121</v>
      </c>
      <c r="D53" s="331"/>
      <c r="E53" s="106">
        <v>15.2</v>
      </c>
      <c r="F53" s="268"/>
      <c r="G53" s="107"/>
      <c r="H53" s="242"/>
      <c r="I53" s="242"/>
      <c r="J53" s="242"/>
      <c r="K53" s="242"/>
      <c r="M53" s="108" t="s">
        <v>121</v>
      </c>
      <c r="O53" s="102"/>
    </row>
    <row r="54" spans="1:15" ht="12.75">
      <c r="A54" s="104"/>
      <c r="B54" s="105"/>
      <c r="C54" s="330" t="s">
        <v>122</v>
      </c>
      <c r="D54" s="331"/>
      <c r="E54" s="106">
        <v>50.3</v>
      </c>
      <c r="F54" s="268"/>
      <c r="G54" s="107"/>
      <c r="H54" s="242"/>
      <c r="I54" s="242"/>
      <c r="J54" s="242"/>
      <c r="K54" s="242"/>
      <c r="M54" s="108" t="s">
        <v>122</v>
      </c>
      <c r="O54" s="102"/>
    </row>
    <row r="55" spans="1:15" ht="12.75">
      <c r="A55" s="104"/>
      <c r="B55" s="105"/>
      <c r="C55" s="330" t="s">
        <v>123</v>
      </c>
      <c r="D55" s="331"/>
      <c r="E55" s="106">
        <v>20.5</v>
      </c>
      <c r="F55" s="268"/>
      <c r="G55" s="107"/>
      <c r="H55" s="242"/>
      <c r="I55" s="242"/>
      <c r="J55" s="242"/>
      <c r="K55" s="242"/>
      <c r="M55" s="108" t="s">
        <v>123</v>
      </c>
      <c r="O55" s="102"/>
    </row>
    <row r="56" spans="1:104" ht="25.5">
      <c r="A56" s="103">
        <v>19</v>
      </c>
      <c r="B56" s="236" t="s">
        <v>103</v>
      </c>
      <c r="C56" s="237" t="s">
        <v>277</v>
      </c>
      <c r="D56" s="238" t="s">
        <v>76</v>
      </c>
      <c r="E56" s="239">
        <v>2553.4</v>
      </c>
      <c r="F56" s="267"/>
      <c r="G56" s="240">
        <f>E56*F56</f>
        <v>0</v>
      </c>
      <c r="H56" s="241">
        <v>0.18463</v>
      </c>
      <c r="I56" s="241">
        <f>E56*H56</f>
        <v>471.434242</v>
      </c>
      <c r="J56" s="241">
        <v>0</v>
      </c>
      <c r="K56" s="241">
        <f>E56*J56</f>
        <v>0</v>
      </c>
      <c r="O56" s="102">
        <v>2</v>
      </c>
      <c r="AA56" s="85">
        <v>12</v>
      </c>
      <c r="AB56" s="85">
        <v>0</v>
      </c>
      <c r="AC56" s="85">
        <v>19</v>
      </c>
      <c r="AZ56" s="85">
        <v>1</v>
      </c>
      <c r="BA56" s="85">
        <f>IF(AZ56=1,G56,0)</f>
        <v>0</v>
      </c>
      <c r="BB56" s="85">
        <f>IF(AZ56=2,G56,0)</f>
        <v>0</v>
      </c>
      <c r="BC56" s="85">
        <f>IF(AZ56=3,G56,0)</f>
        <v>0</v>
      </c>
      <c r="BD56" s="85">
        <f>IF(AZ56=4,G56,0)</f>
        <v>0</v>
      </c>
      <c r="BE56" s="85">
        <f>IF(AZ56=5,G56,0)</f>
        <v>0</v>
      </c>
      <c r="CZ56" s="85">
        <v>0.18463</v>
      </c>
    </row>
    <row r="57" spans="1:104" ht="25.5">
      <c r="A57" s="103">
        <v>20</v>
      </c>
      <c r="B57" s="236" t="s">
        <v>104</v>
      </c>
      <c r="C57" s="237" t="s">
        <v>278</v>
      </c>
      <c r="D57" s="238" t="s">
        <v>76</v>
      </c>
      <c r="E57" s="239">
        <v>2452</v>
      </c>
      <c r="F57" s="267"/>
      <c r="G57" s="240">
        <f>E57*F57</f>
        <v>0</v>
      </c>
      <c r="H57" s="241">
        <v>0.00061</v>
      </c>
      <c r="I57" s="241">
        <f>E57*H57</f>
        <v>1.49572</v>
      </c>
      <c r="J57" s="241">
        <v>0</v>
      </c>
      <c r="K57" s="241">
        <f>E57*J57</f>
        <v>0</v>
      </c>
      <c r="O57" s="102">
        <v>2</v>
      </c>
      <c r="AA57" s="85">
        <v>12</v>
      </c>
      <c r="AB57" s="85">
        <v>0</v>
      </c>
      <c r="AC57" s="85">
        <v>20</v>
      </c>
      <c r="AZ57" s="85">
        <v>1</v>
      </c>
      <c r="BA57" s="85">
        <f>IF(AZ57=1,G57,0)</f>
        <v>0</v>
      </c>
      <c r="BB57" s="85">
        <f>IF(AZ57=2,G57,0)</f>
        <v>0</v>
      </c>
      <c r="BC57" s="85">
        <f>IF(AZ57=3,G57,0)</f>
        <v>0</v>
      </c>
      <c r="BD57" s="85">
        <f>IF(AZ57=4,G57,0)</f>
        <v>0</v>
      </c>
      <c r="BE57" s="85">
        <f>IF(AZ57=5,G57,0)</f>
        <v>0</v>
      </c>
      <c r="CZ57" s="85">
        <v>0.00061</v>
      </c>
    </row>
    <row r="58" spans="1:104" ht="12.75">
      <c r="A58" s="104"/>
      <c r="B58" s="105"/>
      <c r="C58" s="330" t="s">
        <v>133</v>
      </c>
      <c r="D58" s="331"/>
      <c r="E58" s="106">
        <v>2366</v>
      </c>
      <c r="F58" s="268"/>
      <c r="G58" s="107"/>
      <c r="H58" s="242"/>
      <c r="I58" s="242"/>
      <c r="J58" s="242"/>
      <c r="K58" s="242"/>
      <c r="O58" s="102">
        <v>2</v>
      </c>
      <c r="AA58" s="85">
        <v>12</v>
      </c>
      <c r="AB58" s="85">
        <v>0</v>
      </c>
      <c r="AC58" s="85">
        <v>21</v>
      </c>
      <c r="AZ58" s="85">
        <v>1</v>
      </c>
      <c r="BA58" s="85">
        <f>IF(AZ58=1,G58,0)</f>
        <v>0</v>
      </c>
      <c r="BB58" s="85">
        <f>IF(AZ58=2,G58,0)</f>
        <v>0</v>
      </c>
      <c r="BC58" s="85">
        <f>IF(AZ58=3,G58,0)</f>
        <v>0</v>
      </c>
      <c r="BD58" s="85">
        <f>IF(AZ58=4,G58,0)</f>
        <v>0</v>
      </c>
      <c r="BE58" s="85">
        <f>IF(AZ58=5,G58,0)</f>
        <v>0</v>
      </c>
      <c r="CZ58" s="85">
        <v>0.10141</v>
      </c>
    </row>
    <row r="59" spans="1:104" ht="12.75">
      <c r="A59" s="104"/>
      <c r="B59" s="105"/>
      <c r="C59" s="330" t="s">
        <v>121</v>
      </c>
      <c r="D59" s="331"/>
      <c r="E59" s="106">
        <v>15.2</v>
      </c>
      <c r="F59" s="268"/>
      <c r="G59" s="107"/>
      <c r="H59" s="242"/>
      <c r="I59" s="242"/>
      <c r="J59" s="242"/>
      <c r="K59" s="242"/>
      <c r="O59" s="102">
        <v>2</v>
      </c>
      <c r="AA59" s="85">
        <v>12</v>
      </c>
      <c r="AB59" s="85">
        <v>0</v>
      </c>
      <c r="AC59" s="85">
        <v>22</v>
      </c>
      <c r="AZ59" s="85">
        <v>1</v>
      </c>
      <c r="BA59" s="85">
        <f>IF(AZ59=1,G59,0)</f>
        <v>0</v>
      </c>
      <c r="BB59" s="85">
        <f>IF(AZ59=2,G59,0)</f>
        <v>0</v>
      </c>
      <c r="BC59" s="85">
        <f>IF(AZ59=3,G59,0)</f>
        <v>0</v>
      </c>
      <c r="BD59" s="85">
        <f>IF(AZ59=4,G59,0)</f>
        <v>0</v>
      </c>
      <c r="BE59" s="85">
        <f>IF(AZ59=5,G59,0)</f>
        <v>0</v>
      </c>
      <c r="CZ59" s="85">
        <v>0.27994</v>
      </c>
    </row>
    <row r="60" spans="1:57" ht="12.75">
      <c r="A60" s="104"/>
      <c r="B60" s="105"/>
      <c r="C60" s="330" t="s">
        <v>122</v>
      </c>
      <c r="D60" s="331"/>
      <c r="E60" s="106">
        <v>50.3</v>
      </c>
      <c r="F60" s="268"/>
      <c r="G60" s="107"/>
      <c r="H60" s="242"/>
      <c r="I60" s="242"/>
      <c r="J60" s="242"/>
      <c r="K60" s="242"/>
      <c r="O60" s="102">
        <v>4</v>
      </c>
      <c r="BA60" s="114">
        <f>SUM(BA33:BA59)</f>
        <v>0</v>
      </c>
      <c r="BB60" s="114">
        <f>SUM(BB33:BB59)</f>
        <v>0</v>
      </c>
      <c r="BC60" s="114">
        <f>SUM(BC33:BC59)</f>
        <v>0</v>
      </c>
      <c r="BD60" s="114">
        <f>SUM(BD33:BD59)</f>
        <v>0</v>
      </c>
      <c r="BE60" s="114">
        <f>SUM(BE33:BE59)</f>
        <v>0</v>
      </c>
    </row>
    <row r="61" spans="1:15" ht="12.75">
      <c r="A61" s="104"/>
      <c r="B61" s="105"/>
      <c r="C61" s="330" t="s">
        <v>123</v>
      </c>
      <c r="D61" s="331"/>
      <c r="E61" s="106">
        <v>20.5</v>
      </c>
      <c r="F61" s="268"/>
      <c r="G61" s="107"/>
      <c r="H61" s="242"/>
      <c r="I61" s="242"/>
      <c r="J61" s="242"/>
      <c r="K61" s="242"/>
      <c r="O61" s="102">
        <v>1</v>
      </c>
    </row>
    <row r="62" spans="1:104" ht="25.5">
      <c r="A62" s="103">
        <v>21</v>
      </c>
      <c r="B62" s="236" t="s">
        <v>105</v>
      </c>
      <c r="C62" s="237" t="s">
        <v>279</v>
      </c>
      <c r="D62" s="238" t="s">
        <v>76</v>
      </c>
      <c r="E62" s="239">
        <v>2452</v>
      </c>
      <c r="F62" s="267"/>
      <c r="G62" s="240">
        <f>E62*F62</f>
        <v>0</v>
      </c>
      <c r="H62" s="241">
        <v>0.10141</v>
      </c>
      <c r="I62" s="241">
        <f>E62*H62</f>
        <v>248.65732</v>
      </c>
      <c r="J62" s="241">
        <v>0</v>
      </c>
      <c r="K62" s="241">
        <f>E62*J62</f>
        <v>0</v>
      </c>
      <c r="O62" s="102">
        <v>2</v>
      </c>
      <c r="AA62" s="85">
        <v>12</v>
      </c>
      <c r="AB62" s="85">
        <v>0</v>
      </c>
      <c r="AC62" s="85">
        <v>23</v>
      </c>
      <c r="AZ62" s="85">
        <v>1</v>
      </c>
      <c r="BA62" s="85">
        <f>IF(AZ62=1,G62,0)</f>
        <v>0</v>
      </c>
      <c r="BB62" s="85">
        <f>IF(AZ62=2,G62,0)</f>
        <v>0</v>
      </c>
      <c r="BC62" s="85">
        <f>IF(AZ62=3,G62,0)</f>
        <v>0</v>
      </c>
      <c r="BD62" s="85">
        <f>IF(AZ62=4,G62,0)</f>
        <v>0</v>
      </c>
      <c r="BE62" s="85">
        <f>IF(AZ62=5,G62,0)</f>
        <v>0</v>
      </c>
      <c r="CZ62" s="85">
        <v>5.19112</v>
      </c>
    </row>
    <row r="63" spans="1:15" ht="25.5">
      <c r="A63" s="103">
        <v>22</v>
      </c>
      <c r="B63" s="236" t="s">
        <v>98</v>
      </c>
      <c r="C63" s="237" t="s">
        <v>106</v>
      </c>
      <c r="D63" s="238" t="s">
        <v>76</v>
      </c>
      <c r="E63" s="239">
        <v>54</v>
      </c>
      <c r="F63" s="267"/>
      <c r="G63" s="240">
        <f>E63*F63</f>
        <v>0</v>
      </c>
      <c r="H63" s="241">
        <v>0.27994</v>
      </c>
      <c r="I63" s="241">
        <f>E63*H63</f>
        <v>15.116760000000001</v>
      </c>
      <c r="J63" s="241">
        <v>0</v>
      </c>
      <c r="K63" s="241">
        <f>E63*J63</f>
        <v>0</v>
      </c>
      <c r="M63" s="108" t="s">
        <v>139</v>
      </c>
      <c r="O63" s="102"/>
    </row>
    <row r="64" spans="1:57" ht="12.75">
      <c r="A64" s="109"/>
      <c r="B64" s="110" t="s">
        <v>61</v>
      </c>
      <c r="C64" s="111" t="str">
        <f>CONCATENATE(B33," ",C33)</f>
        <v>5 Komunikace</v>
      </c>
      <c r="D64" s="109"/>
      <c r="E64" s="112"/>
      <c r="F64" s="269"/>
      <c r="G64" s="113">
        <f>SUM(G33:G63)</f>
        <v>0</v>
      </c>
      <c r="H64" s="243"/>
      <c r="I64" s="244">
        <f>SUM(I33:I63)</f>
        <v>2675.2257019999993</v>
      </c>
      <c r="J64" s="243"/>
      <c r="K64" s="244">
        <f>SUM(K33:K63)</f>
        <v>0</v>
      </c>
      <c r="O64" s="102">
        <v>4</v>
      </c>
      <c r="BA64" s="114">
        <f>SUM(BA61:BA63)</f>
        <v>0</v>
      </c>
      <c r="BB64" s="114">
        <f>SUM(BB61:BB63)</f>
        <v>0</v>
      </c>
      <c r="BC64" s="114">
        <f>SUM(BC61:BC63)</f>
        <v>0</v>
      </c>
      <c r="BD64" s="114">
        <f>SUM(BD61:BD63)</f>
        <v>0</v>
      </c>
      <c r="BE64" s="114">
        <f>SUM(BE61:BE63)</f>
        <v>0</v>
      </c>
    </row>
    <row r="65" spans="1:15" ht="12.75">
      <c r="A65" s="95" t="s">
        <v>58</v>
      </c>
      <c r="B65" s="96" t="s">
        <v>134</v>
      </c>
      <c r="C65" s="97" t="s">
        <v>135</v>
      </c>
      <c r="D65" s="98"/>
      <c r="E65" s="99"/>
      <c r="F65" s="266"/>
      <c r="G65" s="100"/>
      <c r="H65" s="235"/>
      <c r="I65" s="235"/>
      <c r="J65" s="235"/>
      <c r="K65" s="235"/>
      <c r="O65" s="102">
        <v>1</v>
      </c>
    </row>
    <row r="66" spans="1:104" ht="25.5">
      <c r="A66" s="103">
        <v>23</v>
      </c>
      <c r="B66" s="236" t="s">
        <v>136</v>
      </c>
      <c r="C66" s="237" t="s">
        <v>137</v>
      </c>
      <c r="D66" s="238" t="s">
        <v>138</v>
      </c>
      <c r="E66" s="239">
        <v>0.6767</v>
      </c>
      <c r="F66" s="267"/>
      <c r="G66" s="240">
        <f>E66*F66</f>
        <v>0</v>
      </c>
      <c r="H66" s="241">
        <v>5.19112</v>
      </c>
      <c r="I66" s="241">
        <f>E66*H66</f>
        <v>3.512830904</v>
      </c>
      <c r="J66" s="241">
        <v>0</v>
      </c>
      <c r="K66" s="241">
        <f>E66*J66</f>
        <v>0</v>
      </c>
      <c r="O66" s="102">
        <v>2</v>
      </c>
      <c r="AA66" s="85">
        <v>12</v>
      </c>
      <c r="AB66" s="85">
        <v>0</v>
      </c>
      <c r="AC66" s="85">
        <v>24</v>
      </c>
      <c r="AZ66" s="85">
        <v>1</v>
      </c>
      <c r="BA66" s="85">
        <f>IF(AZ66=1,G66,0)</f>
        <v>0</v>
      </c>
      <c r="BB66" s="85">
        <f>IF(AZ66=2,G66,0)</f>
        <v>0</v>
      </c>
      <c r="BC66" s="85">
        <f>IF(AZ66=3,G66,0)</f>
        <v>0</v>
      </c>
      <c r="BD66" s="85">
        <f>IF(AZ66=4,G66,0)</f>
        <v>0</v>
      </c>
      <c r="BE66" s="85">
        <f>IF(AZ66=5,G66,0)</f>
        <v>0</v>
      </c>
      <c r="CZ66" s="85">
        <v>0</v>
      </c>
    </row>
    <row r="67" spans="1:57" ht="12.75">
      <c r="A67" s="104"/>
      <c r="B67" s="105"/>
      <c r="C67" s="330" t="s">
        <v>139</v>
      </c>
      <c r="D67" s="331"/>
      <c r="E67" s="106">
        <v>0.6767</v>
      </c>
      <c r="F67" s="268"/>
      <c r="G67" s="107"/>
      <c r="H67" s="242"/>
      <c r="I67" s="242"/>
      <c r="J67" s="242"/>
      <c r="K67" s="242"/>
      <c r="O67" s="102">
        <v>4</v>
      </c>
      <c r="BA67" s="114">
        <f>SUM(BA65:BA66)</f>
        <v>0</v>
      </c>
      <c r="BB67" s="114">
        <f>SUM(BB65:BB66)</f>
        <v>0</v>
      </c>
      <c r="BC67" s="114">
        <f>SUM(BC65:BC66)</f>
        <v>0</v>
      </c>
      <c r="BD67" s="114">
        <f>SUM(BD65:BD66)</f>
        <v>0</v>
      </c>
      <c r="BE67" s="114">
        <f>SUM(BE65:BE66)</f>
        <v>0</v>
      </c>
    </row>
    <row r="68" spans="1:15" ht="12.75">
      <c r="A68" s="109"/>
      <c r="B68" s="110" t="s">
        <v>61</v>
      </c>
      <c r="C68" s="111" t="str">
        <f>CONCATENATE(B65," ",C65)</f>
        <v>90 Přípočty</v>
      </c>
      <c r="D68" s="109"/>
      <c r="E68" s="112"/>
      <c r="F68" s="269"/>
      <c r="G68" s="113">
        <f>SUM(G65:G67)</f>
        <v>0</v>
      </c>
      <c r="H68" s="243"/>
      <c r="I68" s="244">
        <f>SUM(I65:I67)</f>
        <v>3.512830904</v>
      </c>
      <c r="J68" s="243"/>
      <c r="K68" s="244">
        <f>SUM(K65:K67)</f>
        <v>0</v>
      </c>
      <c r="O68" s="102">
        <v>1</v>
      </c>
    </row>
    <row r="69" spans="1:104" ht="12.75">
      <c r="A69" s="95" t="s">
        <v>58</v>
      </c>
      <c r="B69" s="96" t="s">
        <v>108</v>
      </c>
      <c r="C69" s="97" t="s">
        <v>109</v>
      </c>
      <c r="D69" s="98"/>
      <c r="E69" s="99"/>
      <c r="F69" s="266"/>
      <c r="G69" s="100"/>
      <c r="H69" s="235"/>
      <c r="I69" s="235"/>
      <c r="J69" s="235"/>
      <c r="K69" s="235"/>
      <c r="O69" s="102">
        <v>2</v>
      </c>
      <c r="AA69" s="85">
        <v>12</v>
      </c>
      <c r="AB69" s="85">
        <v>0</v>
      </c>
      <c r="AC69" s="85">
        <v>25</v>
      </c>
      <c r="AZ69" s="85">
        <v>1</v>
      </c>
      <c r="BA69" s="85">
        <f>IF(AZ69=1,G69,0)</f>
        <v>0</v>
      </c>
      <c r="BB69" s="85">
        <f>IF(AZ69=2,G69,0)</f>
        <v>0</v>
      </c>
      <c r="BC69" s="85">
        <f>IF(AZ69=3,G69,0)</f>
        <v>0</v>
      </c>
      <c r="BD69" s="85">
        <f>IF(AZ69=4,G69,0)</f>
        <v>0</v>
      </c>
      <c r="BE69" s="85">
        <f>IF(AZ69=5,G69,0)</f>
        <v>0</v>
      </c>
      <c r="CZ69" s="85">
        <v>0</v>
      </c>
    </row>
    <row r="70" spans="1:57" ht="12.75">
      <c r="A70" s="103">
        <v>24</v>
      </c>
      <c r="B70" s="236" t="s">
        <v>110</v>
      </c>
      <c r="C70" s="237" t="s">
        <v>280</v>
      </c>
      <c r="D70" s="238" t="s">
        <v>111</v>
      </c>
      <c r="E70" s="239">
        <v>15.8</v>
      </c>
      <c r="F70" s="267"/>
      <c r="G70" s="240">
        <f>E70*F70</f>
        <v>0</v>
      </c>
      <c r="H70" s="241">
        <v>0</v>
      </c>
      <c r="I70" s="241">
        <f>E70*H70</f>
        <v>0</v>
      </c>
      <c r="J70" s="241">
        <v>0</v>
      </c>
      <c r="K70" s="241">
        <f>E70*J70</f>
        <v>0</v>
      </c>
      <c r="O70" s="102">
        <v>4</v>
      </c>
      <c r="BA70" s="114">
        <f>SUM(BA68:BA69)</f>
        <v>0</v>
      </c>
      <c r="BB70" s="114">
        <f>SUM(BB68:BB69)</f>
        <v>0</v>
      </c>
      <c r="BC70" s="114">
        <f>SUM(BC68:BC69)</f>
        <v>0</v>
      </c>
      <c r="BD70" s="114">
        <f>SUM(BD68:BD69)</f>
        <v>0</v>
      </c>
      <c r="BE70" s="114">
        <f>SUM(BE68:BE69)</f>
        <v>0</v>
      </c>
    </row>
    <row r="71" spans="1:15" ht="38.25">
      <c r="A71" s="103">
        <v>25</v>
      </c>
      <c r="B71" s="236" t="s">
        <v>158</v>
      </c>
      <c r="C71" s="237" t="s">
        <v>237</v>
      </c>
      <c r="D71" s="238" t="s">
        <v>128</v>
      </c>
      <c r="E71" s="239">
        <v>3</v>
      </c>
      <c r="F71" s="267"/>
      <c r="G71" s="240">
        <f>E71*F71</f>
        <v>0</v>
      </c>
      <c r="H71" s="241">
        <v>0.2459</v>
      </c>
      <c r="I71" s="241">
        <f>E71*H71</f>
        <v>0.7377</v>
      </c>
      <c r="J71" s="241">
        <v>0</v>
      </c>
      <c r="K71" s="241">
        <f>E71*J71</f>
        <v>0</v>
      </c>
      <c r="O71" s="102">
        <v>1</v>
      </c>
    </row>
    <row r="72" spans="1:104" ht="12.75">
      <c r="A72" s="104"/>
      <c r="B72" s="105"/>
      <c r="C72" s="330" t="s">
        <v>159</v>
      </c>
      <c r="D72" s="331"/>
      <c r="E72" s="106">
        <v>1</v>
      </c>
      <c r="F72" s="268"/>
      <c r="G72" s="107"/>
      <c r="H72" s="242"/>
      <c r="I72" s="242"/>
      <c r="J72" s="242"/>
      <c r="K72" s="242"/>
      <c r="O72" s="102">
        <v>2</v>
      </c>
      <c r="AA72" s="85">
        <v>12</v>
      </c>
      <c r="AB72" s="85">
        <v>0</v>
      </c>
      <c r="AC72" s="85">
        <v>26</v>
      </c>
      <c r="AZ72" s="85">
        <v>1</v>
      </c>
      <c r="BA72" s="85">
        <f>IF(AZ72=1,G72,0)</f>
        <v>0</v>
      </c>
      <c r="BB72" s="85">
        <f>IF(AZ72=2,G72,0)</f>
        <v>0</v>
      </c>
      <c r="BC72" s="85">
        <f>IF(AZ72=3,G72,0)</f>
        <v>0</v>
      </c>
      <c r="BD72" s="85">
        <f>IF(AZ72=4,G72,0)</f>
        <v>0</v>
      </c>
      <c r="BE72" s="85">
        <f>IF(AZ72=5,G72,0)</f>
        <v>0</v>
      </c>
      <c r="CZ72" s="85">
        <v>0</v>
      </c>
    </row>
    <row r="73" spans="1:15" ht="12.75">
      <c r="A73" s="104"/>
      <c r="B73" s="105"/>
      <c r="C73" s="330" t="s">
        <v>160</v>
      </c>
      <c r="D73" s="331"/>
      <c r="E73" s="106">
        <v>1</v>
      </c>
      <c r="F73" s="268"/>
      <c r="G73" s="107"/>
      <c r="H73" s="242"/>
      <c r="I73" s="242"/>
      <c r="J73" s="242"/>
      <c r="K73" s="242"/>
      <c r="M73" s="108" t="s">
        <v>143</v>
      </c>
      <c r="O73" s="102"/>
    </row>
    <row r="74" spans="1:57" ht="12.75">
      <c r="A74" s="104"/>
      <c r="B74" s="105"/>
      <c r="C74" s="330" t="s">
        <v>161</v>
      </c>
      <c r="D74" s="331"/>
      <c r="E74" s="106">
        <v>1</v>
      </c>
      <c r="F74" s="268"/>
      <c r="G74" s="107"/>
      <c r="H74" s="242"/>
      <c r="I74" s="242"/>
      <c r="J74" s="242"/>
      <c r="K74" s="242"/>
      <c r="O74" s="102">
        <v>4</v>
      </c>
      <c r="BA74" s="114">
        <f>SUM(BA71:BA73)</f>
        <v>0</v>
      </c>
      <c r="BB74" s="114">
        <f>SUM(BB71:BB73)</f>
        <v>0</v>
      </c>
      <c r="BC74" s="114">
        <f>SUM(BC71:BC73)</f>
        <v>0</v>
      </c>
      <c r="BD74" s="114">
        <f>SUM(BD71:BD73)</f>
        <v>0</v>
      </c>
      <c r="BE74" s="114">
        <f>SUM(BE71:BE73)</f>
        <v>0</v>
      </c>
    </row>
    <row r="75" spans="1:11" ht="12.75">
      <c r="A75" s="109"/>
      <c r="B75" s="110" t="s">
        <v>61</v>
      </c>
      <c r="C75" s="111" t="str">
        <f>CONCATENATE(B69," ",C69)</f>
        <v>91 Doplňující práce na komunikaci</v>
      </c>
      <c r="D75" s="109"/>
      <c r="E75" s="112"/>
      <c r="F75" s="269"/>
      <c r="G75" s="113">
        <f>SUM(G69:G74)</f>
        <v>0</v>
      </c>
      <c r="H75" s="243"/>
      <c r="I75" s="244">
        <f>SUM(I69:I74)</f>
        <v>0.7377</v>
      </c>
      <c r="J75" s="243"/>
      <c r="K75" s="244">
        <f>SUM(K69:K74)</f>
        <v>0</v>
      </c>
    </row>
    <row r="76" spans="1:11" ht="12.75">
      <c r="A76" s="95" t="s">
        <v>58</v>
      </c>
      <c r="B76" s="96" t="s">
        <v>140</v>
      </c>
      <c r="C76" s="97" t="s">
        <v>141</v>
      </c>
      <c r="D76" s="98"/>
      <c r="E76" s="99"/>
      <c r="F76" s="266"/>
      <c r="G76" s="100"/>
      <c r="H76" s="235"/>
      <c r="I76" s="235"/>
      <c r="J76" s="235"/>
      <c r="K76" s="235"/>
    </row>
    <row r="77" spans="1:11" ht="12.75">
      <c r="A77" s="103">
        <v>26</v>
      </c>
      <c r="B77" s="236" t="s">
        <v>142</v>
      </c>
      <c r="C77" s="237" t="s">
        <v>283</v>
      </c>
      <c r="D77" s="238" t="s">
        <v>111</v>
      </c>
      <c r="E77" s="239">
        <v>67</v>
      </c>
      <c r="F77" s="267"/>
      <c r="G77" s="240">
        <f>E77*F77</f>
        <v>0</v>
      </c>
      <c r="H77" s="241">
        <v>0</v>
      </c>
      <c r="I77" s="241">
        <f>E77*H77</f>
        <v>0</v>
      </c>
      <c r="J77" s="241">
        <v>-0.01</v>
      </c>
      <c r="K77" s="241">
        <f>E77*J77</f>
        <v>-0.67</v>
      </c>
    </row>
    <row r="78" spans="1:11" ht="12.75">
      <c r="A78" s="109"/>
      <c r="B78" s="110" t="s">
        <v>61</v>
      </c>
      <c r="C78" s="111" t="str">
        <f>CONCATENATE(B76," ",C76)</f>
        <v>96 Bourání konstrukcí</v>
      </c>
      <c r="D78" s="109"/>
      <c r="E78" s="112"/>
      <c r="F78" s="269"/>
      <c r="G78" s="113">
        <f>SUM(G76:G77)</f>
        <v>0</v>
      </c>
      <c r="H78" s="243"/>
      <c r="I78" s="244">
        <f>SUM(I76:I77)</f>
        <v>0</v>
      </c>
      <c r="J78" s="243"/>
      <c r="K78" s="244">
        <f>SUM(K76:K77)</f>
        <v>-0.67</v>
      </c>
    </row>
    <row r="79" spans="1:11" ht="12.75">
      <c r="A79" s="95" t="s">
        <v>58</v>
      </c>
      <c r="B79" s="96" t="s">
        <v>112</v>
      </c>
      <c r="C79" s="97" t="s">
        <v>113</v>
      </c>
      <c r="D79" s="98"/>
      <c r="E79" s="99"/>
      <c r="F79" s="266"/>
      <c r="G79" s="100"/>
      <c r="H79" s="235"/>
      <c r="I79" s="235"/>
      <c r="J79" s="235"/>
      <c r="K79" s="235"/>
    </row>
    <row r="80" spans="1:11" ht="25.5">
      <c r="A80" s="103">
        <v>27</v>
      </c>
      <c r="B80" s="236" t="s">
        <v>114</v>
      </c>
      <c r="C80" s="237" t="s">
        <v>281</v>
      </c>
      <c r="D80" s="238" t="s">
        <v>90</v>
      </c>
      <c r="E80" s="239">
        <v>2679.4819</v>
      </c>
      <c r="F80" s="267"/>
      <c r="G80" s="240">
        <f>E80*F80</f>
        <v>0</v>
      </c>
      <c r="H80" s="241">
        <v>0</v>
      </c>
      <c r="I80" s="241">
        <f>E80*H80</f>
        <v>0</v>
      </c>
      <c r="J80" s="241">
        <v>0</v>
      </c>
      <c r="K80" s="241">
        <f>E80*J80</f>
        <v>0</v>
      </c>
    </row>
    <row r="81" spans="1:11" ht="12.75">
      <c r="A81" s="104"/>
      <c r="B81" s="105"/>
      <c r="C81" s="330" t="s">
        <v>284</v>
      </c>
      <c r="D81" s="331"/>
      <c r="E81" s="106">
        <v>2679.4819</v>
      </c>
      <c r="F81" s="268"/>
      <c r="G81" s="107"/>
      <c r="H81" s="242"/>
      <c r="I81" s="242"/>
      <c r="J81" s="242"/>
      <c r="K81" s="242"/>
    </row>
    <row r="82" spans="1:11" ht="12.75">
      <c r="A82" s="109"/>
      <c r="B82" s="110" t="s">
        <v>61</v>
      </c>
      <c r="C82" s="111" t="str">
        <f>CONCATENATE(B79," ",C79)</f>
        <v>99 Staveništní přesun hmot</v>
      </c>
      <c r="D82" s="109"/>
      <c r="E82" s="112"/>
      <c r="F82" s="269"/>
      <c r="G82" s="113">
        <f>SUM(G79:G81)</f>
        <v>0</v>
      </c>
      <c r="H82" s="243"/>
      <c r="I82" s="244">
        <f>SUM(I79:I81)</f>
        <v>0</v>
      </c>
      <c r="J82" s="243"/>
      <c r="K82" s="244">
        <f>SUM(K79:K81)</f>
        <v>0</v>
      </c>
    </row>
    <row r="83" spans="1:7" ht="12.75">
      <c r="A83" s="115"/>
      <c r="B83" s="115"/>
      <c r="C83" s="115"/>
      <c r="D83" s="115"/>
      <c r="E83" s="115"/>
      <c r="F83" s="115"/>
      <c r="G83" s="115"/>
    </row>
    <row r="84" spans="1:7" ht="12.75">
      <c r="A84" s="115"/>
      <c r="B84" s="115"/>
      <c r="C84" s="115"/>
      <c r="D84" s="115"/>
      <c r="E84" s="115"/>
      <c r="F84" s="115"/>
      <c r="G84" s="115"/>
    </row>
    <row r="85" ht="12.75">
      <c r="E85" s="85"/>
    </row>
    <row r="86" ht="12.75">
      <c r="E86" s="85"/>
    </row>
    <row r="87" ht="12.75">
      <c r="E87" s="85"/>
    </row>
    <row r="88" ht="12.75">
      <c r="E88" s="85"/>
    </row>
    <row r="89" ht="12.75">
      <c r="E89" s="85"/>
    </row>
    <row r="90" ht="12.75">
      <c r="E90" s="85"/>
    </row>
    <row r="91" ht="12.75">
      <c r="E91" s="85"/>
    </row>
    <row r="92" ht="12.75">
      <c r="E92" s="85"/>
    </row>
    <row r="93" ht="12.75">
      <c r="E93" s="85"/>
    </row>
    <row r="94" ht="12.75">
      <c r="E94" s="85"/>
    </row>
    <row r="95" ht="12.75">
      <c r="E95" s="85"/>
    </row>
    <row r="96" ht="12.75">
      <c r="E96" s="85"/>
    </row>
    <row r="97" ht="12.75">
      <c r="E97" s="85"/>
    </row>
    <row r="98" ht="12.75">
      <c r="E98" s="85"/>
    </row>
    <row r="99" ht="12.75">
      <c r="E99" s="85"/>
    </row>
    <row r="100" ht="12.75">
      <c r="E100" s="85"/>
    </row>
    <row r="101" ht="12.75">
      <c r="E101" s="85"/>
    </row>
    <row r="102" ht="12.75">
      <c r="E102" s="85"/>
    </row>
    <row r="103" ht="12.75">
      <c r="E103" s="85"/>
    </row>
    <row r="104" ht="12.75">
      <c r="E104" s="85"/>
    </row>
    <row r="105" ht="12.75">
      <c r="E105" s="85"/>
    </row>
    <row r="106" ht="12.75">
      <c r="E106" s="85"/>
    </row>
    <row r="107" ht="12.75">
      <c r="E107" s="85"/>
    </row>
    <row r="108" ht="12.75">
      <c r="E108" s="85"/>
    </row>
    <row r="109" ht="12.75">
      <c r="E109" s="85"/>
    </row>
    <row r="110" ht="12.75">
      <c r="E110" s="85"/>
    </row>
    <row r="111" ht="12.75">
      <c r="E111" s="85"/>
    </row>
    <row r="112" ht="12.75">
      <c r="E112" s="85"/>
    </row>
    <row r="113" ht="12.75">
      <c r="E113" s="85"/>
    </row>
    <row r="114" ht="12.75">
      <c r="E114" s="85"/>
    </row>
    <row r="115" ht="12.75">
      <c r="E115" s="85"/>
    </row>
    <row r="116" spans="1:2" ht="12.75">
      <c r="A116" s="116"/>
      <c r="B116" s="116"/>
    </row>
    <row r="117" spans="1:7" ht="12.75">
      <c r="A117" s="115"/>
      <c r="B117" s="115"/>
      <c r="C117" s="118"/>
      <c r="D117" s="118"/>
      <c r="E117" s="119"/>
      <c r="F117" s="118"/>
      <c r="G117" s="120"/>
    </row>
    <row r="118" spans="1:7" ht="12.75">
      <c r="A118" s="121"/>
      <c r="B118" s="121"/>
      <c r="C118" s="115"/>
      <c r="D118" s="115"/>
      <c r="E118" s="122"/>
      <c r="F118" s="115"/>
      <c r="G118" s="115"/>
    </row>
    <row r="119" spans="1:7" ht="12.75">
      <c r="A119" s="115"/>
      <c r="B119" s="115"/>
      <c r="C119" s="115"/>
      <c r="D119" s="115"/>
      <c r="E119" s="122"/>
      <c r="F119" s="115"/>
      <c r="G119" s="115"/>
    </row>
    <row r="120" spans="1:7" ht="12.75">
      <c r="A120" s="115"/>
      <c r="B120" s="115"/>
      <c r="C120" s="115"/>
      <c r="D120" s="115"/>
      <c r="E120" s="122"/>
      <c r="F120" s="115"/>
      <c r="G120" s="115"/>
    </row>
    <row r="121" spans="1:7" ht="12.75">
      <c r="A121" s="115"/>
      <c r="B121" s="115"/>
      <c r="C121" s="115"/>
      <c r="D121" s="115"/>
      <c r="E121" s="122"/>
      <c r="F121" s="115"/>
      <c r="G121" s="115"/>
    </row>
    <row r="122" spans="1:7" ht="12.75">
      <c r="A122" s="115"/>
      <c r="B122" s="115"/>
      <c r="C122" s="115"/>
      <c r="D122" s="115"/>
      <c r="E122" s="122"/>
      <c r="F122" s="115"/>
      <c r="G122" s="115"/>
    </row>
    <row r="123" spans="1:7" ht="12.75">
      <c r="A123" s="115"/>
      <c r="B123" s="115"/>
      <c r="C123" s="115"/>
      <c r="D123" s="115"/>
      <c r="E123" s="122"/>
      <c r="F123" s="115"/>
      <c r="G123" s="115"/>
    </row>
    <row r="124" spans="1:7" ht="12.75">
      <c r="A124" s="115"/>
      <c r="B124" s="115"/>
      <c r="C124" s="115"/>
      <c r="D124" s="115"/>
      <c r="E124" s="122"/>
      <c r="F124" s="115"/>
      <c r="G124" s="115"/>
    </row>
    <row r="125" spans="1:7" ht="12.75">
      <c r="A125" s="115"/>
      <c r="B125" s="115"/>
      <c r="C125" s="115"/>
      <c r="D125" s="115"/>
      <c r="E125" s="122"/>
      <c r="F125" s="115"/>
      <c r="G125" s="115"/>
    </row>
    <row r="126" spans="1:7" ht="12.75">
      <c r="A126" s="115"/>
      <c r="B126" s="115"/>
      <c r="C126" s="115"/>
      <c r="D126" s="115"/>
      <c r="E126" s="122"/>
      <c r="F126" s="115"/>
      <c r="G126" s="115"/>
    </row>
    <row r="127" spans="1:7" ht="12.75">
      <c r="A127" s="115"/>
      <c r="B127" s="115"/>
      <c r="C127" s="115"/>
      <c r="D127" s="115"/>
      <c r="E127" s="122"/>
      <c r="F127" s="115"/>
      <c r="G127" s="115"/>
    </row>
    <row r="128" spans="1:7" ht="12.75">
      <c r="A128" s="115"/>
      <c r="B128" s="115"/>
      <c r="C128" s="115"/>
      <c r="D128" s="115"/>
      <c r="E128" s="122"/>
      <c r="F128" s="115"/>
      <c r="G128" s="115"/>
    </row>
    <row r="129" spans="1:7" ht="12.75">
      <c r="A129" s="115"/>
      <c r="B129" s="115"/>
      <c r="C129" s="115"/>
      <c r="D129" s="115"/>
      <c r="E129" s="122"/>
      <c r="F129" s="115"/>
      <c r="G129" s="115"/>
    </row>
    <row r="130" spans="1:7" ht="12.75">
      <c r="A130" s="115"/>
      <c r="B130" s="115"/>
      <c r="C130" s="115"/>
      <c r="D130" s="115"/>
      <c r="E130" s="122"/>
      <c r="F130" s="115"/>
      <c r="G130" s="115"/>
    </row>
  </sheetData>
  <sheetProtection algorithmName="SHA-512" hashValue="vErsYOrhGR2QfyHTztXqm5mM9+jZV2RATEIJNwhADmVgcHras/UhMBuyZ9AuTZ0PD65I7uY3/TQwF+V9ThXhoQ==" saltValue="pdW+ABu9dWEOZ68TAV2jOQ==" spinCount="100000" sheet="1" objects="1" scenarios="1"/>
  <mergeCells count="41">
    <mergeCell ref="A1:I1"/>
    <mergeCell ref="G4:I4"/>
    <mergeCell ref="C54:D54"/>
    <mergeCell ref="C55:D55"/>
    <mergeCell ref="C58:D58"/>
    <mergeCell ref="C20:D20"/>
    <mergeCell ref="C28:D28"/>
    <mergeCell ref="C35:D35"/>
    <mergeCell ref="C37:D37"/>
    <mergeCell ref="C38:D38"/>
    <mergeCell ref="C31:D31"/>
    <mergeCell ref="A3:B3"/>
    <mergeCell ref="A4:B4"/>
    <mergeCell ref="C9:D9"/>
    <mergeCell ref="C73:D73"/>
    <mergeCell ref="C74:D74"/>
    <mergeCell ref="C36:D36"/>
    <mergeCell ref="C10:D10"/>
    <mergeCell ref="C12:D12"/>
    <mergeCell ref="C14:D14"/>
    <mergeCell ref="C18:D18"/>
    <mergeCell ref="C19:D19"/>
    <mergeCell ref="C61:D61"/>
    <mergeCell ref="C67:D67"/>
    <mergeCell ref="C72:D72"/>
    <mergeCell ref="C59:D59"/>
    <mergeCell ref="C60:D60"/>
    <mergeCell ref="C81:D81"/>
    <mergeCell ref="C21:D21"/>
    <mergeCell ref="C25:D25"/>
    <mergeCell ref="C40:D40"/>
    <mergeCell ref="C43:D43"/>
    <mergeCell ref="C44:D44"/>
    <mergeCell ref="C49:D49"/>
    <mergeCell ref="C42:D42"/>
    <mergeCell ref="C45:D45"/>
    <mergeCell ref="C47:D47"/>
    <mergeCell ref="C48:D48"/>
    <mergeCell ref="C50:D50"/>
    <mergeCell ref="C52:D52"/>
    <mergeCell ref="C53:D53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0"/>
  <sheetViews>
    <sheetView showGridLines="0" showZeros="0" workbookViewId="0" topLeftCell="A1">
      <selection activeCell="F6" sqref="F6:F63"/>
    </sheetView>
  </sheetViews>
  <sheetFormatPr defaultColWidth="9.00390625" defaultRowHeight="12.75"/>
  <cols>
    <col min="1" max="1" width="3.875" style="85" customWidth="1"/>
    <col min="2" max="2" width="12.00390625" style="85" customWidth="1"/>
    <col min="3" max="3" width="40.375" style="85" customWidth="1"/>
    <col min="4" max="4" width="5.625" style="85" customWidth="1"/>
    <col min="5" max="5" width="8.625" style="117" customWidth="1"/>
    <col min="6" max="6" width="9.875" style="85" customWidth="1"/>
    <col min="7" max="7" width="13.875" style="85" customWidth="1"/>
    <col min="8" max="8" width="9.125" style="85" customWidth="1"/>
    <col min="9" max="9" width="10.625" style="85" customWidth="1"/>
    <col min="10" max="16384" width="9.125" style="85" customWidth="1"/>
  </cols>
  <sheetData>
    <row r="1" spans="1:9" ht="15.75">
      <c r="A1" s="326" t="s">
        <v>50</v>
      </c>
      <c r="B1" s="326"/>
      <c r="C1" s="326"/>
      <c r="D1" s="326"/>
      <c r="E1" s="326"/>
      <c r="F1" s="326"/>
      <c r="G1" s="326"/>
      <c r="H1" s="326"/>
      <c r="I1" s="326"/>
    </row>
    <row r="2" spans="2:7" ht="13.5" thickBot="1">
      <c r="B2" s="228"/>
      <c r="C2" s="229"/>
      <c r="D2" s="229"/>
      <c r="E2" s="230"/>
      <c r="F2" s="229"/>
      <c r="G2" s="229"/>
    </row>
    <row r="3" spans="1:9" ht="13.5" thickTop="1">
      <c r="A3" s="314" t="s">
        <v>5</v>
      </c>
      <c r="B3" s="315"/>
      <c r="C3" s="56" t="str">
        <f>CONCATENATE(cislostavby," ",nazevstavby)</f>
        <v xml:space="preserve"> HOVORANY - polní cesty VC103, VC110, VC111</v>
      </c>
      <c r="D3" s="57"/>
      <c r="E3" s="58"/>
      <c r="F3" s="57"/>
      <c r="G3" s="231"/>
      <c r="H3" s="232">
        <f>'[3]Rekapitulace'!H1</f>
        <v>0</v>
      </c>
      <c r="I3" s="233"/>
    </row>
    <row r="4" spans="1:9" ht="13.5" thickBot="1">
      <c r="A4" s="329" t="s">
        <v>1</v>
      </c>
      <c r="B4" s="317"/>
      <c r="C4" s="62" t="str">
        <f>CONCATENATE(cisloobjektu," ",nazevobjektu)</f>
        <v xml:space="preserve"> </v>
      </c>
      <c r="D4" s="63"/>
      <c r="E4" s="64"/>
      <c r="F4" s="63"/>
      <c r="G4" s="327"/>
      <c r="H4" s="327"/>
      <c r="I4" s="328"/>
    </row>
    <row r="5" spans="1:9" ht="13.5" thickTop="1">
      <c r="A5" s="87"/>
      <c r="B5" s="88"/>
      <c r="C5" s="88"/>
      <c r="D5" s="86"/>
      <c r="E5" s="89"/>
      <c r="F5" s="86"/>
      <c r="G5" s="90"/>
      <c r="H5" s="86"/>
      <c r="I5" s="86"/>
    </row>
    <row r="6" spans="1:11" ht="12.75">
      <c r="A6" s="91" t="s">
        <v>51</v>
      </c>
      <c r="B6" s="92" t="s">
        <v>52</v>
      </c>
      <c r="C6" s="92" t="s">
        <v>53</v>
      </c>
      <c r="D6" s="92" t="s">
        <v>54</v>
      </c>
      <c r="E6" s="93" t="s">
        <v>55</v>
      </c>
      <c r="F6" s="265" t="s">
        <v>56</v>
      </c>
      <c r="G6" s="94" t="s">
        <v>57</v>
      </c>
      <c r="H6" s="234" t="s">
        <v>261</v>
      </c>
      <c r="I6" s="234" t="s">
        <v>262</v>
      </c>
      <c r="J6" s="234" t="s">
        <v>263</v>
      </c>
      <c r="K6" s="234" t="s">
        <v>264</v>
      </c>
    </row>
    <row r="7" spans="1:15" ht="12.75">
      <c r="A7" s="95" t="s">
        <v>58</v>
      </c>
      <c r="B7" s="96" t="s">
        <v>59</v>
      </c>
      <c r="C7" s="97" t="s">
        <v>60</v>
      </c>
      <c r="D7" s="98"/>
      <c r="E7" s="99"/>
      <c r="F7" s="266"/>
      <c r="G7" s="100"/>
      <c r="H7" s="235"/>
      <c r="I7" s="235"/>
      <c r="J7" s="235"/>
      <c r="K7" s="235"/>
      <c r="O7" s="102">
        <v>1</v>
      </c>
    </row>
    <row r="8" spans="1:104" ht="25.5">
      <c r="A8" s="103">
        <v>1</v>
      </c>
      <c r="B8" s="236" t="s">
        <v>63</v>
      </c>
      <c r="C8" s="237" t="s">
        <v>64</v>
      </c>
      <c r="D8" s="238" t="s">
        <v>65</v>
      </c>
      <c r="E8" s="239">
        <v>31.42</v>
      </c>
      <c r="F8" s="267"/>
      <c r="G8" s="240">
        <f>E8*F8</f>
        <v>0</v>
      </c>
      <c r="H8" s="241">
        <v>0</v>
      </c>
      <c r="I8" s="241">
        <f>E8*H8</f>
        <v>0</v>
      </c>
      <c r="J8" s="241">
        <v>0</v>
      </c>
      <c r="K8" s="241">
        <f>E8*J8</f>
        <v>0</v>
      </c>
      <c r="O8" s="102">
        <v>2</v>
      </c>
      <c r="AA8" s="85">
        <v>12</v>
      </c>
      <c r="AB8" s="85">
        <v>0</v>
      </c>
      <c r="AC8" s="85">
        <v>1</v>
      </c>
      <c r="AZ8" s="85">
        <v>1</v>
      </c>
      <c r="BA8" s="85">
        <f>IF(AZ8=1,G8,0)</f>
        <v>0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Z8" s="85">
        <v>0</v>
      </c>
    </row>
    <row r="9" spans="1:15" ht="12.75">
      <c r="A9" s="104"/>
      <c r="B9" s="105"/>
      <c r="C9" s="330" t="s">
        <v>144</v>
      </c>
      <c r="D9" s="331"/>
      <c r="E9" s="106">
        <v>123.1</v>
      </c>
      <c r="F9" s="268"/>
      <c r="G9" s="107"/>
      <c r="H9" s="242"/>
      <c r="I9" s="242"/>
      <c r="J9" s="242"/>
      <c r="K9" s="242"/>
      <c r="M9" s="108" t="s">
        <v>116</v>
      </c>
      <c r="O9" s="102"/>
    </row>
    <row r="10" spans="1:15" ht="12.75">
      <c r="A10" s="104"/>
      <c r="B10" s="105"/>
      <c r="C10" s="330" t="s">
        <v>145</v>
      </c>
      <c r="D10" s="331"/>
      <c r="E10" s="106">
        <v>-91.68</v>
      </c>
      <c r="F10" s="268"/>
      <c r="G10" s="107"/>
      <c r="H10" s="242"/>
      <c r="I10" s="242"/>
      <c r="J10" s="242"/>
      <c r="K10" s="242"/>
      <c r="M10" s="108" t="s">
        <v>117</v>
      </c>
      <c r="O10" s="102"/>
    </row>
    <row r="11" spans="1:104" ht="25.5">
      <c r="A11" s="103">
        <v>2</v>
      </c>
      <c r="B11" s="236" t="s">
        <v>68</v>
      </c>
      <c r="C11" s="237" t="s">
        <v>69</v>
      </c>
      <c r="D11" s="238" t="s">
        <v>65</v>
      </c>
      <c r="E11" s="239">
        <v>91.68</v>
      </c>
      <c r="F11" s="267"/>
      <c r="G11" s="240">
        <f>E11*F11</f>
        <v>0</v>
      </c>
      <c r="H11" s="241">
        <v>0</v>
      </c>
      <c r="I11" s="241">
        <f>E11*H11</f>
        <v>0</v>
      </c>
      <c r="J11" s="241">
        <v>0</v>
      </c>
      <c r="K11" s="241">
        <f>E11*J11</f>
        <v>0</v>
      </c>
      <c r="O11" s="102">
        <v>2</v>
      </c>
      <c r="AA11" s="85">
        <v>12</v>
      </c>
      <c r="AB11" s="85">
        <v>0</v>
      </c>
      <c r="AC11" s="85">
        <v>2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Z11" s="85">
        <v>0</v>
      </c>
    </row>
    <row r="12" spans="1:15" ht="12.75">
      <c r="A12" s="104"/>
      <c r="B12" s="105"/>
      <c r="C12" s="330" t="s">
        <v>146</v>
      </c>
      <c r="D12" s="331"/>
      <c r="E12" s="106">
        <v>91.68</v>
      </c>
      <c r="F12" s="268"/>
      <c r="G12" s="107"/>
      <c r="H12" s="242"/>
      <c r="I12" s="242"/>
      <c r="J12" s="242"/>
      <c r="K12" s="242"/>
      <c r="M12" s="108" t="s">
        <v>118</v>
      </c>
      <c r="O12" s="102"/>
    </row>
    <row r="13" spans="1:104" ht="12.75">
      <c r="A13" s="103">
        <v>3</v>
      </c>
      <c r="B13" s="236" t="s">
        <v>71</v>
      </c>
      <c r="C13" s="237" t="s">
        <v>265</v>
      </c>
      <c r="D13" s="238" t="s">
        <v>65</v>
      </c>
      <c r="E13" s="239">
        <v>242.4</v>
      </c>
      <c r="F13" s="267"/>
      <c r="G13" s="240">
        <f>E13*F13</f>
        <v>0</v>
      </c>
      <c r="H13" s="241">
        <v>0</v>
      </c>
      <c r="I13" s="241">
        <f>E13*H13</f>
        <v>0</v>
      </c>
      <c r="J13" s="241">
        <v>0</v>
      </c>
      <c r="K13" s="241">
        <f>E13*J13</f>
        <v>0</v>
      </c>
      <c r="O13" s="102">
        <v>2</v>
      </c>
      <c r="AA13" s="85">
        <v>12</v>
      </c>
      <c r="AB13" s="85">
        <v>0</v>
      </c>
      <c r="AC13" s="85">
        <v>3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Z13" s="85">
        <v>0</v>
      </c>
    </row>
    <row r="14" spans="1:15" ht="12.75">
      <c r="A14" s="104"/>
      <c r="B14" s="105"/>
      <c r="C14" s="330" t="s">
        <v>147</v>
      </c>
      <c r="D14" s="331"/>
      <c r="E14" s="106">
        <v>242.4</v>
      </c>
      <c r="F14" s="268"/>
      <c r="G14" s="107"/>
      <c r="H14" s="242"/>
      <c r="I14" s="242"/>
      <c r="J14" s="242"/>
      <c r="K14" s="242"/>
      <c r="M14" s="108" t="s">
        <v>119</v>
      </c>
      <c r="O14" s="102"/>
    </row>
    <row r="15" spans="1:104" ht="25.5">
      <c r="A15" s="103">
        <v>4</v>
      </c>
      <c r="B15" s="236" t="s">
        <v>73</v>
      </c>
      <c r="C15" s="237" t="s">
        <v>266</v>
      </c>
      <c r="D15" s="238" t="s">
        <v>65</v>
      </c>
      <c r="E15" s="239">
        <v>242.4</v>
      </c>
      <c r="F15" s="267"/>
      <c r="G15" s="240">
        <f>E15*F15</f>
        <v>0</v>
      </c>
      <c r="H15" s="241">
        <v>0</v>
      </c>
      <c r="I15" s="241">
        <f>E15*H15</f>
        <v>0</v>
      </c>
      <c r="J15" s="241">
        <v>0</v>
      </c>
      <c r="K15" s="241">
        <f>E15*J15</f>
        <v>0</v>
      </c>
      <c r="O15" s="102">
        <v>2</v>
      </c>
      <c r="AA15" s="85">
        <v>12</v>
      </c>
      <c r="AB15" s="85">
        <v>0</v>
      </c>
      <c r="AC15" s="85">
        <v>4</v>
      </c>
      <c r="AZ15" s="85">
        <v>1</v>
      </c>
      <c r="BA15" s="85">
        <f>IF(AZ15=1,G15,0)</f>
        <v>0</v>
      </c>
      <c r="BB15" s="85">
        <f>IF(AZ15=2,G15,0)</f>
        <v>0</v>
      </c>
      <c r="BC15" s="85">
        <f>IF(AZ15=3,G15,0)</f>
        <v>0</v>
      </c>
      <c r="BD15" s="85">
        <f>IF(AZ15=4,G15,0)</f>
        <v>0</v>
      </c>
      <c r="BE15" s="85">
        <f>IF(AZ15=5,G15,0)</f>
        <v>0</v>
      </c>
      <c r="CZ15" s="85">
        <v>0</v>
      </c>
    </row>
    <row r="16" spans="1:104" ht="25.5">
      <c r="A16" s="103">
        <v>5</v>
      </c>
      <c r="B16" s="236" t="s">
        <v>74</v>
      </c>
      <c r="C16" s="237" t="s">
        <v>267</v>
      </c>
      <c r="D16" s="238" t="s">
        <v>65</v>
      </c>
      <c r="E16" s="239">
        <v>140.3</v>
      </c>
      <c r="F16" s="267"/>
      <c r="G16" s="240">
        <f>E16*F16</f>
        <v>0</v>
      </c>
      <c r="H16" s="241">
        <v>0</v>
      </c>
      <c r="I16" s="241">
        <f>E16*H16</f>
        <v>0</v>
      </c>
      <c r="J16" s="241">
        <v>0</v>
      </c>
      <c r="K16" s="241">
        <f>E16*J16</f>
        <v>0</v>
      </c>
      <c r="O16" s="102">
        <v>2</v>
      </c>
      <c r="AA16" s="85">
        <v>12</v>
      </c>
      <c r="AB16" s="85">
        <v>0</v>
      </c>
      <c r="AC16" s="85">
        <v>5</v>
      </c>
      <c r="AZ16" s="85">
        <v>1</v>
      </c>
      <c r="BA16" s="85">
        <f>IF(AZ16=1,G16,0)</f>
        <v>0</v>
      </c>
      <c r="BB16" s="85">
        <f>IF(AZ16=2,G16,0)</f>
        <v>0</v>
      </c>
      <c r="BC16" s="85">
        <f>IF(AZ16=3,G16,0)</f>
        <v>0</v>
      </c>
      <c r="BD16" s="85">
        <f>IF(AZ16=4,G16,0)</f>
        <v>0</v>
      </c>
      <c r="BE16" s="85">
        <f>IF(AZ16=5,G16,0)</f>
        <v>0</v>
      </c>
      <c r="CZ16" s="85">
        <v>0</v>
      </c>
    </row>
    <row r="17" spans="1:104" ht="25.5">
      <c r="A17" s="103">
        <v>6</v>
      </c>
      <c r="B17" s="236" t="s">
        <v>75</v>
      </c>
      <c r="C17" s="237" t="s">
        <v>268</v>
      </c>
      <c r="D17" s="238" t="s">
        <v>76</v>
      </c>
      <c r="E17" s="239">
        <v>1786.28</v>
      </c>
      <c r="F17" s="267"/>
      <c r="G17" s="240">
        <f>E17*F17</f>
        <v>0</v>
      </c>
      <c r="H17" s="241">
        <v>0</v>
      </c>
      <c r="I17" s="241">
        <f>E17*H17</f>
        <v>0</v>
      </c>
      <c r="J17" s="241">
        <v>0</v>
      </c>
      <c r="K17" s="241">
        <f>E17*J17</f>
        <v>0</v>
      </c>
      <c r="O17" s="102">
        <v>2</v>
      </c>
      <c r="AA17" s="85">
        <v>12</v>
      </c>
      <c r="AB17" s="85">
        <v>0</v>
      </c>
      <c r="AC17" s="85">
        <v>6</v>
      </c>
      <c r="AZ17" s="85">
        <v>1</v>
      </c>
      <c r="BA17" s="85">
        <f>IF(AZ17=1,G17,0)</f>
        <v>0</v>
      </c>
      <c r="BB17" s="85">
        <f>IF(AZ17=2,G17,0)</f>
        <v>0</v>
      </c>
      <c r="BC17" s="85">
        <f>IF(AZ17=3,G17,0)</f>
        <v>0</v>
      </c>
      <c r="BD17" s="85">
        <f>IF(AZ17=4,G17,0)</f>
        <v>0</v>
      </c>
      <c r="BE17" s="85">
        <f>IF(AZ17=5,G17,0)</f>
        <v>0</v>
      </c>
      <c r="CZ17" s="85">
        <v>0</v>
      </c>
    </row>
    <row r="18" spans="1:15" ht="12.75">
      <c r="A18" s="104"/>
      <c r="B18" s="105"/>
      <c r="C18" s="330" t="s">
        <v>148</v>
      </c>
      <c r="D18" s="331"/>
      <c r="E18" s="106">
        <v>1683.78</v>
      </c>
      <c r="F18" s="268"/>
      <c r="G18" s="107"/>
      <c r="H18" s="242"/>
      <c r="I18" s="242"/>
      <c r="J18" s="242"/>
      <c r="K18" s="242"/>
      <c r="M18" s="108" t="s">
        <v>120</v>
      </c>
      <c r="O18" s="102"/>
    </row>
    <row r="19" spans="1:15" ht="12.75">
      <c r="A19" s="104"/>
      <c r="B19" s="105"/>
      <c r="C19" s="330" t="s">
        <v>149</v>
      </c>
      <c r="D19" s="331"/>
      <c r="E19" s="106">
        <v>49.7</v>
      </c>
      <c r="F19" s="268"/>
      <c r="G19" s="107"/>
      <c r="H19" s="242"/>
      <c r="I19" s="242"/>
      <c r="J19" s="242"/>
      <c r="K19" s="242"/>
      <c r="M19" s="108" t="s">
        <v>121</v>
      </c>
      <c r="O19" s="102"/>
    </row>
    <row r="20" spans="1:15" ht="12.75">
      <c r="A20" s="104"/>
      <c r="B20" s="105"/>
      <c r="C20" s="330" t="s">
        <v>150</v>
      </c>
      <c r="D20" s="331"/>
      <c r="E20" s="106">
        <v>52.8</v>
      </c>
      <c r="F20" s="268"/>
      <c r="G20" s="107"/>
      <c r="H20" s="242"/>
      <c r="I20" s="242"/>
      <c r="J20" s="242"/>
      <c r="K20" s="242"/>
      <c r="M20" s="108" t="s">
        <v>122</v>
      </c>
      <c r="O20" s="102"/>
    </row>
    <row r="21" spans="1:15" ht="12.75">
      <c r="A21" s="103">
        <v>7</v>
      </c>
      <c r="B21" s="236" t="s">
        <v>79</v>
      </c>
      <c r="C21" s="237" t="s">
        <v>269</v>
      </c>
      <c r="D21" s="238" t="s">
        <v>76</v>
      </c>
      <c r="E21" s="239">
        <v>270.3</v>
      </c>
      <c r="F21" s="267"/>
      <c r="G21" s="240">
        <f>E21*F21</f>
        <v>0</v>
      </c>
      <c r="H21" s="241">
        <v>0</v>
      </c>
      <c r="I21" s="241">
        <f>E21*H21</f>
        <v>0</v>
      </c>
      <c r="J21" s="241">
        <v>0</v>
      </c>
      <c r="K21" s="241">
        <f>E21*J21</f>
        <v>0</v>
      </c>
      <c r="M21" s="108" t="s">
        <v>123</v>
      </c>
      <c r="O21" s="102"/>
    </row>
    <row r="22" spans="1:104" ht="12.75">
      <c r="A22" s="103">
        <v>8</v>
      </c>
      <c r="B22" s="236" t="s">
        <v>80</v>
      </c>
      <c r="C22" s="237" t="s">
        <v>270</v>
      </c>
      <c r="D22" s="238" t="s">
        <v>76</v>
      </c>
      <c r="E22" s="239">
        <v>340.9</v>
      </c>
      <c r="F22" s="267"/>
      <c r="G22" s="240">
        <f>E22*F22</f>
        <v>0</v>
      </c>
      <c r="H22" s="241">
        <v>0</v>
      </c>
      <c r="I22" s="241">
        <f>E22*H22</f>
        <v>0</v>
      </c>
      <c r="J22" s="241">
        <v>0</v>
      </c>
      <c r="K22" s="241">
        <f>E22*J22</f>
        <v>0</v>
      </c>
      <c r="O22" s="102">
        <v>2</v>
      </c>
      <c r="AA22" s="85">
        <v>12</v>
      </c>
      <c r="AB22" s="85">
        <v>0</v>
      </c>
      <c r="AC22" s="85">
        <v>7</v>
      </c>
      <c r="AZ22" s="85">
        <v>1</v>
      </c>
      <c r="BA22" s="85">
        <f>IF(AZ22=1,G22,0)</f>
        <v>0</v>
      </c>
      <c r="BB22" s="85">
        <f>IF(AZ22=2,G22,0)</f>
        <v>0</v>
      </c>
      <c r="BC22" s="85">
        <f>IF(AZ22=3,G22,0)</f>
        <v>0</v>
      </c>
      <c r="BD22" s="85">
        <f>IF(AZ22=4,G22,0)</f>
        <v>0</v>
      </c>
      <c r="BE22" s="85">
        <f>IF(AZ22=5,G22,0)</f>
        <v>0</v>
      </c>
      <c r="CZ22" s="85">
        <v>0</v>
      </c>
    </row>
    <row r="23" spans="1:104" ht="25.5">
      <c r="A23" s="103">
        <v>9</v>
      </c>
      <c r="B23" s="236" t="s">
        <v>81</v>
      </c>
      <c r="C23" s="237" t="s">
        <v>82</v>
      </c>
      <c r="D23" s="238" t="s">
        <v>76</v>
      </c>
      <c r="E23" s="239">
        <v>611.2</v>
      </c>
      <c r="F23" s="267"/>
      <c r="G23" s="240">
        <f>E23*F23</f>
        <v>0</v>
      </c>
      <c r="H23" s="241">
        <v>0</v>
      </c>
      <c r="I23" s="241">
        <f>E23*H23</f>
        <v>0</v>
      </c>
      <c r="J23" s="241">
        <v>0</v>
      </c>
      <c r="K23" s="241">
        <f>E23*J23</f>
        <v>0</v>
      </c>
      <c r="O23" s="102">
        <v>2</v>
      </c>
      <c r="AA23" s="85">
        <v>12</v>
      </c>
      <c r="AB23" s="85">
        <v>0</v>
      </c>
      <c r="AC23" s="85">
        <v>8</v>
      </c>
      <c r="AZ23" s="85">
        <v>1</v>
      </c>
      <c r="BA23" s="85">
        <f>IF(AZ23=1,G23,0)</f>
        <v>0</v>
      </c>
      <c r="BB23" s="85">
        <f>IF(AZ23=2,G23,0)</f>
        <v>0</v>
      </c>
      <c r="BC23" s="85">
        <f>IF(AZ23=3,G23,0)</f>
        <v>0</v>
      </c>
      <c r="BD23" s="85">
        <f>IF(AZ23=4,G23,0)</f>
        <v>0</v>
      </c>
      <c r="BE23" s="85">
        <f>IF(AZ23=5,G23,0)</f>
        <v>0</v>
      </c>
      <c r="CZ23" s="85">
        <v>0</v>
      </c>
    </row>
    <row r="24" spans="1:104" ht="12.75">
      <c r="A24" s="104"/>
      <c r="B24" s="105"/>
      <c r="C24" s="330" t="s">
        <v>151</v>
      </c>
      <c r="D24" s="331"/>
      <c r="E24" s="106">
        <v>611.2</v>
      </c>
      <c r="F24" s="268"/>
      <c r="G24" s="107"/>
      <c r="H24" s="242"/>
      <c r="I24" s="242"/>
      <c r="J24" s="242"/>
      <c r="K24" s="242"/>
      <c r="O24" s="102">
        <v>2</v>
      </c>
      <c r="AA24" s="85">
        <v>12</v>
      </c>
      <c r="AB24" s="85">
        <v>0</v>
      </c>
      <c r="AC24" s="85">
        <v>9</v>
      </c>
      <c r="AZ24" s="85">
        <v>1</v>
      </c>
      <c r="BA24" s="85">
        <f>IF(AZ24=1,G24,0)</f>
        <v>0</v>
      </c>
      <c r="BB24" s="85">
        <f>IF(AZ24=2,G24,0)</f>
        <v>0</v>
      </c>
      <c r="BC24" s="85">
        <f>IF(AZ24=3,G24,0)</f>
        <v>0</v>
      </c>
      <c r="BD24" s="85">
        <f>IF(AZ24=4,G24,0)</f>
        <v>0</v>
      </c>
      <c r="BE24" s="85">
        <f>IF(AZ24=5,G24,0)</f>
        <v>0</v>
      </c>
      <c r="CZ24" s="85">
        <v>0</v>
      </c>
    </row>
    <row r="25" spans="1:15" ht="25.5">
      <c r="A25" s="103">
        <v>10</v>
      </c>
      <c r="B25" s="236" t="s">
        <v>84</v>
      </c>
      <c r="C25" s="237" t="s">
        <v>271</v>
      </c>
      <c r="D25" s="238" t="s">
        <v>76</v>
      </c>
      <c r="E25" s="239">
        <v>184</v>
      </c>
      <c r="F25" s="267"/>
      <c r="G25" s="240">
        <f>E25*F25</f>
        <v>0</v>
      </c>
      <c r="H25" s="241">
        <v>5E-05</v>
      </c>
      <c r="I25" s="241">
        <f>E25*H25</f>
        <v>0.0092</v>
      </c>
      <c r="J25" s="241">
        <v>0</v>
      </c>
      <c r="K25" s="241">
        <f>E25*J25</f>
        <v>0</v>
      </c>
      <c r="M25" s="108" t="s">
        <v>124</v>
      </c>
      <c r="O25" s="102"/>
    </row>
    <row r="26" spans="1:104" ht="25.5">
      <c r="A26" s="103">
        <v>11</v>
      </c>
      <c r="B26" s="236" t="s">
        <v>88</v>
      </c>
      <c r="C26" s="237" t="s">
        <v>89</v>
      </c>
      <c r="D26" s="238" t="s">
        <v>90</v>
      </c>
      <c r="E26" s="239">
        <v>436.32</v>
      </c>
      <c r="F26" s="267"/>
      <c r="G26" s="240">
        <f>E26*F26</f>
        <v>0</v>
      </c>
      <c r="H26" s="241">
        <v>0</v>
      </c>
      <c r="I26" s="241">
        <f>E26*H26</f>
        <v>0</v>
      </c>
      <c r="J26" s="241">
        <v>0</v>
      </c>
      <c r="K26" s="241">
        <f>E26*J26</f>
        <v>0</v>
      </c>
      <c r="O26" s="102">
        <v>2</v>
      </c>
      <c r="AA26" s="85">
        <v>12</v>
      </c>
      <c r="AB26" s="85">
        <v>0</v>
      </c>
      <c r="AC26" s="85">
        <v>10</v>
      </c>
      <c r="AZ26" s="85">
        <v>1</v>
      </c>
      <c r="BA26" s="85">
        <f>IF(AZ26=1,G26,0)</f>
        <v>0</v>
      </c>
      <c r="BB26" s="85">
        <f>IF(AZ26=2,G26,0)</f>
        <v>0</v>
      </c>
      <c r="BC26" s="85">
        <f>IF(AZ26=3,G26,0)</f>
        <v>0</v>
      </c>
      <c r="BD26" s="85">
        <f>IF(AZ26=4,G26,0)</f>
        <v>0</v>
      </c>
      <c r="BE26" s="85">
        <f>IF(AZ26=5,G26,0)</f>
        <v>0</v>
      </c>
      <c r="CZ26" s="85">
        <v>5E-05</v>
      </c>
    </row>
    <row r="27" spans="1:104" ht="12.75">
      <c r="A27" s="104"/>
      <c r="B27" s="105"/>
      <c r="C27" s="330" t="s">
        <v>152</v>
      </c>
      <c r="D27" s="331"/>
      <c r="E27" s="106">
        <v>436.32</v>
      </c>
      <c r="F27" s="268"/>
      <c r="G27" s="107"/>
      <c r="H27" s="242"/>
      <c r="I27" s="242"/>
      <c r="J27" s="242"/>
      <c r="K27" s="242"/>
      <c r="O27" s="102">
        <v>2</v>
      </c>
      <c r="AA27" s="85">
        <v>12</v>
      </c>
      <c r="AB27" s="85">
        <v>0</v>
      </c>
      <c r="AC27" s="85">
        <v>11</v>
      </c>
      <c r="AZ27" s="85">
        <v>1</v>
      </c>
      <c r="BA27" s="85">
        <f>IF(AZ27=1,G27,0)</f>
        <v>0</v>
      </c>
      <c r="BB27" s="85">
        <f>IF(AZ27=2,G27,0)</f>
        <v>0</v>
      </c>
      <c r="BC27" s="85">
        <f>IF(AZ27=3,G27,0)</f>
        <v>0</v>
      </c>
      <c r="BD27" s="85">
        <f>IF(AZ27=4,G27,0)</f>
        <v>0</v>
      </c>
      <c r="BE27" s="85">
        <f>IF(AZ27=5,G27,0)</f>
        <v>0</v>
      </c>
      <c r="CZ27" s="85">
        <v>0</v>
      </c>
    </row>
    <row r="28" spans="1:15" ht="12.75">
      <c r="A28" s="109"/>
      <c r="B28" s="110" t="s">
        <v>61</v>
      </c>
      <c r="C28" s="111" t="str">
        <f>CONCATENATE(B7," ",C7)</f>
        <v>1 Zemní práce</v>
      </c>
      <c r="D28" s="109"/>
      <c r="E28" s="112"/>
      <c r="F28" s="269"/>
      <c r="G28" s="113">
        <f>SUM(G7:G27)</f>
        <v>0</v>
      </c>
      <c r="H28" s="243"/>
      <c r="I28" s="244">
        <f>SUM(I7:I27)</f>
        <v>0.0092</v>
      </c>
      <c r="J28" s="243"/>
      <c r="K28" s="244">
        <f>SUM(K7:K27)</f>
        <v>0</v>
      </c>
      <c r="M28" s="108" t="s">
        <v>125</v>
      </c>
      <c r="O28" s="102"/>
    </row>
    <row r="29" spans="1:104" ht="12.75">
      <c r="A29" s="95" t="s">
        <v>58</v>
      </c>
      <c r="B29" s="96" t="s">
        <v>92</v>
      </c>
      <c r="C29" s="97" t="s">
        <v>93</v>
      </c>
      <c r="D29" s="98"/>
      <c r="E29" s="99"/>
      <c r="F29" s="266"/>
      <c r="G29" s="100"/>
      <c r="H29" s="235"/>
      <c r="I29" s="235"/>
      <c r="J29" s="235"/>
      <c r="K29" s="235"/>
      <c r="O29" s="102">
        <v>2</v>
      </c>
      <c r="AA29" s="85">
        <v>12</v>
      </c>
      <c r="AB29" s="85">
        <v>0</v>
      </c>
      <c r="AC29" s="85">
        <v>12</v>
      </c>
      <c r="AZ29" s="85">
        <v>1</v>
      </c>
      <c r="BA29" s="85">
        <f>IF(AZ29=1,G29,0)</f>
        <v>0</v>
      </c>
      <c r="BB29" s="85">
        <f>IF(AZ29=2,G29,0)</f>
        <v>0</v>
      </c>
      <c r="BC29" s="85">
        <f>IF(AZ29=3,G29,0)</f>
        <v>0</v>
      </c>
      <c r="BD29" s="85">
        <f>IF(AZ29=4,G29,0)</f>
        <v>0</v>
      </c>
      <c r="BE29" s="85">
        <f>IF(AZ29=5,G29,0)</f>
        <v>0</v>
      </c>
      <c r="CZ29" s="85">
        <v>0.00304</v>
      </c>
    </row>
    <row r="30" spans="1:104" ht="25.5">
      <c r="A30" s="103">
        <v>12</v>
      </c>
      <c r="B30" s="236" t="s">
        <v>96</v>
      </c>
      <c r="C30" s="237" t="s">
        <v>273</v>
      </c>
      <c r="D30" s="238" t="s">
        <v>76</v>
      </c>
      <c r="E30" s="239">
        <v>1786.28</v>
      </c>
      <c r="F30" s="267"/>
      <c r="G30" s="240">
        <f>E30*F30</f>
        <v>0</v>
      </c>
      <c r="H30" s="241">
        <v>0.0177</v>
      </c>
      <c r="I30" s="241">
        <f>E30*H30</f>
        <v>31.617156</v>
      </c>
      <c r="J30" s="241">
        <v>0</v>
      </c>
      <c r="K30" s="241">
        <f>E30*J30</f>
        <v>0</v>
      </c>
      <c r="O30" s="102">
        <v>2</v>
      </c>
      <c r="AA30" s="85">
        <v>12</v>
      </c>
      <c r="AB30" s="85">
        <v>0</v>
      </c>
      <c r="AC30" s="85">
        <v>13</v>
      </c>
      <c r="AZ30" s="85">
        <v>1</v>
      </c>
      <c r="BA30" s="85">
        <f>IF(AZ30=1,G30,0)</f>
        <v>0</v>
      </c>
      <c r="BB30" s="85">
        <f>IF(AZ30=2,G30,0)</f>
        <v>0</v>
      </c>
      <c r="BC30" s="85">
        <f>IF(AZ30=3,G30,0)</f>
        <v>0</v>
      </c>
      <c r="BD30" s="85">
        <f>IF(AZ30=4,G30,0)</f>
        <v>0</v>
      </c>
      <c r="BE30" s="85">
        <f>IF(AZ30=5,G30,0)</f>
        <v>0</v>
      </c>
      <c r="CZ30" s="85">
        <v>0</v>
      </c>
    </row>
    <row r="31" spans="1:15" ht="12.75">
      <c r="A31" s="104"/>
      <c r="B31" s="105"/>
      <c r="C31" s="330" t="s">
        <v>153</v>
      </c>
      <c r="D31" s="331"/>
      <c r="E31" s="106">
        <v>1683.78</v>
      </c>
      <c r="F31" s="268"/>
      <c r="G31" s="107"/>
      <c r="H31" s="242"/>
      <c r="I31" s="242"/>
      <c r="J31" s="242"/>
      <c r="K31" s="242"/>
      <c r="M31" s="108" t="s">
        <v>129</v>
      </c>
      <c r="O31" s="102"/>
    </row>
    <row r="32" spans="1:57" ht="12.75">
      <c r="A32" s="104"/>
      <c r="B32" s="105"/>
      <c r="C32" s="330" t="s">
        <v>149</v>
      </c>
      <c r="D32" s="331"/>
      <c r="E32" s="106">
        <v>49.7</v>
      </c>
      <c r="F32" s="268"/>
      <c r="G32" s="107"/>
      <c r="H32" s="242"/>
      <c r="I32" s="242"/>
      <c r="J32" s="242"/>
      <c r="K32" s="242"/>
      <c r="O32" s="102">
        <v>4</v>
      </c>
      <c r="BA32" s="114">
        <f>SUM(BA7:BA31)</f>
        <v>0</v>
      </c>
      <c r="BB32" s="114">
        <f>SUM(BB7:BB31)</f>
        <v>0</v>
      </c>
      <c r="BC32" s="114">
        <f>SUM(BC7:BC31)</f>
        <v>0</v>
      </c>
      <c r="BD32" s="114">
        <f>SUM(BD7:BD31)</f>
        <v>0</v>
      </c>
      <c r="BE32" s="114">
        <f>SUM(BE7:BE31)</f>
        <v>0</v>
      </c>
    </row>
    <row r="33" spans="1:15" ht="12.75">
      <c r="A33" s="104"/>
      <c r="B33" s="105"/>
      <c r="C33" s="330" t="s">
        <v>150</v>
      </c>
      <c r="D33" s="331"/>
      <c r="E33" s="106">
        <v>52.8</v>
      </c>
      <c r="F33" s="268"/>
      <c r="G33" s="107"/>
      <c r="H33" s="242"/>
      <c r="I33" s="242"/>
      <c r="J33" s="242"/>
      <c r="K33" s="242"/>
      <c r="O33" s="102">
        <v>1</v>
      </c>
    </row>
    <row r="34" spans="1:104" ht="25.5">
      <c r="A34" s="103">
        <v>13</v>
      </c>
      <c r="B34" s="236" t="s">
        <v>98</v>
      </c>
      <c r="C34" s="237" t="s">
        <v>274</v>
      </c>
      <c r="D34" s="238" t="s">
        <v>76</v>
      </c>
      <c r="E34" s="239">
        <v>1786.28</v>
      </c>
      <c r="F34" s="267"/>
      <c r="G34" s="240">
        <f>E34*F34</f>
        <v>0</v>
      </c>
      <c r="H34" s="241">
        <v>0.27994</v>
      </c>
      <c r="I34" s="241">
        <f>E34*H34</f>
        <v>500.05122320000004</v>
      </c>
      <c r="J34" s="241">
        <v>0</v>
      </c>
      <c r="K34" s="241">
        <f>E34*J34</f>
        <v>0</v>
      </c>
      <c r="O34" s="102">
        <v>2</v>
      </c>
      <c r="AA34" s="85">
        <v>12</v>
      </c>
      <c r="AB34" s="85">
        <v>0</v>
      </c>
      <c r="AC34" s="85">
        <v>14</v>
      </c>
      <c r="AZ34" s="85">
        <v>1</v>
      </c>
      <c r="BA34" s="85">
        <f>IF(AZ34=1,G34,0)</f>
        <v>0</v>
      </c>
      <c r="BB34" s="85">
        <f>IF(AZ34=2,G34,0)</f>
        <v>0</v>
      </c>
      <c r="BC34" s="85">
        <f>IF(AZ34=3,G34,0)</f>
        <v>0</v>
      </c>
      <c r="BD34" s="85">
        <f>IF(AZ34=4,G34,0)</f>
        <v>0</v>
      </c>
      <c r="BE34" s="85">
        <f>IF(AZ34=5,G34,0)</f>
        <v>0</v>
      </c>
      <c r="CZ34" s="85">
        <v>0.0177</v>
      </c>
    </row>
    <row r="35" spans="1:15" ht="12.75">
      <c r="A35" s="104"/>
      <c r="B35" s="105"/>
      <c r="C35" s="330" t="s">
        <v>148</v>
      </c>
      <c r="D35" s="331"/>
      <c r="E35" s="106">
        <v>1683.78</v>
      </c>
      <c r="F35" s="268"/>
      <c r="G35" s="107"/>
      <c r="H35" s="242"/>
      <c r="I35" s="242"/>
      <c r="J35" s="242"/>
      <c r="K35" s="242"/>
      <c r="M35" s="108" t="s">
        <v>130</v>
      </c>
      <c r="O35" s="102"/>
    </row>
    <row r="36" spans="1:15" ht="12.75">
      <c r="A36" s="104"/>
      <c r="B36" s="105"/>
      <c r="C36" s="330" t="s">
        <v>149</v>
      </c>
      <c r="D36" s="331"/>
      <c r="E36" s="106">
        <v>49.7</v>
      </c>
      <c r="F36" s="268"/>
      <c r="G36" s="107"/>
      <c r="H36" s="242"/>
      <c r="I36" s="242"/>
      <c r="J36" s="242"/>
      <c r="K36" s="242"/>
      <c r="M36" s="108" t="s">
        <v>121</v>
      </c>
      <c r="O36" s="102"/>
    </row>
    <row r="37" spans="1:15" ht="12.75">
      <c r="A37" s="104"/>
      <c r="B37" s="105"/>
      <c r="C37" s="330" t="s">
        <v>150</v>
      </c>
      <c r="D37" s="331"/>
      <c r="E37" s="106">
        <v>52.8</v>
      </c>
      <c r="F37" s="268"/>
      <c r="G37" s="107"/>
      <c r="H37" s="242"/>
      <c r="I37" s="242"/>
      <c r="J37" s="242"/>
      <c r="K37" s="242"/>
      <c r="M37" s="108" t="s">
        <v>122</v>
      </c>
      <c r="O37" s="102"/>
    </row>
    <row r="38" spans="1:15" ht="25.5">
      <c r="A38" s="103">
        <v>14</v>
      </c>
      <c r="B38" s="236" t="s">
        <v>99</v>
      </c>
      <c r="C38" s="237" t="s">
        <v>275</v>
      </c>
      <c r="D38" s="238" t="s">
        <v>76</v>
      </c>
      <c r="E38" s="239">
        <v>1746.19</v>
      </c>
      <c r="F38" s="267"/>
      <c r="G38" s="240">
        <f>E38*F38</f>
        <v>0</v>
      </c>
      <c r="H38" s="241">
        <v>0.36834</v>
      </c>
      <c r="I38" s="241">
        <f>E38*H38</f>
        <v>643.1916246000001</v>
      </c>
      <c r="J38" s="241">
        <v>0</v>
      </c>
      <c r="K38" s="241">
        <f>E38*J38</f>
        <v>0</v>
      </c>
      <c r="M38" s="108" t="s">
        <v>123</v>
      </c>
      <c r="O38" s="102"/>
    </row>
    <row r="39" spans="1:104" ht="12.75">
      <c r="A39" s="104"/>
      <c r="B39" s="105"/>
      <c r="C39" s="330" t="s">
        <v>238</v>
      </c>
      <c r="D39" s="331"/>
      <c r="E39" s="106">
        <v>1643.69</v>
      </c>
      <c r="F39" s="268"/>
      <c r="G39" s="107"/>
      <c r="H39" s="242"/>
      <c r="I39" s="242"/>
      <c r="J39" s="242"/>
      <c r="K39" s="242"/>
      <c r="O39" s="102">
        <v>2</v>
      </c>
      <c r="AA39" s="85">
        <v>12</v>
      </c>
      <c r="AB39" s="85">
        <v>0</v>
      </c>
      <c r="AC39" s="85">
        <v>15</v>
      </c>
      <c r="AZ39" s="85">
        <v>1</v>
      </c>
      <c r="BA39" s="85">
        <f>IF(AZ39=1,G39,0)</f>
        <v>0</v>
      </c>
      <c r="BB39" s="85">
        <f>IF(AZ39=2,G39,0)</f>
        <v>0</v>
      </c>
      <c r="BC39" s="85">
        <f>IF(AZ39=3,G39,0)</f>
        <v>0</v>
      </c>
      <c r="BD39" s="85">
        <f>IF(AZ39=4,G39,0)</f>
        <v>0</v>
      </c>
      <c r="BE39" s="85">
        <f>IF(AZ39=5,G39,0)</f>
        <v>0</v>
      </c>
      <c r="CZ39" s="85">
        <v>0.10255</v>
      </c>
    </row>
    <row r="40" spans="1:15" ht="12.75">
      <c r="A40" s="104"/>
      <c r="B40" s="105"/>
      <c r="C40" s="330" t="s">
        <v>149</v>
      </c>
      <c r="D40" s="331"/>
      <c r="E40" s="106">
        <v>49.7</v>
      </c>
      <c r="F40" s="268"/>
      <c r="G40" s="107"/>
      <c r="H40" s="242"/>
      <c r="I40" s="242"/>
      <c r="J40" s="242"/>
      <c r="K40" s="242"/>
      <c r="M40" s="108" t="s">
        <v>131</v>
      </c>
      <c r="O40" s="102"/>
    </row>
    <row r="41" spans="1:104" ht="12.75">
      <c r="A41" s="104"/>
      <c r="B41" s="105"/>
      <c r="C41" s="330" t="s">
        <v>150</v>
      </c>
      <c r="D41" s="331"/>
      <c r="E41" s="106">
        <v>52.8</v>
      </c>
      <c r="F41" s="268"/>
      <c r="G41" s="107"/>
      <c r="H41" s="242"/>
      <c r="I41" s="242"/>
      <c r="J41" s="242"/>
      <c r="K41" s="242"/>
      <c r="O41" s="102">
        <v>2</v>
      </c>
      <c r="AA41" s="85">
        <v>12</v>
      </c>
      <c r="AB41" s="85">
        <v>0</v>
      </c>
      <c r="AC41" s="85">
        <v>16</v>
      </c>
      <c r="AZ41" s="85">
        <v>1</v>
      </c>
      <c r="BA41" s="85">
        <f>IF(AZ41=1,G41,0)</f>
        <v>0</v>
      </c>
      <c r="BB41" s="85">
        <f>IF(AZ41=2,G41,0)</f>
        <v>0</v>
      </c>
      <c r="BC41" s="85">
        <f>IF(AZ41=3,G41,0)</f>
        <v>0</v>
      </c>
      <c r="BD41" s="85">
        <f>IF(AZ41=4,G41,0)</f>
        <v>0</v>
      </c>
      <c r="BE41" s="85">
        <f>IF(AZ41=5,G41,0)</f>
        <v>0</v>
      </c>
      <c r="CZ41" s="85">
        <v>0.27994</v>
      </c>
    </row>
    <row r="42" spans="1:15" ht="25.5">
      <c r="A42" s="103">
        <v>15</v>
      </c>
      <c r="B42" s="236" t="s">
        <v>101</v>
      </c>
      <c r="C42" s="237" t="s">
        <v>276</v>
      </c>
      <c r="D42" s="238" t="s">
        <v>76</v>
      </c>
      <c r="E42" s="239">
        <v>1565.785</v>
      </c>
      <c r="F42" s="267"/>
      <c r="G42" s="240">
        <f>E42*F42</f>
        <v>0</v>
      </c>
      <c r="H42" s="241">
        <v>0.00561</v>
      </c>
      <c r="I42" s="241">
        <f>E42*H42</f>
        <v>8.784053850000001</v>
      </c>
      <c r="J42" s="241">
        <v>0</v>
      </c>
      <c r="K42" s="241">
        <f>E42*J42</f>
        <v>0</v>
      </c>
      <c r="M42" s="108" t="s">
        <v>120</v>
      </c>
      <c r="O42" s="102"/>
    </row>
    <row r="43" spans="1:15" ht="12.75">
      <c r="A43" s="104"/>
      <c r="B43" s="105"/>
      <c r="C43" s="330" t="s">
        <v>239</v>
      </c>
      <c r="D43" s="331"/>
      <c r="E43" s="106">
        <v>1463.285</v>
      </c>
      <c r="F43" s="268"/>
      <c r="G43" s="107"/>
      <c r="H43" s="242"/>
      <c r="I43" s="242"/>
      <c r="J43" s="242"/>
      <c r="K43" s="242"/>
      <c r="M43" s="108" t="s">
        <v>121</v>
      </c>
      <c r="O43" s="102"/>
    </row>
    <row r="44" spans="1:15" ht="12.75">
      <c r="A44" s="104"/>
      <c r="B44" s="105"/>
      <c r="C44" s="330" t="s">
        <v>149</v>
      </c>
      <c r="D44" s="331"/>
      <c r="E44" s="106">
        <v>49.7</v>
      </c>
      <c r="F44" s="268"/>
      <c r="G44" s="107"/>
      <c r="H44" s="242"/>
      <c r="I44" s="242"/>
      <c r="J44" s="242"/>
      <c r="K44" s="242"/>
      <c r="M44" s="108" t="s">
        <v>122</v>
      </c>
      <c r="O44" s="102"/>
    </row>
    <row r="45" spans="1:15" ht="12.75">
      <c r="A45" s="104"/>
      <c r="B45" s="105"/>
      <c r="C45" s="330" t="s">
        <v>150</v>
      </c>
      <c r="D45" s="331"/>
      <c r="E45" s="106">
        <v>52.8</v>
      </c>
      <c r="F45" s="268"/>
      <c r="G45" s="107"/>
      <c r="H45" s="242"/>
      <c r="I45" s="242"/>
      <c r="J45" s="242"/>
      <c r="K45" s="242"/>
      <c r="M45" s="108" t="s">
        <v>123</v>
      </c>
      <c r="O45" s="102"/>
    </row>
    <row r="46" spans="1:104" ht="25.5">
      <c r="A46" s="103">
        <v>16</v>
      </c>
      <c r="B46" s="236" t="s">
        <v>103</v>
      </c>
      <c r="C46" s="237" t="s">
        <v>277</v>
      </c>
      <c r="D46" s="238" t="s">
        <v>76</v>
      </c>
      <c r="E46" s="239">
        <v>1565.785</v>
      </c>
      <c r="F46" s="267"/>
      <c r="G46" s="240">
        <f>E46*F46</f>
        <v>0</v>
      </c>
      <c r="H46" s="241">
        <v>0.18463</v>
      </c>
      <c r="I46" s="241">
        <f>E46*H46</f>
        <v>289.09088455</v>
      </c>
      <c r="J46" s="241">
        <v>0</v>
      </c>
      <c r="K46" s="241">
        <f>E46*J46</f>
        <v>0</v>
      </c>
      <c r="O46" s="102">
        <v>2</v>
      </c>
      <c r="AA46" s="85">
        <v>12</v>
      </c>
      <c r="AB46" s="85">
        <v>0</v>
      </c>
      <c r="AC46" s="85">
        <v>17</v>
      </c>
      <c r="AZ46" s="85">
        <v>1</v>
      </c>
      <c r="BA46" s="85">
        <f>IF(AZ46=1,G46,0)</f>
        <v>0</v>
      </c>
      <c r="BB46" s="85">
        <f>IF(AZ46=2,G46,0)</f>
        <v>0</v>
      </c>
      <c r="BC46" s="85">
        <f>IF(AZ46=3,G46,0)</f>
        <v>0</v>
      </c>
      <c r="BD46" s="85">
        <f>IF(AZ46=4,G46,0)</f>
        <v>0</v>
      </c>
      <c r="BE46" s="85">
        <f>IF(AZ46=5,G46,0)</f>
        <v>0</v>
      </c>
      <c r="CZ46" s="85">
        <v>0.36834</v>
      </c>
    </row>
    <row r="47" spans="1:15" ht="25.5">
      <c r="A47" s="103">
        <v>17</v>
      </c>
      <c r="B47" s="236" t="s">
        <v>104</v>
      </c>
      <c r="C47" s="237" t="s">
        <v>278</v>
      </c>
      <c r="D47" s="238" t="s">
        <v>76</v>
      </c>
      <c r="E47" s="239">
        <v>1505.65</v>
      </c>
      <c r="F47" s="267"/>
      <c r="G47" s="240">
        <f>E47*F47</f>
        <v>0</v>
      </c>
      <c r="H47" s="241">
        <v>0.00061</v>
      </c>
      <c r="I47" s="241">
        <f>E47*H47</f>
        <v>0.9184465</v>
      </c>
      <c r="J47" s="241">
        <v>0</v>
      </c>
      <c r="K47" s="241">
        <f>E47*J47</f>
        <v>0</v>
      </c>
      <c r="M47" s="108" t="s">
        <v>132</v>
      </c>
      <c r="O47" s="102"/>
    </row>
    <row r="48" spans="1:15" ht="12.75">
      <c r="A48" s="104"/>
      <c r="B48" s="105"/>
      <c r="C48" s="330" t="s">
        <v>154</v>
      </c>
      <c r="D48" s="331"/>
      <c r="E48" s="106">
        <v>1403.15</v>
      </c>
      <c r="F48" s="268"/>
      <c r="G48" s="107"/>
      <c r="H48" s="242"/>
      <c r="I48" s="242"/>
      <c r="J48" s="242"/>
      <c r="K48" s="242"/>
      <c r="M48" s="108" t="s">
        <v>121</v>
      </c>
      <c r="O48" s="102"/>
    </row>
    <row r="49" spans="1:15" ht="12.75">
      <c r="A49" s="104"/>
      <c r="B49" s="105"/>
      <c r="C49" s="330" t="s">
        <v>149</v>
      </c>
      <c r="D49" s="331"/>
      <c r="E49" s="106">
        <v>49.7</v>
      </c>
      <c r="F49" s="268"/>
      <c r="G49" s="107"/>
      <c r="H49" s="242"/>
      <c r="I49" s="242"/>
      <c r="J49" s="242"/>
      <c r="K49" s="242"/>
      <c r="M49" s="108" t="s">
        <v>122</v>
      </c>
      <c r="O49" s="102"/>
    </row>
    <row r="50" spans="1:15" ht="12.75">
      <c r="A50" s="104"/>
      <c r="B50" s="105"/>
      <c r="C50" s="330" t="s">
        <v>150</v>
      </c>
      <c r="D50" s="331"/>
      <c r="E50" s="106">
        <v>52.8</v>
      </c>
      <c r="F50" s="268"/>
      <c r="G50" s="107"/>
      <c r="H50" s="242"/>
      <c r="I50" s="242"/>
      <c r="J50" s="242"/>
      <c r="K50" s="242"/>
      <c r="M50" s="108" t="s">
        <v>123</v>
      </c>
      <c r="O50" s="102"/>
    </row>
    <row r="51" spans="1:104" ht="25.5">
      <c r="A51" s="103">
        <v>18</v>
      </c>
      <c r="B51" s="236" t="s">
        <v>105</v>
      </c>
      <c r="C51" s="237" t="s">
        <v>279</v>
      </c>
      <c r="D51" s="238" t="s">
        <v>76</v>
      </c>
      <c r="E51" s="239">
        <v>1505.65</v>
      </c>
      <c r="F51" s="267"/>
      <c r="G51" s="240">
        <f>E51*F51</f>
        <v>0</v>
      </c>
      <c r="H51" s="241">
        <v>0.10141</v>
      </c>
      <c r="I51" s="241">
        <f>E51*H51</f>
        <v>152.68796650000002</v>
      </c>
      <c r="J51" s="241">
        <v>0</v>
      </c>
      <c r="K51" s="241">
        <f>E51*J51</f>
        <v>0</v>
      </c>
      <c r="O51" s="102">
        <v>2</v>
      </c>
      <c r="AA51" s="85">
        <v>12</v>
      </c>
      <c r="AB51" s="85">
        <v>0</v>
      </c>
      <c r="AC51" s="85">
        <v>18</v>
      </c>
      <c r="AZ51" s="85">
        <v>1</v>
      </c>
      <c r="BA51" s="85">
        <f>IF(AZ51=1,G51,0)</f>
        <v>0</v>
      </c>
      <c r="BB51" s="85">
        <f>IF(AZ51=2,G51,0)</f>
        <v>0</v>
      </c>
      <c r="BC51" s="85">
        <f>IF(AZ51=3,G51,0)</f>
        <v>0</v>
      </c>
      <c r="BD51" s="85">
        <f>IF(AZ51=4,G51,0)</f>
        <v>0</v>
      </c>
      <c r="BE51" s="85">
        <f>IF(AZ51=5,G51,0)</f>
        <v>0</v>
      </c>
      <c r="CZ51" s="85">
        <v>0.00561</v>
      </c>
    </row>
    <row r="52" spans="1:15" ht="25.5">
      <c r="A52" s="103">
        <v>19</v>
      </c>
      <c r="B52" s="236" t="s">
        <v>98</v>
      </c>
      <c r="C52" s="237" t="s">
        <v>106</v>
      </c>
      <c r="D52" s="238" t="s">
        <v>76</v>
      </c>
      <c r="E52" s="239">
        <v>18</v>
      </c>
      <c r="F52" s="267"/>
      <c r="G52" s="240">
        <f>E52*F52</f>
        <v>0</v>
      </c>
      <c r="H52" s="241">
        <v>0.27994</v>
      </c>
      <c r="I52" s="241">
        <f>E52*H52</f>
        <v>5.03892</v>
      </c>
      <c r="J52" s="241">
        <v>0</v>
      </c>
      <c r="K52" s="241">
        <f>E52*J52</f>
        <v>0</v>
      </c>
      <c r="M52" s="108" t="s">
        <v>133</v>
      </c>
      <c r="O52" s="102"/>
    </row>
    <row r="53" spans="1:15" ht="12.75">
      <c r="A53" s="109"/>
      <c r="B53" s="110" t="s">
        <v>61</v>
      </c>
      <c r="C53" s="111" t="str">
        <f>CONCATENATE(B29," ",C29)</f>
        <v>5 Komunikace</v>
      </c>
      <c r="D53" s="109"/>
      <c r="E53" s="112"/>
      <c r="F53" s="269"/>
      <c r="G53" s="113">
        <f>SUM(G29:G52)</f>
        <v>0</v>
      </c>
      <c r="H53" s="243"/>
      <c r="I53" s="244">
        <f>SUM(I29:I52)</f>
        <v>1631.3802752000001</v>
      </c>
      <c r="J53" s="243"/>
      <c r="K53" s="244">
        <f>SUM(K29:K52)</f>
        <v>0</v>
      </c>
      <c r="M53" s="108" t="s">
        <v>121</v>
      </c>
      <c r="O53" s="102"/>
    </row>
    <row r="54" spans="1:15" ht="12.75">
      <c r="A54" s="95" t="s">
        <v>58</v>
      </c>
      <c r="B54" s="96" t="s">
        <v>108</v>
      </c>
      <c r="C54" s="97" t="s">
        <v>109</v>
      </c>
      <c r="D54" s="98"/>
      <c r="E54" s="99"/>
      <c r="F54" s="266"/>
      <c r="G54" s="100"/>
      <c r="H54" s="235"/>
      <c r="I54" s="235"/>
      <c r="J54" s="235"/>
      <c r="K54" s="235"/>
      <c r="M54" s="108" t="s">
        <v>122</v>
      </c>
      <c r="O54" s="102"/>
    </row>
    <row r="55" spans="1:11" ht="38.25">
      <c r="A55" s="103">
        <v>20</v>
      </c>
      <c r="B55" s="236" t="s">
        <v>158</v>
      </c>
      <c r="C55" s="237" t="s">
        <v>237</v>
      </c>
      <c r="D55" s="238" t="s">
        <v>128</v>
      </c>
      <c r="E55" s="239">
        <v>3</v>
      </c>
      <c r="F55" s="267"/>
      <c r="G55" s="240">
        <f>E55*F55</f>
        <v>0</v>
      </c>
      <c r="H55" s="241">
        <v>0.2459</v>
      </c>
      <c r="I55" s="241">
        <f>E55*H55</f>
        <v>0.7377</v>
      </c>
      <c r="J55" s="241">
        <v>0</v>
      </c>
      <c r="K55" s="241">
        <f>E55*J55</f>
        <v>0</v>
      </c>
    </row>
    <row r="56" spans="1:11" ht="12.75">
      <c r="A56" s="104"/>
      <c r="B56" s="105"/>
      <c r="C56" s="330" t="s">
        <v>159</v>
      </c>
      <c r="D56" s="331"/>
      <c r="E56" s="106">
        <v>1</v>
      </c>
      <c r="F56" s="268"/>
      <c r="G56" s="107"/>
      <c r="H56" s="242"/>
      <c r="I56" s="242"/>
      <c r="J56" s="242"/>
      <c r="K56" s="242"/>
    </row>
    <row r="57" spans="1:11" ht="12.75">
      <c r="A57" s="104"/>
      <c r="B57" s="105"/>
      <c r="C57" s="330" t="s">
        <v>160</v>
      </c>
      <c r="D57" s="331"/>
      <c r="E57" s="106">
        <v>1</v>
      </c>
      <c r="F57" s="268"/>
      <c r="G57" s="107"/>
      <c r="H57" s="242"/>
      <c r="I57" s="242"/>
      <c r="J57" s="242"/>
      <c r="K57" s="242"/>
    </row>
    <row r="58" spans="1:11" ht="12.75">
      <c r="A58" s="104"/>
      <c r="B58" s="105"/>
      <c r="C58" s="330" t="s">
        <v>161</v>
      </c>
      <c r="D58" s="331"/>
      <c r="E58" s="106">
        <v>1</v>
      </c>
      <c r="F58" s="268"/>
      <c r="G58" s="107"/>
      <c r="H58" s="242"/>
      <c r="I58" s="242"/>
      <c r="J58" s="242"/>
      <c r="K58" s="242"/>
    </row>
    <row r="59" spans="1:11" ht="12.75">
      <c r="A59" s="109"/>
      <c r="B59" s="110" t="s">
        <v>61</v>
      </c>
      <c r="C59" s="111" t="str">
        <f>CONCATENATE(B54," ",C54)</f>
        <v>91 Doplňující práce na komunikaci</v>
      </c>
      <c r="D59" s="109"/>
      <c r="E59" s="112"/>
      <c r="F59" s="269"/>
      <c r="G59" s="113">
        <f>SUM(G54:G58)</f>
        <v>0</v>
      </c>
      <c r="H59" s="243"/>
      <c r="I59" s="244">
        <f>SUM(I54:I58)</f>
        <v>0.7377</v>
      </c>
      <c r="J59" s="243"/>
      <c r="K59" s="244">
        <f>SUM(K54:K58)</f>
        <v>0</v>
      </c>
    </row>
    <row r="60" spans="1:11" ht="12.75">
      <c r="A60" s="95" t="s">
        <v>58</v>
      </c>
      <c r="B60" s="96" t="s">
        <v>112</v>
      </c>
      <c r="C60" s="97" t="s">
        <v>113</v>
      </c>
      <c r="D60" s="98"/>
      <c r="E60" s="99"/>
      <c r="F60" s="266"/>
      <c r="G60" s="100"/>
      <c r="H60" s="235"/>
      <c r="I60" s="235"/>
      <c r="J60" s="235"/>
      <c r="K60" s="235"/>
    </row>
    <row r="61" spans="1:11" ht="25.5">
      <c r="A61" s="103">
        <v>21</v>
      </c>
      <c r="B61" s="236" t="s">
        <v>114</v>
      </c>
      <c r="C61" s="237" t="s">
        <v>281</v>
      </c>
      <c r="D61" s="238" t="s">
        <v>90</v>
      </c>
      <c r="E61" s="239">
        <v>1632.1272</v>
      </c>
      <c r="F61" s="267"/>
      <c r="G61" s="240">
        <f>E61*F61</f>
        <v>0</v>
      </c>
      <c r="H61" s="241">
        <v>0</v>
      </c>
      <c r="I61" s="241">
        <f>E61*H61</f>
        <v>0</v>
      </c>
      <c r="J61" s="241">
        <v>0</v>
      </c>
      <c r="K61" s="241">
        <f>E61*J61</f>
        <v>0</v>
      </c>
    </row>
    <row r="62" spans="1:11" ht="12.75">
      <c r="A62" s="104"/>
      <c r="B62" s="105"/>
      <c r="C62" s="330" t="s">
        <v>285</v>
      </c>
      <c r="D62" s="331"/>
      <c r="E62" s="106">
        <v>1632.1272</v>
      </c>
      <c r="F62" s="268"/>
      <c r="G62" s="107"/>
      <c r="H62" s="242"/>
      <c r="I62" s="242"/>
      <c r="J62" s="242"/>
      <c r="K62" s="242"/>
    </row>
    <row r="63" spans="1:11" ht="12.75">
      <c r="A63" s="109"/>
      <c r="B63" s="110" t="s">
        <v>61</v>
      </c>
      <c r="C63" s="111" t="str">
        <f>CONCATENATE(B60," ",C60)</f>
        <v>99 Staveništní přesun hmot</v>
      </c>
      <c r="D63" s="109"/>
      <c r="E63" s="112"/>
      <c r="F63" s="269"/>
      <c r="G63" s="113">
        <f>SUM(G60:G62)</f>
        <v>0</v>
      </c>
      <c r="H63" s="243"/>
      <c r="I63" s="244">
        <f>SUM(I60:I62)</f>
        <v>0</v>
      </c>
      <c r="J63" s="243"/>
      <c r="K63" s="244">
        <f>SUM(K60:K62)</f>
        <v>0</v>
      </c>
    </row>
    <row r="64" spans="1:7" ht="12.75">
      <c r="A64" s="115"/>
      <c r="B64" s="115"/>
      <c r="C64" s="115"/>
      <c r="D64" s="115"/>
      <c r="E64" s="115"/>
      <c r="F64" s="115"/>
      <c r="G64" s="115"/>
    </row>
    <row r="65" ht="12.75">
      <c r="E65" s="85"/>
    </row>
    <row r="66" ht="12.75">
      <c r="E66" s="85"/>
    </row>
    <row r="67" ht="12.75">
      <c r="E67" s="85"/>
    </row>
    <row r="68" ht="12.75">
      <c r="E68" s="85"/>
    </row>
    <row r="69" ht="12.75">
      <c r="E69" s="85"/>
    </row>
    <row r="70" ht="12.75">
      <c r="E70" s="85"/>
    </row>
    <row r="71" ht="12.75">
      <c r="E71" s="85"/>
    </row>
    <row r="72" ht="12.75">
      <c r="E72" s="85"/>
    </row>
    <row r="73" ht="12.75">
      <c r="E73" s="85"/>
    </row>
    <row r="74" ht="12.75">
      <c r="E74" s="85"/>
    </row>
    <row r="75" ht="12.75">
      <c r="E75" s="85"/>
    </row>
    <row r="76" ht="12.75">
      <c r="E76" s="85"/>
    </row>
    <row r="77" ht="12.75">
      <c r="E77" s="85"/>
    </row>
    <row r="78" ht="12.75">
      <c r="E78" s="85"/>
    </row>
    <row r="79" ht="12.75">
      <c r="E79" s="85"/>
    </row>
    <row r="80" ht="12.75">
      <c r="E80" s="85"/>
    </row>
    <row r="81" ht="12.75">
      <c r="E81" s="85"/>
    </row>
    <row r="82" ht="12.75">
      <c r="E82" s="85"/>
    </row>
    <row r="83" ht="12.75">
      <c r="E83" s="85"/>
    </row>
    <row r="84" ht="12.75">
      <c r="E84" s="85"/>
    </row>
    <row r="85" ht="12.75">
      <c r="E85" s="85"/>
    </row>
    <row r="86" ht="12.75">
      <c r="E86" s="85"/>
    </row>
    <row r="87" ht="12.75">
      <c r="E87" s="85"/>
    </row>
    <row r="88" ht="12.75">
      <c r="E88" s="85"/>
    </row>
    <row r="89" ht="12.75">
      <c r="E89" s="85"/>
    </row>
    <row r="90" ht="12.75">
      <c r="E90" s="85"/>
    </row>
    <row r="91" ht="12.75">
      <c r="E91" s="85"/>
    </row>
    <row r="92" ht="12.75">
      <c r="E92" s="85"/>
    </row>
    <row r="93" ht="12.75">
      <c r="E93" s="85"/>
    </row>
    <row r="94" ht="12.75">
      <c r="E94" s="85"/>
    </row>
    <row r="95" ht="12.75">
      <c r="E95" s="85"/>
    </row>
    <row r="96" spans="1:2" ht="12.75">
      <c r="A96" s="116"/>
      <c r="B96" s="116"/>
    </row>
    <row r="97" spans="1:7" ht="12.75">
      <c r="A97" s="115"/>
      <c r="B97" s="115"/>
      <c r="C97" s="118"/>
      <c r="D97" s="118"/>
      <c r="E97" s="119"/>
      <c r="F97" s="118"/>
      <c r="G97" s="120"/>
    </row>
    <row r="98" spans="1:7" ht="12.75">
      <c r="A98" s="121"/>
      <c r="B98" s="121"/>
      <c r="C98" s="115"/>
      <c r="D98" s="115"/>
      <c r="E98" s="122"/>
      <c r="F98" s="115"/>
      <c r="G98" s="115"/>
    </row>
    <row r="99" spans="1:7" ht="12.75">
      <c r="A99" s="115"/>
      <c r="B99" s="115"/>
      <c r="C99" s="115"/>
      <c r="D99" s="115"/>
      <c r="E99" s="122"/>
      <c r="F99" s="115"/>
      <c r="G99" s="115"/>
    </row>
    <row r="100" spans="1:7" ht="12.75">
      <c r="A100" s="115"/>
      <c r="B100" s="115"/>
      <c r="C100" s="115"/>
      <c r="D100" s="115"/>
      <c r="E100" s="122"/>
      <c r="F100" s="115"/>
      <c r="G100" s="115"/>
    </row>
    <row r="101" spans="1:7" ht="12.75">
      <c r="A101" s="115"/>
      <c r="B101" s="115"/>
      <c r="C101" s="115"/>
      <c r="D101" s="115"/>
      <c r="E101" s="122"/>
      <c r="F101" s="115"/>
      <c r="G101" s="115"/>
    </row>
    <row r="102" spans="1:7" ht="12.75">
      <c r="A102" s="115"/>
      <c r="B102" s="115"/>
      <c r="C102" s="115"/>
      <c r="D102" s="115"/>
      <c r="E102" s="122"/>
      <c r="F102" s="115"/>
      <c r="G102" s="115"/>
    </row>
    <row r="103" spans="1:7" ht="12.75">
      <c r="A103" s="115"/>
      <c r="B103" s="115"/>
      <c r="C103" s="115"/>
      <c r="D103" s="115"/>
      <c r="E103" s="122"/>
      <c r="F103" s="115"/>
      <c r="G103" s="115"/>
    </row>
    <row r="104" spans="1:7" ht="12.75">
      <c r="A104" s="115"/>
      <c r="B104" s="115"/>
      <c r="C104" s="115"/>
      <c r="D104" s="115"/>
      <c r="E104" s="122"/>
      <c r="F104" s="115"/>
      <c r="G104" s="115"/>
    </row>
    <row r="105" spans="1:7" ht="12.75">
      <c r="A105" s="115"/>
      <c r="B105" s="115"/>
      <c r="C105" s="115"/>
      <c r="D105" s="115"/>
      <c r="E105" s="122"/>
      <c r="F105" s="115"/>
      <c r="G105" s="115"/>
    </row>
    <row r="106" spans="1:7" ht="12.75">
      <c r="A106" s="115"/>
      <c r="B106" s="115"/>
      <c r="C106" s="115"/>
      <c r="D106" s="115"/>
      <c r="E106" s="122"/>
      <c r="F106" s="115"/>
      <c r="G106" s="115"/>
    </row>
    <row r="107" spans="1:7" ht="12.75">
      <c r="A107" s="115"/>
      <c r="B107" s="115"/>
      <c r="C107" s="115"/>
      <c r="D107" s="115"/>
      <c r="E107" s="122"/>
      <c r="F107" s="115"/>
      <c r="G107" s="115"/>
    </row>
    <row r="108" spans="1:7" ht="12.75">
      <c r="A108" s="115"/>
      <c r="B108" s="115"/>
      <c r="C108" s="115"/>
      <c r="D108" s="115"/>
      <c r="E108" s="122"/>
      <c r="F108" s="115"/>
      <c r="G108" s="115"/>
    </row>
    <row r="109" spans="1:7" ht="12.75">
      <c r="A109" s="115"/>
      <c r="B109" s="115"/>
      <c r="C109" s="115"/>
      <c r="D109" s="115"/>
      <c r="E109" s="122"/>
      <c r="F109" s="115"/>
      <c r="G109" s="115"/>
    </row>
    <row r="110" spans="1:7" ht="12.75">
      <c r="A110" s="115"/>
      <c r="B110" s="115"/>
      <c r="C110" s="115"/>
      <c r="D110" s="115"/>
      <c r="E110" s="122"/>
      <c r="F110" s="115"/>
      <c r="G110" s="115"/>
    </row>
  </sheetData>
  <sheetProtection algorithmName="SHA-512" hashValue="1549OBheFpPwaye6zn172INPECknMRnYbi0z9NFqDQ/NLrPPDlvBjg8pXXWmfU3t8ye5R7IAdmaoYFW4nDileQ==" saltValue="zL9eCnAfCXt8BlloAvIvJA==" spinCount="100000" sheet="1" objects="1" scenarios="1"/>
  <mergeCells count="32">
    <mergeCell ref="A1:I1"/>
    <mergeCell ref="G4:I4"/>
    <mergeCell ref="C39:D39"/>
    <mergeCell ref="C40:D40"/>
    <mergeCell ref="C41:D41"/>
    <mergeCell ref="C31:D31"/>
    <mergeCell ref="C36:D36"/>
    <mergeCell ref="C12:D12"/>
    <mergeCell ref="C14:D14"/>
    <mergeCell ref="C18:D18"/>
    <mergeCell ref="C10:D10"/>
    <mergeCell ref="A3:B3"/>
    <mergeCell ref="A4:B4"/>
    <mergeCell ref="C9:D9"/>
    <mergeCell ref="C58:D58"/>
    <mergeCell ref="C19:D19"/>
    <mergeCell ref="C20:D20"/>
    <mergeCell ref="C24:D24"/>
    <mergeCell ref="C27:D27"/>
    <mergeCell ref="C33:D33"/>
    <mergeCell ref="C45:D45"/>
    <mergeCell ref="C32:D32"/>
    <mergeCell ref="C35:D35"/>
    <mergeCell ref="C37:D37"/>
    <mergeCell ref="C43:D43"/>
    <mergeCell ref="C44:D44"/>
    <mergeCell ref="C62:D62"/>
    <mergeCell ref="C48:D48"/>
    <mergeCell ref="C49:D49"/>
    <mergeCell ref="C50:D50"/>
    <mergeCell ref="C56:D56"/>
    <mergeCell ref="C57:D5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2"/>
  <sheetViews>
    <sheetView showGridLines="0" showZeros="0" tabSelected="1" zoomScaleSheetLayoutView="115" workbookViewId="0" topLeftCell="A6">
      <selection activeCell="F11" sqref="F11:F29"/>
    </sheetView>
  </sheetViews>
  <sheetFormatPr defaultColWidth="9.00390625" defaultRowHeight="12.75"/>
  <cols>
    <col min="1" max="1" width="3.875" style="85" customWidth="1"/>
    <col min="2" max="2" width="12.00390625" style="85" customWidth="1"/>
    <col min="3" max="3" width="40.375" style="85" customWidth="1"/>
    <col min="4" max="4" width="5.625" style="85" customWidth="1"/>
    <col min="5" max="5" width="8.625" style="117" customWidth="1"/>
    <col min="6" max="6" width="9.875" style="85" customWidth="1"/>
    <col min="7" max="7" width="13.875" style="85" customWidth="1"/>
    <col min="8" max="16384" width="9.125" style="85" customWidth="1"/>
  </cols>
  <sheetData>
    <row r="1" spans="1:8" ht="18">
      <c r="A1" s="332" t="s">
        <v>165</v>
      </c>
      <c r="B1" s="332"/>
      <c r="C1" s="332"/>
      <c r="D1" s="332"/>
      <c r="E1" s="332"/>
      <c r="F1" s="332"/>
      <c r="G1" s="332"/>
      <c r="H1" s="127"/>
    </row>
    <row r="2" spans="1:8" ht="20.25">
      <c r="A2" s="128" t="s">
        <v>166</v>
      </c>
      <c r="B2" s="129"/>
      <c r="C2" s="130" t="str">
        <f>'[4]Krycí list rozpočtu'!E5</f>
        <v>NÁVRH DOPROVODNÉ VEGETACE VC 110, VC 111</v>
      </c>
      <c r="D2" s="129"/>
      <c r="E2" s="131"/>
      <c r="F2" s="132"/>
      <c r="G2" s="133"/>
      <c r="H2" s="134"/>
    </row>
    <row r="3" spans="1:8" ht="12.75">
      <c r="A3" s="135" t="s">
        <v>167</v>
      </c>
      <c r="B3" s="136"/>
      <c r="C3" s="137" t="str">
        <f>'[4]Krycí list rozpočtu'!E26</f>
        <v>ČR – SPÚ- KPÚ pro Jihomoravský kraj, pobočka Hodonín</v>
      </c>
      <c r="D3" s="136"/>
      <c r="E3" s="138"/>
      <c r="F3" s="139"/>
      <c r="G3" s="140"/>
      <c r="H3" s="134"/>
    </row>
    <row r="4" spans="1:8" ht="12.75">
      <c r="A4" s="135" t="s">
        <v>168</v>
      </c>
      <c r="B4" s="136"/>
      <c r="C4" s="137" t="str">
        <f>'[4]Krycí list rozpočtu'!E27</f>
        <v>Ing.Ilona Vybíralová, Zámecké náměstí 6/8, Břeclav 690 02</v>
      </c>
      <c r="D4" s="136"/>
      <c r="E4" s="138"/>
      <c r="F4" s="139"/>
      <c r="G4" s="140"/>
      <c r="H4" s="141"/>
    </row>
    <row r="5" spans="1:8" ht="16.5">
      <c r="A5" s="135" t="s">
        <v>169</v>
      </c>
      <c r="B5" s="136"/>
      <c r="C5" s="142" t="s">
        <v>170</v>
      </c>
      <c r="D5" s="136"/>
      <c r="E5" s="138"/>
      <c r="F5" s="139"/>
      <c r="G5" s="140"/>
      <c r="H5" s="134"/>
    </row>
    <row r="6" spans="1:8" ht="16.5">
      <c r="A6" s="143" t="s">
        <v>171</v>
      </c>
      <c r="B6" s="136"/>
      <c r="C6" s="144" t="str">
        <f>'[5]1 Krycí list'!G32</f>
        <v>Ing. Ilona Vybíralová</v>
      </c>
      <c r="D6" s="136"/>
      <c r="E6" s="138"/>
      <c r="F6" s="139"/>
      <c r="G6" s="140"/>
      <c r="H6" s="134"/>
    </row>
    <row r="7" spans="1:15" ht="12.75">
      <c r="A7" s="138"/>
      <c r="B7" s="145"/>
      <c r="C7" s="146"/>
      <c r="D7" s="145"/>
      <c r="E7" s="140"/>
      <c r="F7" s="139"/>
      <c r="G7" s="147"/>
      <c r="H7" s="136"/>
      <c r="I7" s="101"/>
      <c r="O7" s="102">
        <v>1</v>
      </c>
    </row>
    <row r="8" spans="1:104" ht="27">
      <c r="A8" s="148" t="s">
        <v>172</v>
      </c>
      <c r="B8" s="149" t="s">
        <v>173</v>
      </c>
      <c r="C8" s="150" t="s">
        <v>174</v>
      </c>
      <c r="D8" s="149" t="s">
        <v>54</v>
      </c>
      <c r="E8" s="149" t="s">
        <v>175</v>
      </c>
      <c r="F8" s="151" t="s">
        <v>176</v>
      </c>
      <c r="G8" s="152" t="s">
        <v>177</v>
      </c>
      <c r="H8" s="149" t="s">
        <v>178</v>
      </c>
      <c r="O8" s="102">
        <v>2</v>
      </c>
      <c r="AA8" s="85">
        <v>12</v>
      </c>
      <c r="AB8" s="85">
        <v>0</v>
      </c>
      <c r="AC8" s="85">
        <v>1</v>
      </c>
      <c r="AZ8" s="85">
        <v>1</v>
      </c>
      <c r="BA8" s="85" t="str">
        <f>IF(AZ8=1,G8,0)</f>
        <v>Cena celkem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Z8" s="85">
        <v>0</v>
      </c>
    </row>
    <row r="9" spans="1:15" ht="13.5">
      <c r="A9" s="153">
        <v>1</v>
      </c>
      <c r="B9" s="154">
        <v>2</v>
      </c>
      <c r="C9" s="155">
        <v>3</v>
      </c>
      <c r="D9" s="154">
        <v>4</v>
      </c>
      <c r="E9" s="156">
        <v>5</v>
      </c>
      <c r="F9" s="154">
        <v>6</v>
      </c>
      <c r="G9" s="156">
        <v>7</v>
      </c>
      <c r="H9" s="154">
        <v>9</v>
      </c>
      <c r="M9" s="108" t="s">
        <v>116</v>
      </c>
      <c r="O9" s="102"/>
    </row>
    <row r="10" spans="1:15" ht="13.5">
      <c r="A10" s="157"/>
      <c r="B10" s="158"/>
      <c r="C10" s="159" t="s">
        <v>179</v>
      </c>
      <c r="D10" s="157"/>
      <c r="E10" s="160"/>
      <c r="F10" s="161"/>
      <c r="G10" s="162"/>
      <c r="H10" s="163"/>
      <c r="M10" s="108" t="s">
        <v>117</v>
      </c>
      <c r="O10" s="102"/>
    </row>
    <row r="11" spans="1:104" ht="25.5">
      <c r="A11" s="164">
        <v>1</v>
      </c>
      <c r="B11" s="165" t="s">
        <v>180</v>
      </c>
      <c r="C11" s="166" t="s">
        <v>181</v>
      </c>
      <c r="D11" s="164" t="s">
        <v>76</v>
      </c>
      <c r="E11" s="164">
        <v>900</v>
      </c>
      <c r="F11" s="270"/>
      <c r="G11" s="167">
        <f aca="true" t="shared" si="0" ref="G11:G18">F11*E11</f>
        <v>0</v>
      </c>
      <c r="H11" s="168" t="s">
        <v>182</v>
      </c>
      <c r="O11" s="102">
        <v>2</v>
      </c>
      <c r="AA11" s="85">
        <v>12</v>
      </c>
      <c r="AB11" s="85">
        <v>0</v>
      </c>
      <c r="AC11" s="85">
        <v>2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Z11" s="85">
        <v>0</v>
      </c>
    </row>
    <row r="12" spans="1:15" ht="25.5">
      <c r="A12" s="164">
        <v>2</v>
      </c>
      <c r="B12" s="165" t="s">
        <v>183</v>
      </c>
      <c r="C12" s="166" t="s">
        <v>184</v>
      </c>
      <c r="D12" s="164" t="s">
        <v>185</v>
      </c>
      <c r="E12" s="164">
        <v>28</v>
      </c>
      <c r="F12" s="270"/>
      <c r="G12" s="167">
        <f t="shared" si="0"/>
        <v>0</v>
      </c>
      <c r="H12" s="168" t="s">
        <v>182</v>
      </c>
      <c r="M12" s="108" t="s">
        <v>118</v>
      </c>
      <c r="O12" s="102"/>
    </row>
    <row r="13" spans="1:104" ht="25.5">
      <c r="A13" s="164">
        <v>3</v>
      </c>
      <c r="B13" s="165" t="s">
        <v>186</v>
      </c>
      <c r="C13" s="166" t="s">
        <v>187</v>
      </c>
      <c r="D13" s="164" t="s">
        <v>185</v>
      </c>
      <c r="E13" s="164">
        <v>28</v>
      </c>
      <c r="F13" s="270"/>
      <c r="G13" s="169">
        <f t="shared" si="0"/>
        <v>0</v>
      </c>
      <c r="H13" s="168" t="s">
        <v>182</v>
      </c>
      <c r="O13" s="102">
        <v>2</v>
      </c>
      <c r="AA13" s="85">
        <v>12</v>
      </c>
      <c r="AB13" s="85">
        <v>0</v>
      </c>
      <c r="AC13" s="85">
        <v>3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Z13" s="85">
        <v>0</v>
      </c>
    </row>
    <row r="14" spans="1:15" ht="25.5">
      <c r="A14" s="164">
        <v>4</v>
      </c>
      <c r="B14" s="165" t="s">
        <v>188</v>
      </c>
      <c r="C14" s="166" t="s">
        <v>189</v>
      </c>
      <c r="D14" s="164" t="s">
        <v>185</v>
      </c>
      <c r="E14" s="164">
        <v>15</v>
      </c>
      <c r="F14" s="270"/>
      <c r="G14" s="167">
        <f t="shared" si="0"/>
        <v>0</v>
      </c>
      <c r="H14" s="168" t="s">
        <v>182</v>
      </c>
      <c r="M14" s="108" t="s">
        <v>119</v>
      </c>
      <c r="O14" s="102"/>
    </row>
    <row r="15" spans="1:104" ht="25.5">
      <c r="A15" s="164">
        <v>5</v>
      </c>
      <c r="B15" s="170" t="s">
        <v>190</v>
      </c>
      <c r="C15" s="166" t="s">
        <v>191</v>
      </c>
      <c r="D15" s="171"/>
      <c r="E15" s="172">
        <v>15</v>
      </c>
      <c r="F15" s="271"/>
      <c r="G15" s="173">
        <f t="shared" si="0"/>
        <v>0</v>
      </c>
      <c r="H15" s="168" t="s">
        <v>182</v>
      </c>
      <c r="O15" s="102">
        <v>2</v>
      </c>
      <c r="AA15" s="85">
        <v>12</v>
      </c>
      <c r="AB15" s="85">
        <v>0</v>
      </c>
      <c r="AC15" s="85">
        <v>4</v>
      </c>
      <c r="AZ15" s="85">
        <v>1</v>
      </c>
      <c r="BA15" s="85">
        <f>IF(AZ15=1,G15,0)</f>
        <v>0</v>
      </c>
      <c r="BB15" s="85">
        <f>IF(AZ15=2,G15,0)</f>
        <v>0</v>
      </c>
      <c r="BC15" s="85">
        <f>IF(AZ15=3,G15,0)</f>
        <v>0</v>
      </c>
      <c r="BD15" s="85">
        <f>IF(AZ15=4,G15,0)</f>
        <v>0</v>
      </c>
      <c r="BE15" s="85">
        <f>IF(AZ15=5,G15,0)</f>
        <v>0</v>
      </c>
      <c r="CZ15" s="85">
        <v>0</v>
      </c>
    </row>
    <row r="16" spans="1:104" ht="25.5">
      <c r="A16" s="164">
        <v>6</v>
      </c>
      <c r="B16" s="174" t="s">
        <v>192</v>
      </c>
      <c r="C16" s="166" t="s">
        <v>193</v>
      </c>
      <c r="D16" s="164" t="s">
        <v>185</v>
      </c>
      <c r="E16" s="164">
        <v>28</v>
      </c>
      <c r="F16" s="270"/>
      <c r="G16" s="169">
        <f t="shared" si="0"/>
        <v>0</v>
      </c>
      <c r="H16" s="168" t="s">
        <v>194</v>
      </c>
      <c r="O16" s="102">
        <v>2</v>
      </c>
      <c r="AA16" s="85">
        <v>12</v>
      </c>
      <c r="AB16" s="85">
        <v>0</v>
      </c>
      <c r="AC16" s="85">
        <v>5</v>
      </c>
      <c r="AZ16" s="85">
        <v>1</v>
      </c>
      <c r="BA16" s="85">
        <f>IF(AZ16=1,G16,0)</f>
        <v>0</v>
      </c>
      <c r="BB16" s="85">
        <f>IF(AZ16=2,G16,0)</f>
        <v>0</v>
      </c>
      <c r="BC16" s="85">
        <f>IF(AZ16=3,G16,0)</f>
        <v>0</v>
      </c>
      <c r="BD16" s="85">
        <f>IF(AZ16=4,G16,0)</f>
        <v>0</v>
      </c>
      <c r="BE16" s="85">
        <f>IF(AZ16=5,G16,0)</f>
        <v>0</v>
      </c>
      <c r="CZ16" s="85">
        <v>0</v>
      </c>
    </row>
    <row r="17" spans="1:104" ht="25.5">
      <c r="A17" s="164">
        <v>7</v>
      </c>
      <c r="B17" s="174" t="s">
        <v>22</v>
      </c>
      <c r="C17" s="166" t="s">
        <v>195</v>
      </c>
      <c r="D17" s="164" t="s">
        <v>185</v>
      </c>
      <c r="E17" s="164">
        <v>28</v>
      </c>
      <c r="F17" s="270"/>
      <c r="G17" s="169">
        <f t="shared" si="0"/>
        <v>0</v>
      </c>
      <c r="H17" s="168" t="s">
        <v>194</v>
      </c>
      <c r="O17" s="102">
        <v>2</v>
      </c>
      <c r="AA17" s="85">
        <v>12</v>
      </c>
      <c r="AB17" s="85">
        <v>0</v>
      </c>
      <c r="AC17" s="85">
        <v>6</v>
      </c>
      <c r="AZ17" s="85">
        <v>1</v>
      </c>
      <c r="BA17" s="85">
        <f>IF(AZ17=1,G17,0)</f>
        <v>0</v>
      </c>
      <c r="BB17" s="85">
        <f>IF(AZ17=2,G17,0)</f>
        <v>0</v>
      </c>
      <c r="BC17" s="85">
        <f>IF(AZ17=3,G17,0)</f>
        <v>0</v>
      </c>
      <c r="BD17" s="85">
        <f>IF(AZ17=4,G17,0)</f>
        <v>0</v>
      </c>
      <c r="BE17" s="85">
        <f>IF(AZ17=5,G17,0)</f>
        <v>0</v>
      </c>
      <c r="CZ17" s="85">
        <v>0</v>
      </c>
    </row>
    <row r="18" spans="1:15" ht="25.5">
      <c r="A18" s="164">
        <v>7</v>
      </c>
      <c r="B18" s="174" t="s">
        <v>22</v>
      </c>
      <c r="C18" s="166" t="s">
        <v>196</v>
      </c>
      <c r="D18" s="164" t="s">
        <v>185</v>
      </c>
      <c r="E18" s="164">
        <v>15</v>
      </c>
      <c r="F18" s="270"/>
      <c r="G18" s="169">
        <f t="shared" si="0"/>
        <v>0</v>
      </c>
      <c r="H18" s="168" t="s">
        <v>194</v>
      </c>
      <c r="M18" s="108" t="s">
        <v>120</v>
      </c>
      <c r="O18" s="102"/>
    </row>
    <row r="19" spans="1:15" ht="25.5">
      <c r="A19" s="164">
        <v>8</v>
      </c>
      <c r="B19" s="164" t="s">
        <v>197</v>
      </c>
      <c r="C19" s="166" t="s">
        <v>198</v>
      </c>
      <c r="D19" s="164" t="s">
        <v>185</v>
      </c>
      <c r="E19" s="164">
        <v>1</v>
      </c>
      <c r="F19" s="270"/>
      <c r="G19" s="167">
        <f>F19*E19</f>
        <v>0</v>
      </c>
      <c r="H19" s="168" t="s">
        <v>194</v>
      </c>
      <c r="M19" s="108" t="s">
        <v>121</v>
      </c>
      <c r="O19" s="102"/>
    </row>
    <row r="20" spans="1:15" ht="13.5">
      <c r="A20" s="157"/>
      <c r="B20" s="158"/>
      <c r="C20" s="159" t="s">
        <v>179</v>
      </c>
      <c r="D20" s="157"/>
      <c r="E20" s="160"/>
      <c r="F20" s="272"/>
      <c r="G20" s="162">
        <f>SUM(G11:G19)</f>
        <v>0</v>
      </c>
      <c r="H20" s="163"/>
      <c r="M20" s="108" t="s">
        <v>122</v>
      </c>
      <c r="O20" s="102"/>
    </row>
    <row r="21" spans="1:15" ht="25.5">
      <c r="A21" s="175">
        <v>9</v>
      </c>
      <c r="B21" s="176"/>
      <c r="C21" s="177" t="s">
        <v>199</v>
      </c>
      <c r="D21" s="178" t="s">
        <v>185</v>
      </c>
      <c r="E21" s="179">
        <v>22</v>
      </c>
      <c r="F21" s="273"/>
      <c r="G21" s="180">
        <f>E21*F21</f>
        <v>0</v>
      </c>
      <c r="H21" s="181" t="s">
        <v>200</v>
      </c>
      <c r="M21" s="108" t="s">
        <v>123</v>
      </c>
      <c r="O21" s="102"/>
    </row>
    <row r="22" spans="1:104" ht="25.5">
      <c r="A22" s="182">
        <v>10</v>
      </c>
      <c r="B22" s="176"/>
      <c r="C22" s="177" t="s">
        <v>201</v>
      </c>
      <c r="D22" s="178" t="s">
        <v>185</v>
      </c>
      <c r="E22" s="178">
        <v>6</v>
      </c>
      <c r="F22" s="274"/>
      <c r="G22" s="180">
        <f aca="true" t="shared" si="1" ref="G22:G29">E22*F22</f>
        <v>0</v>
      </c>
      <c r="H22" s="181" t="s">
        <v>200</v>
      </c>
      <c r="O22" s="102">
        <v>2</v>
      </c>
      <c r="AA22" s="85">
        <v>12</v>
      </c>
      <c r="AB22" s="85">
        <v>0</v>
      </c>
      <c r="AC22" s="85">
        <v>7</v>
      </c>
      <c r="AZ22" s="85">
        <v>1</v>
      </c>
      <c r="BA22" s="85">
        <f>IF(AZ22=1,G22,0)</f>
        <v>0</v>
      </c>
      <c r="BB22" s="85">
        <f>IF(AZ22=2,G22,0)</f>
        <v>0</v>
      </c>
      <c r="BC22" s="85">
        <f>IF(AZ22=3,G22,0)</f>
        <v>0</v>
      </c>
      <c r="BD22" s="85">
        <f>IF(AZ22=4,G22,0)</f>
        <v>0</v>
      </c>
      <c r="BE22" s="85">
        <f>IF(AZ22=5,G22,0)</f>
        <v>0</v>
      </c>
      <c r="CZ22" s="85">
        <v>0</v>
      </c>
    </row>
    <row r="23" spans="1:104" ht="25.5">
      <c r="A23" s="175">
        <v>11</v>
      </c>
      <c r="B23" s="176"/>
      <c r="C23" s="177" t="s">
        <v>202</v>
      </c>
      <c r="D23" s="178" t="s">
        <v>185</v>
      </c>
      <c r="E23" s="178">
        <v>15</v>
      </c>
      <c r="F23" s="274"/>
      <c r="G23" s="180">
        <f t="shared" si="1"/>
        <v>0</v>
      </c>
      <c r="H23" s="181" t="s">
        <v>200</v>
      </c>
      <c r="O23" s="102">
        <v>2</v>
      </c>
      <c r="AA23" s="85">
        <v>12</v>
      </c>
      <c r="AB23" s="85">
        <v>0</v>
      </c>
      <c r="AC23" s="85">
        <v>8</v>
      </c>
      <c r="AZ23" s="85">
        <v>1</v>
      </c>
      <c r="BA23" s="85">
        <f>IF(AZ23=1,G23,0)</f>
        <v>0</v>
      </c>
      <c r="BB23" s="85">
        <f>IF(AZ23=2,G23,0)</f>
        <v>0</v>
      </c>
      <c r="BC23" s="85">
        <f>IF(AZ23=3,G23,0)</f>
        <v>0</v>
      </c>
      <c r="BD23" s="85">
        <f>IF(AZ23=4,G23,0)</f>
        <v>0</v>
      </c>
      <c r="BE23" s="85">
        <f>IF(AZ23=5,G23,0)</f>
        <v>0</v>
      </c>
      <c r="CZ23" s="85">
        <v>0</v>
      </c>
    </row>
    <row r="24" spans="1:104" ht="25.5">
      <c r="A24" s="182">
        <v>12</v>
      </c>
      <c r="B24" s="176"/>
      <c r="C24" s="177" t="s">
        <v>203</v>
      </c>
      <c r="D24" s="178" t="s">
        <v>65</v>
      </c>
      <c r="E24" s="178">
        <v>1.4</v>
      </c>
      <c r="F24" s="274"/>
      <c r="G24" s="180">
        <f t="shared" si="1"/>
        <v>0</v>
      </c>
      <c r="H24" s="181" t="s">
        <v>204</v>
      </c>
      <c r="O24" s="102">
        <v>2</v>
      </c>
      <c r="AA24" s="85">
        <v>12</v>
      </c>
      <c r="AB24" s="85">
        <v>0</v>
      </c>
      <c r="AC24" s="85">
        <v>9</v>
      </c>
      <c r="AZ24" s="85">
        <v>1</v>
      </c>
      <c r="BA24" s="85">
        <f>IF(AZ24=1,G24,0)</f>
        <v>0</v>
      </c>
      <c r="BB24" s="85">
        <f>IF(AZ24=2,G24,0)</f>
        <v>0</v>
      </c>
      <c r="BC24" s="85">
        <f>IF(AZ24=3,G24,0)</f>
        <v>0</v>
      </c>
      <c r="BD24" s="85">
        <f>IF(AZ24=4,G24,0)</f>
        <v>0</v>
      </c>
      <c r="BE24" s="85">
        <f>IF(AZ24=5,G24,0)</f>
        <v>0</v>
      </c>
      <c r="CZ24" s="85">
        <v>0</v>
      </c>
    </row>
    <row r="25" spans="1:15" ht="25.5">
      <c r="A25" s="175">
        <v>13</v>
      </c>
      <c r="B25" s="176"/>
      <c r="C25" s="177" t="s">
        <v>205</v>
      </c>
      <c r="D25" s="178" t="s">
        <v>76</v>
      </c>
      <c r="E25" s="179">
        <v>20.5</v>
      </c>
      <c r="F25" s="273"/>
      <c r="G25" s="180">
        <f t="shared" si="1"/>
        <v>0</v>
      </c>
      <c r="H25" s="181" t="s">
        <v>204</v>
      </c>
      <c r="M25" s="108" t="s">
        <v>124</v>
      </c>
      <c r="O25" s="102"/>
    </row>
    <row r="26" spans="1:104" ht="25.5">
      <c r="A26" s="182">
        <v>14</v>
      </c>
      <c r="B26" s="176"/>
      <c r="C26" s="177" t="s">
        <v>206</v>
      </c>
      <c r="D26" s="178" t="s">
        <v>185</v>
      </c>
      <c r="E26" s="179">
        <v>28</v>
      </c>
      <c r="F26" s="273"/>
      <c r="G26" s="180">
        <f t="shared" si="1"/>
        <v>0</v>
      </c>
      <c r="H26" s="181" t="s">
        <v>204</v>
      </c>
      <c r="O26" s="102">
        <v>2</v>
      </c>
      <c r="AA26" s="85">
        <v>12</v>
      </c>
      <c r="AB26" s="85">
        <v>0</v>
      </c>
      <c r="AC26" s="85">
        <v>10</v>
      </c>
      <c r="AZ26" s="85">
        <v>1</v>
      </c>
      <c r="BA26" s="85">
        <f>IF(AZ26=1,G26,0)</f>
        <v>0</v>
      </c>
      <c r="BB26" s="85">
        <f>IF(AZ26=2,G26,0)</f>
        <v>0</v>
      </c>
      <c r="BC26" s="85">
        <f>IF(AZ26=3,G26,0)</f>
        <v>0</v>
      </c>
      <c r="BD26" s="85">
        <f>IF(AZ26=4,G26,0)</f>
        <v>0</v>
      </c>
      <c r="BE26" s="85">
        <f>IF(AZ26=5,G26,0)</f>
        <v>0</v>
      </c>
      <c r="CZ26" s="85">
        <v>5E-05</v>
      </c>
    </row>
    <row r="27" spans="1:104" ht="25.5">
      <c r="A27" s="175">
        <v>15</v>
      </c>
      <c r="B27" s="176"/>
      <c r="C27" s="177" t="s">
        <v>207</v>
      </c>
      <c r="D27" s="178" t="s">
        <v>185</v>
      </c>
      <c r="E27" s="179">
        <v>30</v>
      </c>
      <c r="F27" s="273"/>
      <c r="G27" s="180">
        <f t="shared" si="1"/>
        <v>0</v>
      </c>
      <c r="H27" s="181" t="s">
        <v>204</v>
      </c>
      <c r="O27" s="102">
        <v>2</v>
      </c>
      <c r="AA27" s="85">
        <v>12</v>
      </c>
      <c r="AB27" s="85">
        <v>0</v>
      </c>
      <c r="AC27" s="85">
        <v>11</v>
      </c>
      <c r="AZ27" s="85">
        <v>1</v>
      </c>
      <c r="BA27" s="85">
        <f>IF(AZ27=1,G27,0)</f>
        <v>0</v>
      </c>
      <c r="BB27" s="85">
        <f>IF(AZ27=2,G27,0)</f>
        <v>0</v>
      </c>
      <c r="BC27" s="85">
        <f>IF(AZ27=3,G27,0)</f>
        <v>0</v>
      </c>
      <c r="BD27" s="85">
        <f>IF(AZ27=4,G27,0)</f>
        <v>0</v>
      </c>
      <c r="BE27" s="85">
        <f>IF(AZ27=5,G27,0)</f>
        <v>0</v>
      </c>
      <c r="CZ27" s="85">
        <v>0</v>
      </c>
    </row>
    <row r="28" spans="1:15" ht="25.5">
      <c r="A28" s="182">
        <v>16</v>
      </c>
      <c r="B28" s="176"/>
      <c r="C28" s="177" t="s">
        <v>208</v>
      </c>
      <c r="D28" s="178" t="s">
        <v>185</v>
      </c>
      <c r="E28" s="179">
        <f>28+15</f>
        <v>43</v>
      </c>
      <c r="F28" s="273"/>
      <c r="G28" s="180">
        <f t="shared" si="1"/>
        <v>0</v>
      </c>
      <c r="H28" s="181" t="s">
        <v>204</v>
      </c>
      <c r="M28" s="108" t="s">
        <v>125</v>
      </c>
      <c r="O28" s="102"/>
    </row>
    <row r="29" spans="1:104" ht="25.5">
      <c r="A29" s="175">
        <v>17</v>
      </c>
      <c r="B29" s="176"/>
      <c r="C29" s="177" t="s">
        <v>209</v>
      </c>
      <c r="D29" s="178" t="str">
        <f>D19</f>
        <v>ks</v>
      </c>
      <c r="E29" s="179">
        <f>E19</f>
        <v>1</v>
      </c>
      <c r="F29" s="273"/>
      <c r="G29" s="180">
        <f t="shared" si="1"/>
        <v>0</v>
      </c>
      <c r="H29" s="181" t="s">
        <v>204</v>
      </c>
      <c r="O29" s="102">
        <v>2</v>
      </c>
      <c r="AA29" s="85">
        <v>12</v>
      </c>
      <c r="AB29" s="85">
        <v>0</v>
      </c>
      <c r="AC29" s="85">
        <v>12</v>
      </c>
      <c r="AZ29" s="85">
        <v>1</v>
      </c>
      <c r="BA29" s="85">
        <f>IF(AZ29=1,G29,0)</f>
        <v>0</v>
      </c>
      <c r="BB29" s="85">
        <f>IF(AZ29=2,G29,0)</f>
        <v>0</v>
      </c>
      <c r="BC29" s="85">
        <f>IF(AZ29=3,G29,0)</f>
        <v>0</v>
      </c>
      <c r="BD29" s="85">
        <f>IF(AZ29=4,G29,0)</f>
        <v>0</v>
      </c>
      <c r="BE29" s="85">
        <f>IF(AZ29=5,G29,0)</f>
        <v>0</v>
      </c>
      <c r="CZ29" s="85">
        <v>0.00304</v>
      </c>
    </row>
    <row r="30" spans="1:104" ht="12.75">
      <c r="A30" s="183"/>
      <c r="B30" s="184"/>
      <c r="C30" s="185" t="s">
        <v>210</v>
      </c>
      <c r="D30" s="184"/>
      <c r="E30" s="186"/>
      <c r="F30" s="186"/>
      <c r="G30" s="186">
        <f>SUM(G21:G29)</f>
        <v>0</v>
      </c>
      <c r="H30" s="187"/>
      <c r="O30" s="102">
        <v>2</v>
      </c>
      <c r="AA30" s="85">
        <v>12</v>
      </c>
      <c r="AB30" s="85">
        <v>0</v>
      </c>
      <c r="AC30" s="85">
        <v>13</v>
      </c>
      <c r="AZ30" s="85">
        <v>1</v>
      </c>
      <c r="BA30" s="85">
        <f>IF(AZ30=1,G30,0)</f>
        <v>0</v>
      </c>
      <c r="BB30" s="85">
        <f>IF(AZ30=2,G30,0)</f>
        <v>0</v>
      </c>
      <c r="BC30" s="85">
        <f>IF(AZ30=3,G30,0)</f>
        <v>0</v>
      </c>
      <c r="BD30" s="85">
        <f>IF(AZ30=4,G30,0)</f>
        <v>0</v>
      </c>
      <c r="BE30" s="85">
        <f>IF(AZ30=5,G30,0)</f>
        <v>0</v>
      </c>
      <c r="CZ30" s="85">
        <v>0</v>
      </c>
    </row>
    <row r="31" spans="1:15" ht="12.75">
      <c r="A31" s="188"/>
      <c r="B31" s="189"/>
      <c r="C31" s="190"/>
      <c r="D31" s="189"/>
      <c r="E31" s="191"/>
      <c r="F31" s="191"/>
      <c r="G31" s="191"/>
      <c r="H31" s="187"/>
      <c r="M31" s="108" t="s">
        <v>129</v>
      </c>
      <c r="O31" s="102"/>
    </row>
    <row r="32" spans="1:57" ht="12.75">
      <c r="A32" s="183"/>
      <c r="B32" s="184"/>
      <c r="C32" s="185" t="s">
        <v>211</v>
      </c>
      <c r="D32" s="184"/>
      <c r="E32" s="186"/>
      <c r="F32" s="186"/>
      <c r="G32" s="186">
        <f>G20+G30</f>
        <v>0</v>
      </c>
      <c r="H32" s="187"/>
      <c r="O32" s="102">
        <v>4</v>
      </c>
      <c r="BA32" s="114">
        <f>SUM(BA7:BA31)</f>
        <v>0</v>
      </c>
      <c r="BB32" s="114">
        <f>SUM(BB7:BB31)</f>
        <v>0</v>
      </c>
      <c r="BC32" s="114">
        <f>SUM(BC7:BC31)</f>
        <v>0</v>
      </c>
      <c r="BD32" s="114">
        <f>SUM(BD7:BD31)</f>
        <v>0</v>
      </c>
      <c r="BE32" s="114">
        <f>SUM(BE7:BE31)</f>
        <v>0</v>
      </c>
    </row>
    <row r="33" spans="1:15" ht="12.75">
      <c r="A33" s="192"/>
      <c r="B33" s="193"/>
      <c r="C33" s="194" t="s">
        <v>212</v>
      </c>
      <c r="D33" s="193"/>
      <c r="E33" s="195"/>
      <c r="F33" s="195"/>
      <c r="G33" s="195">
        <f>G32</f>
        <v>0</v>
      </c>
      <c r="H33" s="187"/>
      <c r="I33" s="101"/>
      <c r="O33" s="102">
        <v>1</v>
      </c>
    </row>
    <row r="34" spans="1:7" ht="12.75">
      <c r="A34" s="115"/>
      <c r="B34" s="115"/>
      <c r="C34" s="115"/>
      <c r="D34" s="115"/>
      <c r="E34" s="115"/>
      <c r="F34" s="115"/>
      <c r="G34" s="115"/>
    </row>
    <row r="35" spans="1:7" ht="12.75">
      <c r="A35" s="115"/>
      <c r="B35" s="115"/>
      <c r="C35" s="115"/>
      <c r="D35" s="115"/>
      <c r="E35" s="115"/>
      <c r="F35" s="115"/>
      <c r="G35" s="115"/>
    </row>
    <row r="36" spans="1:7" ht="12.75">
      <c r="A36" s="115"/>
      <c r="B36" s="115"/>
      <c r="C36" s="115"/>
      <c r="D36" s="115"/>
      <c r="E36" s="115"/>
      <c r="F36" s="115"/>
      <c r="G36" s="115"/>
    </row>
    <row r="37" ht="12.75">
      <c r="E37" s="85"/>
    </row>
    <row r="38" ht="12.75">
      <c r="E38" s="85"/>
    </row>
    <row r="39" ht="12.75">
      <c r="E39" s="85"/>
    </row>
    <row r="40" ht="12.75">
      <c r="E40" s="85"/>
    </row>
    <row r="41" ht="12.75">
      <c r="E41" s="85"/>
    </row>
    <row r="42" ht="12.75">
      <c r="E42" s="85"/>
    </row>
    <row r="43" ht="12.75">
      <c r="E43" s="85"/>
    </row>
    <row r="44" ht="12.75">
      <c r="E44" s="85"/>
    </row>
    <row r="45" ht="12.75">
      <c r="E45" s="85"/>
    </row>
    <row r="46" ht="12.75">
      <c r="E46" s="85"/>
    </row>
    <row r="47" ht="12.75">
      <c r="E47" s="85"/>
    </row>
    <row r="48" ht="12.75">
      <c r="E48" s="85"/>
    </row>
    <row r="49" ht="12.75">
      <c r="E49" s="85"/>
    </row>
    <row r="50" ht="12.75">
      <c r="E50" s="85"/>
    </row>
    <row r="51" ht="12.75">
      <c r="E51" s="85"/>
    </row>
    <row r="52" ht="12.75">
      <c r="E52" s="85"/>
    </row>
    <row r="53" ht="12.75">
      <c r="E53" s="85"/>
    </row>
    <row r="54" ht="12.75">
      <c r="E54" s="85"/>
    </row>
    <row r="55" ht="12.75">
      <c r="E55" s="85"/>
    </row>
    <row r="56" ht="12.75">
      <c r="E56" s="85"/>
    </row>
    <row r="57" ht="12.75">
      <c r="E57" s="85"/>
    </row>
    <row r="58" ht="12.75">
      <c r="E58" s="85"/>
    </row>
    <row r="59" ht="12.75">
      <c r="E59" s="85"/>
    </row>
    <row r="60" ht="12.75">
      <c r="E60" s="85"/>
    </row>
    <row r="61" ht="12.75">
      <c r="E61" s="85"/>
    </row>
    <row r="62" ht="12.75">
      <c r="E62" s="85"/>
    </row>
    <row r="63" ht="12.75">
      <c r="E63" s="85"/>
    </row>
    <row r="64" ht="12.75">
      <c r="E64" s="85"/>
    </row>
    <row r="65" ht="12.75">
      <c r="E65" s="85"/>
    </row>
    <row r="66" ht="12.75">
      <c r="E66" s="85"/>
    </row>
    <row r="67" ht="12.75">
      <c r="E67" s="85"/>
    </row>
    <row r="68" spans="1:2" ht="12.75">
      <c r="A68" s="116"/>
      <c r="B68" s="116"/>
    </row>
    <row r="69" spans="1:7" ht="12.75">
      <c r="A69" s="115"/>
      <c r="B69" s="115"/>
      <c r="C69" s="118"/>
      <c r="D69" s="118"/>
      <c r="E69" s="119"/>
      <c r="F69" s="118"/>
      <c r="G69" s="120"/>
    </row>
    <row r="70" spans="1:7" ht="12.75">
      <c r="A70" s="121"/>
      <c r="B70" s="121"/>
      <c r="C70" s="115"/>
      <c r="D70" s="115"/>
      <c r="E70" s="122"/>
      <c r="F70" s="115"/>
      <c r="G70" s="115"/>
    </row>
    <row r="71" spans="1:7" ht="12.75">
      <c r="A71" s="115"/>
      <c r="B71" s="115"/>
      <c r="C71" s="115"/>
      <c r="D71" s="115"/>
      <c r="E71" s="122"/>
      <c r="F71" s="115"/>
      <c r="G71" s="115"/>
    </row>
    <row r="72" spans="1:7" ht="12.75">
      <c r="A72" s="115"/>
      <c r="B72" s="115"/>
      <c r="C72" s="115"/>
      <c r="D72" s="115"/>
      <c r="E72" s="122"/>
      <c r="F72" s="115"/>
      <c r="G72" s="115"/>
    </row>
    <row r="73" spans="1:7" ht="12.75">
      <c r="A73" s="115"/>
      <c r="B73" s="115"/>
      <c r="C73" s="115"/>
      <c r="D73" s="115"/>
      <c r="E73" s="122"/>
      <c r="F73" s="115"/>
      <c r="G73" s="115"/>
    </row>
    <row r="74" spans="1:7" ht="12.75">
      <c r="A74" s="115"/>
      <c r="B74" s="115"/>
      <c r="C74" s="115"/>
      <c r="D74" s="115"/>
      <c r="E74" s="122"/>
      <c r="F74" s="115"/>
      <c r="G74" s="115"/>
    </row>
    <row r="75" spans="1:7" ht="12.75">
      <c r="A75" s="115"/>
      <c r="B75" s="115"/>
      <c r="C75" s="115"/>
      <c r="D75" s="115"/>
      <c r="E75" s="122"/>
      <c r="F75" s="115"/>
      <c r="G75" s="115"/>
    </row>
    <row r="76" spans="1:7" ht="12.75">
      <c r="A76" s="115"/>
      <c r="B76" s="115"/>
      <c r="C76" s="115"/>
      <c r="D76" s="115"/>
      <c r="E76" s="122"/>
      <c r="F76" s="115"/>
      <c r="G76" s="115"/>
    </row>
    <row r="77" spans="1:7" ht="12.75">
      <c r="A77" s="115"/>
      <c r="B77" s="115"/>
      <c r="C77" s="115"/>
      <c r="D77" s="115"/>
      <c r="E77" s="122"/>
      <c r="F77" s="115"/>
      <c r="G77" s="115"/>
    </row>
    <row r="78" spans="1:7" ht="12.75">
      <c r="A78" s="115"/>
      <c r="B78" s="115"/>
      <c r="C78" s="115"/>
      <c r="D78" s="115"/>
      <c r="E78" s="122"/>
      <c r="F78" s="115"/>
      <c r="G78" s="115"/>
    </row>
    <row r="79" spans="1:7" ht="12.75">
      <c r="A79" s="115"/>
      <c r="B79" s="115"/>
      <c r="C79" s="115"/>
      <c r="D79" s="115"/>
      <c r="E79" s="122"/>
      <c r="F79" s="115"/>
      <c r="G79" s="115"/>
    </row>
    <row r="80" spans="1:7" ht="12.75">
      <c r="A80" s="115"/>
      <c r="B80" s="115"/>
      <c r="C80" s="115"/>
      <c r="D80" s="115"/>
      <c r="E80" s="122"/>
      <c r="F80" s="115"/>
      <c r="G80" s="115"/>
    </row>
    <row r="81" spans="1:7" ht="12.75">
      <c r="A81" s="115"/>
      <c r="B81" s="115"/>
      <c r="C81" s="115"/>
      <c r="D81" s="115"/>
      <c r="E81" s="122"/>
      <c r="F81" s="115"/>
      <c r="G81" s="115"/>
    </row>
    <row r="82" spans="1:7" ht="12.75">
      <c r="A82" s="115"/>
      <c r="B82" s="115"/>
      <c r="C82" s="115"/>
      <c r="D82" s="115"/>
      <c r="E82" s="122"/>
      <c r="F82" s="115"/>
      <c r="G82" s="115"/>
    </row>
  </sheetData>
  <sheetProtection algorithmName="SHA-512" hashValue="tnmVJ8BCrIkk7CIzWnDLK9YYRDJVOCJyCOnFJmwVrlI/DFcpBBCS/ZmN5qHUsavGWzQ6eLU+86uaRv3T3JoYtA==" saltValue="rubn0JSpbt3DWQKAL2RwhQ==" spinCount="100000" sheet="1" objects="1" scenarios="1"/>
  <mergeCells count="1">
    <mergeCell ref="A1:G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0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3"/>
  <sheetViews>
    <sheetView showGridLines="0" showZeros="0" zoomScaleSheetLayoutView="115" workbookViewId="0" topLeftCell="A4">
      <selection activeCell="F12" sqref="F12:F21"/>
    </sheetView>
  </sheetViews>
  <sheetFormatPr defaultColWidth="9.00390625" defaultRowHeight="12.75"/>
  <cols>
    <col min="1" max="1" width="3.875" style="85" customWidth="1"/>
    <col min="2" max="2" width="12.00390625" style="85" customWidth="1"/>
    <col min="3" max="3" width="40.375" style="85" customWidth="1"/>
    <col min="4" max="4" width="5.625" style="85" customWidth="1"/>
    <col min="5" max="5" width="8.625" style="117" customWidth="1"/>
    <col min="6" max="6" width="9.875" style="85" customWidth="1"/>
    <col min="7" max="7" width="13.875" style="85" customWidth="1"/>
    <col min="8" max="16384" width="9.125" style="85" customWidth="1"/>
  </cols>
  <sheetData>
    <row r="1" spans="1:9" ht="18">
      <c r="A1" s="332" t="s">
        <v>165</v>
      </c>
      <c r="B1" s="332"/>
      <c r="C1" s="332"/>
      <c r="D1" s="332"/>
      <c r="E1" s="332"/>
      <c r="F1" s="332"/>
      <c r="G1" s="332"/>
      <c r="H1" s="220"/>
      <c r="I1" s="127"/>
    </row>
    <row r="2" spans="1:9" ht="20.25">
      <c r="A2" s="128" t="s">
        <v>166</v>
      </c>
      <c r="B2" s="129"/>
      <c r="C2" s="130" t="str">
        <f>'[6]Krycí list rozpočtu'!E5</f>
        <v>NÁVRH DOPROVODNÉ VEGETACE VC 110, VC 111</v>
      </c>
      <c r="D2" s="129"/>
      <c r="E2" s="131"/>
      <c r="F2" s="132"/>
      <c r="G2" s="133"/>
      <c r="H2" s="132"/>
      <c r="I2" s="134"/>
    </row>
    <row r="3" spans="1:9" ht="20.25">
      <c r="A3" s="128" t="s">
        <v>240</v>
      </c>
      <c r="B3" s="129"/>
      <c r="C3" s="130" t="s">
        <v>241</v>
      </c>
      <c r="D3" s="129"/>
      <c r="E3" s="131"/>
      <c r="F3" s="132"/>
      <c r="G3" s="133"/>
      <c r="H3" s="132"/>
      <c r="I3" s="134"/>
    </row>
    <row r="4" spans="1:9" ht="12.75">
      <c r="A4" s="135" t="s">
        <v>167</v>
      </c>
      <c r="B4" s="136"/>
      <c r="C4" s="137" t="str">
        <f>'[6]Krycí list rozpočtu'!E26</f>
        <v>ČR – SPÚ- KPÚ pro Jihomoravský kraj, pobočka Hodonín</v>
      </c>
      <c r="D4" s="136"/>
      <c r="E4" s="138"/>
      <c r="F4" s="139"/>
      <c r="G4" s="140"/>
      <c r="H4" s="139"/>
      <c r="I4" s="134"/>
    </row>
    <row r="5" spans="1:9" ht="12.75">
      <c r="A5" s="135" t="s">
        <v>168</v>
      </c>
      <c r="B5" s="136"/>
      <c r="C5" s="137" t="str">
        <f>'[6]Krycí list rozpočtu'!E27</f>
        <v>Ing.Ilona Vybíralová, Zámecké náměstí 6/8, Břeclav 690 02</v>
      </c>
      <c r="D5" s="136"/>
      <c r="E5" s="138"/>
      <c r="F5" s="139"/>
      <c r="G5" s="140"/>
      <c r="H5" s="139"/>
      <c r="I5" s="141"/>
    </row>
    <row r="6" spans="1:9" ht="16.5">
      <c r="A6" s="135" t="s">
        <v>169</v>
      </c>
      <c r="B6" s="136"/>
      <c r="C6" s="142" t="s">
        <v>170</v>
      </c>
      <c r="D6" s="136"/>
      <c r="E6" s="138"/>
      <c r="F6" s="139"/>
      <c r="G6" s="140"/>
      <c r="H6" s="139"/>
      <c r="I6" s="134"/>
    </row>
    <row r="7" spans="1:15" ht="16.5">
      <c r="A7" s="143" t="s">
        <v>171</v>
      </c>
      <c r="B7" s="136"/>
      <c r="C7" s="144" t="str">
        <f>'[5]1 Krycí list'!G32</f>
        <v>Ing. Ilona Vybíralová</v>
      </c>
      <c r="D7" s="136"/>
      <c r="E7" s="138"/>
      <c r="F7" s="139"/>
      <c r="G7" s="140"/>
      <c r="H7" s="139"/>
      <c r="I7" s="134"/>
      <c r="O7" s="102">
        <v>1</v>
      </c>
    </row>
    <row r="8" spans="1:104" ht="12.75">
      <c r="A8" s="138"/>
      <c r="B8" s="145"/>
      <c r="C8" s="146"/>
      <c r="D8" s="145"/>
      <c r="E8" s="140"/>
      <c r="F8" s="139"/>
      <c r="G8" s="147"/>
      <c r="H8" s="221"/>
      <c r="I8" s="136"/>
      <c r="O8" s="102">
        <v>2</v>
      </c>
      <c r="AA8" s="85">
        <v>12</v>
      </c>
      <c r="AB8" s="85">
        <v>0</v>
      </c>
      <c r="AC8" s="85">
        <v>1</v>
      </c>
      <c r="AZ8" s="85">
        <v>1</v>
      </c>
      <c r="BA8" s="85">
        <f>IF(AZ8=1,G8,0)</f>
        <v>0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Z8" s="85">
        <v>0</v>
      </c>
    </row>
    <row r="9" spans="1:15" ht="27">
      <c r="A9" s="148" t="s">
        <v>172</v>
      </c>
      <c r="B9" s="149" t="s">
        <v>173</v>
      </c>
      <c r="C9" s="150" t="s">
        <v>174</v>
      </c>
      <c r="D9" s="149" t="s">
        <v>54</v>
      </c>
      <c r="E9" s="149" t="s">
        <v>175</v>
      </c>
      <c r="F9" s="151" t="s">
        <v>176</v>
      </c>
      <c r="G9" s="152" t="s">
        <v>177</v>
      </c>
      <c r="H9" s="151" t="s">
        <v>242</v>
      </c>
      <c r="I9" s="149" t="s">
        <v>178</v>
      </c>
      <c r="M9" s="108" t="s">
        <v>116</v>
      </c>
      <c r="O9" s="102"/>
    </row>
    <row r="10" spans="1:15" ht="13.5">
      <c r="A10" s="153">
        <v>1</v>
      </c>
      <c r="B10" s="154">
        <v>2</v>
      </c>
      <c r="C10" s="155">
        <v>3</v>
      </c>
      <c r="D10" s="154">
        <v>4</v>
      </c>
      <c r="E10" s="156">
        <v>5</v>
      </c>
      <c r="F10" s="154">
        <v>6</v>
      </c>
      <c r="G10" s="156">
        <v>7</v>
      </c>
      <c r="H10" s="154"/>
      <c r="I10" s="154">
        <v>9</v>
      </c>
      <c r="M10" s="108" t="s">
        <v>117</v>
      </c>
      <c r="O10" s="102"/>
    </row>
    <row r="11" spans="1:104" ht="13.5">
      <c r="A11" s="157"/>
      <c r="B11" s="158"/>
      <c r="C11" s="159" t="s">
        <v>179</v>
      </c>
      <c r="D11" s="157"/>
      <c r="E11" s="160"/>
      <c r="F11" s="161"/>
      <c r="G11" s="162"/>
      <c r="H11" s="222"/>
      <c r="I11" s="163"/>
      <c r="O11" s="102">
        <v>2</v>
      </c>
      <c r="AA11" s="85">
        <v>12</v>
      </c>
      <c r="AB11" s="85">
        <v>0</v>
      </c>
      <c r="AC11" s="85">
        <v>2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Z11" s="85">
        <v>0</v>
      </c>
    </row>
    <row r="12" spans="1:15" ht="76.5">
      <c r="A12" s="164">
        <v>1</v>
      </c>
      <c r="B12" s="165" t="s">
        <v>243</v>
      </c>
      <c r="C12" s="166" t="s">
        <v>244</v>
      </c>
      <c r="D12" s="164" t="s">
        <v>76</v>
      </c>
      <c r="E12" s="164">
        <f>43*3*3</f>
        <v>387</v>
      </c>
      <c r="F12" s="270"/>
      <c r="G12" s="167">
        <f aca="true" t="shared" si="0" ref="G12:G17">F12*E12</f>
        <v>0</v>
      </c>
      <c r="H12" s="223" t="s">
        <v>245</v>
      </c>
      <c r="I12" s="168" t="s">
        <v>182</v>
      </c>
      <c r="M12" s="108" t="s">
        <v>118</v>
      </c>
      <c r="O12" s="102"/>
    </row>
    <row r="13" spans="1:104" ht="102">
      <c r="A13" s="164">
        <v>2</v>
      </c>
      <c r="B13" s="165" t="s">
        <v>246</v>
      </c>
      <c r="C13" s="166" t="s">
        <v>247</v>
      </c>
      <c r="D13" s="164" t="s">
        <v>65</v>
      </c>
      <c r="E13" s="164">
        <f>43*0.03*14</f>
        <v>18.060000000000002</v>
      </c>
      <c r="F13" s="270"/>
      <c r="G13" s="167">
        <f t="shared" si="0"/>
        <v>0</v>
      </c>
      <c r="H13" s="223" t="s">
        <v>248</v>
      </c>
      <c r="I13" s="168" t="s">
        <v>182</v>
      </c>
      <c r="O13" s="102">
        <v>2</v>
      </c>
      <c r="AA13" s="85">
        <v>12</v>
      </c>
      <c r="AB13" s="85">
        <v>0</v>
      </c>
      <c r="AC13" s="85">
        <v>3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Z13" s="85">
        <v>0</v>
      </c>
    </row>
    <row r="14" spans="1:15" ht="51">
      <c r="A14" s="164">
        <v>3</v>
      </c>
      <c r="B14" s="165" t="s">
        <v>249</v>
      </c>
      <c r="C14" s="166" t="s">
        <v>250</v>
      </c>
      <c r="D14" s="164" t="s">
        <v>76</v>
      </c>
      <c r="E14" s="164">
        <f>43*0.8*3</f>
        <v>103.19999999999999</v>
      </c>
      <c r="F14" s="270"/>
      <c r="G14" s="167">
        <f t="shared" si="0"/>
        <v>0</v>
      </c>
      <c r="H14" s="224" t="s">
        <v>251</v>
      </c>
      <c r="I14" s="168" t="s">
        <v>182</v>
      </c>
      <c r="M14" s="108" t="s">
        <v>119</v>
      </c>
      <c r="O14" s="102"/>
    </row>
    <row r="15" spans="1:104" ht="51">
      <c r="A15" s="164">
        <v>4</v>
      </c>
      <c r="B15" s="165" t="s">
        <v>22</v>
      </c>
      <c r="C15" s="166" t="s">
        <v>252</v>
      </c>
      <c r="D15" s="164" t="s">
        <v>185</v>
      </c>
      <c r="E15" s="164">
        <f>43*3</f>
        <v>129</v>
      </c>
      <c r="F15" s="270"/>
      <c r="G15" s="167">
        <f t="shared" si="0"/>
        <v>0</v>
      </c>
      <c r="H15" s="223" t="s">
        <v>253</v>
      </c>
      <c r="I15" s="168" t="s">
        <v>182</v>
      </c>
      <c r="O15" s="102">
        <v>2</v>
      </c>
      <c r="AA15" s="85">
        <v>12</v>
      </c>
      <c r="AB15" s="85">
        <v>0</v>
      </c>
      <c r="AC15" s="85">
        <v>4</v>
      </c>
      <c r="AZ15" s="85">
        <v>1</v>
      </c>
      <c r="BA15" s="85">
        <f>IF(AZ15=1,G15,0)</f>
        <v>0</v>
      </c>
      <c r="BB15" s="85">
        <f>IF(AZ15=2,G15,0)</f>
        <v>0</v>
      </c>
      <c r="BC15" s="85">
        <f>IF(AZ15=3,G15,0)</f>
        <v>0</v>
      </c>
      <c r="BD15" s="85">
        <f>IF(AZ15=4,G15,0)</f>
        <v>0</v>
      </c>
      <c r="BE15" s="85">
        <f>IF(AZ15=5,G15,0)</f>
        <v>0</v>
      </c>
      <c r="CZ15" s="85">
        <v>0</v>
      </c>
    </row>
    <row r="16" spans="1:104" ht="25.5">
      <c r="A16" s="164">
        <v>5</v>
      </c>
      <c r="B16" s="174" t="s">
        <v>254</v>
      </c>
      <c r="C16" s="166" t="s">
        <v>255</v>
      </c>
      <c r="D16" s="164" t="s">
        <v>65</v>
      </c>
      <c r="E16" s="164">
        <f>E13</f>
        <v>18.060000000000002</v>
      </c>
      <c r="F16" s="270"/>
      <c r="G16" s="167">
        <f t="shared" si="0"/>
        <v>0</v>
      </c>
      <c r="H16" s="224" t="s">
        <v>256</v>
      </c>
      <c r="I16" s="168" t="s">
        <v>194</v>
      </c>
      <c r="O16" s="102">
        <v>2</v>
      </c>
      <c r="AA16" s="85">
        <v>12</v>
      </c>
      <c r="AB16" s="85">
        <v>0</v>
      </c>
      <c r="AC16" s="85">
        <v>5</v>
      </c>
      <c r="AZ16" s="85">
        <v>1</v>
      </c>
      <c r="BA16" s="85">
        <f>IF(AZ16=1,G16,0)</f>
        <v>0</v>
      </c>
      <c r="BB16" s="85">
        <f>IF(AZ16=2,G16,0)</f>
        <v>0</v>
      </c>
      <c r="BC16" s="85">
        <f>IF(AZ16=3,G16,0)</f>
        <v>0</v>
      </c>
      <c r="BD16" s="85">
        <f>IF(AZ16=4,G16,0)</f>
        <v>0</v>
      </c>
      <c r="BE16" s="85">
        <f>IF(AZ16=5,G16,0)</f>
        <v>0</v>
      </c>
      <c r="CZ16" s="85">
        <v>0</v>
      </c>
    </row>
    <row r="17" spans="1:104" ht="51">
      <c r="A17" s="164">
        <v>6</v>
      </c>
      <c r="B17" s="174" t="s">
        <v>22</v>
      </c>
      <c r="C17" s="166" t="s">
        <v>257</v>
      </c>
      <c r="D17" s="164" t="s">
        <v>185</v>
      </c>
      <c r="E17" s="164">
        <v>129</v>
      </c>
      <c r="F17" s="270"/>
      <c r="G17" s="167">
        <f t="shared" si="0"/>
        <v>0</v>
      </c>
      <c r="H17" s="223" t="s">
        <v>253</v>
      </c>
      <c r="I17" s="168"/>
      <c r="O17" s="102">
        <v>2</v>
      </c>
      <c r="AA17" s="85">
        <v>12</v>
      </c>
      <c r="AB17" s="85">
        <v>0</v>
      </c>
      <c r="AC17" s="85">
        <v>6</v>
      </c>
      <c r="AZ17" s="85">
        <v>1</v>
      </c>
      <c r="BA17" s="85">
        <f>IF(AZ17=1,G17,0)</f>
        <v>0</v>
      </c>
      <c r="BB17" s="85">
        <f>IF(AZ17=2,G17,0)</f>
        <v>0</v>
      </c>
      <c r="BC17" s="85">
        <f>IF(AZ17=3,G17,0)</f>
        <v>0</v>
      </c>
      <c r="BD17" s="85">
        <f>IF(AZ17=4,G17,0)</f>
        <v>0</v>
      </c>
      <c r="BE17" s="85">
        <f>IF(AZ17=5,G17,0)</f>
        <v>0</v>
      </c>
      <c r="CZ17" s="85">
        <v>0</v>
      </c>
    </row>
    <row r="18" spans="1:15" ht="38.25">
      <c r="A18" s="164">
        <v>7</v>
      </c>
      <c r="B18" s="164" t="s">
        <v>22</v>
      </c>
      <c r="C18" s="166" t="s">
        <v>258</v>
      </c>
      <c r="D18" s="164" t="s">
        <v>185</v>
      </c>
      <c r="E18" s="164">
        <v>14</v>
      </c>
      <c r="F18" s="270"/>
      <c r="G18" s="167">
        <f>F18*E18</f>
        <v>0</v>
      </c>
      <c r="H18" s="224" t="s">
        <v>259</v>
      </c>
      <c r="I18" s="168" t="s">
        <v>194</v>
      </c>
      <c r="M18" s="108" t="s">
        <v>120</v>
      </c>
      <c r="O18" s="102"/>
    </row>
    <row r="19" spans="1:15" ht="13.5">
      <c r="A19" s="157"/>
      <c r="B19" s="158"/>
      <c r="C19" s="159" t="s">
        <v>179</v>
      </c>
      <c r="D19" s="157"/>
      <c r="E19" s="160"/>
      <c r="F19" s="272"/>
      <c r="G19" s="162">
        <f>SUM(G12:G18)</f>
        <v>0</v>
      </c>
      <c r="H19" s="222"/>
      <c r="I19" s="163"/>
      <c r="M19" s="108" t="s">
        <v>121</v>
      </c>
      <c r="O19" s="102"/>
    </row>
    <row r="20" spans="1:15" ht="76.5">
      <c r="A20" s="182">
        <v>8</v>
      </c>
      <c r="B20" s="178" t="s">
        <v>22</v>
      </c>
      <c r="C20" s="177" t="s">
        <v>203</v>
      </c>
      <c r="D20" s="178" t="s">
        <v>65</v>
      </c>
      <c r="E20" s="178">
        <f>E14*0.03</f>
        <v>3.0959999999999996</v>
      </c>
      <c r="F20" s="274"/>
      <c r="G20" s="180">
        <f aca="true" t="shared" si="1" ref="G20:G21">E20*F20</f>
        <v>0</v>
      </c>
      <c r="H20" s="180" t="s">
        <v>260</v>
      </c>
      <c r="I20" s="181" t="s">
        <v>204</v>
      </c>
      <c r="M20" s="108" t="s">
        <v>122</v>
      </c>
      <c r="O20" s="102"/>
    </row>
    <row r="21" spans="1:15" ht="25.5">
      <c r="A21" s="175">
        <v>9</v>
      </c>
      <c r="B21" s="178" t="s">
        <v>22</v>
      </c>
      <c r="C21" s="177" t="s">
        <v>209</v>
      </c>
      <c r="D21" s="178" t="s">
        <v>65</v>
      </c>
      <c r="E21" s="179">
        <f>E13</f>
        <v>18.060000000000002</v>
      </c>
      <c r="F21" s="273"/>
      <c r="G21" s="180">
        <f t="shared" si="1"/>
        <v>0</v>
      </c>
      <c r="H21" s="180"/>
      <c r="I21" s="181" t="s">
        <v>204</v>
      </c>
      <c r="M21" s="108" t="s">
        <v>123</v>
      </c>
      <c r="O21" s="102"/>
    </row>
    <row r="22" spans="1:104" ht="12.75">
      <c r="A22" s="183"/>
      <c r="B22" s="184"/>
      <c r="C22" s="185" t="s">
        <v>210</v>
      </c>
      <c r="D22" s="184"/>
      <c r="E22" s="186"/>
      <c r="F22" s="186"/>
      <c r="G22" s="186">
        <f>SUM(G20:G21)</f>
        <v>0</v>
      </c>
      <c r="H22" s="225"/>
      <c r="I22" s="187"/>
      <c r="O22" s="102">
        <v>2</v>
      </c>
      <c r="AA22" s="85">
        <v>12</v>
      </c>
      <c r="AB22" s="85">
        <v>0</v>
      </c>
      <c r="AC22" s="85">
        <v>7</v>
      </c>
      <c r="AZ22" s="85">
        <v>1</v>
      </c>
      <c r="BA22" s="85">
        <f>IF(AZ22=1,G22,0)</f>
        <v>0</v>
      </c>
      <c r="BB22" s="85">
        <f>IF(AZ22=2,G22,0)</f>
        <v>0</v>
      </c>
      <c r="BC22" s="85">
        <f>IF(AZ22=3,G22,0)</f>
        <v>0</v>
      </c>
      <c r="BD22" s="85">
        <f>IF(AZ22=4,G22,0)</f>
        <v>0</v>
      </c>
      <c r="BE22" s="85">
        <f>IF(AZ22=5,G22,0)</f>
        <v>0</v>
      </c>
      <c r="CZ22" s="85">
        <v>0</v>
      </c>
    </row>
    <row r="23" spans="1:104" ht="12.75">
      <c r="A23" s="188"/>
      <c r="B23" s="189"/>
      <c r="C23" s="190"/>
      <c r="D23" s="189"/>
      <c r="E23" s="191"/>
      <c r="F23" s="191"/>
      <c r="G23" s="191"/>
      <c r="H23" s="226"/>
      <c r="I23" s="187"/>
      <c r="O23" s="102">
        <v>2</v>
      </c>
      <c r="AA23" s="85">
        <v>12</v>
      </c>
      <c r="AB23" s="85">
        <v>0</v>
      </c>
      <c r="AC23" s="85">
        <v>8</v>
      </c>
      <c r="AZ23" s="85">
        <v>1</v>
      </c>
      <c r="BA23" s="85">
        <f>IF(AZ23=1,G23,0)</f>
        <v>0</v>
      </c>
      <c r="BB23" s="85">
        <f>IF(AZ23=2,G23,0)</f>
        <v>0</v>
      </c>
      <c r="BC23" s="85">
        <f>IF(AZ23=3,G23,0)</f>
        <v>0</v>
      </c>
      <c r="BD23" s="85">
        <f>IF(AZ23=4,G23,0)</f>
        <v>0</v>
      </c>
      <c r="BE23" s="85">
        <f>IF(AZ23=5,G23,0)</f>
        <v>0</v>
      </c>
      <c r="CZ23" s="85">
        <v>0</v>
      </c>
    </row>
    <row r="24" spans="1:104" ht="12.75">
      <c r="A24" s="183"/>
      <c r="B24" s="184"/>
      <c r="C24" s="185" t="s">
        <v>211</v>
      </c>
      <c r="D24" s="184"/>
      <c r="E24" s="186"/>
      <c r="F24" s="186"/>
      <c r="G24" s="186">
        <f>G19+G22</f>
        <v>0</v>
      </c>
      <c r="H24" s="225"/>
      <c r="I24" s="187"/>
      <c r="O24" s="102">
        <v>2</v>
      </c>
      <c r="AA24" s="85">
        <v>12</v>
      </c>
      <c r="AB24" s="85">
        <v>0</v>
      </c>
      <c r="AC24" s="85">
        <v>9</v>
      </c>
      <c r="AZ24" s="85">
        <v>1</v>
      </c>
      <c r="BA24" s="85">
        <f>IF(AZ24=1,G24,0)</f>
        <v>0</v>
      </c>
      <c r="BB24" s="85">
        <f>IF(AZ24=2,G24,0)</f>
        <v>0</v>
      </c>
      <c r="BC24" s="85">
        <f>IF(AZ24=3,G24,0)</f>
        <v>0</v>
      </c>
      <c r="BD24" s="85">
        <f>IF(AZ24=4,G24,0)</f>
        <v>0</v>
      </c>
      <c r="BE24" s="85">
        <f>IF(AZ24=5,G24,0)</f>
        <v>0</v>
      </c>
      <c r="CZ24" s="85">
        <v>0</v>
      </c>
    </row>
    <row r="25" spans="1:15" ht="12.75">
      <c r="A25" s="192"/>
      <c r="B25" s="193"/>
      <c r="C25" s="194" t="s">
        <v>212</v>
      </c>
      <c r="D25" s="193"/>
      <c r="E25" s="195"/>
      <c r="F25" s="195"/>
      <c r="G25" s="195">
        <f>G24</f>
        <v>0</v>
      </c>
      <c r="H25" s="227"/>
      <c r="I25" s="187"/>
      <c r="M25" s="108" t="s">
        <v>124</v>
      </c>
      <c r="O25" s="102"/>
    </row>
    <row r="26" spans="1:7" ht="12.75">
      <c r="A26" s="115"/>
      <c r="B26" s="115"/>
      <c r="C26" s="115"/>
      <c r="D26" s="115"/>
      <c r="E26" s="115"/>
      <c r="F26" s="115"/>
      <c r="G26" s="115"/>
    </row>
    <row r="27" spans="1:7" ht="12.75">
      <c r="A27" s="115"/>
      <c r="B27" s="115"/>
      <c r="C27" s="115"/>
      <c r="D27" s="115"/>
      <c r="E27" s="115"/>
      <c r="F27" s="115"/>
      <c r="G27" s="115"/>
    </row>
    <row r="28" ht="12.75">
      <c r="E28" s="85"/>
    </row>
    <row r="29" ht="12.75">
      <c r="E29" s="85"/>
    </row>
    <row r="30" ht="12.75">
      <c r="E30" s="85"/>
    </row>
    <row r="31" ht="12.75">
      <c r="E31" s="85"/>
    </row>
    <row r="32" ht="12.75">
      <c r="E32" s="85"/>
    </row>
    <row r="33" ht="12.75">
      <c r="E33" s="85"/>
    </row>
    <row r="34" ht="12.75">
      <c r="E34" s="85"/>
    </row>
    <row r="35" ht="12.75">
      <c r="E35" s="85"/>
    </row>
    <row r="36" ht="12.75">
      <c r="E36" s="85"/>
    </row>
    <row r="37" ht="12.75">
      <c r="E37" s="85"/>
    </row>
    <row r="38" ht="12.75">
      <c r="E38" s="85"/>
    </row>
    <row r="39" ht="12.75">
      <c r="E39" s="85"/>
    </row>
    <row r="40" ht="12.75">
      <c r="E40" s="85"/>
    </row>
    <row r="41" ht="12.75">
      <c r="E41" s="85"/>
    </row>
    <row r="42" ht="12.75">
      <c r="E42" s="85"/>
    </row>
    <row r="43" ht="12.75">
      <c r="E43" s="85"/>
    </row>
    <row r="44" ht="12.75">
      <c r="E44" s="85"/>
    </row>
    <row r="45" ht="12.75">
      <c r="E45" s="85"/>
    </row>
    <row r="46" ht="12.75">
      <c r="E46" s="85"/>
    </row>
    <row r="47" ht="12.75">
      <c r="E47" s="85"/>
    </row>
    <row r="48" ht="12.75">
      <c r="E48" s="85"/>
    </row>
    <row r="49" ht="12.75">
      <c r="E49" s="85"/>
    </row>
    <row r="50" ht="12.75">
      <c r="E50" s="85"/>
    </row>
    <row r="51" ht="12.75">
      <c r="E51" s="85"/>
    </row>
    <row r="52" ht="12.75">
      <c r="E52" s="85"/>
    </row>
    <row r="53" ht="12.75">
      <c r="E53" s="85"/>
    </row>
    <row r="54" ht="12.75">
      <c r="E54" s="85"/>
    </row>
    <row r="55" ht="12.75">
      <c r="E55" s="85"/>
    </row>
    <row r="56" ht="12.75">
      <c r="E56" s="85"/>
    </row>
    <row r="57" ht="12.75">
      <c r="E57" s="85"/>
    </row>
    <row r="58" ht="12.75">
      <c r="E58" s="85"/>
    </row>
    <row r="59" spans="1:2" ht="12.75">
      <c r="A59" s="116"/>
      <c r="B59" s="116"/>
    </row>
    <row r="60" spans="1:7" ht="12.75">
      <c r="A60" s="115"/>
      <c r="B60" s="115"/>
      <c r="C60" s="118"/>
      <c r="D60" s="118"/>
      <c r="E60" s="119"/>
      <c r="F60" s="118"/>
      <c r="G60" s="120"/>
    </row>
    <row r="61" spans="1:7" ht="12.75">
      <c r="A61" s="121"/>
      <c r="B61" s="121"/>
      <c r="C61" s="115"/>
      <c r="D61" s="115"/>
      <c r="E61" s="122"/>
      <c r="F61" s="115"/>
      <c r="G61" s="115"/>
    </row>
    <row r="62" spans="1:7" ht="12.75">
      <c r="A62" s="115"/>
      <c r="B62" s="115"/>
      <c r="C62" s="115"/>
      <c r="D62" s="115"/>
      <c r="E62" s="122"/>
      <c r="F62" s="115"/>
      <c r="G62" s="115"/>
    </row>
    <row r="63" spans="1:7" ht="12.75">
      <c r="A63" s="115"/>
      <c r="B63" s="115"/>
      <c r="C63" s="115"/>
      <c r="D63" s="115"/>
      <c r="E63" s="122"/>
      <c r="F63" s="115"/>
      <c r="G63" s="115"/>
    </row>
    <row r="64" spans="1:7" ht="12.75">
      <c r="A64" s="115"/>
      <c r="B64" s="115"/>
      <c r="C64" s="115"/>
      <c r="D64" s="115"/>
      <c r="E64" s="122"/>
      <c r="F64" s="115"/>
      <c r="G64" s="115"/>
    </row>
    <row r="65" spans="1:7" ht="12.75">
      <c r="A65" s="115"/>
      <c r="B65" s="115"/>
      <c r="C65" s="115"/>
      <c r="D65" s="115"/>
      <c r="E65" s="122"/>
      <c r="F65" s="115"/>
      <c r="G65" s="115"/>
    </row>
    <row r="66" spans="1:7" ht="12.75">
      <c r="A66" s="115"/>
      <c r="B66" s="115"/>
      <c r="C66" s="115"/>
      <c r="D66" s="115"/>
      <c r="E66" s="122"/>
      <c r="F66" s="115"/>
      <c r="G66" s="115"/>
    </row>
    <row r="67" spans="1:7" ht="12.75">
      <c r="A67" s="115"/>
      <c r="B67" s="115"/>
      <c r="C67" s="115"/>
      <c r="D67" s="115"/>
      <c r="E67" s="122"/>
      <c r="F67" s="115"/>
      <c r="G67" s="115"/>
    </row>
    <row r="68" spans="1:7" ht="12.75">
      <c r="A68" s="115"/>
      <c r="B68" s="115"/>
      <c r="C68" s="115"/>
      <c r="D68" s="115"/>
      <c r="E68" s="122"/>
      <c r="F68" s="115"/>
      <c r="G68" s="115"/>
    </row>
    <row r="69" spans="1:7" ht="12.75">
      <c r="A69" s="115"/>
      <c r="B69" s="115"/>
      <c r="C69" s="115"/>
      <c r="D69" s="115"/>
      <c r="E69" s="122"/>
      <c r="F69" s="115"/>
      <c r="G69" s="115"/>
    </row>
    <row r="70" spans="1:7" ht="12.75">
      <c r="A70" s="115"/>
      <c r="B70" s="115"/>
      <c r="C70" s="115"/>
      <c r="D70" s="115"/>
      <c r="E70" s="122"/>
      <c r="F70" s="115"/>
      <c r="G70" s="115"/>
    </row>
    <row r="71" spans="1:7" ht="12.75">
      <c r="A71" s="115"/>
      <c r="B71" s="115"/>
      <c r="C71" s="115"/>
      <c r="D71" s="115"/>
      <c r="E71" s="122"/>
      <c r="F71" s="115"/>
      <c r="G71" s="115"/>
    </row>
    <row r="72" spans="1:7" ht="12.75">
      <c r="A72" s="115"/>
      <c r="B72" s="115"/>
      <c r="C72" s="115"/>
      <c r="D72" s="115"/>
      <c r="E72" s="122"/>
      <c r="F72" s="115"/>
      <c r="G72" s="115"/>
    </row>
    <row r="73" spans="1:7" ht="12.75">
      <c r="A73" s="115"/>
      <c r="B73" s="115"/>
      <c r="C73" s="115"/>
      <c r="D73" s="115"/>
      <c r="E73" s="122"/>
      <c r="F73" s="115"/>
      <c r="G73" s="115"/>
    </row>
  </sheetData>
  <sheetProtection algorithmName="SHA-512" hashValue="u6UtXPeabz/0A1kY30DEgi8Xp3AGCD2x9pMq/dtxFOetdx5WvTib1MXZdiaJKUbpZt5HwmHQhIqTngNufUkSKQ==" saltValue="LyX3iXU9hh3i1Pj7ThixQA==" spinCount="100000" sheet="1" objects="1" scenarios="1"/>
  <mergeCells count="1">
    <mergeCell ref="A1:G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Premio</dc:creator>
  <cp:keywords/>
  <dc:description/>
  <cp:lastModifiedBy>Výstupová Jaroslava Bc.</cp:lastModifiedBy>
  <cp:lastPrinted>2017-12-18T13:29:43Z</cp:lastPrinted>
  <dcterms:created xsi:type="dcterms:W3CDTF">2015-11-27T10:47:42Z</dcterms:created>
  <dcterms:modified xsi:type="dcterms:W3CDTF">2017-12-18T13:30:24Z</dcterms:modified>
  <cp:category/>
  <cp:version/>
  <cp:contentType/>
  <cp:contentStatus/>
</cp:coreProperties>
</file>