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13035" windowHeight="8955" tabRatio="558" activeTab="1"/>
  </bookViews>
  <sheets>
    <sheet name="Rekapitulace stavby" sheetId="1" r:id="rId1"/>
    <sheet name="170415 - KAPLE  SV. VÁCLA..." sheetId="2" r:id="rId2"/>
    <sheet name="List1" sheetId="3" r:id="rId3"/>
  </sheets>
  <definedNames>
    <definedName name="_xlnm._FilterDatabase" localSheetId="1" hidden="1">'170415 - KAPLE  SV. VÁCLA...'!$C$83:$K$83</definedName>
    <definedName name="_xlnm.Print_Area" localSheetId="1">'170415 - KAPLE  SV. VÁCLA...'!$C$4:$J$34,'170415 - KAPLE  SV. VÁCLA...'!$C$40:$J$67,'170415 - KAPLE  SV. VÁCLA...'!$C$73:$K$366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'170415 - KAPLE  SV. VÁCLA...'!$83:$83</definedName>
  </definedNames>
  <calcPr calcId="125725"/>
</workbook>
</file>

<file path=xl/sharedStrings.xml><?xml version="1.0" encoding="utf-8"?>
<sst xmlns="http://schemas.openxmlformats.org/spreadsheetml/2006/main" count="2608" uniqueCount="682">
  <si>
    <t>Export VZ</t>
  </si>
  <si>
    <t>List obsahuje:</t>
  </si>
  <si>
    <t>3.0</t>
  </si>
  <si>
    <t>False</t>
  </si>
  <si>
    <t>{19EE3647-E42B-4ADE-9572-5D8A88B0D37E}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</si>
  <si>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</si>
  <si>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</si>
  <si>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</si>
  <si>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</si>
  <si>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</si>
  <si>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</si>
  <si>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</si>
  <si>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</si>
  <si>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170415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</si>
  <si>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</si>
  <si>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</si>
  <si>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KAPLE  SV. VÁCLAVA - rekonstrukce na parc.č.299, Dolní Kramolín</t>
  </si>
  <si>
    <t>0,1</t>
  </si>
  <si>
    <t>KSO:</t>
  </si>
  <si>
    <t>CC-CZ:</t>
  </si>
  <si>
    <t>1</t>
  </si>
  <si>
    <t>Místo:</t>
  </si>
  <si>
    <t>Dolní Kramolín</t>
  </si>
  <si>
    <t>Datum:</t>
  </si>
  <si>
    <t>10</t>
  </si>
  <si>
    <t>100</t>
  </si>
  <si>
    <t>Zadavatel:</t>
  </si>
  <si>
    <t>IČ:</t>
  </si>
  <si>
    <t>SPÚ pobočka Tachov, T.G.Masaryka 1326, Tachov</t>
  </si>
  <si>
    <t>DIČ:</t>
  </si>
  <si>
    <t>Uchazeč:</t>
  </si>
  <si>
    <t>Projektant:</t>
  </si>
  <si>
    <t xml:space="preserve">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</si>
  <si>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</si>
  <si>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</si>
  <si>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</si>
  <si>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</si>
  <si>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</si>
  <si>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</si>
  <si>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</si>
  <si>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</si>
  <si>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</si>
  <si>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</si>
  <si>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</si>
  <si>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</si>
  <si>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</si>
  <si>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</si>
  <si>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</si>
  <si>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</si>
  <si>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</si>
  <si>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</si>
  <si>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</si>
  <si>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</si>
  <si>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</si>
  <si>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</si>
  <si>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</si>
  <si>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</si>
  <si>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</si>
  <si>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</si>
  <si>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</si>
  <si>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</si>
  <si>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</si>
  <si>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</si>
  <si>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</si>
  <si>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</si>
  <si>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</si>
  <si>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</si>
  <si>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</si>
  <si>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</si>
  <si>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</si>
  <si>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</si>
  <si>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</si>
  <si>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</si>
  <si>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</si>
  <si>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</si>
  <si>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</si>
  <si>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</si>
  <si>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</si>
  <si>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</si>
  <si>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</si>
  <si>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</si>
  <si>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</si>
  <si>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1 - Zemní práce</t>
  </si>
  <si>
    <t>2 - Zakládání</t>
  </si>
  <si>
    <t>3 - Svislé a kompletní konstrukce</t>
  </si>
  <si>
    <t>6 - Úpravy povrchů, podlahy a osazování výplní</t>
  </si>
  <si>
    <t>711 - Izolace proti vodě, vlhkosti a plynům</t>
  </si>
  <si>
    <t>762 - Konstrukce tesařské</t>
  </si>
  <si>
    <t>764 - Konstrukce klempířské</t>
  </si>
  <si>
    <t>766 - Konstrukce truhlářské</t>
  </si>
  <si>
    <t>9 - Ostatní konstrukce a práce-bourání</t>
  </si>
  <si>
    <t>765 - Konstrukce pokrývačské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</si>
  <si>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</si>
  <si>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</si>
  <si>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</si>
  <si>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</si>
  <si>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</si>
  <si>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</si>
  <si>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</si>
  <si>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</si>
  <si>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</si>
  <si>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</si>
  <si>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</si>
  <si>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</si>
  <si>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</si>
  <si>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</si>
  <si>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</si>
  <si>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</si>
  <si>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</si>
  <si>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</si>
  <si>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</si>
  <si>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Zemní práce</t>
  </si>
  <si>
    <t>ROZPOCET</t>
  </si>
  <si>
    <t>K</t>
  </si>
  <si>
    <t>111201101</t>
  </si>
  <si>
    <t>Odstranění křovin a stromů průměru kmene do 100 mm i s kořeny z celkové plochy do 1000 m2</t>
  </si>
  <si>
    <t>m2</t>
  </si>
  <si>
    <t>CS ÚRS 2014 02</t>
  </si>
  <si>
    <t>4</t>
  </si>
  <si>
    <t>456224597</t>
  </si>
  <si>
    <t>PP</t>
  </si>
  <si>
    <t>Odstranění křovin a stromů s odstraněním kořenů průměru kmene do 100 mm do sklonu terénu 1 : 5, při celkové ploše do 1 000 m2</t>
  </si>
  <si>
    <t>111201401</t>
  </si>
  <si>
    <t>Spálení křovin a stromů průměru kmene do 100 mm</t>
  </si>
  <si>
    <t>-1694718723</t>
  </si>
  <si>
    <t>Spálení odstraněných křovin a stromů na hromadách průměru kmene do 100 mm pro jakoukoliv plochu</t>
  </si>
  <si>
    <t>3</t>
  </si>
  <si>
    <t>112101104</t>
  </si>
  <si>
    <t>Kácení stromů listnatých D kmene do 900 mm</t>
  </si>
  <si>
    <t>kus</t>
  </si>
  <si>
    <t>-1501679757</t>
  </si>
  <si>
    <t>Kácení stromů s odřezáním kmene a s odvětvením listnatých, průměru kmene přes 700 do 900 mm</t>
  </si>
  <si>
    <t>112201103</t>
  </si>
  <si>
    <t xml:space="preserve">Odstranění pařezů </t>
  </si>
  <si>
    <t>2066786223</t>
  </si>
  <si>
    <t xml:space="preserve">Odstranění pařezů
</t>
  </si>
  <si>
    <t>5</t>
  </si>
  <si>
    <t>120901112</t>
  </si>
  <si>
    <t>Bourání zdiva kamenného v odkopávkách nebo prokopávkách na maltu nastavovanou ručně</t>
  </si>
  <si>
    <t>m3</t>
  </si>
  <si>
    <t>1660104244</t>
  </si>
  <si>
    <t>Bourání konstrukcí v odkopávkách a prokopávkách, korytech vodotečí, melioračních kanálech - ručně s přemístěním suti na hromady na vzdálenost do 20 m nebo s naložením na dopravní prostředek ze zdiva kamenného, pro jakýkoliv druh kamene na maltu nastavovanou</t>
  </si>
  <si>
    <t>VV</t>
  </si>
  <si>
    <t>(3,6+4,75)*2*0,8*0,6</t>
  </si>
  <si>
    <t>6</t>
  </si>
  <si>
    <t>121101101</t>
  </si>
  <si>
    <t>Sejmutí ornice s přemístěním na vzdálenost do 50 m</t>
  </si>
  <si>
    <t>-1108258937</t>
  </si>
  <si>
    <t>30*0,2</t>
  </si>
  <si>
    <t>7</t>
  </si>
  <si>
    <t>1222011019R</t>
  </si>
  <si>
    <t>Odkopávky  stávajících zbytků stavby</t>
  </si>
  <si>
    <t>921192670</t>
  </si>
  <si>
    <t>Odkopávky a prokopávky nezapažené v hornině tř. 3 objem do 100 m3</t>
  </si>
  <si>
    <t>8</t>
  </si>
  <si>
    <t>132201101</t>
  </si>
  <si>
    <t>Hloubení rýh š do 600 mm v hornině tř. 3 objemu do 100 m3</t>
  </si>
  <si>
    <t>1912712758</t>
  </si>
  <si>
    <t>(4,65*2+3,46)*0,5*0,8</t>
  </si>
  <si>
    <t>3,46*0,5*0,5</t>
  </si>
  <si>
    <t>Součet</t>
  </si>
  <si>
    <t>9</t>
  </si>
  <si>
    <t>132201109</t>
  </si>
  <si>
    <t>Příplatek za lepivost k hloubení rýh š do 600 mm v hornině tř. 3</t>
  </si>
  <si>
    <t>166174666</t>
  </si>
  <si>
    <t>Hloubení zapažených i nezapažených rýh šířky do 600 mm s urovnáním dna do předepsaného profilu a spádu v hornině tř. 3 Příplatek k cenám za lepivost horniny tř. 3</t>
  </si>
  <si>
    <t>1322011091</t>
  </si>
  <si>
    <t>Příplatek za úpravu základové rýhy po odstaranění stávajících základů</t>
  </si>
  <si>
    <t>628897763</t>
  </si>
  <si>
    <t>11</t>
  </si>
  <si>
    <t>162201102</t>
  </si>
  <si>
    <t>Vodorovné přemístění do 50 m výkopku z horniny tř. 1 až 4 meziskládka</t>
  </si>
  <si>
    <t>607526762</t>
  </si>
  <si>
    <t>Vodorovné přemístění do 50 m výkopku z horniny tř. 1 až 4</t>
  </si>
  <si>
    <t>12</t>
  </si>
  <si>
    <t>171201201</t>
  </si>
  <si>
    <t>Uložení sypaniny na meziskládku  na stavbě</t>
  </si>
  <si>
    <t>-1939812689</t>
  </si>
  <si>
    <t>Uložení sypaniny na skládky</t>
  </si>
  <si>
    <t>13</t>
  </si>
  <si>
    <t>174101101</t>
  </si>
  <si>
    <t>Zásyp jam, šachet rýh nebo kolem objektů sypaninou se zhutněním</t>
  </si>
  <si>
    <t>-1493081529</t>
  </si>
  <si>
    <t>14</t>
  </si>
  <si>
    <t>181101102</t>
  </si>
  <si>
    <t>Úprava pláně v zářezech v hornině tř. 1 až 4 se zhutněním</t>
  </si>
  <si>
    <t>1022948889</t>
  </si>
  <si>
    <t>181301103R</t>
  </si>
  <si>
    <t>Rozprostření vytěženého výkopku, úprava terénu kolem objektu, rozsah po odhodě s investorem</t>
  </si>
  <si>
    <t>-1052122486</t>
  </si>
  <si>
    <t>Rozprostření a urovnání  v rovině nebo ve svahu sklonu do 1:5 při souvislé ploše do 500 m2, tl. vrstvy přes 150 do 200 mm</t>
  </si>
  <si>
    <t>Zakládání</t>
  </si>
  <si>
    <t>16</t>
  </si>
  <si>
    <t>211971121</t>
  </si>
  <si>
    <t>Zřízení opláštění žeber nebo trativodů geotextilií v rýze nebo zářezu sklonu přes 1:2 š do 2,5 m včetně geotextilie</t>
  </si>
  <si>
    <t>1271115267</t>
  </si>
  <si>
    <t>Zřízení opláštění výplně z geotextilie odvodňovacích žeber nebo trativodů v rýze nebo zářezu se stěnami svislými nebo šikmými o sklonu přes 1:2 při rozvinuté šířce opláštění do 2,5 m včetně dodání geotextilie</t>
  </si>
  <si>
    <t>17</t>
  </si>
  <si>
    <t>212752212</t>
  </si>
  <si>
    <t>Trativod z drenážních trubek plastových flexibilních D do 100 mm včetně lože otevřený výkop</t>
  </si>
  <si>
    <t>m</t>
  </si>
  <si>
    <t>1487392365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</si>
  <si>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</si>
  <si>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>18</t>
  </si>
  <si>
    <t>271532211</t>
  </si>
  <si>
    <t>Podsyp pod základové konstrukce se zhutněním z hrubého kameniva frakce 32 až 63 mm</t>
  </si>
  <si>
    <t>-446960063</t>
  </si>
  <si>
    <t>Podsyp pod základové konstrukce se zhutněním a urovnáním povrchu z kameniva hrubého, frakce 32 - 63 mm</t>
  </si>
  <si>
    <t>2,26*3,25*0,1</t>
  </si>
  <si>
    <t>19</t>
  </si>
  <si>
    <t>272351215</t>
  </si>
  <si>
    <t>Zřízení bednění stěn základových kleneb</t>
  </si>
  <si>
    <t>1185237970</t>
  </si>
  <si>
    <t>Bednění základových stěn kleneb svislé nebo šikmé (odkloněné), půdorysně přímé nebo zalomené ve volných nebo zapažených jámách, rýhách, šachtách, včetně případných vzpěr zřízení</t>
  </si>
  <si>
    <t>(3,46+4,65)*2*0,8*2</t>
  </si>
  <si>
    <t>(0,6+0,65*2)*0,8*2</t>
  </si>
  <si>
    <t>20</t>
  </si>
  <si>
    <t>272351216</t>
  </si>
  <si>
    <t>Odstranění bednění stěn základových kleneb</t>
  </si>
  <si>
    <t>8920031</t>
  </si>
  <si>
    <t>Bednění základových stěn kleneb svislé nebo šikmé (odkloněné), půdorysně přímé nebo zalomené ve volných nebo zapažených jámách, rýhách, šachtách, včetně případných vzpěr odstranění</t>
  </si>
  <si>
    <t>273321311</t>
  </si>
  <si>
    <t>Základové desky ze ŽB tř. C 16/20</t>
  </si>
  <si>
    <t>-1776089397</t>
  </si>
  <si>
    <t>Základy z betonu železového (bez výztuže) desky z betonu bez zvláštních nároků na vliv prostředí (X0, XC) tř. C 16/20</t>
  </si>
  <si>
    <t>22</t>
  </si>
  <si>
    <t>273351215</t>
  </si>
  <si>
    <t>Zřízení bednění stěn základových desek</t>
  </si>
  <si>
    <t>1930118904</t>
  </si>
  <si>
    <t>Bednění základových stěn desek svislé nebo šikmé (odkloněné), půdorysně přímé nebo zalomené ve volných nebo zapažených jámách, rýhách, šachtách, včetně případných vzpěr zřízení</t>
  </si>
  <si>
    <t>(3,46+4,65)*2*0,1</t>
  </si>
  <si>
    <t>(0,6+2*0,65)*0,1*2</t>
  </si>
  <si>
    <t>23</t>
  </si>
  <si>
    <t>273351216</t>
  </si>
  <si>
    <t>Odstranění bednění stěn základových desek</t>
  </si>
  <si>
    <t>2093140724</t>
  </si>
  <si>
    <t>Bednění základových stěn desek svislé nebo šikmé (odkloněné), půdorysně přímé nebo zalomené ve volných nebo zapažených jámách, rýhách, šachtách, včetně případných vzpěr odstranění</t>
  </si>
  <si>
    <t>24</t>
  </si>
  <si>
    <t>273361821</t>
  </si>
  <si>
    <t>Výztuž základových desek betonářskou ocelí 10 505 (R)</t>
  </si>
  <si>
    <t>t</t>
  </si>
  <si>
    <t>1149447775</t>
  </si>
  <si>
    <t>Výztuž základů desek z betonářské oceli 10 505 (R) nebo BSt 500</t>
  </si>
  <si>
    <t>99,038*1,10/1000</t>
  </si>
  <si>
    <t>25</t>
  </si>
  <si>
    <t>274311611</t>
  </si>
  <si>
    <t>Základové pásy prokládané kamenem z betonu tř. C 16/20</t>
  </si>
  <si>
    <t>-490940875</t>
  </si>
  <si>
    <t>Základy z betonu prostého pasy z betonu kamenem prokládaného tř. C 16/20</t>
  </si>
  <si>
    <t>(3,46+4,65)*2*0,6*0,8</t>
  </si>
  <si>
    <t>0,6*0,65*0,8*2</t>
  </si>
  <si>
    <t>26</t>
  </si>
  <si>
    <t>210220002</t>
  </si>
  <si>
    <t>Příprava pro napojení uzemňovacích vedení vodičů  drátem  do 10 mm</t>
  </si>
  <si>
    <t>64</t>
  </si>
  <si>
    <t>399111177</t>
  </si>
  <si>
    <t xml:space="preserve">
</t>
  </si>
  <si>
    <t>Svislé a kompletní konstrukce</t>
  </si>
  <si>
    <t>27</t>
  </si>
  <si>
    <t>311211126</t>
  </si>
  <si>
    <t>Zdivo nadzákladové z lomového kamene neopracovaného na MC 15</t>
  </si>
  <si>
    <t>-1038202242</t>
  </si>
  <si>
    <t>Zdivo nadzákladové z lomového kamene neopracované pod omítku, na maltu MC-15</t>
  </si>
  <si>
    <t>(4,65+3,6)*2*0,3*3,35</t>
  </si>
  <si>
    <t>-0,5*0,9*0,3*2</t>
  </si>
  <si>
    <t>-1*0,3*2</t>
  </si>
  <si>
    <t>28</t>
  </si>
  <si>
    <t>311231127</t>
  </si>
  <si>
    <t>Zdivo nosné z cihel dl 290 mm pevnosti P 20 až 25 na SMS 10 MPa</t>
  </si>
  <si>
    <t>1037013851</t>
  </si>
  <si>
    <t>Zdivo z cihel pálených nosné z cihel plných dl. 290 mm P 20 až 25, na maltu ze suché směsi 10 MPa</t>
  </si>
  <si>
    <t>vnitřní zdivo</t>
  </si>
  <si>
    <t>0,6*0,3*3,35*2</t>
  </si>
  <si>
    <t>0,3*0,15*3,35*2</t>
  </si>
  <si>
    <t>0,3*0,45*2*3,35</t>
  </si>
  <si>
    <t>(0,915+0,965+1,96)*0,15*3,35</t>
  </si>
  <si>
    <t>vnější</t>
  </si>
  <si>
    <t>(3,6+4,65)*2*0,15*3,35</t>
  </si>
  <si>
    <t>-0,5*0,9*0,15*2</t>
  </si>
  <si>
    <t>štít</t>
  </si>
  <si>
    <t>4,14*1,84*0,3*0,5</t>
  </si>
  <si>
    <t>pilíře</t>
  </si>
  <si>
    <t>0,6*0,65*2*0,5*2</t>
  </si>
  <si>
    <t>29</t>
  </si>
  <si>
    <t>311321814</t>
  </si>
  <si>
    <t>Nosná zeď ze ŽB pohledového tř. C 25/30 bez výztuže - škrábaný povrch</t>
  </si>
  <si>
    <t>283724278</t>
  </si>
  <si>
    <t>Nadzákladové zdi z betonu železového (bez výztuže) nosné pohledového (v přírodní barvě drtí a přísad) tř. C 25/30</t>
  </si>
  <si>
    <t>30</t>
  </si>
  <si>
    <t>3113218149</t>
  </si>
  <si>
    <t>Vytvarování  otvoru ve štítu vč. nerez sítě proti hmyzu</t>
  </si>
  <si>
    <t>ks</t>
  </si>
  <si>
    <t>-40741888</t>
  </si>
  <si>
    <t>31</t>
  </si>
  <si>
    <t>311351105</t>
  </si>
  <si>
    <t>Zřízení oboustranného bednění zdí nosných</t>
  </si>
  <si>
    <t>-713956965</t>
  </si>
  <si>
    <t>Bednění nadzákladových zdí nosných svislé nebo šikmé (odkloněné), půdorysně přímé nebo zalomené ve volném prostranství, ve volných nebo zapažených jamách, rýhách, šachtách, včetně případných vzpěr, oboustranné za každou stranu zřízení</t>
  </si>
  <si>
    <t>(3,67+4,65)*2*0,6*2</t>
  </si>
  <si>
    <t>32</t>
  </si>
  <si>
    <t>311351106</t>
  </si>
  <si>
    <t>Odstranění oboustranného bednění zdí nosných</t>
  </si>
  <si>
    <t>-1708330839</t>
  </si>
  <si>
    <t>Bednění nadzákladových zdí nosných svislé nebo šikmé (odkloněné), půdorysně přímé nebo zalomené ve volném prostranství, ve volných nebo zapažených jamách, rýhách, šachtách, včetně případných vzpěr, oboustranné za každou stranu odstranění</t>
  </si>
  <si>
    <t>33</t>
  </si>
  <si>
    <t>311361821</t>
  </si>
  <si>
    <t>Výztuž nosných zdí betonářskou ocelí 10 505</t>
  </si>
  <si>
    <t>-570291606</t>
  </si>
  <si>
    <t>Výztuž nadzákladových zdí nosných svislých nebo odkloněných od svislice, rovných nebo oblých z betonářské oceli 10 505 (R) nebo BSt 500</t>
  </si>
  <si>
    <t>88,968*1,1/1000</t>
  </si>
  <si>
    <t>34</t>
  </si>
  <si>
    <t>317231111</t>
  </si>
  <si>
    <t>Římsy z cihelných příčkovek naplocho do MC vyložených do 400 mm</t>
  </si>
  <si>
    <t>1604539974</t>
  </si>
  <si>
    <t>Římsy z cihelných příčkovek naplocho s podélnou řadou dutých cihel do malty cementové vyložení (přesah) římsy do 400 mm</t>
  </si>
  <si>
    <t>(4,65+3,67)*2*2</t>
  </si>
  <si>
    <t>35</t>
  </si>
  <si>
    <t>317231618</t>
  </si>
  <si>
    <t xml:space="preserve">Zdivo klenbových pásů z cihel plných bez potřebného bednění </t>
  </si>
  <si>
    <t>1053065227</t>
  </si>
  <si>
    <t>Zdivo klenbových pásů z cihel plných lícových dl 24 cm, bez bednění</t>
  </si>
  <si>
    <t>1*0,6*0,3*2</t>
  </si>
  <si>
    <t>1,96*0,3*0,3</t>
  </si>
  <si>
    <t>36</t>
  </si>
  <si>
    <t>317323411</t>
  </si>
  <si>
    <t>Klenbové pásy ze ŽB tř. C 25/30</t>
  </si>
  <si>
    <t>1625477665</t>
  </si>
  <si>
    <t>Klenbové pásy z betonu železového (bez výztuže) tř. C 25/30</t>
  </si>
  <si>
    <t>1,18+0,17</t>
  </si>
  <si>
    <t>37</t>
  </si>
  <si>
    <t>317351105</t>
  </si>
  <si>
    <t>Zřízení bednění říms a žlabových říms v do 6 m</t>
  </si>
  <si>
    <t>1647290678</t>
  </si>
  <si>
    <t>Bednění klenbových pásů, říms nebo překladů říms nebo žlabových říms včetně podpěrné konstrukce vzepřené nebo podepřené jakéhokoliv tvaru a délky vyložení, při výšce spodní hrany konstrukce do 6 m nad nejblíže nižší podlahou zřízení</t>
  </si>
  <si>
    <t>(3,85+5)*2*0,075*2</t>
  </si>
  <si>
    <t>2,7*2*0,08*2</t>
  </si>
  <si>
    <t>38</t>
  </si>
  <si>
    <t>317351106</t>
  </si>
  <si>
    <t>Odstranění bednění říms a žlabových říms v do 6 m</t>
  </si>
  <si>
    <t>1186097671</t>
  </si>
  <si>
    <t>Bednění klenbových pásů, říms nebo překladů říms nebo žlabových říms včetně podpěrné konstrukce vzepřené nebo podepřené jakéhokoliv tvaru a délky vyložení, při výšce spodní hrany konstrukce do 6 m nad nejblíže nižší podlahou odstranění</t>
  </si>
  <si>
    <t>39</t>
  </si>
  <si>
    <t>317361821</t>
  </si>
  <si>
    <t>Výztuž kleneb z oceli 10 505</t>
  </si>
  <si>
    <t>1740602629</t>
  </si>
  <si>
    <t>Výztuž překladů, říms, žlabů, žlabových říms, klenbových pásů z betonářské oceli 10 505 (R) nebo BSt 500</t>
  </si>
  <si>
    <t>154,904*1,1/1000</t>
  </si>
  <si>
    <t>22,963*1,1/1000</t>
  </si>
  <si>
    <t>40</t>
  </si>
  <si>
    <t>411244253</t>
  </si>
  <si>
    <t>Klenby valené tl 290 mm z cihel dl 150 mm pevnosti P 15 rozpětí do 2 m</t>
  </si>
  <si>
    <t>-328984674</t>
  </si>
  <si>
    <t>Klenby valené z cihel pálených dl. 290 mm, plných P 7,5 až P 15, na maltu MC-5 až MC-10, o rozpětí klenby do 2 m, s pomocnou konstrukcí, o tl. klenby 290 mm</t>
  </si>
  <si>
    <t>Úpravy povrchů, podlahy a osazování výplní</t>
  </si>
  <si>
    <t>41</t>
  </si>
  <si>
    <t>611311145</t>
  </si>
  <si>
    <t>Vápenná omítka štuková dvouvrstvá vnitřních schodišťových konstrukcí nanášená ručně</t>
  </si>
  <si>
    <t>-1067111822</t>
  </si>
  <si>
    <t>Omítka vápenná vnitřních ploch nanášená ručně dvouvrstvá štuková, tloušťky jádrové omítky do 10 mm a tloušťky štuku do 3 mm schodišťových konstrukcí stropů, stěn, ramen nebo nosníků</t>
  </si>
  <si>
    <t>42</t>
  </si>
  <si>
    <t>612311141</t>
  </si>
  <si>
    <t>Vápenná omítka štuková dvouvrstvá vnitřních stěn nanášená ručně</t>
  </si>
  <si>
    <t>-172784187</t>
  </si>
  <si>
    <t>Omítka vápenná vnitřních ploch nanášená ručně dvouvrstvá štuková, tloušťky jádrové omítky do 10 mm a tloušťky štuku do 3 mm svislých konstrukcí stěn</t>
  </si>
  <si>
    <t>(3,5+1,96)*2*3,185</t>
  </si>
  <si>
    <t>(1,2+2,1*2)*0,3</t>
  </si>
  <si>
    <t>(0,9+2*1,95)*0,3</t>
  </si>
  <si>
    <t>0,45*1,1*2*2</t>
  </si>
  <si>
    <t>0,5*0,4*2</t>
  </si>
  <si>
    <t>(1,5+1,15)*2*0,3</t>
  </si>
  <si>
    <t>-0,5*0,9*2</t>
  </si>
  <si>
    <t>-0,9*1,9</t>
  </si>
  <si>
    <t>43</t>
  </si>
  <si>
    <t>612441243</t>
  </si>
  <si>
    <t xml:space="preserve">TaženÍ říms plastických prvků  na stěnách </t>
  </si>
  <si>
    <t>CS ÚRS 2010 02</t>
  </si>
  <si>
    <t>-1687420974</t>
  </si>
  <si>
    <t>X Tažená římsa vápenná na stěnách vyložená zdivem, o součtu vyložení a výšky římsy do 200 mm</t>
  </si>
  <si>
    <t>44</t>
  </si>
  <si>
    <t>6124412439R</t>
  </si>
  <si>
    <t xml:space="preserve">Plastický dekor na fasádě   </t>
  </si>
  <si>
    <t>kom</t>
  </si>
  <si>
    <t>2131343475</t>
  </si>
  <si>
    <t>45</t>
  </si>
  <si>
    <t>622131121</t>
  </si>
  <si>
    <t>Penetrace akrylát-silikon vnějších stěn nanášená ručně</t>
  </si>
  <si>
    <t>-1400469018</t>
  </si>
  <si>
    <t>Podkladní a spojovací vrstva vnějších omítaných ploch penetrace akrylát-silikonová nanášená ručně stěn</t>
  </si>
  <si>
    <t>(3,6+4,65)*2*2,7</t>
  </si>
  <si>
    <t>0,65*2,5*0,5*2*2</t>
  </si>
  <si>
    <t>3,85*1,84*0,5</t>
  </si>
  <si>
    <t>2,7*2*0,3</t>
  </si>
  <si>
    <t>46</t>
  </si>
  <si>
    <t>622142001</t>
  </si>
  <si>
    <t>Potažení vnějších stěn sklovláknitým pletivem vtlačeným do tenkovrstvé hmoty</t>
  </si>
  <si>
    <t>-1040971795</t>
  </si>
  <si>
    <t>Potažení vnějších ploch pletivem v ploše nebo pruzích, na plném podkladu sklovláknitým vtlačením do tmelu stěn</t>
  </si>
  <si>
    <t>47</t>
  </si>
  <si>
    <t>622451143</t>
  </si>
  <si>
    <t>Vnější omítka stěn a štítů cementová štuková plstí hlazená složitosti II</t>
  </si>
  <si>
    <t>-2076211477</t>
  </si>
  <si>
    <t>48</t>
  </si>
  <si>
    <t>6225310111</t>
  </si>
  <si>
    <t>Tenkovrstvá omítka šlechtěná tl. 1,5 mm včetně penetrace vnějších stěn</t>
  </si>
  <si>
    <t>-230427992</t>
  </si>
  <si>
    <t>Omítka tenkovrstvá silikonová vnějších ploch probarvená, včetně penetrace podkladu zrnitá, tloušťky 1,5 mm stěn</t>
  </si>
  <si>
    <t>49</t>
  </si>
  <si>
    <t>622611133</t>
  </si>
  <si>
    <t>Nátěr silikonový dvojnásobný vnějších omítaných stěn včetně penetrace provedený ručně</t>
  </si>
  <si>
    <t>-786045692</t>
  </si>
  <si>
    <t>Ochranný nátěr vnějších omítaných ploch nanášený ručně dvojnásobný, včetně penetrace odolný vůči povětrnostním vlivům a UV záření, jakéhokoliv odstínu silikonový stěn</t>
  </si>
  <si>
    <t>50</t>
  </si>
  <si>
    <t>629999011</t>
  </si>
  <si>
    <t>Příplatek k úpravám povrchů za provádění styku dvou barev nebo struktur na fasádě</t>
  </si>
  <si>
    <t>496209816</t>
  </si>
  <si>
    <t>Příplatky k cenám úprav vnějších povrchů za zvýšenou pracnost při provádění styku dvou barev nebo struktur na fasádě</t>
  </si>
  <si>
    <t>51</t>
  </si>
  <si>
    <t>631311115</t>
  </si>
  <si>
    <t>Mazanina tl do 80 mm z betonu prostého tř. C 20/25</t>
  </si>
  <si>
    <t>815374335</t>
  </si>
  <si>
    <t>Mazanina z betonu prostého tl. přes 50 do 80 mm tř. C 20/25</t>
  </si>
  <si>
    <t>52</t>
  </si>
  <si>
    <t>631319011</t>
  </si>
  <si>
    <t>Příplatek k mazanině tl do 80 mm za přehlazení povrchu</t>
  </si>
  <si>
    <t>69768954</t>
  </si>
  <si>
    <t>Příplatek k cenám mazanin za úpravu povrchu mazaniny přehlazením, mazanina tl. přes 50 do 80 mm</t>
  </si>
  <si>
    <t>53</t>
  </si>
  <si>
    <t>636221001</t>
  </si>
  <si>
    <t>Dlažba z  dlaždic na MC - půdovky "Topinky"</t>
  </si>
  <si>
    <t>1106201519</t>
  </si>
  <si>
    <t>Dlažba z betonových dlaždic na MC</t>
  </si>
  <si>
    <t>54</t>
  </si>
  <si>
    <t>6372111221</t>
  </si>
  <si>
    <t xml:space="preserve">Okapový chodník z kamenů kladených do písku  - kamenivo ze stávající stavby </t>
  </si>
  <si>
    <t>895097465</t>
  </si>
  <si>
    <t>Okapový chodník z kamene ze sbouraného zdiva</t>
  </si>
  <si>
    <t>(3,46+4,65)*2*0,3</t>
  </si>
  <si>
    <t>(0,65*2)*0,3*2</t>
  </si>
  <si>
    <t>55</t>
  </si>
  <si>
    <t>784412301</t>
  </si>
  <si>
    <t>Pačokování vápenným mlékem se začištěním dvojnásobné v místnostech v do 3,8 m</t>
  </si>
  <si>
    <t>1222600132</t>
  </si>
  <si>
    <t>711</t>
  </si>
  <si>
    <t>Izolace proti vodě, vlhkosti a plynům</t>
  </si>
  <si>
    <t>56</t>
  </si>
  <si>
    <t>711111001</t>
  </si>
  <si>
    <t>Provedení izolace proti zemní vlhkosti vodorovné za studena nátěrem penetračním</t>
  </si>
  <si>
    <t>-39766628</t>
  </si>
  <si>
    <t>57</t>
  </si>
  <si>
    <t>M</t>
  </si>
  <si>
    <t>111631500</t>
  </si>
  <si>
    <t>lak asfaltový PENETRAL ALP- 20 kg</t>
  </si>
  <si>
    <t>-286270661</t>
  </si>
  <si>
    <t>7,5*0,00039</t>
  </si>
  <si>
    <t>58</t>
  </si>
  <si>
    <t>711141559</t>
  </si>
  <si>
    <t>Provedení izolace proti zemní vlhkosti pásy přitavením vodorovné NAIP</t>
  </si>
  <si>
    <t>137385316</t>
  </si>
  <si>
    <t>59</t>
  </si>
  <si>
    <t>628311160</t>
  </si>
  <si>
    <t>pás těžký asfaltovaný IPA400/H-PE S40</t>
  </si>
  <si>
    <t>-2088184673</t>
  </si>
  <si>
    <t>pásy těžké asfaltované vložka strojní lepenka IPA 400/H-PE S40 role/10m2</t>
  </si>
  <si>
    <t>15*1,15 'Přepočtené koeficientem množství</t>
  </si>
  <si>
    <t>60</t>
  </si>
  <si>
    <t>998711101</t>
  </si>
  <si>
    <t>Přesun hmot tonážní pro izolace proti vodě, vlhkosti a plynům v objektech výšky do 6 m</t>
  </si>
  <si>
    <t>927117464</t>
  </si>
  <si>
    <t>Přesun hmot pro izolace proti vodě, vlhkosti a plynům stanovený z hmotnosti přesunovaného materiálu vodorovná dopravní vzdálenost do 50 m v objektech výšky do 6 m</t>
  </si>
  <si>
    <t>762</t>
  </si>
  <si>
    <t>Konstrukce tesařské</t>
  </si>
  <si>
    <t>61</t>
  </si>
  <si>
    <t>762083122</t>
  </si>
  <si>
    <t>Impregnace řeziva proti dřevokaznému hmyzu, houbám a plísním máčením třída ohrožení 3 a 4</t>
  </si>
  <si>
    <t>1543800126</t>
  </si>
  <si>
    <t>Práce společné pro tesařské konstrukce impregnace řeziva máčením proti dřevokaznému hmyzu, houbám a plísním, třída ohrožení 3 a 4 (dřevo v exteriéru)</t>
  </si>
  <si>
    <t>62</t>
  </si>
  <si>
    <t>7620831229</t>
  </si>
  <si>
    <t>Ohoblování a nátěr viditelných prvků  lazurovacím lakem</t>
  </si>
  <si>
    <t>176579585</t>
  </si>
  <si>
    <t>63</t>
  </si>
  <si>
    <t>7623321319</t>
  </si>
  <si>
    <t>Montáž vázaných kcí krovů pravidelných z hraněného řeziva ,segmentové</t>
  </si>
  <si>
    <t>-566282616</t>
  </si>
  <si>
    <t>Montáž vázaných kcí krovů pravidelných z hraněného řeziva průřezové plochy do 120 cm2</t>
  </si>
  <si>
    <t>8,2+6,2+2,75+6,4+20,4+13,2+49,5+7,2+2,5+13</t>
  </si>
  <si>
    <t>605110600</t>
  </si>
  <si>
    <t>řezivo jehličnaté omítané střed jakost I</t>
  </si>
  <si>
    <t>-182931629</t>
  </si>
  <si>
    <t>(0,678+0,05+0,36)*1,1</t>
  </si>
  <si>
    <t>65</t>
  </si>
  <si>
    <t>762342314</t>
  </si>
  <si>
    <t>Montáž laťování na střechách složitých sklonu do 60° osové vzdálenosti do 360 mm</t>
  </si>
  <si>
    <t>-355145645</t>
  </si>
  <si>
    <t>Bednění a laťování montáž laťování střech složitých sklonu do 60 st. při osové vzdálenosti latí přes 150 do 360 mm</t>
  </si>
  <si>
    <t>66</t>
  </si>
  <si>
    <t>762395000</t>
  </si>
  <si>
    <t>Spojovací prostředky pro montáž krovu, bednění, laťování, světlíky, klíny</t>
  </si>
  <si>
    <t>1859973632</t>
  </si>
  <si>
    <t>67</t>
  </si>
  <si>
    <t>998762201</t>
  </si>
  <si>
    <t>Přesun hmot procentní pro kce tesařské v objektech v do 6 m</t>
  </si>
  <si>
    <t>%</t>
  </si>
  <si>
    <t>1109773803</t>
  </si>
  <si>
    <t>Přesun hmot pro konstrukce tesařské stanovený procentní sazbou z ceny vodorovná dopravní vzdálenost do 50 m v objektech výšky do 6 m</t>
  </si>
  <si>
    <t>764</t>
  </si>
  <si>
    <t>Konstrukce klempířské</t>
  </si>
  <si>
    <t>68</t>
  </si>
  <si>
    <t>764222520</t>
  </si>
  <si>
    <t>Oplechování Zn-Ti okapů tvrdá krytina rš 330 mm</t>
  </si>
  <si>
    <t>846629727</t>
  </si>
  <si>
    <t>4,5151*2+4,03</t>
  </si>
  <si>
    <t>69</t>
  </si>
  <si>
    <t>764242305R</t>
  </si>
  <si>
    <t>Oplechování štítu závětrnou lištou z TiZn  plechu rš 400 mm</t>
  </si>
  <si>
    <t>-1624550089</t>
  </si>
  <si>
    <t>Oplechování střešních prvků z titanzinkového  válcovaného plechu štítu závětrnou lištou rš 400 mm</t>
  </si>
  <si>
    <t>2,52*2</t>
  </si>
  <si>
    <t>70</t>
  </si>
  <si>
    <t>764245305R</t>
  </si>
  <si>
    <t>Oplechování horních ploch a nadezdívek bez rohů z TiZn  plechu celoplošně lepené rš 400mm</t>
  </si>
  <si>
    <t>-1587316563</t>
  </si>
  <si>
    <t>Oplechování horních ploch zdí a nadezdívek (atik) z titanzinkového válcovaného plechu celoplošně lepené rš 400 mm</t>
  </si>
  <si>
    <t>71</t>
  </si>
  <si>
    <t>764245345R</t>
  </si>
  <si>
    <t>Příplatek za zvýšenou pracnost při oplechování rohů nadezdívek z TiZn  plechu rš do 400mm</t>
  </si>
  <si>
    <t>972713380</t>
  </si>
  <si>
    <t>Oplechování horních ploch zdí a nadezdívek (atik) z titanzinkového  válcovaného plechu Příplatek k cenám za zvýšenou pracnost při provedení rohu nebo koutu do rš 400 mm</t>
  </si>
  <si>
    <t>72</t>
  </si>
  <si>
    <t>998764201</t>
  </si>
  <si>
    <t>Přesun hmot procentní pro konstrukce klempířské v objektech v do 6 m</t>
  </si>
  <si>
    <t>370593425</t>
  </si>
  <si>
    <t>Přesun hmot pro konstrukce klempířské stanovený procentní sazbou z ceny vodorovná dopravní vzdálenost do 50 m v objektech výšky do 6 m</t>
  </si>
  <si>
    <t>766</t>
  </si>
  <si>
    <t>Konstrukce truhlářské</t>
  </si>
  <si>
    <t>73</t>
  </si>
  <si>
    <t>766621011</t>
  </si>
  <si>
    <t>Montáž dřevěných oken  s rámem do zdiva</t>
  </si>
  <si>
    <t>446945795</t>
  </si>
  <si>
    <t xml:space="preserve">Montáž oken dřevěných včetně montáže rámu na polyuretanovou pěnu 
</t>
  </si>
  <si>
    <t>74</t>
  </si>
  <si>
    <t>766660132</t>
  </si>
  <si>
    <t>Montáž dveřních křídel otvíravých 1křídlových , masivní dřevo</t>
  </si>
  <si>
    <t>-1081790533</t>
  </si>
  <si>
    <t>Montáž dveřních křídel otvíravých 1křídlových š přes 0,8 m masivní dřevo do zdiva kovaným závěsem</t>
  </si>
  <si>
    <t>75</t>
  </si>
  <si>
    <t>611201000</t>
  </si>
  <si>
    <t xml:space="preserve">dveře vchodové 900/1950 dřevěné SM z masivu detail D1.12, zárubně </t>
  </si>
  <si>
    <t>-1883832174</t>
  </si>
  <si>
    <t>dveře vchodové provedené dle detailu D1.10 , dřevěné SM z masivu tl. 40mm , kované závěsy osazené do zdiva, nátěr 3x luxol,</t>
  </si>
  <si>
    <t>76</t>
  </si>
  <si>
    <t>611202000</t>
  </si>
  <si>
    <t>okno pevně zasklená v rámu viz detail v PD</t>
  </si>
  <si>
    <t>915438620</t>
  </si>
  <si>
    <t>77</t>
  </si>
  <si>
    <t>7666601329</t>
  </si>
  <si>
    <t>osazení a dodávka oltáře</t>
  </si>
  <si>
    <t>785554879</t>
  </si>
  <si>
    <t>78</t>
  </si>
  <si>
    <t>998766201</t>
  </si>
  <si>
    <t>Přesun hmot procentní pro konstrukce truhlářské v objektech v do 6 m</t>
  </si>
  <si>
    <t>1034938521</t>
  </si>
  <si>
    <t>Přesun hmot pro konstrukce truhlářské stanovený procentní sazbou z ceny vodorovná dopravní vzdálenost do 50 m v objektech výšky do 6 m</t>
  </si>
  <si>
    <t>Ostatní konstrukce a práce-bourání</t>
  </si>
  <si>
    <t>79</t>
  </si>
  <si>
    <t>941211111</t>
  </si>
  <si>
    <t>Montáž lešení řadového rámového lehkého zatížení do 200 kg/m2 š do 0,9 m v do 10 m</t>
  </si>
  <si>
    <t>-1482042061</t>
  </si>
  <si>
    <t>Montáž lešení řadového rámového lehkého pracovního s podlahami s provozním zatížením tř. 3 do 200 kg/m2 šířky tř. SW06 přes 0,6 do 0,9 m, výšky do 10 m</t>
  </si>
  <si>
    <t>80</t>
  </si>
  <si>
    <t>941211211</t>
  </si>
  <si>
    <t>Příplatek k lešení řadovému rámovému lehkému š 0,9 m v do 25 m za první a ZKD den použití</t>
  </si>
  <si>
    <t>163870382</t>
  </si>
  <si>
    <t>Montáž lešení řadového rámového lehkého pracovního s podlahami s provozním zatížením tř. 3 do 200 kg/m2 Příplatek za první a každý další den použití lešení k ceně -1111 nebo -1112</t>
  </si>
  <si>
    <t>81</t>
  </si>
  <si>
    <t>941211811</t>
  </si>
  <si>
    <t>Demontáž lešení řadového rámového lehkého zatížení do 200 kg/m2 š do 0,9 m v do 10 m</t>
  </si>
  <si>
    <t>-2018481923</t>
  </si>
  <si>
    <t>Demontáž lešení řadového rámového lehkého pracovního s provozním zatížením tř. 3 do 200 kg/m2 šířky tř. SW06 přes 0,6 do 0,9 m, výšky do 10 m</t>
  </si>
  <si>
    <t>82</t>
  </si>
  <si>
    <t>949101111</t>
  </si>
  <si>
    <t>Lešení pomocné pro objekty pozemních staveb s lešeňovou podlahou v do 1,9 m zatížení do 150 kg/m2</t>
  </si>
  <si>
    <t>1512559355</t>
  </si>
  <si>
    <t>Lešení pomocné pracovní pro objekty pozemních staveb pro zatížení do 150 kg/m2, o výšce lešeňové podlahy do 1,9 m</t>
  </si>
  <si>
    <t>83</t>
  </si>
  <si>
    <t>979081111</t>
  </si>
  <si>
    <t>Odvoz suti a vybouraných hmot na skládku do 1 km</t>
  </si>
  <si>
    <t>-1319305983</t>
  </si>
  <si>
    <t>84</t>
  </si>
  <si>
    <t>979081121</t>
  </si>
  <si>
    <t>Odvoz suti a vybouraných hmot na skládku ZKD 1 km přes 1 km počítáno 10 km</t>
  </si>
  <si>
    <t>-1113865260</t>
  </si>
  <si>
    <t>Odvoz suti a vybouraných hmot na skládku ZKD 1 km přes 1 km</t>
  </si>
  <si>
    <t>85</t>
  </si>
  <si>
    <t>979088212</t>
  </si>
  <si>
    <t>Nakládání suti a vybouraných hmot</t>
  </si>
  <si>
    <t>790235206</t>
  </si>
  <si>
    <t>86</t>
  </si>
  <si>
    <t>979098201</t>
  </si>
  <si>
    <t>Poplatek za uložení stavební suti</t>
  </si>
  <si>
    <t>625388927</t>
  </si>
  <si>
    <t>Poplatek za uložení stavebního betonového odpadu na skládce (skládkovné)</t>
  </si>
  <si>
    <t>87</t>
  </si>
  <si>
    <t>985222111</t>
  </si>
  <si>
    <t>Sbírání a třídění kamene ručně ze suti s očištěním</t>
  </si>
  <si>
    <t>-1412147343</t>
  </si>
  <si>
    <t>88</t>
  </si>
  <si>
    <t>998011001</t>
  </si>
  <si>
    <t>Přesun hmot pro budovy zděné výšky do 6 m</t>
  </si>
  <si>
    <t>-1145720194</t>
  </si>
  <si>
    <t>765</t>
  </si>
  <si>
    <t>Konstrukce pokrývačské</t>
  </si>
  <si>
    <t>89</t>
  </si>
  <si>
    <t>765114021</t>
  </si>
  <si>
    <t>Krytina keramická bobrovka režná šupinové krytí sklonu do 30° na sucho</t>
  </si>
  <si>
    <t>-1400861031</t>
  </si>
  <si>
    <t>Krytina keramická hladká bobrovka sklonu střechy do 30 st. na sucho šupinové krytí režná</t>
  </si>
  <si>
    <t>90</t>
  </si>
  <si>
    <t>765114211</t>
  </si>
  <si>
    <t>Krytina keramická bobrovka nárožní hrana a hřebe z hřebenáčů režných na sucho s větracím pásem kovovým</t>
  </si>
  <si>
    <t>351262444</t>
  </si>
  <si>
    <t>Krytina keramická hladká bobrovka sklonu střechy do 30 st. nárožní hrana z hřebenáčů režných na sucho s větracím pásem kovovým</t>
  </si>
  <si>
    <t>91</t>
  </si>
  <si>
    <t>765114521</t>
  </si>
  <si>
    <t>Krytina keramická bobrovka štítová hrana z okrajových tašek režných na sucho</t>
  </si>
  <si>
    <t>1165717610</t>
  </si>
  <si>
    <t>Krytina keramická hladká bobrovka sklonu střechy do 30 st. štítová hrana na sucho okrajovými taškami režnými</t>
  </si>
  <si>
    <t>92</t>
  </si>
  <si>
    <t>765214031</t>
  </si>
  <si>
    <t xml:space="preserve">Krytina keramická hladká režná na zdech do malty korunové krytí </t>
  </si>
  <si>
    <t>558293162</t>
  </si>
  <si>
    <t>Krytina keramická hladká bobrovka na požárních zdech, římsách, atikách na zdech šířky  malty korunové krytí režná</t>
  </si>
  <si>
    <t>93</t>
  </si>
  <si>
    <t>998765201</t>
  </si>
  <si>
    <t>Přesun hmot procentní pro krytiny skládané v objektech v do 6 m</t>
  </si>
  <si>
    <t>-623024123</t>
  </si>
  <si>
    <t>Přesun hmot pro krytiny skládané stanovený procentní sazbou z ceny vodorovná dopravní vzdálenost do 50 m v objektech výšky do 6m</t>
  </si>
  <si>
    <t>VRN</t>
  </si>
  <si>
    <t>Vedlejší rozpočtové náklady</t>
  </si>
  <si>
    <t>VRN1</t>
  </si>
  <si>
    <t>Průzkumné, geodetické a projektové práce</t>
  </si>
  <si>
    <t>94</t>
  </si>
  <si>
    <t>012303000</t>
  </si>
  <si>
    <t>Geodetické práce po výstavbě</t>
  </si>
  <si>
    <t>1024</t>
  </si>
  <si>
    <t>-195353354</t>
  </si>
  <si>
    <t>Průzkumné, geodetické a projektové práce geodetické práce po výstavbě</t>
  </si>
  <si>
    <t>95</t>
  </si>
  <si>
    <t>013254000</t>
  </si>
  <si>
    <t>Dokumentace skutečného provedení stavby</t>
  </si>
  <si>
    <t>1160439695</t>
  </si>
  <si>
    <t>Průzkumné, geodetické a projektové práce projektové práce dokumentace stavby (výkresová a textová) skutečného provedení stavby</t>
  </si>
  <si>
    <t>VRN2</t>
  </si>
  <si>
    <t>Příprava staveniště</t>
  </si>
  <si>
    <t>96</t>
  </si>
  <si>
    <t>023103000</t>
  </si>
  <si>
    <t>Ztížený přístup na stavbu</t>
  </si>
  <si>
    <t>-1639405238</t>
  </si>
  <si>
    <t>Příprava staveniště odstranění materiálů a konstrukcí neočekávané vyklizení objektů</t>
  </si>
  <si>
    <t>VRN3</t>
  </si>
  <si>
    <t>Zařízení staveniště</t>
  </si>
  <si>
    <t>97</t>
  </si>
  <si>
    <t>032002000</t>
  </si>
  <si>
    <t>Vybavení staveniště</t>
  </si>
  <si>
    <t>-1774691518</t>
  </si>
  <si>
    <t>Hlavní tituly průvodních činností a nákladů zařízení staveniště vybavení staveniště</t>
  </si>
  <si>
    <t>98</t>
  </si>
  <si>
    <t>034103000</t>
  </si>
  <si>
    <t>Energie pro zařízení staveniště</t>
  </si>
  <si>
    <t>2112789020</t>
  </si>
  <si>
    <t>Zařízení staveniště zabezpečení staveniště energie pro zařízení staveniště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</si>
  <si>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</si>
  <si>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</si>
  <si>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</si>
  <si>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</si>
  <si>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</si>
  <si>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</si>
  <si>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</si>
  <si>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DOHA CZ,s.r.o.,Jugoslávská 1706/3,Karlovy Vary 360 01</t>
  </si>
  <si>
    <t>29107571</t>
  </si>
  <si>
    <t>CZ29107571</t>
  </si>
  <si>
    <t xml:space="preserve">IČ: </t>
  </si>
</sst>
</file>

<file path=xl/styles.xml><?xml version="1.0" encoding="utf-8"?>
<styleSheet xmlns="http://schemas.openxmlformats.org/spreadsheetml/2006/main">
  <numFmts count="5"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37">
    <font>
      <sz val="8"/>
      <name val="Trebuchet MS"/>
      <family val="2"/>
    </font>
    <font>
      <sz val="10"/>
      <name val="Arial"/>
      <family val="2"/>
    </font>
    <font>
      <sz val="8"/>
      <color indexed="43"/>
      <name val="Trebuchet MS"/>
      <family val="2"/>
    </font>
    <font>
      <b/>
      <sz val="16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8"/>
      <color indexed="55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sz val="12"/>
      <name val="Trebuchet MS"/>
      <family val="2"/>
    </font>
    <font>
      <sz val="12"/>
      <color indexed="56"/>
      <name val="Trebuchet MS"/>
      <family val="2"/>
    </font>
    <font>
      <sz val="10"/>
      <name val="Trebuchet MS"/>
      <family val="2"/>
    </font>
    <font>
      <sz val="10"/>
      <color indexed="56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sz val="7"/>
      <color indexed="55"/>
      <name val="Trebuchet MS"/>
      <family val="2"/>
    </font>
    <font>
      <sz val="7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20"/>
      <name val="Trebuchet MS"/>
      <family val="2"/>
    </font>
    <font>
      <i/>
      <sz val="8"/>
      <color indexed="12"/>
      <name val="Trebuchet MS"/>
      <family val="2"/>
    </font>
    <font>
      <sz val="10"/>
      <color indexed="16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21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>
      <alignment/>
      <protection locked="0"/>
    </xf>
  </cellStyleXfs>
  <cellXfs count="241">
    <xf numFmtId="0" fontId="0" fillId="0" borderId="0" xfId="0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2" borderId="0" xfId="0" applyFill="1" applyAlignment="1" applyProtection="1">
      <alignment horizontal="left" vertical="top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0" fillId="2" borderId="0" xfId="0" applyFont="1" applyFill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top"/>
      <protection/>
    </xf>
    <xf numFmtId="0" fontId="0" fillId="0" borderId="2" xfId="0" applyBorder="1" applyAlignment="1" applyProtection="1">
      <alignment horizontal="left" vertical="top"/>
      <protection/>
    </xf>
    <xf numFmtId="0" fontId="0" fillId="0" borderId="3" xfId="0" applyBorder="1" applyAlignment="1" applyProtection="1">
      <alignment horizontal="left" vertical="top"/>
      <protection/>
    </xf>
    <xf numFmtId="0" fontId="0" fillId="0" borderId="4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5" xfId="0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6" xfId="0" applyBorder="1" applyAlignment="1" applyProtection="1">
      <alignment horizontal="left" vertical="top"/>
      <protection/>
    </xf>
    <xf numFmtId="0" fontId="0" fillId="0" borderId="4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7" xfId="0" applyFont="1" applyBorder="1" applyAlignment="1" applyProtection="1">
      <alignment horizontal="left" vertical="center"/>
      <protection/>
    </xf>
    <xf numFmtId="0" fontId="0" fillId="0" borderId="7" xfId="0" applyBorder="1" applyAlignment="1" applyProtection="1">
      <alignment horizontal="left" vertical="center"/>
      <protection/>
    </xf>
    <xf numFmtId="0" fontId="0" fillId="0" borderId="5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4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5" xfId="0" applyFont="1" applyBorder="1" applyAlignment="1" applyProtection="1">
      <alignment horizontal="left" vertical="center"/>
      <protection/>
    </xf>
    <xf numFmtId="0" fontId="0" fillId="3" borderId="0" xfId="0" applyFill="1" applyAlignment="1" applyProtection="1">
      <alignment horizontal="left" vertical="center"/>
      <protection/>
    </xf>
    <xf numFmtId="0" fontId="9" fillId="3" borderId="8" xfId="0" applyFont="1" applyFill="1" applyBorder="1" applyAlignment="1" applyProtection="1">
      <alignment horizontal="left" vertical="center"/>
      <protection/>
    </xf>
    <xf numFmtId="0" fontId="0" fillId="3" borderId="9" xfId="0" applyFill="1" applyBorder="1" applyAlignment="1" applyProtection="1">
      <alignment horizontal="left" vertical="center"/>
      <protection/>
    </xf>
    <xf numFmtId="0" fontId="9" fillId="3" borderId="9" xfId="0" applyFont="1" applyFill="1" applyBorder="1" applyAlignment="1" applyProtection="1">
      <alignment horizontal="center" vertical="center"/>
      <protection/>
    </xf>
    <xf numFmtId="164" fontId="9" fillId="3" borderId="9" xfId="0" applyNumberFormat="1" applyFont="1" applyFill="1" applyBorder="1" applyAlignment="1" applyProtection="1">
      <alignment horizontal="right" vertical="center"/>
      <protection/>
    </xf>
    <xf numFmtId="0" fontId="0" fillId="3" borderId="5" xfId="0" applyFill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2" xfId="0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4" xfId="0" applyFont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7" fillId="3" borderId="17" xfId="0" applyFont="1" applyFill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16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15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left" vertical="center"/>
      <protection locked="0"/>
    </xf>
    <xf numFmtId="0" fontId="15" fillId="0" borderId="4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5" fillId="0" borderId="4" xfId="0" applyFont="1" applyBorder="1" applyAlignment="1" applyProtection="1">
      <alignment horizontal="left" vertical="center"/>
      <protection locked="0"/>
    </xf>
    <xf numFmtId="164" fontId="19" fillId="0" borderId="22" xfId="0" applyNumberFormat="1" applyFont="1" applyBorder="1" applyAlignment="1" applyProtection="1">
      <alignment horizontal="right" vertical="center"/>
      <protection/>
    </xf>
    <xf numFmtId="164" fontId="19" fillId="0" borderId="23" xfId="0" applyNumberFormat="1" applyFont="1" applyBorder="1" applyAlignment="1" applyProtection="1">
      <alignment horizontal="right" vertical="center"/>
      <protection/>
    </xf>
    <xf numFmtId="167" fontId="19" fillId="0" borderId="23" xfId="0" applyNumberFormat="1" applyFont="1" applyBorder="1" applyAlignment="1" applyProtection="1">
      <alignment horizontal="right" vertical="center"/>
      <protection/>
    </xf>
    <xf numFmtId="164" fontId="19" fillId="0" borderId="24" xfId="0" applyNumberFormat="1" applyFont="1" applyBorder="1" applyAlignment="1" applyProtection="1">
      <alignment horizontal="right" vertical="center"/>
      <protection/>
    </xf>
    <xf numFmtId="0" fontId="0" fillId="0" borderId="2" xfId="0" applyBorder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5" xfId="0" applyBorder="1" applyAlignment="1" applyProtection="1">
      <alignment horizontal="left" vertical="center" wrapText="1"/>
      <protection/>
    </xf>
    <xf numFmtId="0" fontId="0" fillId="0" borderId="25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 locked="0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 applyProtection="1">
      <alignment horizontal="right" vertical="center"/>
      <protection locked="0"/>
    </xf>
    <xf numFmtId="0" fontId="9" fillId="3" borderId="9" xfId="0" applyFont="1" applyFill="1" applyBorder="1" applyAlignment="1" applyProtection="1">
      <alignment horizontal="right" vertical="center"/>
      <protection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3" borderId="26" xfId="0" applyFill="1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7" fillId="3" borderId="0" xfId="0" applyFont="1" applyFill="1" applyAlignment="1" applyProtection="1">
      <alignment horizontal="left" vertical="center"/>
      <protection/>
    </xf>
    <xf numFmtId="0" fontId="0" fillId="3" borderId="0" xfId="0" applyFill="1" applyAlignment="1" applyProtection="1">
      <alignment horizontal="left" vertical="center"/>
      <protection locked="0"/>
    </xf>
    <xf numFmtId="0" fontId="7" fillId="3" borderId="0" xfId="0" applyFont="1" applyFill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21" fillId="0" borderId="4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23" xfId="0" applyFont="1" applyBorder="1" applyAlignment="1" applyProtection="1">
      <alignment horizontal="left" vertical="center"/>
      <protection/>
    </xf>
    <xf numFmtId="0" fontId="21" fillId="0" borderId="23" xfId="0" applyFont="1" applyBorder="1" applyAlignment="1" applyProtection="1">
      <alignment horizontal="left" vertical="center"/>
      <protection locked="0"/>
    </xf>
    <xf numFmtId="164" fontId="21" fillId="0" borderId="23" xfId="0" applyNumberFormat="1" applyFont="1" applyBorder="1" applyAlignment="1" applyProtection="1">
      <alignment horizontal="right" vertical="center"/>
      <protection/>
    </xf>
    <xf numFmtId="0" fontId="21" fillId="0" borderId="5" xfId="0" applyFont="1" applyBorder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 locked="0"/>
    </xf>
    <xf numFmtId="0" fontId="23" fillId="0" borderId="4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23" xfId="0" applyFont="1" applyBorder="1" applyAlignment="1" applyProtection="1">
      <alignment horizontal="left" vertical="center"/>
      <protection/>
    </xf>
    <xf numFmtId="0" fontId="23" fillId="0" borderId="23" xfId="0" applyFont="1" applyBorder="1" applyAlignment="1" applyProtection="1">
      <alignment horizontal="left" vertical="center"/>
      <protection locked="0"/>
    </xf>
    <xf numFmtId="164" fontId="23" fillId="0" borderId="23" xfId="0" applyNumberFormat="1" applyFont="1" applyBorder="1" applyAlignment="1" applyProtection="1">
      <alignment horizontal="right" vertical="center"/>
      <protection/>
    </xf>
    <xf numFmtId="0" fontId="23" fillId="0" borderId="5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/>
    </xf>
    <xf numFmtId="0" fontId="7" fillId="3" borderId="18" xfId="0" applyFont="1" applyFill="1" applyBorder="1" applyAlignment="1" applyProtection="1">
      <alignment horizontal="center" vertical="center" wrapText="1"/>
      <protection/>
    </xf>
    <xf numFmtId="0" fontId="7" fillId="3" borderId="19" xfId="0" applyFont="1" applyFill="1" applyBorder="1" applyAlignment="1" applyProtection="1">
      <alignment horizontal="center" vertical="center" wrapText="1"/>
      <protection/>
    </xf>
    <xf numFmtId="0" fontId="7" fillId="3" borderId="19" xfId="0" applyFont="1" applyFill="1" applyBorder="1" applyAlignment="1" applyProtection="1">
      <alignment horizontal="center" vertical="center" wrapText="1"/>
      <protection locked="0"/>
    </xf>
    <xf numFmtId="0" fontId="7" fillId="3" borderId="20" xfId="0" applyFont="1" applyFill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 locked="0"/>
    </xf>
    <xf numFmtId="164" fontId="14" fillId="0" borderId="0" xfId="0" applyNumberFormat="1" applyFont="1" applyAlignment="1" applyProtection="1">
      <alignment horizontal="right"/>
      <protection/>
    </xf>
    <xf numFmtId="167" fontId="24" fillId="0" borderId="13" xfId="0" applyNumberFormat="1" applyFont="1" applyBorder="1" applyAlignment="1" applyProtection="1">
      <alignment horizontal="right"/>
      <protection/>
    </xf>
    <xf numFmtId="167" fontId="24" fillId="0" borderId="14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26" fillId="0" borderId="4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4" xfId="0" applyFont="1" applyBorder="1" applyAlignment="1" applyProtection="1">
      <alignment horizontal="left"/>
      <protection locked="0"/>
    </xf>
    <xf numFmtId="0" fontId="26" fillId="0" borderId="16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15" xfId="0" applyNumberFormat="1" applyFont="1" applyBorder="1" applyAlignment="1" applyProtection="1">
      <alignment horizontal="right"/>
      <protection/>
    </xf>
    <xf numFmtId="0" fontId="26" fillId="0" borderId="0" xfId="0" applyFont="1" applyAlignment="1" applyProtection="1">
      <alignment horizontal="left"/>
      <protection locked="0"/>
    </xf>
    <xf numFmtId="164" fontId="26" fillId="0" borderId="0" xfId="0" applyNumberFormat="1" applyFont="1" applyAlignment="1" applyProtection="1">
      <alignment horizontal="right" vertical="center"/>
      <protection locked="0"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8" fontId="0" fillId="0" borderId="27" xfId="0" applyNumberFormat="1" applyFont="1" applyBorder="1" applyAlignment="1" applyProtection="1">
      <alignment horizontal="right" vertical="center"/>
      <protection/>
    </xf>
    <xf numFmtId="164" fontId="0" fillId="4" borderId="27" xfId="0" applyNumberFormat="1" applyFont="1" applyFill="1" applyBorder="1" applyAlignment="1" applyProtection="1">
      <alignment horizontal="right" vertical="center"/>
      <protection locked="0"/>
    </xf>
    <xf numFmtId="164" fontId="0" fillId="0" borderId="27" xfId="0" applyNumberFormat="1" applyFont="1" applyBorder="1" applyAlignment="1" applyProtection="1">
      <alignment horizontal="right" vertical="center"/>
      <protection/>
    </xf>
    <xf numFmtId="0" fontId="11" fillId="4" borderId="27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15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 applyProtection="1">
      <alignment horizontal="right" vertical="center"/>
      <protection locked="0"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4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168" fontId="29" fillId="0" borderId="0" xfId="0" applyNumberFormat="1" applyFont="1" applyAlignment="1" applyProtection="1">
      <alignment horizontal="right" vertical="center"/>
      <protection/>
    </xf>
    <xf numFmtId="0" fontId="29" fillId="0" borderId="4" xfId="0" applyFont="1" applyBorder="1" applyAlignment="1" applyProtection="1">
      <alignment horizontal="left" vertical="center"/>
      <protection locked="0"/>
    </xf>
    <xf numFmtId="0" fontId="29" fillId="0" borderId="16" xfId="0" applyFont="1" applyBorder="1" applyAlignment="1" applyProtection="1">
      <alignment horizontal="left" vertical="center"/>
      <protection/>
    </xf>
    <xf numFmtId="0" fontId="29" fillId="0" borderId="15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 locked="0"/>
    </xf>
    <xf numFmtId="0" fontId="30" fillId="0" borderId="4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168" fontId="30" fillId="0" borderId="0" xfId="0" applyNumberFormat="1" applyFont="1" applyAlignment="1" applyProtection="1">
      <alignment horizontal="right" vertical="center"/>
      <protection/>
    </xf>
    <xf numFmtId="0" fontId="30" fillId="0" borderId="4" xfId="0" applyFont="1" applyBorder="1" applyAlignment="1" applyProtection="1">
      <alignment horizontal="left" vertical="center"/>
      <protection locked="0"/>
    </xf>
    <xf numFmtId="0" fontId="30" fillId="0" borderId="16" xfId="0" applyFont="1" applyBorder="1" applyAlignment="1" applyProtection="1">
      <alignment horizontal="left" vertical="center"/>
      <protection/>
    </xf>
    <xf numFmtId="0" fontId="30" fillId="0" borderId="15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 locked="0"/>
    </xf>
    <xf numFmtId="0" fontId="31" fillId="0" borderId="4" xfId="0" applyFont="1" applyBorder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31" fillId="0" borderId="4" xfId="0" applyFont="1" applyBorder="1" applyAlignment="1" applyProtection="1">
      <alignment horizontal="left" vertical="center"/>
      <protection locked="0"/>
    </xf>
    <xf numFmtId="0" fontId="31" fillId="0" borderId="16" xfId="0" applyFont="1" applyBorder="1" applyAlignment="1" applyProtection="1">
      <alignment horizontal="left" vertical="center"/>
      <protection/>
    </xf>
    <xf numFmtId="0" fontId="31" fillId="0" borderId="15" xfId="0" applyFont="1" applyBorder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 locked="0"/>
    </xf>
    <xf numFmtId="0" fontId="32" fillId="0" borderId="27" xfId="0" applyFont="1" applyBorder="1" applyAlignment="1" applyProtection="1">
      <alignment horizontal="center" vertical="center"/>
      <protection/>
    </xf>
    <xf numFmtId="49" fontId="32" fillId="0" borderId="27" xfId="0" applyNumberFormat="1" applyFont="1" applyBorder="1" applyAlignment="1" applyProtection="1">
      <alignment horizontal="left" vertical="center" wrapText="1"/>
      <protection/>
    </xf>
    <xf numFmtId="0" fontId="32" fillId="0" borderId="27" xfId="0" applyFont="1" applyBorder="1" applyAlignment="1" applyProtection="1">
      <alignment horizontal="left" vertical="center" wrapText="1"/>
      <protection/>
    </xf>
    <xf numFmtId="0" fontId="32" fillId="0" borderId="27" xfId="0" applyFont="1" applyBorder="1" applyAlignment="1" applyProtection="1">
      <alignment horizontal="center" vertical="center" wrapText="1"/>
      <protection/>
    </xf>
    <xf numFmtId="168" fontId="32" fillId="0" borderId="27" xfId="0" applyNumberFormat="1" applyFont="1" applyBorder="1" applyAlignment="1" applyProtection="1">
      <alignment horizontal="right" vertical="center"/>
      <protection/>
    </xf>
    <xf numFmtId="164" fontId="32" fillId="4" borderId="27" xfId="0" applyNumberFormat="1" applyFont="1" applyFill="1" applyBorder="1" applyAlignment="1" applyProtection="1">
      <alignment horizontal="right" vertical="center"/>
      <protection locked="0"/>
    </xf>
    <xf numFmtId="164" fontId="32" fillId="0" borderId="27" xfId="0" applyNumberFormat="1" applyFont="1" applyBorder="1" applyAlignment="1" applyProtection="1">
      <alignment horizontal="right" vertical="center"/>
      <protection/>
    </xf>
    <xf numFmtId="0" fontId="32" fillId="0" borderId="4" xfId="0" applyFont="1" applyBorder="1" applyAlignment="1" applyProtection="1">
      <alignment horizontal="left" vertical="center"/>
      <protection locked="0"/>
    </xf>
    <xf numFmtId="0" fontId="32" fillId="4" borderId="27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/>
    </xf>
    <xf numFmtId="168" fontId="0" fillId="4" borderId="27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34" fillId="2" borderId="0" xfId="20" applyFill="1" applyAlignment="1" applyProtection="1">
      <alignment horizontal="left" vertical="top"/>
      <protection locked="0"/>
    </xf>
    <xf numFmtId="0" fontId="35" fillId="0" borderId="0" xfId="20" applyFont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horizontal="left" vertical="center"/>
      <protection locked="0"/>
    </xf>
    <xf numFmtId="0" fontId="22" fillId="2" borderId="0" xfId="0" applyFont="1" applyFill="1" applyAlignment="1" applyProtection="1">
      <alignment horizontal="left" vertical="center"/>
      <protection locked="0"/>
    </xf>
    <xf numFmtId="0" fontId="36" fillId="2" borderId="0" xfId="2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/>
      <protection/>
    </xf>
    <xf numFmtId="0" fontId="22" fillId="2" borderId="0" xfId="0" applyFont="1" applyFill="1" applyAlignment="1" applyProtection="1">
      <alignment horizontal="left" vertical="center"/>
      <protection/>
    </xf>
    <xf numFmtId="0" fontId="33" fillId="2" borderId="0" xfId="0" applyFont="1" applyFill="1" applyAlignment="1" applyProtection="1">
      <alignment horizontal="left" vertical="center"/>
      <protection/>
    </xf>
    <xf numFmtId="0" fontId="36" fillId="2" borderId="0" xfId="20" applyFont="1" applyFill="1" applyAlignment="1" applyProtection="1">
      <alignment horizontal="left" vertical="center"/>
      <protection/>
    </xf>
    <xf numFmtId="49" fontId="7" fillId="4" borderId="0" xfId="0" applyNumberFormat="1" applyFont="1" applyFill="1" applyAlignment="1" applyProtection="1">
      <alignment horizontal="left" vertical="top"/>
      <protection locked="0"/>
    </xf>
    <xf numFmtId="14" fontId="7" fillId="4" borderId="0" xfId="0" applyNumberFormat="1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4" borderId="0" xfId="0" applyNumberFormat="1" applyFont="1" applyFill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7" xfId="0" applyNumberFormat="1" applyFont="1" applyBorder="1" applyAlignment="1" applyProtection="1">
      <alignment horizontal="right" vertical="center"/>
      <protection/>
    </xf>
    <xf numFmtId="0" fontId="0" fillId="0" borderId="7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164" fontId="17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 locked="0"/>
    </xf>
    <xf numFmtId="0" fontId="7" fillId="3" borderId="8" xfId="0" applyFont="1" applyFill="1" applyBorder="1" applyAlignment="1" applyProtection="1">
      <alignment horizontal="center" vertical="center"/>
      <protection/>
    </xf>
    <xf numFmtId="0" fontId="0" fillId="3" borderId="9" xfId="0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horizontal="center" vertical="center"/>
      <protection/>
    </xf>
    <xf numFmtId="0" fontId="7" fillId="3" borderId="9" xfId="0" applyFont="1" applyFill="1" applyBorder="1" applyAlignment="1" applyProtection="1">
      <alignment horizontal="right" vertical="center"/>
      <protection/>
    </xf>
    <xf numFmtId="0" fontId="9" fillId="3" borderId="9" xfId="0" applyFont="1" applyFill="1" applyBorder="1" applyAlignment="1" applyProtection="1">
      <alignment horizontal="left" vertical="center"/>
      <protection/>
    </xf>
    <xf numFmtId="164" fontId="9" fillId="3" borderId="9" xfId="0" applyNumberFormat="1" applyFont="1" applyFill="1" applyBorder="1" applyAlignment="1" applyProtection="1">
      <alignment horizontal="right" vertical="center"/>
      <protection/>
    </xf>
    <xf numFmtId="0" fontId="0" fillId="3" borderId="17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13" fillId="0" borderId="21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36" fillId="2" borderId="0" xfId="2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043" name="Obrázek 1" descr="C:\KROSplusData\System\Temp\rad36869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2076" name="Obrázek 1" descr="C:\KROSplusData\System\Temp\rad73EC6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showGridLines="0" workbookViewId="0" topLeftCell="A1">
      <pane ySplit="1" topLeftCell="A2" activePane="bottomLeft" state="frozen"/>
      <selection pane="bottomLeft" activeCell="L19" sqref="L19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96" t="s">
        <v>0</v>
      </c>
      <c r="B1" s="197"/>
      <c r="C1" s="197"/>
      <c r="D1" s="198" t="s">
        <v>1</v>
      </c>
      <c r="E1" s="197"/>
      <c r="F1" s="197"/>
      <c r="G1" s="197"/>
      <c r="H1" s="197"/>
      <c r="I1" s="197"/>
      <c r="J1" s="197"/>
      <c r="K1" s="199" t="s">
        <v>671</v>
      </c>
      <c r="L1" s="199"/>
      <c r="M1" s="199"/>
      <c r="N1" s="199"/>
      <c r="O1" s="199"/>
      <c r="P1" s="199"/>
      <c r="Q1" s="199"/>
      <c r="R1" s="199"/>
      <c r="S1" s="199"/>
      <c r="T1" s="197"/>
      <c r="U1" s="197"/>
      <c r="V1" s="197"/>
      <c r="W1" s="199" t="s">
        <v>672</v>
      </c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1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24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S2" s="6" t="s">
        <v>5</v>
      </c>
      <c r="BT2" s="6" t="s">
        <v>6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5</v>
      </c>
      <c r="BT3" s="6" t="s">
        <v>7</v>
      </c>
    </row>
    <row r="4" spans="2:71" s="2" customFormat="1" ht="37.5" customHeight="1">
      <c r="B4" s="10"/>
      <c r="C4" s="11"/>
      <c r="D4" s="12" t="s">
        <v>8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9</v>
      </c>
      <c r="BE4" s="15" t="s">
        <v>10</v>
      </c>
      <c r="BS4" s="6" t="s">
        <v>11</v>
      </c>
    </row>
    <row r="5" spans="2:71" s="2" customFormat="1" ht="15" customHeight="1">
      <c r="B5" s="10"/>
      <c r="C5" s="11"/>
      <c r="D5" s="16" t="s">
        <v>12</v>
      </c>
      <c r="E5" s="11"/>
      <c r="F5" s="11"/>
      <c r="G5" s="11"/>
      <c r="H5" s="11"/>
      <c r="I5" s="11"/>
      <c r="J5" s="11"/>
      <c r="K5" s="206" t="s">
        <v>13</v>
      </c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11"/>
      <c r="AQ5" s="13"/>
      <c r="BE5" s="202" t="s">
        <v>14</v>
      </c>
      <c r="BS5" s="6" t="s">
        <v>5</v>
      </c>
    </row>
    <row r="6" spans="2:71" s="2" customFormat="1" ht="37.5" customHeight="1">
      <c r="B6" s="10"/>
      <c r="C6" s="11"/>
      <c r="D6" s="18" t="s">
        <v>15</v>
      </c>
      <c r="E6" s="11"/>
      <c r="F6" s="11"/>
      <c r="G6" s="11"/>
      <c r="H6" s="11"/>
      <c r="I6" s="11"/>
      <c r="J6" s="11"/>
      <c r="K6" s="208" t="s">
        <v>16</v>
      </c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11"/>
      <c r="AQ6" s="13"/>
      <c r="BE6" s="203"/>
      <c r="BS6" s="6" t="s">
        <v>17</v>
      </c>
    </row>
    <row r="7" spans="2:71" s="2" customFormat="1" ht="15" customHeight="1">
      <c r="B7" s="10"/>
      <c r="C7" s="11"/>
      <c r="D7" s="19" t="s">
        <v>18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19</v>
      </c>
      <c r="AL7" s="11"/>
      <c r="AM7" s="11"/>
      <c r="AN7" s="17"/>
      <c r="AO7" s="11"/>
      <c r="AP7" s="11"/>
      <c r="AQ7" s="13"/>
      <c r="BE7" s="203"/>
      <c r="BS7" s="6" t="s">
        <v>20</v>
      </c>
    </row>
    <row r="8" spans="2:71" s="2" customFormat="1" ht="15" customHeight="1">
      <c r="B8" s="10"/>
      <c r="C8" s="11"/>
      <c r="D8" s="19" t="s">
        <v>21</v>
      </c>
      <c r="E8" s="11"/>
      <c r="F8" s="11"/>
      <c r="G8" s="11"/>
      <c r="H8" s="11"/>
      <c r="I8" s="11"/>
      <c r="J8" s="11"/>
      <c r="K8" s="17" t="s">
        <v>22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23</v>
      </c>
      <c r="AL8" s="11"/>
      <c r="AM8" s="11"/>
      <c r="AN8" s="201">
        <v>42971</v>
      </c>
      <c r="AO8" s="11"/>
      <c r="AP8" s="11"/>
      <c r="AQ8" s="13"/>
      <c r="BE8" s="203"/>
      <c r="BS8" s="6" t="s">
        <v>24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203"/>
      <c r="BS9" s="6" t="s">
        <v>25</v>
      </c>
    </row>
    <row r="10" spans="2:71" s="2" customFormat="1" ht="15" customHeight="1">
      <c r="B10" s="10"/>
      <c r="C10" s="11"/>
      <c r="D10" s="19" t="s">
        <v>26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27</v>
      </c>
      <c r="AL10" s="11"/>
      <c r="AM10" s="11"/>
      <c r="AN10" s="17"/>
      <c r="AO10" s="11"/>
      <c r="AP10" s="11"/>
      <c r="AQ10" s="13"/>
      <c r="BE10" s="203"/>
      <c r="BS10" s="6" t="s">
        <v>17</v>
      </c>
    </row>
    <row r="11" spans="2:71" s="2" customFormat="1" ht="19.5" customHeight="1">
      <c r="B11" s="10"/>
      <c r="C11" s="11"/>
      <c r="D11" s="11"/>
      <c r="E11" s="17" t="s">
        <v>28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29</v>
      </c>
      <c r="AL11" s="11"/>
      <c r="AM11" s="11"/>
      <c r="AN11" s="17"/>
      <c r="AO11" s="11"/>
      <c r="AP11" s="11"/>
      <c r="AQ11" s="13"/>
      <c r="BE11" s="203"/>
      <c r="BS11" s="6" t="s">
        <v>17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203"/>
      <c r="BS12" s="6" t="s">
        <v>17</v>
      </c>
    </row>
    <row r="13" spans="2:71" s="2" customFormat="1" ht="15" customHeight="1">
      <c r="B13" s="10"/>
      <c r="C13" s="11"/>
      <c r="D13" s="19" t="s">
        <v>30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27</v>
      </c>
      <c r="AL13" s="11"/>
      <c r="AM13" s="11"/>
      <c r="AN13" s="200" t="s">
        <v>679</v>
      </c>
      <c r="AO13" s="11"/>
      <c r="AP13" s="11"/>
      <c r="AQ13" s="13"/>
      <c r="BE13" s="203"/>
      <c r="BS13" s="6" t="s">
        <v>17</v>
      </c>
    </row>
    <row r="14" spans="2:71" s="2" customFormat="1" ht="15.75" customHeight="1">
      <c r="B14" s="10"/>
      <c r="C14" s="11"/>
      <c r="D14" s="11"/>
      <c r="E14" s="209" t="s">
        <v>678</v>
      </c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19" t="s">
        <v>29</v>
      </c>
      <c r="AL14" s="11"/>
      <c r="AM14" s="11"/>
      <c r="AN14" s="200" t="s">
        <v>680</v>
      </c>
      <c r="AO14" s="11"/>
      <c r="AP14" s="11"/>
      <c r="AQ14" s="13"/>
      <c r="BE14" s="203"/>
      <c r="BS14" s="6" t="s">
        <v>17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203"/>
      <c r="BS15" s="6" t="s">
        <v>3</v>
      </c>
    </row>
    <row r="16" spans="2:71" s="2" customFormat="1" ht="15" customHeight="1">
      <c r="B16" s="10"/>
      <c r="C16" s="11"/>
      <c r="D16" s="19" t="s">
        <v>31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27</v>
      </c>
      <c r="AL16" s="11"/>
      <c r="AM16" s="11"/>
      <c r="AN16" s="17"/>
      <c r="AO16" s="11"/>
      <c r="AP16" s="11"/>
      <c r="AQ16" s="13"/>
      <c r="BE16" s="203"/>
      <c r="BS16" s="6" t="s">
        <v>3</v>
      </c>
    </row>
    <row r="17" spans="2:71" s="2" customFormat="1" ht="19.5" customHeight="1">
      <c r="B17" s="10"/>
      <c r="C17" s="11"/>
      <c r="D17" s="11"/>
      <c r="E17" s="17" t="s">
        <v>32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29</v>
      </c>
      <c r="AL17" s="11"/>
      <c r="AM17" s="11"/>
      <c r="AN17" s="17"/>
      <c r="AO17" s="11"/>
      <c r="AP17" s="11"/>
      <c r="AQ17" s="13"/>
      <c r="BE17" s="203"/>
      <c r="BS17" s="6" t="s">
        <v>33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203"/>
      <c r="BS18" s="6" t="s">
        <v>5</v>
      </c>
    </row>
    <row r="19" spans="2:71" s="2" customFormat="1" ht="15" customHeight="1">
      <c r="B19" s="10"/>
      <c r="C19" s="11"/>
      <c r="D19" s="19" t="s">
        <v>34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203"/>
      <c r="BS19" s="6" t="s">
        <v>5</v>
      </c>
    </row>
    <row r="20" spans="2:71" s="2" customFormat="1" ht="15.75" customHeight="1">
      <c r="B20" s="10"/>
      <c r="C20" s="11"/>
      <c r="D20" s="11"/>
      <c r="E20" s="210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11"/>
      <c r="AP20" s="11"/>
      <c r="AQ20" s="13"/>
      <c r="BE20" s="203"/>
      <c r="BS20" s="6" t="s">
        <v>3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203"/>
    </row>
    <row r="22" spans="2:57" s="2" customFormat="1" ht="7.5" customHeight="1">
      <c r="B22" s="10"/>
      <c r="C22" s="11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11"/>
      <c r="AQ22" s="13"/>
      <c r="BE22" s="203"/>
    </row>
    <row r="23" spans="2:57" s="6" customFormat="1" ht="27" customHeight="1">
      <c r="B23" s="21"/>
      <c r="C23" s="22"/>
      <c r="D23" s="23" t="s">
        <v>35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11">
        <f>ROUND($AG$51,2)</f>
        <v>794867.52</v>
      </c>
      <c r="AL23" s="212"/>
      <c r="AM23" s="212"/>
      <c r="AN23" s="212"/>
      <c r="AO23" s="212"/>
      <c r="AP23" s="22"/>
      <c r="AQ23" s="25"/>
      <c r="BE23" s="204"/>
    </row>
    <row r="24" spans="2:57" s="6" customFormat="1" ht="7.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5"/>
      <c r="BE24" s="204"/>
    </row>
    <row r="25" spans="2:57" s="6" customFormat="1" ht="14.25" customHeight="1"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13" t="s">
        <v>36</v>
      </c>
      <c r="M25" s="214"/>
      <c r="N25" s="214"/>
      <c r="O25" s="214"/>
      <c r="P25" s="22"/>
      <c r="Q25" s="22"/>
      <c r="R25" s="22"/>
      <c r="S25" s="22"/>
      <c r="T25" s="22"/>
      <c r="U25" s="22"/>
      <c r="V25" s="22"/>
      <c r="W25" s="213" t="s">
        <v>37</v>
      </c>
      <c r="X25" s="214"/>
      <c r="Y25" s="214"/>
      <c r="Z25" s="214"/>
      <c r="AA25" s="214"/>
      <c r="AB25" s="214"/>
      <c r="AC25" s="214"/>
      <c r="AD25" s="214"/>
      <c r="AE25" s="214"/>
      <c r="AF25" s="22"/>
      <c r="AG25" s="22"/>
      <c r="AH25" s="22"/>
      <c r="AI25" s="22"/>
      <c r="AJ25" s="22"/>
      <c r="AK25" s="213" t="s">
        <v>38</v>
      </c>
      <c r="AL25" s="214"/>
      <c r="AM25" s="214"/>
      <c r="AN25" s="214"/>
      <c r="AO25" s="214"/>
      <c r="AP25" s="22"/>
      <c r="AQ25" s="25"/>
      <c r="BE25" s="204"/>
    </row>
    <row r="26" spans="2:57" s="6" customFormat="1" ht="15" customHeight="1">
      <c r="B26" s="27"/>
      <c r="C26" s="28"/>
      <c r="D26" s="28" t="s">
        <v>39</v>
      </c>
      <c r="E26" s="28"/>
      <c r="F26" s="28" t="s">
        <v>40</v>
      </c>
      <c r="G26" s="28"/>
      <c r="H26" s="28"/>
      <c r="I26" s="28"/>
      <c r="J26" s="28"/>
      <c r="K26" s="28"/>
      <c r="L26" s="215">
        <v>0.21</v>
      </c>
      <c r="M26" s="216"/>
      <c r="N26" s="216"/>
      <c r="O26" s="216"/>
      <c r="P26" s="28"/>
      <c r="Q26" s="28"/>
      <c r="R26" s="28"/>
      <c r="S26" s="28"/>
      <c r="T26" s="28"/>
      <c r="U26" s="28"/>
      <c r="V26" s="28"/>
      <c r="W26" s="217">
        <f>ROUND($AZ$51,2)</f>
        <v>794867.52</v>
      </c>
      <c r="X26" s="216"/>
      <c r="Y26" s="216"/>
      <c r="Z26" s="216"/>
      <c r="AA26" s="216"/>
      <c r="AB26" s="216"/>
      <c r="AC26" s="216"/>
      <c r="AD26" s="216"/>
      <c r="AE26" s="216"/>
      <c r="AF26" s="28"/>
      <c r="AG26" s="28"/>
      <c r="AH26" s="28"/>
      <c r="AI26" s="28"/>
      <c r="AJ26" s="28"/>
      <c r="AK26" s="217">
        <f>ROUND($AV$51,2)</f>
        <v>166922.18</v>
      </c>
      <c r="AL26" s="216"/>
      <c r="AM26" s="216"/>
      <c r="AN26" s="216"/>
      <c r="AO26" s="216"/>
      <c r="AP26" s="28"/>
      <c r="AQ26" s="29"/>
      <c r="BE26" s="205"/>
    </row>
    <row r="27" spans="2:57" s="6" customFormat="1" ht="15" customHeight="1">
      <c r="B27" s="27"/>
      <c r="C27" s="28"/>
      <c r="D27" s="28"/>
      <c r="E27" s="28"/>
      <c r="F27" s="28" t="s">
        <v>41</v>
      </c>
      <c r="G27" s="28"/>
      <c r="H27" s="28"/>
      <c r="I27" s="28"/>
      <c r="J27" s="28"/>
      <c r="K27" s="28"/>
      <c r="L27" s="215">
        <v>0.15</v>
      </c>
      <c r="M27" s="216"/>
      <c r="N27" s="216"/>
      <c r="O27" s="216"/>
      <c r="P27" s="28"/>
      <c r="Q27" s="28"/>
      <c r="R27" s="28"/>
      <c r="S27" s="28"/>
      <c r="T27" s="28"/>
      <c r="U27" s="28"/>
      <c r="V27" s="28"/>
      <c r="W27" s="217">
        <f>ROUND($BA$51,2)</f>
        <v>0</v>
      </c>
      <c r="X27" s="216"/>
      <c r="Y27" s="216"/>
      <c r="Z27" s="216"/>
      <c r="AA27" s="216"/>
      <c r="AB27" s="216"/>
      <c r="AC27" s="216"/>
      <c r="AD27" s="216"/>
      <c r="AE27" s="216"/>
      <c r="AF27" s="28"/>
      <c r="AG27" s="28"/>
      <c r="AH27" s="28"/>
      <c r="AI27" s="28"/>
      <c r="AJ27" s="28"/>
      <c r="AK27" s="217">
        <f>ROUND($AW$51,2)</f>
        <v>0</v>
      </c>
      <c r="AL27" s="216"/>
      <c r="AM27" s="216"/>
      <c r="AN27" s="216"/>
      <c r="AO27" s="216"/>
      <c r="AP27" s="28"/>
      <c r="AQ27" s="29"/>
      <c r="BE27" s="205"/>
    </row>
    <row r="28" spans="2:57" s="6" customFormat="1" ht="15" customHeight="1" hidden="1">
      <c r="B28" s="27"/>
      <c r="C28" s="28"/>
      <c r="D28" s="28"/>
      <c r="E28" s="28"/>
      <c r="F28" s="28" t="s">
        <v>42</v>
      </c>
      <c r="G28" s="28"/>
      <c r="H28" s="28"/>
      <c r="I28" s="28"/>
      <c r="J28" s="28"/>
      <c r="K28" s="28"/>
      <c r="L28" s="215">
        <v>0.21</v>
      </c>
      <c r="M28" s="216"/>
      <c r="N28" s="216"/>
      <c r="O28" s="216"/>
      <c r="P28" s="28"/>
      <c r="Q28" s="28"/>
      <c r="R28" s="28"/>
      <c r="S28" s="28"/>
      <c r="T28" s="28"/>
      <c r="U28" s="28"/>
      <c r="V28" s="28"/>
      <c r="W28" s="217">
        <f>ROUND($BB$51,2)</f>
        <v>0</v>
      </c>
      <c r="X28" s="216"/>
      <c r="Y28" s="216"/>
      <c r="Z28" s="216"/>
      <c r="AA28" s="216"/>
      <c r="AB28" s="216"/>
      <c r="AC28" s="216"/>
      <c r="AD28" s="216"/>
      <c r="AE28" s="216"/>
      <c r="AF28" s="28"/>
      <c r="AG28" s="28"/>
      <c r="AH28" s="28"/>
      <c r="AI28" s="28"/>
      <c r="AJ28" s="28"/>
      <c r="AK28" s="217">
        <v>0</v>
      </c>
      <c r="AL28" s="216"/>
      <c r="AM28" s="216"/>
      <c r="AN28" s="216"/>
      <c r="AO28" s="216"/>
      <c r="AP28" s="28"/>
      <c r="AQ28" s="29"/>
      <c r="BE28" s="205"/>
    </row>
    <row r="29" spans="2:57" s="6" customFormat="1" ht="15" customHeight="1" hidden="1">
      <c r="B29" s="27"/>
      <c r="C29" s="28"/>
      <c r="D29" s="28"/>
      <c r="E29" s="28"/>
      <c r="F29" s="28" t="s">
        <v>43</v>
      </c>
      <c r="G29" s="28"/>
      <c r="H29" s="28"/>
      <c r="I29" s="28"/>
      <c r="J29" s="28"/>
      <c r="K29" s="28"/>
      <c r="L29" s="215">
        <v>0.15</v>
      </c>
      <c r="M29" s="216"/>
      <c r="N29" s="216"/>
      <c r="O29" s="216"/>
      <c r="P29" s="28"/>
      <c r="Q29" s="28"/>
      <c r="R29" s="28"/>
      <c r="S29" s="28"/>
      <c r="T29" s="28"/>
      <c r="U29" s="28"/>
      <c r="V29" s="28"/>
      <c r="W29" s="217">
        <f>ROUND($BC$51,2)</f>
        <v>0</v>
      </c>
      <c r="X29" s="216"/>
      <c r="Y29" s="216"/>
      <c r="Z29" s="216"/>
      <c r="AA29" s="216"/>
      <c r="AB29" s="216"/>
      <c r="AC29" s="216"/>
      <c r="AD29" s="216"/>
      <c r="AE29" s="216"/>
      <c r="AF29" s="28"/>
      <c r="AG29" s="28"/>
      <c r="AH29" s="28"/>
      <c r="AI29" s="28"/>
      <c r="AJ29" s="28"/>
      <c r="AK29" s="217">
        <v>0</v>
      </c>
      <c r="AL29" s="216"/>
      <c r="AM29" s="216"/>
      <c r="AN29" s="216"/>
      <c r="AO29" s="216"/>
      <c r="AP29" s="28"/>
      <c r="AQ29" s="29"/>
      <c r="BE29" s="205"/>
    </row>
    <row r="30" spans="2:57" s="6" customFormat="1" ht="15" customHeight="1" hidden="1">
      <c r="B30" s="27"/>
      <c r="C30" s="28"/>
      <c r="D30" s="28"/>
      <c r="E30" s="28"/>
      <c r="F30" s="28" t="s">
        <v>44</v>
      </c>
      <c r="G30" s="28"/>
      <c r="H30" s="28"/>
      <c r="I30" s="28"/>
      <c r="J30" s="28"/>
      <c r="K30" s="28"/>
      <c r="L30" s="215">
        <v>0</v>
      </c>
      <c r="M30" s="216"/>
      <c r="N30" s="216"/>
      <c r="O30" s="216"/>
      <c r="P30" s="28"/>
      <c r="Q30" s="28"/>
      <c r="R30" s="28"/>
      <c r="S30" s="28"/>
      <c r="T30" s="28"/>
      <c r="U30" s="28"/>
      <c r="V30" s="28"/>
      <c r="W30" s="217">
        <f>ROUND($BD$51,2)</f>
        <v>0</v>
      </c>
      <c r="X30" s="216"/>
      <c r="Y30" s="216"/>
      <c r="Z30" s="216"/>
      <c r="AA30" s="216"/>
      <c r="AB30" s="216"/>
      <c r="AC30" s="216"/>
      <c r="AD30" s="216"/>
      <c r="AE30" s="216"/>
      <c r="AF30" s="28"/>
      <c r="AG30" s="28"/>
      <c r="AH30" s="28"/>
      <c r="AI30" s="28"/>
      <c r="AJ30" s="28"/>
      <c r="AK30" s="217">
        <v>0</v>
      </c>
      <c r="AL30" s="216"/>
      <c r="AM30" s="216"/>
      <c r="AN30" s="216"/>
      <c r="AO30" s="216"/>
      <c r="AP30" s="28"/>
      <c r="AQ30" s="29"/>
      <c r="BE30" s="205"/>
    </row>
    <row r="31" spans="2:57" s="6" customFormat="1" ht="7.5" customHeight="1"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5"/>
      <c r="BE31" s="204"/>
    </row>
    <row r="32" spans="2:57" s="6" customFormat="1" ht="27" customHeight="1">
      <c r="B32" s="21"/>
      <c r="C32" s="30"/>
      <c r="D32" s="31" t="s">
        <v>45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3" t="s">
        <v>46</v>
      </c>
      <c r="U32" s="32"/>
      <c r="V32" s="32"/>
      <c r="W32" s="32"/>
      <c r="X32" s="229" t="s">
        <v>47</v>
      </c>
      <c r="Y32" s="226"/>
      <c r="Z32" s="226"/>
      <c r="AA32" s="226"/>
      <c r="AB32" s="226"/>
      <c r="AC32" s="32"/>
      <c r="AD32" s="32"/>
      <c r="AE32" s="32"/>
      <c r="AF32" s="32"/>
      <c r="AG32" s="32"/>
      <c r="AH32" s="32"/>
      <c r="AI32" s="32"/>
      <c r="AJ32" s="32"/>
      <c r="AK32" s="230">
        <f>ROUND(SUM($AK$23:$AK$30),2)</f>
        <v>961789.7</v>
      </c>
      <c r="AL32" s="226"/>
      <c r="AM32" s="226"/>
      <c r="AN32" s="226"/>
      <c r="AO32" s="231"/>
      <c r="AP32" s="30"/>
      <c r="AQ32" s="35"/>
      <c r="BE32" s="204"/>
    </row>
    <row r="33" spans="2:43" s="6" customFormat="1" ht="7.5" customHeight="1"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5"/>
    </row>
    <row r="34" spans="2:43" s="6" customFormat="1" ht="7.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8" spans="2:44" s="6" customFormat="1" ht="7.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1"/>
    </row>
    <row r="39" spans="2:44" s="6" customFormat="1" ht="37.5" customHeight="1">
      <c r="B39" s="21"/>
      <c r="C39" s="12" t="s">
        <v>48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41"/>
    </row>
    <row r="40" spans="2:44" s="6" customFormat="1" ht="7.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41"/>
    </row>
    <row r="41" spans="2:44" s="42" customFormat="1" ht="15" customHeight="1">
      <c r="B41" s="43"/>
      <c r="C41" s="19" t="s">
        <v>12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170415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4"/>
    </row>
    <row r="42" spans="2:44" s="45" customFormat="1" ht="37.5" customHeight="1">
      <c r="B42" s="46"/>
      <c r="C42" s="47" t="s">
        <v>15</v>
      </c>
      <c r="D42" s="47"/>
      <c r="E42" s="47"/>
      <c r="F42" s="47"/>
      <c r="G42" s="47"/>
      <c r="H42" s="47"/>
      <c r="I42" s="47"/>
      <c r="J42" s="47"/>
      <c r="K42" s="47"/>
      <c r="L42" s="232" t="str">
        <f>$K$6</f>
        <v>KAPLE  SV. VÁCLAVA - rekonstrukce na parc.č.299, Dolní Kramolín</v>
      </c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3"/>
      <c r="AL42" s="233"/>
      <c r="AM42" s="233"/>
      <c r="AN42" s="233"/>
      <c r="AO42" s="233"/>
      <c r="AP42" s="47"/>
      <c r="AQ42" s="47"/>
      <c r="AR42" s="48"/>
    </row>
    <row r="43" spans="2:44" s="6" customFormat="1" ht="7.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41"/>
    </row>
    <row r="44" spans="2:44" s="6" customFormat="1" ht="15.75" customHeight="1">
      <c r="B44" s="21"/>
      <c r="C44" s="19" t="s">
        <v>21</v>
      </c>
      <c r="D44" s="22"/>
      <c r="E44" s="22"/>
      <c r="F44" s="22"/>
      <c r="G44" s="22"/>
      <c r="H44" s="22"/>
      <c r="I44" s="22"/>
      <c r="J44" s="22"/>
      <c r="K44" s="22"/>
      <c r="L44" s="49" t="str">
        <f>IF($K$8="","",$K$8)</f>
        <v>Dolní Kramolín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19" t="s">
        <v>23</v>
      </c>
      <c r="AJ44" s="22"/>
      <c r="AK44" s="22"/>
      <c r="AL44" s="22"/>
      <c r="AM44" s="234">
        <f>IF($AN$8="","",$AN$8)</f>
        <v>42971</v>
      </c>
      <c r="AN44" s="214"/>
      <c r="AO44" s="22"/>
      <c r="AP44" s="22"/>
      <c r="AQ44" s="22"/>
      <c r="AR44" s="41"/>
    </row>
    <row r="45" spans="2:44" s="6" customFormat="1" ht="7.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41"/>
    </row>
    <row r="46" spans="2:56" s="6" customFormat="1" ht="18.75" customHeight="1">
      <c r="B46" s="21"/>
      <c r="C46" s="19" t="s">
        <v>26</v>
      </c>
      <c r="D46" s="22"/>
      <c r="E46" s="22"/>
      <c r="F46" s="22"/>
      <c r="G46" s="22"/>
      <c r="H46" s="22"/>
      <c r="I46" s="22"/>
      <c r="J46" s="22"/>
      <c r="K46" s="22"/>
      <c r="L46" s="17" t="str">
        <f>IF($E$11="","",$E$11)</f>
        <v>SPÚ pobočka Tachov, T.G.Masaryka 1326, Tachov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19" t="s">
        <v>31</v>
      </c>
      <c r="AJ46" s="22"/>
      <c r="AK46" s="22"/>
      <c r="AL46" s="22"/>
      <c r="AM46" s="206" t="str">
        <f>IF($E$17="","",$E$17)</f>
        <v xml:space="preserve"> </v>
      </c>
      <c r="AN46" s="214"/>
      <c r="AO46" s="214"/>
      <c r="AP46" s="214"/>
      <c r="AQ46" s="22"/>
      <c r="AR46" s="41"/>
      <c r="AS46" s="235" t="s">
        <v>49</v>
      </c>
      <c r="AT46" s="236"/>
      <c r="AU46" s="51"/>
      <c r="AV46" s="51"/>
      <c r="AW46" s="51"/>
      <c r="AX46" s="51"/>
      <c r="AY46" s="51"/>
      <c r="AZ46" s="51"/>
      <c r="BA46" s="51"/>
      <c r="BB46" s="51"/>
      <c r="BC46" s="51"/>
      <c r="BD46" s="52"/>
    </row>
    <row r="47" spans="2:56" s="6" customFormat="1" ht="15.75" customHeight="1">
      <c r="B47" s="21"/>
      <c r="C47" s="19" t="s">
        <v>30</v>
      </c>
      <c r="D47" s="22"/>
      <c r="E47" s="22"/>
      <c r="F47" s="22"/>
      <c r="G47" s="22"/>
      <c r="H47" s="22"/>
      <c r="I47" s="22"/>
      <c r="J47" s="22"/>
      <c r="K47" s="22"/>
      <c r="L47" s="17" t="str">
        <f>IF($E$14="Vyplň údaj","",$E$14)</f>
        <v>DOHA CZ,s.r.o.,Jugoslávská 1706/3,Karlovy Vary 360 01</v>
      </c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41"/>
      <c r="AS47" s="237"/>
      <c r="AT47" s="204"/>
      <c r="BD47" s="53"/>
    </row>
    <row r="48" spans="2:56" s="6" customFormat="1" ht="12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41"/>
      <c r="AS48" s="238"/>
      <c r="AT48" s="214"/>
      <c r="AU48" s="22"/>
      <c r="AV48" s="22"/>
      <c r="AW48" s="22"/>
      <c r="AX48" s="22"/>
      <c r="AY48" s="22"/>
      <c r="AZ48" s="22"/>
      <c r="BA48" s="22"/>
      <c r="BB48" s="22"/>
      <c r="BC48" s="22"/>
      <c r="BD48" s="55"/>
    </row>
    <row r="49" spans="2:57" s="6" customFormat="1" ht="30" customHeight="1">
      <c r="B49" s="21"/>
      <c r="C49" s="225" t="s">
        <v>50</v>
      </c>
      <c r="D49" s="226"/>
      <c r="E49" s="226"/>
      <c r="F49" s="226"/>
      <c r="G49" s="226"/>
      <c r="H49" s="32"/>
      <c r="I49" s="227" t="s">
        <v>51</v>
      </c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8" t="s">
        <v>52</v>
      </c>
      <c r="AH49" s="226"/>
      <c r="AI49" s="226"/>
      <c r="AJ49" s="226"/>
      <c r="AK49" s="226"/>
      <c r="AL49" s="226"/>
      <c r="AM49" s="226"/>
      <c r="AN49" s="227" t="s">
        <v>53</v>
      </c>
      <c r="AO49" s="226"/>
      <c r="AP49" s="226"/>
      <c r="AQ49" s="56" t="s">
        <v>54</v>
      </c>
      <c r="AR49" s="41"/>
      <c r="AS49" s="57" t="s">
        <v>55</v>
      </c>
      <c r="AT49" s="58" t="s">
        <v>56</v>
      </c>
      <c r="AU49" s="58" t="s">
        <v>57</v>
      </c>
      <c r="AV49" s="58" t="s">
        <v>58</v>
      </c>
      <c r="AW49" s="58" t="s">
        <v>59</v>
      </c>
      <c r="AX49" s="58" t="s">
        <v>60</v>
      </c>
      <c r="AY49" s="58" t="s">
        <v>61</v>
      </c>
      <c r="AZ49" s="58" t="s">
        <v>62</v>
      </c>
      <c r="BA49" s="58" t="s">
        <v>63</v>
      </c>
      <c r="BB49" s="58" t="s">
        <v>64</v>
      </c>
      <c r="BC49" s="58" t="s">
        <v>65</v>
      </c>
      <c r="BD49" s="59" t="s">
        <v>66</v>
      </c>
      <c r="BE49" s="60"/>
    </row>
    <row r="50" spans="2:56" s="6" customFormat="1" ht="12" customHeight="1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41"/>
      <c r="AS50" s="61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3"/>
    </row>
    <row r="51" spans="2:76" s="45" customFormat="1" ht="33" customHeight="1">
      <c r="B51" s="46"/>
      <c r="C51" s="64" t="s">
        <v>67</v>
      </c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222">
        <f>ROUND($AG$52,2)</f>
        <v>794867.52</v>
      </c>
      <c r="AH51" s="223"/>
      <c r="AI51" s="223"/>
      <c r="AJ51" s="223"/>
      <c r="AK51" s="223"/>
      <c r="AL51" s="223"/>
      <c r="AM51" s="223"/>
      <c r="AN51" s="222">
        <f>ROUND(SUM($AG$51,$AT$51),2)</f>
        <v>961789.7</v>
      </c>
      <c r="AO51" s="223"/>
      <c r="AP51" s="223"/>
      <c r="AQ51" s="66"/>
      <c r="AR51" s="48"/>
      <c r="AS51" s="67">
        <f>ROUND($AS$52,2)</f>
        <v>0</v>
      </c>
      <c r="AT51" s="68">
        <f>ROUND(SUM($AV$51:$AW$51),2)</f>
        <v>166922.18</v>
      </c>
      <c r="AU51" s="69">
        <f>ROUND($AU$52,5)</f>
        <v>0</v>
      </c>
      <c r="AV51" s="68">
        <f>ROUND($AZ$51*$L$26,2)</f>
        <v>166922.18</v>
      </c>
      <c r="AW51" s="68">
        <f>ROUND($BA$51*$L$27,2)</f>
        <v>0</v>
      </c>
      <c r="AX51" s="68">
        <f>ROUND($BB$51*$L$26,2)</f>
        <v>0</v>
      </c>
      <c r="AY51" s="68">
        <f>ROUND($BC$51*$L$27,2)</f>
        <v>0</v>
      </c>
      <c r="AZ51" s="68">
        <f>ROUND($AZ$52,2)</f>
        <v>794867.52</v>
      </c>
      <c r="BA51" s="68">
        <f>ROUND($BA$52,2)</f>
        <v>0</v>
      </c>
      <c r="BB51" s="68">
        <f>ROUND($BB$52,2)</f>
        <v>0</v>
      </c>
      <c r="BC51" s="68">
        <f>ROUND($BC$52,2)</f>
        <v>0</v>
      </c>
      <c r="BD51" s="70">
        <f>ROUND($BD$52,2)</f>
        <v>0</v>
      </c>
      <c r="BS51" s="45" t="s">
        <v>68</v>
      </c>
      <c r="BT51" s="45" t="s">
        <v>69</v>
      </c>
      <c r="BV51" s="45" t="s">
        <v>70</v>
      </c>
      <c r="BW51" s="45" t="s">
        <v>4</v>
      </c>
      <c r="BX51" s="45" t="s">
        <v>71</v>
      </c>
    </row>
    <row r="52" spans="1:76" s="71" customFormat="1" ht="28.5" customHeight="1">
      <c r="A52" s="192" t="s">
        <v>673</v>
      </c>
      <c r="B52" s="72"/>
      <c r="C52" s="73"/>
      <c r="D52" s="220" t="s">
        <v>13</v>
      </c>
      <c r="E52" s="221"/>
      <c r="F52" s="221"/>
      <c r="G52" s="221"/>
      <c r="H52" s="221"/>
      <c r="I52" s="73"/>
      <c r="J52" s="220" t="s">
        <v>16</v>
      </c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18">
        <f>'170415 - KAPLE  SV. VÁCLA...'!$J$25</f>
        <v>794867.52</v>
      </c>
      <c r="AH52" s="219"/>
      <c r="AI52" s="219"/>
      <c r="AJ52" s="219"/>
      <c r="AK52" s="219"/>
      <c r="AL52" s="219"/>
      <c r="AM52" s="219"/>
      <c r="AN52" s="218">
        <f>ROUND(SUM($AG$52,$AT$52),2)</f>
        <v>961789.7</v>
      </c>
      <c r="AO52" s="219"/>
      <c r="AP52" s="219"/>
      <c r="AQ52" s="74" t="s">
        <v>72</v>
      </c>
      <c r="AR52" s="75"/>
      <c r="AS52" s="76">
        <v>0</v>
      </c>
      <c r="AT52" s="77">
        <f>ROUND(SUM($AV$52:$AW$52),2)</f>
        <v>166922.18</v>
      </c>
      <c r="AU52" s="78">
        <f>'170415 - KAPLE  SV. VÁCLA...'!$P$84</f>
        <v>0</v>
      </c>
      <c r="AV52" s="77">
        <f>'170415 - KAPLE  SV. VÁCLA...'!$J$28</f>
        <v>166922.18</v>
      </c>
      <c r="AW52" s="77">
        <f>'170415 - KAPLE  SV. VÁCLA...'!$J$29</f>
        <v>0</v>
      </c>
      <c r="AX52" s="77">
        <f>'170415 - KAPLE  SV. VÁCLA...'!$J$30</f>
        <v>0</v>
      </c>
      <c r="AY52" s="77">
        <f>'170415 - KAPLE  SV. VÁCLA...'!$J$31</f>
        <v>0</v>
      </c>
      <c r="AZ52" s="77">
        <f>'170415 - KAPLE  SV. VÁCLA...'!$F$28</f>
        <v>794867.52</v>
      </c>
      <c r="BA52" s="77">
        <f>'170415 - KAPLE  SV. VÁCLA...'!$F$29</f>
        <v>0</v>
      </c>
      <c r="BB52" s="77">
        <f>'170415 - KAPLE  SV. VÁCLA...'!$F$30</f>
        <v>0</v>
      </c>
      <c r="BC52" s="77">
        <f>'170415 - KAPLE  SV. VÁCLA...'!$F$31</f>
        <v>0</v>
      </c>
      <c r="BD52" s="79">
        <f>'170415 - KAPLE  SV. VÁCLA...'!$F$32</f>
        <v>0</v>
      </c>
      <c r="BT52" s="71" t="s">
        <v>20</v>
      </c>
      <c r="BU52" s="71" t="s">
        <v>73</v>
      </c>
      <c r="BV52" s="71" t="s">
        <v>70</v>
      </c>
      <c r="BW52" s="71" t="s">
        <v>4</v>
      </c>
      <c r="BX52" s="71" t="s">
        <v>71</v>
      </c>
    </row>
    <row r="53" spans="2:44" s="6" customFormat="1" ht="30.75" customHeight="1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41"/>
    </row>
    <row r="54" spans="2:44" s="6" customFormat="1" ht="7.5" customHeight="1">
      <c r="B54" s="36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41"/>
    </row>
  </sheetData>
  <sheetProtection password="CC35" sheet="1" objects="1" scenarios="1" formatColumns="0" formatRows="0" sort="0" autoFilter="0"/>
  <mergeCells count="41">
    <mergeCell ref="D52:H52"/>
    <mergeCell ref="J52:AF52"/>
    <mergeCell ref="AG51:AM51"/>
    <mergeCell ref="AN51:AP51"/>
    <mergeCell ref="AR2:BE2"/>
    <mergeCell ref="C49:G49"/>
    <mergeCell ref="I49:AF49"/>
    <mergeCell ref="AG49:AM49"/>
    <mergeCell ref="AN49:AP49"/>
    <mergeCell ref="X32:AB32"/>
    <mergeCell ref="AK32:AO32"/>
    <mergeCell ref="L42:AO42"/>
    <mergeCell ref="AM44:AN44"/>
    <mergeCell ref="AM46:AP46"/>
    <mergeCell ref="AS46:AT48"/>
    <mergeCell ref="L29:O29"/>
    <mergeCell ref="L28:O28"/>
    <mergeCell ref="W28:AE28"/>
    <mergeCell ref="AK28:AO28"/>
    <mergeCell ref="AN52:AP52"/>
    <mergeCell ref="AG52:AM52"/>
    <mergeCell ref="W29:AE29"/>
    <mergeCell ref="AK29:AO29"/>
    <mergeCell ref="L30:O30"/>
    <mergeCell ref="W30:AE30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AK30:AO30"/>
    <mergeCell ref="W26:AE26"/>
    <mergeCell ref="AK26:AO26"/>
    <mergeCell ref="L27:O27"/>
    <mergeCell ref="W27:AE27"/>
    <mergeCell ref="AK27:AO27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170415 - KAPLE  SV. VÁCLA...'!C2" tooltip="170415 - KAPLE  SV. VÁCLA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70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67"/>
  <sheetViews>
    <sheetView showGridLines="0" tabSelected="1" workbookViewId="0" topLeftCell="A1">
      <pane ySplit="1" topLeftCell="A72" activePane="bottomLeft" state="frozen"/>
      <selection pane="bottomLeft" activeCell="W84" sqref="W84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94"/>
      <c r="C1" s="194"/>
      <c r="D1" s="193" t="s">
        <v>1</v>
      </c>
      <c r="E1" s="194"/>
      <c r="F1" s="195" t="s">
        <v>674</v>
      </c>
      <c r="G1" s="240" t="s">
        <v>675</v>
      </c>
      <c r="H1" s="240"/>
      <c r="I1" s="194"/>
      <c r="J1" s="195" t="s">
        <v>676</v>
      </c>
      <c r="K1" s="193" t="s">
        <v>74</v>
      </c>
      <c r="L1" s="195" t="s">
        <v>677</v>
      </c>
      <c r="M1" s="195"/>
      <c r="N1" s="195"/>
      <c r="O1" s="195"/>
      <c r="P1" s="195"/>
      <c r="Q1" s="195"/>
      <c r="R1" s="195"/>
      <c r="S1" s="195"/>
      <c r="T1" s="195"/>
      <c r="U1" s="191"/>
      <c r="V1" s="19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24"/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2" t="s">
        <v>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0"/>
      <c r="J3" s="8"/>
      <c r="K3" s="9"/>
      <c r="AT3" s="2" t="s">
        <v>75</v>
      </c>
    </row>
    <row r="4" spans="2:46" s="2" customFormat="1" ht="37.5" customHeight="1">
      <c r="B4" s="10"/>
      <c r="C4" s="11"/>
      <c r="D4" s="12" t="s">
        <v>76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6" customFormat="1" ht="15.75" customHeight="1">
      <c r="B6" s="21"/>
      <c r="C6" s="22"/>
      <c r="D6" s="19" t="s">
        <v>15</v>
      </c>
      <c r="E6" s="22"/>
      <c r="F6" s="22"/>
      <c r="G6" s="22"/>
      <c r="H6" s="22"/>
      <c r="J6" s="22"/>
      <c r="K6" s="25"/>
    </row>
    <row r="7" spans="2:11" s="6" customFormat="1" ht="37.5" customHeight="1">
      <c r="B7" s="21"/>
      <c r="C7" s="22"/>
      <c r="D7" s="22"/>
      <c r="E7" s="232" t="s">
        <v>16</v>
      </c>
      <c r="F7" s="214"/>
      <c r="G7" s="214"/>
      <c r="H7" s="214"/>
      <c r="J7" s="22"/>
      <c r="K7" s="25"/>
    </row>
    <row r="8" spans="2:11" s="6" customFormat="1" ht="14.25" customHeight="1">
      <c r="B8" s="21"/>
      <c r="C8" s="22"/>
      <c r="D8" s="22"/>
      <c r="E8" s="22"/>
      <c r="F8" s="22"/>
      <c r="G8" s="22"/>
      <c r="H8" s="22"/>
      <c r="J8" s="22"/>
      <c r="K8" s="25"/>
    </row>
    <row r="9" spans="2:11" s="6" customFormat="1" ht="15" customHeight="1">
      <c r="B9" s="21"/>
      <c r="C9" s="22"/>
      <c r="D9" s="19" t="s">
        <v>18</v>
      </c>
      <c r="E9" s="22"/>
      <c r="F9" s="17"/>
      <c r="G9" s="22"/>
      <c r="H9" s="22"/>
      <c r="I9" s="81" t="s">
        <v>19</v>
      </c>
      <c r="J9" s="17"/>
      <c r="K9" s="25"/>
    </row>
    <row r="10" spans="2:11" s="6" customFormat="1" ht="15" customHeight="1">
      <c r="B10" s="21"/>
      <c r="C10" s="22"/>
      <c r="D10" s="19" t="s">
        <v>21</v>
      </c>
      <c r="E10" s="22"/>
      <c r="F10" s="17" t="s">
        <v>22</v>
      </c>
      <c r="G10" s="22"/>
      <c r="H10" s="22"/>
      <c r="I10" s="81" t="s">
        <v>23</v>
      </c>
      <c r="J10" s="50">
        <f>'Rekapitulace stavby'!$AN$8</f>
        <v>42971</v>
      </c>
      <c r="K10" s="25"/>
    </row>
    <row r="11" spans="2:11" s="6" customFormat="1" ht="12" customHeight="1">
      <c r="B11" s="21"/>
      <c r="C11" s="22"/>
      <c r="D11" s="22"/>
      <c r="E11" s="22"/>
      <c r="F11" s="22"/>
      <c r="G11" s="22"/>
      <c r="H11" s="22"/>
      <c r="J11" s="22"/>
      <c r="K11" s="25"/>
    </row>
    <row r="12" spans="2:11" s="6" customFormat="1" ht="15" customHeight="1">
      <c r="B12" s="21"/>
      <c r="C12" s="22"/>
      <c r="D12" s="19" t="s">
        <v>26</v>
      </c>
      <c r="E12" s="22"/>
      <c r="F12" s="22"/>
      <c r="G12" s="22"/>
      <c r="H12" s="22"/>
      <c r="I12" s="81" t="s">
        <v>27</v>
      </c>
      <c r="J12" s="17"/>
      <c r="K12" s="25"/>
    </row>
    <row r="13" spans="2:11" s="6" customFormat="1" ht="18.75" customHeight="1">
      <c r="B13" s="21"/>
      <c r="C13" s="22"/>
      <c r="D13" s="22"/>
      <c r="E13" s="17" t="s">
        <v>28</v>
      </c>
      <c r="F13" s="22"/>
      <c r="G13" s="22"/>
      <c r="H13" s="22"/>
      <c r="I13" s="81" t="s">
        <v>29</v>
      </c>
      <c r="J13" s="17"/>
      <c r="K13" s="25"/>
    </row>
    <row r="14" spans="2:11" s="6" customFormat="1" ht="7.5" customHeight="1">
      <c r="B14" s="21"/>
      <c r="C14" s="22"/>
      <c r="D14" s="22"/>
      <c r="E14" s="22"/>
      <c r="F14" s="22"/>
      <c r="G14" s="22"/>
      <c r="H14" s="22"/>
      <c r="J14" s="22"/>
      <c r="K14" s="25"/>
    </row>
    <row r="15" spans="2:11" s="6" customFormat="1" ht="15" customHeight="1">
      <c r="B15" s="21"/>
      <c r="C15" s="22"/>
      <c r="D15" s="19" t="s">
        <v>30</v>
      </c>
      <c r="E15" s="22"/>
      <c r="F15" s="22"/>
      <c r="G15" s="22"/>
      <c r="H15" s="22"/>
      <c r="I15" s="81" t="s">
        <v>681</v>
      </c>
      <c r="J15" s="17" t="str">
        <f>IF('Rekapitulace stavby'!$AN$13="Vyplň údaj","",IF('Rekapitulace stavby'!$AN$13="","",'Rekapitulace stavby'!$AN$13))</f>
        <v>29107571</v>
      </c>
      <c r="K15" s="25"/>
    </row>
    <row r="16" spans="2:11" s="6" customFormat="1" ht="18.75" customHeight="1">
      <c r="B16" s="21"/>
      <c r="C16" s="22"/>
      <c r="D16" s="22"/>
      <c r="E16" s="17" t="str">
        <f>IF('Rekapitulace stavby'!$E$14="Vyplň údaj","",IF('Rekapitulace stavby'!$E$14="","",'Rekapitulace stavby'!$E$14))</f>
        <v>DOHA CZ,s.r.o.,Jugoslávská 1706/3,Karlovy Vary 360 01</v>
      </c>
      <c r="F16" s="22"/>
      <c r="G16" s="22"/>
      <c r="H16" s="22"/>
      <c r="I16" s="81" t="s">
        <v>29</v>
      </c>
      <c r="J16" s="17" t="str">
        <f>IF('Rekapitulace stavby'!$AN$14="Vyplň údaj","",IF('Rekapitulace stavby'!$AN$14="","",'Rekapitulace stavby'!$AN$14))</f>
        <v>CZ29107571</v>
      </c>
      <c r="K16" s="25"/>
    </row>
    <row r="17" spans="2:11" s="6" customFormat="1" ht="7.5" customHeight="1">
      <c r="B17" s="21"/>
      <c r="C17" s="22"/>
      <c r="D17" s="22"/>
      <c r="E17" s="22"/>
      <c r="F17" s="22"/>
      <c r="G17" s="22"/>
      <c r="H17" s="22"/>
      <c r="J17" s="22"/>
      <c r="K17" s="25"/>
    </row>
    <row r="18" spans="2:11" s="6" customFormat="1" ht="15" customHeight="1">
      <c r="B18" s="21"/>
      <c r="C18" s="22"/>
      <c r="D18" s="19" t="s">
        <v>31</v>
      </c>
      <c r="E18" s="22"/>
      <c r="F18" s="22"/>
      <c r="G18" s="22"/>
      <c r="H18" s="22"/>
      <c r="I18" s="81" t="s">
        <v>27</v>
      </c>
      <c r="J18" s="17" t="str">
        <f>IF('Rekapitulace stavby'!$AN$16="","",'Rekapitulace stavby'!$AN$16)</f>
        <v/>
      </c>
      <c r="K18" s="25"/>
    </row>
    <row r="19" spans="2:11" s="6" customFormat="1" ht="18.75" customHeight="1">
      <c r="B19" s="21"/>
      <c r="C19" s="22"/>
      <c r="D19" s="22"/>
      <c r="E19" s="17" t="str">
        <f>IF('Rekapitulace stavby'!$E$17="","",'Rekapitulace stavby'!$E$17)</f>
        <v xml:space="preserve"> </v>
      </c>
      <c r="F19" s="22"/>
      <c r="G19" s="22"/>
      <c r="H19" s="22"/>
      <c r="I19" s="81" t="s">
        <v>29</v>
      </c>
      <c r="J19" s="17" t="str">
        <f>IF('Rekapitulace stavby'!$AN$17="","",'Rekapitulace stavby'!$AN$17)</f>
        <v/>
      </c>
      <c r="K19" s="25"/>
    </row>
    <row r="20" spans="2:11" s="6" customFormat="1" ht="7.5" customHeight="1">
      <c r="B20" s="21"/>
      <c r="C20" s="22"/>
      <c r="D20" s="22"/>
      <c r="E20" s="22"/>
      <c r="F20" s="22"/>
      <c r="G20" s="22"/>
      <c r="H20" s="22"/>
      <c r="J20" s="22"/>
      <c r="K20" s="25"/>
    </row>
    <row r="21" spans="2:11" s="6" customFormat="1" ht="15" customHeight="1">
      <c r="B21" s="21"/>
      <c r="C21" s="22"/>
      <c r="D21" s="19" t="s">
        <v>34</v>
      </c>
      <c r="E21" s="22"/>
      <c r="F21" s="22"/>
      <c r="G21" s="22"/>
      <c r="H21" s="22"/>
      <c r="J21" s="22"/>
      <c r="K21" s="25"/>
    </row>
    <row r="22" spans="2:11" s="82" customFormat="1" ht="15.75" customHeight="1">
      <c r="B22" s="83"/>
      <c r="C22" s="84"/>
      <c r="D22" s="84"/>
      <c r="E22" s="210"/>
      <c r="F22" s="239"/>
      <c r="G22" s="239"/>
      <c r="H22" s="239"/>
      <c r="J22" s="84"/>
      <c r="K22" s="85"/>
    </row>
    <row r="23" spans="2:11" s="6" customFormat="1" ht="7.5" customHeight="1">
      <c r="B23" s="21"/>
      <c r="C23" s="22"/>
      <c r="D23" s="22"/>
      <c r="E23" s="22"/>
      <c r="F23" s="22"/>
      <c r="G23" s="22"/>
      <c r="H23" s="22"/>
      <c r="J23" s="22"/>
      <c r="K23" s="25"/>
    </row>
    <row r="24" spans="2:11" s="6" customFormat="1" ht="7.5" customHeight="1">
      <c r="B24" s="21"/>
      <c r="C24" s="22"/>
      <c r="D24" s="62"/>
      <c r="E24" s="62"/>
      <c r="F24" s="62"/>
      <c r="G24" s="62"/>
      <c r="H24" s="62"/>
      <c r="I24" s="51"/>
      <c r="J24" s="62"/>
      <c r="K24" s="86"/>
    </row>
    <row r="25" spans="2:11" s="6" customFormat="1" ht="26.25" customHeight="1">
      <c r="B25" s="21"/>
      <c r="C25" s="22"/>
      <c r="D25" s="87" t="s">
        <v>35</v>
      </c>
      <c r="E25" s="22"/>
      <c r="F25" s="22"/>
      <c r="G25" s="22"/>
      <c r="H25" s="22"/>
      <c r="J25" s="65">
        <f>ROUND($J$84,2)</f>
        <v>794867.52</v>
      </c>
      <c r="K25" s="25"/>
    </row>
    <row r="26" spans="2:11" s="6" customFormat="1" ht="7.5" customHeight="1">
      <c r="B26" s="21"/>
      <c r="C26" s="22"/>
      <c r="D26" s="62"/>
      <c r="E26" s="62"/>
      <c r="F26" s="62"/>
      <c r="G26" s="62"/>
      <c r="H26" s="62"/>
      <c r="I26" s="51"/>
      <c r="J26" s="62"/>
      <c r="K26" s="86"/>
    </row>
    <row r="27" spans="2:11" s="6" customFormat="1" ht="15" customHeight="1">
      <c r="B27" s="21"/>
      <c r="C27" s="22"/>
      <c r="D27" s="22"/>
      <c r="E27" s="22"/>
      <c r="F27" s="26" t="s">
        <v>37</v>
      </c>
      <c r="G27" s="22"/>
      <c r="H27" s="22"/>
      <c r="I27" s="88" t="s">
        <v>36</v>
      </c>
      <c r="J27" s="26" t="s">
        <v>38</v>
      </c>
      <c r="K27" s="25"/>
    </row>
    <row r="28" spans="2:11" s="6" customFormat="1" ht="15" customHeight="1">
      <c r="B28" s="21"/>
      <c r="C28" s="22"/>
      <c r="D28" s="28" t="s">
        <v>39</v>
      </c>
      <c r="E28" s="28" t="s">
        <v>40</v>
      </c>
      <c r="F28" s="89">
        <f>ROUND(SUM($BE$84:$BE$366),2)</f>
        <v>794867.52</v>
      </c>
      <c r="G28" s="22"/>
      <c r="H28" s="22"/>
      <c r="I28" s="90">
        <v>0.21</v>
      </c>
      <c r="J28" s="89">
        <f>ROUND(SUM($BE$84:$BE$366)*$I$28,2)</f>
        <v>166922.18</v>
      </c>
      <c r="K28" s="25"/>
    </row>
    <row r="29" spans="2:11" s="6" customFormat="1" ht="15" customHeight="1">
      <c r="B29" s="21"/>
      <c r="C29" s="22"/>
      <c r="D29" s="22"/>
      <c r="E29" s="28" t="s">
        <v>41</v>
      </c>
      <c r="F29" s="89">
        <f>ROUND(SUM($BF$84:$BF$366),2)</f>
        <v>0</v>
      </c>
      <c r="G29" s="22"/>
      <c r="H29" s="22"/>
      <c r="I29" s="90">
        <v>0.15</v>
      </c>
      <c r="J29" s="89">
        <f>ROUND(SUM($BF$84:$BF$366)*$I$29,2)</f>
        <v>0</v>
      </c>
      <c r="K29" s="25"/>
    </row>
    <row r="30" spans="2:11" s="6" customFormat="1" ht="15" customHeight="1" hidden="1">
      <c r="B30" s="21"/>
      <c r="C30" s="22"/>
      <c r="D30" s="22"/>
      <c r="E30" s="28" t="s">
        <v>42</v>
      </c>
      <c r="F30" s="89">
        <f>ROUND(SUM($BG$84:$BG$366),2)</f>
        <v>0</v>
      </c>
      <c r="G30" s="22"/>
      <c r="H30" s="22"/>
      <c r="I30" s="90">
        <v>0.21</v>
      </c>
      <c r="J30" s="89">
        <v>0</v>
      </c>
      <c r="K30" s="25"/>
    </row>
    <row r="31" spans="2:11" s="6" customFormat="1" ht="15" customHeight="1" hidden="1">
      <c r="B31" s="21"/>
      <c r="C31" s="22"/>
      <c r="D31" s="22"/>
      <c r="E31" s="28" t="s">
        <v>43</v>
      </c>
      <c r="F31" s="89">
        <f>ROUND(SUM($BH$84:$BH$366),2)</f>
        <v>0</v>
      </c>
      <c r="G31" s="22"/>
      <c r="H31" s="22"/>
      <c r="I31" s="90">
        <v>0.15</v>
      </c>
      <c r="J31" s="89">
        <v>0</v>
      </c>
      <c r="K31" s="25"/>
    </row>
    <row r="32" spans="2:11" s="6" customFormat="1" ht="15" customHeight="1" hidden="1">
      <c r="B32" s="21"/>
      <c r="C32" s="22"/>
      <c r="D32" s="22"/>
      <c r="E32" s="28" t="s">
        <v>44</v>
      </c>
      <c r="F32" s="89">
        <f>ROUND(SUM($BI$84:$BI$366),2)</f>
        <v>0</v>
      </c>
      <c r="G32" s="22"/>
      <c r="H32" s="22"/>
      <c r="I32" s="90">
        <v>0</v>
      </c>
      <c r="J32" s="89">
        <v>0</v>
      </c>
      <c r="K32" s="25"/>
    </row>
    <row r="33" spans="2:11" s="6" customFormat="1" ht="7.5" customHeight="1">
      <c r="B33" s="21"/>
      <c r="C33" s="22"/>
      <c r="D33" s="22"/>
      <c r="E33" s="22"/>
      <c r="F33" s="22"/>
      <c r="G33" s="22"/>
      <c r="H33" s="22"/>
      <c r="J33" s="22"/>
      <c r="K33" s="25"/>
    </row>
    <row r="34" spans="2:11" s="6" customFormat="1" ht="26.25" customHeight="1">
      <c r="B34" s="21"/>
      <c r="C34" s="30"/>
      <c r="D34" s="31" t="s">
        <v>45</v>
      </c>
      <c r="E34" s="32"/>
      <c r="F34" s="32"/>
      <c r="G34" s="91" t="s">
        <v>46</v>
      </c>
      <c r="H34" s="33" t="s">
        <v>47</v>
      </c>
      <c r="I34" s="92"/>
      <c r="J34" s="34">
        <f>ROUND(SUM($J$25:$J$32),2)</f>
        <v>961789.7</v>
      </c>
      <c r="K34" s="93"/>
    </row>
    <row r="35" spans="2:11" s="6" customFormat="1" ht="15" customHeight="1">
      <c r="B35" s="36"/>
      <c r="C35" s="37"/>
      <c r="D35" s="37"/>
      <c r="E35" s="37"/>
      <c r="F35" s="37"/>
      <c r="G35" s="37"/>
      <c r="H35" s="37"/>
      <c r="I35" s="94"/>
      <c r="J35" s="37"/>
      <c r="K35" s="38"/>
    </row>
    <row r="39" spans="2:11" s="6" customFormat="1" ht="7.5" customHeight="1">
      <c r="B39" s="95"/>
      <c r="C39" s="96"/>
      <c r="D39" s="96"/>
      <c r="E39" s="96"/>
      <c r="F39" s="96"/>
      <c r="G39" s="96"/>
      <c r="H39" s="96"/>
      <c r="I39" s="96"/>
      <c r="J39" s="96"/>
      <c r="K39" s="97"/>
    </row>
    <row r="40" spans="2:11" s="6" customFormat="1" ht="37.5" customHeight="1">
      <c r="B40" s="21"/>
      <c r="C40" s="12" t="s">
        <v>77</v>
      </c>
      <c r="D40" s="22"/>
      <c r="E40" s="22"/>
      <c r="F40" s="22"/>
      <c r="G40" s="22"/>
      <c r="H40" s="22"/>
      <c r="J40" s="22"/>
      <c r="K40" s="25"/>
    </row>
    <row r="41" spans="2:11" s="6" customFormat="1" ht="7.5" customHeight="1">
      <c r="B41" s="21"/>
      <c r="C41" s="22"/>
      <c r="D41" s="22"/>
      <c r="E41" s="22"/>
      <c r="F41" s="22"/>
      <c r="G41" s="22"/>
      <c r="H41" s="22"/>
      <c r="J41" s="22"/>
      <c r="K41" s="25"/>
    </row>
    <row r="42" spans="2:11" s="6" customFormat="1" ht="15" customHeight="1">
      <c r="B42" s="21"/>
      <c r="C42" s="19" t="s">
        <v>15</v>
      </c>
      <c r="D42" s="22"/>
      <c r="E42" s="22"/>
      <c r="F42" s="22"/>
      <c r="G42" s="22"/>
      <c r="H42" s="22"/>
      <c r="J42" s="22"/>
      <c r="K42" s="25"/>
    </row>
    <row r="43" spans="2:11" s="6" customFormat="1" ht="19.5" customHeight="1">
      <c r="B43" s="21"/>
      <c r="C43" s="22"/>
      <c r="D43" s="22"/>
      <c r="E43" s="232" t="str">
        <f>$E$7</f>
        <v>KAPLE  SV. VÁCLAVA - rekonstrukce na parc.č.299, Dolní Kramolín</v>
      </c>
      <c r="F43" s="214"/>
      <c r="G43" s="214"/>
      <c r="H43" s="214"/>
      <c r="J43" s="22"/>
      <c r="K43" s="25"/>
    </row>
    <row r="44" spans="2:11" s="6" customFormat="1" ht="7.5" customHeight="1">
      <c r="B44" s="21"/>
      <c r="C44" s="22"/>
      <c r="D44" s="22"/>
      <c r="E44" s="22"/>
      <c r="F44" s="22"/>
      <c r="G44" s="22"/>
      <c r="H44" s="22"/>
      <c r="J44" s="22"/>
      <c r="K44" s="25"/>
    </row>
    <row r="45" spans="2:11" s="6" customFormat="1" ht="18.75" customHeight="1">
      <c r="B45" s="21"/>
      <c r="C45" s="19" t="s">
        <v>21</v>
      </c>
      <c r="D45" s="22"/>
      <c r="E45" s="22"/>
      <c r="F45" s="17" t="str">
        <f>$F$10</f>
        <v>Dolní Kramolín</v>
      </c>
      <c r="G45" s="22"/>
      <c r="H45" s="22"/>
      <c r="I45" s="81" t="s">
        <v>23</v>
      </c>
      <c r="J45" s="50">
        <f>IF($J$10="","",$J$10)</f>
        <v>42971</v>
      </c>
      <c r="K45" s="25"/>
    </row>
    <row r="46" spans="2:11" s="6" customFormat="1" ht="7.5" customHeight="1">
      <c r="B46" s="21"/>
      <c r="C46" s="22"/>
      <c r="D46" s="22"/>
      <c r="E46" s="22"/>
      <c r="F46" s="22"/>
      <c r="G46" s="22"/>
      <c r="H46" s="22"/>
      <c r="J46" s="22"/>
      <c r="K46" s="25"/>
    </row>
    <row r="47" spans="2:11" s="6" customFormat="1" ht="15.75" customHeight="1">
      <c r="B47" s="21"/>
      <c r="C47" s="19" t="s">
        <v>26</v>
      </c>
      <c r="D47" s="22"/>
      <c r="E47" s="22"/>
      <c r="F47" s="17" t="str">
        <f>$E$13</f>
        <v>SPÚ pobočka Tachov, T.G.Masaryka 1326, Tachov</v>
      </c>
      <c r="G47" s="22"/>
      <c r="H47" s="22"/>
      <c r="I47" s="81" t="s">
        <v>31</v>
      </c>
      <c r="J47" s="17" t="str">
        <f>$E$19</f>
        <v xml:space="preserve"> </v>
      </c>
      <c r="K47" s="25"/>
    </row>
    <row r="48" spans="2:11" s="6" customFormat="1" ht="15" customHeight="1">
      <c r="B48" s="21"/>
      <c r="C48" s="19" t="s">
        <v>30</v>
      </c>
      <c r="D48" s="22"/>
      <c r="E48" s="22"/>
      <c r="F48" s="17" t="str">
        <f>IF($E$16="","",$E$16)</f>
        <v>DOHA CZ,s.r.o.,Jugoslávská 1706/3,Karlovy Vary 360 01</v>
      </c>
      <c r="G48" s="22"/>
      <c r="H48" s="22"/>
      <c r="J48" s="22"/>
      <c r="K48" s="25"/>
    </row>
    <row r="49" spans="2:11" s="6" customFormat="1" ht="11.25" customHeight="1">
      <c r="B49" s="21"/>
      <c r="C49" s="22"/>
      <c r="D49" s="22"/>
      <c r="E49" s="22"/>
      <c r="F49" s="22"/>
      <c r="G49" s="22"/>
      <c r="H49" s="22"/>
      <c r="J49" s="22"/>
      <c r="K49" s="25"/>
    </row>
    <row r="50" spans="2:11" s="6" customFormat="1" ht="30" customHeight="1">
      <c r="B50" s="21"/>
      <c r="C50" s="98" t="s">
        <v>78</v>
      </c>
      <c r="D50" s="30"/>
      <c r="E50" s="30"/>
      <c r="F50" s="30"/>
      <c r="G50" s="30"/>
      <c r="H50" s="30"/>
      <c r="I50" s="99"/>
      <c r="J50" s="100" t="s">
        <v>79</v>
      </c>
      <c r="K50" s="35"/>
    </row>
    <row r="51" spans="2:11" s="6" customFormat="1" ht="11.25" customHeight="1">
      <c r="B51" s="21"/>
      <c r="C51" s="22"/>
      <c r="D51" s="22"/>
      <c r="E51" s="22"/>
      <c r="F51" s="22"/>
      <c r="G51" s="22"/>
      <c r="H51" s="22"/>
      <c r="J51" s="22"/>
      <c r="K51" s="25"/>
    </row>
    <row r="52" spans="2:47" s="6" customFormat="1" ht="30" customHeight="1">
      <c r="B52" s="21"/>
      <c r="C52" s="64" t="s">
        <v>80</v>
      </c>
      <c r="D52" s="22"/>
      <c r="E52" s="22"/>
      <c r="F52" s="22"/>
      <c r="G52" s="22"/>
      <c r="H52" s="22"/>
      <c r="J52" s="65">
        <f>ROUND($J$84,2)</f>
        <v>794867.52</v>
      </c>
      <c r="K52" s="25"/>
      <c r="AU52" s="6" t="s">
        <v>81</v>
      </c>
    </row>
    <row r="53" spans="2:11" s="101" customFormat="1" ht="25.5" customHeight="1">
      <c r="B53" s="102"/>
      <c r="C53" s="103"/>
      <c r="D53" s="104" t="s">
        <v>82</v>
      </c>
      <c r="E53" s="104"/>
      <c r="F53" s="104"/>
      <c r="G53" s="104"/>
      <c r="H53" s="104"/>
      <c r="I53" s="105"/>
      <c r="J53" s="106">
        <f>ROUND($J$85,2)</f>
        <v>101825.93</v>
      </c>
      <c r="K53" s="107"/>
    </row>
    <row r="54" spans="2:11" s="101" customFormat="1" ht="25.5" customHeight="1">
      <c r="B54" s="102"/>
      <c r="C54" s="103"/>
      <c r="D54" s="104" t="s">
        <v>83</v>
      </c>
      <c r="E54" s="104"/>
      <c r="F54" s="104"/>
      <c r="G54" s="104"/>
      <c r="H54" s="104"/>
      <c r="I54" s="105"/>
      <c r="J54" s="106">
        <f>ROUND($J$120,2)</f>
        <v>55536.87</v>
      </c>
      <c r="K54" s="107"/>
    </row>
    <row r="55" spans="2:11" s="101" customFormat="1" ht="25.5" customHeight="1">
      <c r="B55" s="102"/>
      <c r="C55" s="103"/>
      <c r="D55" s="104" t="s">
        <v>84</v>
      </c>
      <c r="E55" s="104"/>
      <c r="F55" s="104"/>
      <c r="G55" s="104"/>
      <c r="H55" s="104"/>
      <c r="I55" s="105"/>
      <c r="J55" s="106">
        <f>ROUND($J$154,2)</f>
        <v>200479.08</v>
      </c>
      <c r="K55" s="107"/>
    </row>
    <row r="56" spans="2:11" s="101" customFormat="1" ht="25.5" customHeight="1">
      <c r="B56" s="102"/>
      <c r="C56" s="103"/>
      <c r="D56" s="104" t="s">
        <v>85</v>
      </c>
      <c r="E56" s="104"/>
      <c r="F56" s="104"/>
      <c r="G56" s="104"/>
      <c r="H56" s="104"/>
      <c r="I56" s="105"/>
      <c r="J56" s="106">
        <f>ROUND($J$215,2)</f>
        <v>97029.36</v>
      </c>
      <c r="K56" s="107"/>
    </row>
    <row r="57" spans="2:11" s="101" customFormat="1" ht="25.5" customHeight="1">
      <c r="B57" s="102"/>
      <c r="C57" s="103"/>
      <c r="D57" s="104" t="s">
        <v>86</v>
      </c>
      <c r="E57" s="104"/>
      <c r="F57" s="104"/>
      <c r="G57" s="104"/>
      <c r="H57" s="104"/>
      <c r="I57" s="105"/>
      <c r="J57" s="106">
        <f>ROUND($J$265,2)</f>
        <v>2670.43</v>
      </c>
      <c r="K57" s="107"/>
    </row>
    <row r="58" spans="2:11" s="101" customFormat="1" ht="25.5" customHeight="1">
      <c r="B58" s="102"/>
      <c r="C58" s="103"/>
      <c r="D58" s="104" t="s">
        <v>87</v>
      </c>
      <c r="E58" s="104"/>
      <c r="F58" s="104"/>
      <c r="G58" s="104"/>
      <c r="H58" s="104"/>
      <c r="I58" s="105"/>
      <c r="J58" s="106">
        <f>ROUND($J$278,2)</f>
        <v>38146.27</v>
      </c>
      <c r="K58" s="107"/>
    </row>
    <row r="59" spans="2:11" s="101" customFormat="1" ht="25.5" customHeight="1">
      <c r="B59" s="102"/>
      <c r="C59" s="103"/>
      <c r="D59" s="104" t="s">
        <v>88</v>
      </c>
      <c r="E59" s="104"/>
      <c r="F59" s="104"/>
      <c r="G59" s="104"/>
      <c r="H59" s="104"/>
      <c r="I59" s="105"/>
      <c r="J59" s="106">
        <f>ROUND($J$295,2)</f>
        <v>11423.09</v>
      </c>
      <c r="K59" s="107"/>
    </row>
    <row r="60" spans="2:11" s="101" customFormat="1" ht="25.5" customHeight="1">
      <c r="B60" s="102"/>
      <c r="C60" s="103"/>
      <c r="D60" s="104" t="s">
        <v>89</v>
      </c>
      <c r="E60" s="104"/>
      <c r="F60" s="104"/>
      <c r="G60" s="104"/>
      <c r="H60" s="104"/>
      <c r="I60" s="105"/>
      <c r="J60" s="106">
        <f>ROUND($J$308,2)</f>
        <v>107847.53</v>
      </c>
      <c r="K60" s="107"/>
    </row>
    <row r="61" spans="2:11" s="101" customFormat="1" ht="25.5" customHeight="1">
      <c r="B61" s="102"/>
      <c r="C61" s="103"/>
      <c r="D61" s="104" t="s">
        <v>90</v>
      </c>
      <c r="E61" s="104"/>
      <c r="F61" s="104"/>
      <c r="G61" s="104"/>
      <c r="H61" s="104"/>
      <c r="I61" s="105"/>
      <c r="J61" s="106">
        <f>ROUND($J$321,2)</f>
        <v>62590.14</v>
      </c>
      <c r="K61" s="107"/>
    </row>
    <row r="62" spans="2:11" s="101" customFormat="1" ht="25.5" customHeight="1">
      <c r="B62" s="102"/>
      <c r="C62" s="103"/>
      <c r="D62" s="104" t="s">
        <v>91</v>
      </c>
      <c r="E62" s="104"/>
      <c r="F62" s="104"/>
      <c r="G62" s="104"/>
      <c r="H62" s="104"/>
      <c r="I62" s="105"/>
      <c r="J62" s="106">
        <f>ROUND($J$342,2)</f>
        <v>36186.82</v>
      </c>
      <c r="K62" s="107"/>
    </row>
    <row r="63" spans="2:11" s="101" customFormat="1" ht="25.5" customHeight="1">
      <c r="B63" s="102"/>
      <c r="C63" s="103"/>
      <c r="D63" s="104" t="s">
        <v>92</v>
      </c>
      <c r="E63" s="104"/>
      <c r="F63" s="104"/>
      <c r="G63" s="104"/>
      <c r="H63" s="104"/>
      <c r="I63" s="105"/>
      <c r="J63" s="106">
        <f>ROUND($J$353,2)</f>
        <v>81132</v>
      </c>
      <c r="K63" s="107"/>
    </row>
    <row r="64" spans="2:11" s="108" customFormat="1" ht="21" customHeight="1">
      <c r="B64" s="109"/>
      <c r="C64" s="110"/>
      <c r="D64" s="111" t="s">
        <v>93</v>
      </c>
      <c r="E64" s="111"/>
      <c r="F64" s="111"/>
      <c r="G64" s="111"/>
      <c r="H64" s="111"/>
      <c r="I64" s="112"/>
      <c r="J64" s="113">
        <f>ROUND($J$354,2)</f>
        <v>11140</v>
      </c>
      <c r="K64" s="114"/>
    </row>
    <row r="65" spans="2:11" s="108" customFormat="1" ht="21" customHeight="1">
      <c r="B65" s="109"/>
      <c r="C65" s="110"/>
      <c r="D65" s="111" t="s">
        <v>94</v>
      </c>
      <c r="E65" s="111"/>
      <c r="F65" s="111"/>
      <c r="G65" s="111"/>
      <c r="H65" s="111"/>
      <c r="I65" s="112"/>
      <c r="J65" s="113">
        <f>ROUND($J$359,2)</f>
        <v>12150</v>
      </c>
      <c r="K65" s="114"/>
    </row>
    <row r="66" spans="2:11" s="108" customFormat="1" ht="21" customHeight="1">
      <c r="B66" s="109"/>
      <c r="C66" s="110"/>
      <c r="D66" s="111" t="s">
        <v>95</v>
      </c>
      <c r="E66" s="111"/>
      <c r="F66" s="111"/>
      <c r="G66" s="111"/>
      <c r="H66" s="111"/>
      <c r="I66" s="112"/>
      <c r="J66" s="113">
        <f>ROUND($J$362,2)</f>
        <v>57842</v>
      </c>
      <c r="K66" s="114"/>
    </row>
    <row r="67" spans="2:11" s="6" customFormat="1" ht="22.5" customHeight="1">
      <c r="B67" s="21"/>
      <c r="C67" s="22"/>
      <c r="D67" s="22"/>
      <c r="E67" s="22"/>
      <c r="F67" s="22"/>
      <c r="G67" s="22"/>
      <c r="H67" s="22"/>
      <c r="J67" s="22"/>
      <c r="K67" s="25"/>
    </row>
    <row r="68" spans="2:11" s="6" customFormat="1" ht="7.5" customHeight="1">
      <c r="B68" s="36"/>
      <c r="C68" s="37"/>
      <c r="D68" s="37"/>
      <c r="E68" s="37"/>
      <c r="F68" s="37"/>
      <c r="G68" s="37"/>
      <c r="H68" s="37"/>
      <c r="I68" s="94"/>
      <c r="J68" s="37"/>
      <c r="K68" s="38"/>
    </row>
    <row r="72" spans="2:12" s="6" customFormat="1" ht="7.5" customHeight="1">
      <c r="B72" s="39"/>
      <c r="C72" s="40"/>
      <c r="D72" s="40"/>
      <c r="E72" s="40"/>
      <c r="F72" s="40"/>
      <c r="G72" s="40"/>
      <c r="H72" s="40"/>
      <c r="I72" s="96"/>
      <c r="J72" s="40"/>
      <c r="K72" s="40"/>
      <c r="L72" s="41"/>
    </row>
    <row r="73" spans="2:12" s="6" customFormat="1" ht="37.5" customHeight="1">
      <c r="B73" s="21"/>
      <c r="C73" s="12" t="s">
        <v>96</v>
      </c>
      <c r="D73" s="22"/>
      <c r="E73" s="22"/>
      <c r="F73" s="22"/>
      <c r="G73" s="22"/>
      <c r="H73" s="22"/>
      <c r="J73" s="22"/>
      <c r="K73" s="22"/>
      <c r="L73" s="41"/>
    </row>
    <row r="74" spans="2:12" s="6" customFormat="1" ht="7.5" customHeight="1">
      <c r="B74" s="21"/>
      <c r="C74" s="22"/>
      <c r="D74" s="22"/>
      <c r="E74" s="22"/>
      <c r="F74" s="22"/>
      <c r="G74" s="22"/>
      <c r="H74" s="22"/>
      <c r="J74" s="22"/>
      <c r="K74" s="22"/>
      <c r="L74" s="41"/>
    </row>
    <row r="75" spans="2:12" s="6" customFormat="1" ht="15" customHeight="1">
      <c r="B75" s="21"/>
      <c r="C75" s="19" t="s">
        <v>15</v>
      </c>
      <c r="D75" s="22"/>
      <c r="E75" s="22"/>
      <c r="F75" s="22"/>
      <c r="G75" s="22"/>
      <c r="H75" s="22"/>
      <c r="J75" s="22"/>
      <c r="K75" s="22"/>
      <c r="L75" s="41"/>
    </row>
    <row r="76" spans="2:12" s="6" customFormat="1" ht="19.5" customHeight="1">
      <c r="B76" s="21"/>
      <c r="C76" s="22"/>
      <c r="D76" s="22"/>
      <c r="E76" s="232" t="str">
        <f>$E$7</f>
        <v>KAPLE  SV. VÁCLAVA - rekonstrukce na parc.č.299, Dolní Kramolín</v>
      </c>
      <c r="F76" s="214"/>
      <c r="G76" s="214"/>
      <c r="H76" s="214"/>
      <c r="J76" s="22"/>
      <c r="K76" s="22"/>
      <c r="L76" s="41"/>
    </row>
    <row r="77" spans="2:12" s="6" customFormat="1" ht="7.5" customHeight="1">
      <c r="B77" s="21"/>
      <c r="C77" s="22"/>
      <c r="D77" s="22"/>
      <c r="E77" s="22"/>
      <c r="F77" s="22"/>
      <c r="G77" s="22"/>
      <c r="H77" s="22"/>
      <c r="J77" s="22"/>
      <c r="K77" s="22"/>
      <c r="L77" s="41"/>
    </row>
    <row r="78" spans="2:12" s="6" customFormat="1" ht="18.75" customHeight="1">
      <c r="B78" s="21"/>
      <c r="C78" s="19" t="s">
        <v>21</v>
      </c>
      <c r="D78" s="22"/>
      <c r="E78" s="22"/>
      <c r="F78" s="17" t="str">
        <f>$F$10</f>
        <v>Dolní Kramolín</v>
      </c>
      <c r="G78" s="22"/>
      <c r="H78" s="22"/>
      <c r="I78" s="81" t="s">
        <v>23</v>
      </c>
      <c r="J78" s="50">
        <f>IF($J$10="","",$J$10)</f>
        <v>42971</v>
      </c>
      <c r="K78" s="22"/>
      <c r="L78" s="41"/>
    </row>
    <row r="79" spans="2:12" s="6" customFormat="1" ht="7.5" customHeight="1">
      <c r="B79" s="21"/>
      <c r="C79" s="22"/>
      <c r="D79" s="22"/>
      <c r="E79" s="22"/>
      <c r="F79" s="22"/>
      <c r="G79" s="22"/>
      <c r="H79" s="22"/>
      <c r="J79" s="22"/>
      <c r="K79" s="22"/>
      <c r="L79" s="41"/>
    </row>
    <row r="80" spans="2:12" s="6" customFormat="1" ht="15.75" customHeight="1">
      <c r="B80" s="21"/>
      <c r="C80" s="19" t="s">
        <v>26</v>
      </c>
      <c r="D80" s="22"/>
      <c r="E80" s="22"/>
      <c r="F80" s="17" t="str">
        <f>$E$13</f>
        <v>SPÚ pobočka Tachov, T.G.Masaryka 1326, Tachov</v>
      </c>
      <c r="G80" s="22"/>
      <c r="H80" s="22"/>
      <c r="I80" s="81" t="s">
        <v>31</v>
      </c>
      <c r="J80" s="17" t="str">
        <f>$E$19</f>
        <v xml:space="preserve"> </v>
      </c>
      <c r="K80" s="22"/>
      <c r="L80" s="41"/>
    </row>
    <row r="81" spans="2:12" s="6" customFormat="1" ht="15" customHeight="1">
      <c r="B81" s="21"/>
      <c r="C81" s="19" t="s">
        <v>30</v>
      </c>
      <c r="D81" s="22"/>
      <c r="E81" s="22"/>
      <c r="F81" s="17" t="str">
        <f>IF($E$16="","",$E$16)</f>
        <v>DOHA CZ,s.r.o.,Jugoslávská 1706/3,Karlovy Vary 360 01</v>
      </c>
      <c r="G81" s="22"/>
      <c r="H81" s="22"/>
      <c r="J81" s="22"/>
      <c r="K81" s="22"/>
      <c r="L81" s="41"/>
    </row>
    <row r="82" spans="2:12" s="6" customFormat="1" ht="11.25" customHeight="1">
      <c r="B82" s="21"/>
      <c r="C82" s="22"/>
      <c r="D82" s="22"/>
      <c r="E82" s="22"/>
      <c r="F82" s="22"/>
      <c r="G82" s="22"/>
      <c r="H82" s="22"/>
      <c r="J82" s="22"/>
      <c r="K82" s="22"/>
      <c r="L82" s="41"/>
    </row>
    <row r="83" spans="2:20" s="115" customFormat="1" ht="30" customHeight="1">
      <c r="B83" s="116"/>
      <c r="C83" s="117" t="s">
        <v>97</v>
      </c>
      <c r="D83" s="118" t="s">
        <v>54</v>
      </c>
      <c r="E83" s="118" t="s">
        <v>50</v>
      </c>
      <c r="F83" s="118" t="s">
        <v>98</v>
      </c>
      <c r="G83" s="118" t="s">
        <v>99</v>
      </c>
      <c r="H83" s="118" t="s">
        <v>100</v>
      </c>
      <c r="I83" s="119" t="s">
        <v>101</v>
      </c>
      <c r="J83" s="118" t="s">
        <v>102</v>
      </c>
      <c r="K83" s="120" t="s">
        <v>103</v>
      </c>
      <c r="L83" s="121"/>
      <c r="M83" s="57" t="s">
        <v>104</v>
      </c>
      <c r="N83" s="58" t="s">
        <v>39</v>
      </c>
      <c r="O83" s="58" t="s">
        <v>105</v>
      </c>
      <c r="P83" s="58" t="s">
        <v>106</v>
      </c>
      <c r="Q83" s="58" t="s">
        <v>107</v>
      </c>
      <c r="R83" s="58" t="s">
        <v>108</v>
      </c>
      <c r="S83" s="58" t="s">
        <v>109</v>
      </c>
      <c r="T83" s="59" t="s">
        <v>110</v>
      </c>
    </row>
    <row r="84" spans="2:63" s="6" customFormat="1" ht="30" customHeight="1">
      <c r="B84" s="21"/>
      <c r="C84" s="64" t="s">
        <v>80</v>
      </c>
      <c r="D84" s="22"/>
      <c r="E84" s="22"/>
      <c r="F84" s="22"/>
      <c r="G84" s="22"/>
      <c r="H84" s="22"/>
      <c r="J84" s="122">
        <f>$BK$84</f>
        <v>794867.52</v>
      </c>
      <c r="K84" s="22"/>
      <c r="L84" s="41"/>
      <c r="M84" s="61"/>
      <c r="N84" s="62"/>
      <c r="O84" s="62"/>
      <c r="P84" s="123">
        <f>$P$85+$P$120+$P$154+$P$215+$P$265+$P$278+$P$295+$P$308+$P$321+$P$342+$P$353</f>
        <v>0</v>
      </c>
      <c r="Q84" s="62"/>
      <c r="R84" s="123">
        <f>$R$85+$R$120+$R$154+$R$215+$R$265+$R$278+$R$295+$R$308+$R$321+$R$342+$R$353</f>
        <v>127.89979551</v>
      </c>
      <c r="S84" s="62"/>
      <c r="T84" s="124">
        <f>$T$85+$T$120+$T$154+$T$215+$T$265+$T$278+$T$295+$T$308+$T$321+$T$342+$T$353</f>
        <v>0</v>
      </c>
      <c r="AT84" s="6" t="s">
        <v>68</v>
      </c>
      <c r="AU84" s="6" t="s">
        <v>81</v>
      </c>
      <c r="BK84" s="125">
        <f>$BK$85+$BK$120+$BK$154+$BK$215+$BK$265+$BK$278+$BK$295+$BK$308+$BK$321+$BK$342+$BK$353</f>
        <v>794867.52</v>
      </c>
    </row>
    <row r="85" spans="2:63" s="126" customFormat="1" ht="37.5" customHeight="1">
      <c r="B85" s="127"/>
      <c r="C85" s="128"/>
      <c r="D85" s="128" t="s">
        <v>68</v>
      </c>
      <c r="E85" s="129" t="s">
        <v>20</v>
      </c>
      <c r="F85" s="129" t="s">
        <v>111</v>
      </c>
      <c r="G85" s="128"/>
      <c r="H85" s="128"/>
      <c r="J85" s="130">
        <f>$BK$85</f>
        <v>101825.93000000001</v>
      </c>
      <c r="K85" s="128"/>
      <c r="L85" s="131"/>
      <c r="M85" s="132"/>
      <c r="N85" s="128"/>
      <c r="O85" s="128"/>
      <c r="P85" s="133">
        <f>SUM($P$86:$P$119)</f>
        <v>0</v>
      </c>
      <c r="Q85" s="128"/>
      <c r="R85" s="133">
        <f>SUM($R$86:$R$119)</f>
        <v>0.009000000000000001</v>
      </c>
      <c r="S85" s="128"/>
      <c r="T85" s="134">
        <f>SUM($T$86:$T$119)</f>
        <v>0</v>
      </c>
      <c r="AR85" s="135" t="s">
        <v>20</v>
      </c>
      <c r="AT85" s="135" t="s">
        <v>68</v>
      </c>
      <c r="AU85" s="135" t="s">
        <v>69</v>
      </c>
      <c r="AY85" s="135" t="s">
        <v>112</v>
      </c>
      <c r="BK85" s="136">
        <f>SUM($BK$86:$BK$119)</f>
        <v>101825.93000000001</v>
      </c>
    </row>
    <row r="86" spans="2:65" s="6" customFormat="1" ht="15.75" customHeight="1">
      <c r="B86" s="21"/>
      <c r="C86" s="137" t="s">
        <v>20</v>
      </c>
      <c r="D86" s="137" t="s">
        <v>113</v>
      </c>
      <c r="E86" s="138" t="s">
        <v>114</v>
      </c>
      <c r="F86" s="139" t="s">
        <v>115</v>
      </c>
      <c r="G86" s="140" t="s">
        <v>116</v>
      </c>
      <c r="H86" s="141">
        <v>50</v>
      </c>
      <c r="I86" s="142">
        <v>37.35</v>
      </c>
      <c r="J86" s="143">
        <f>ROUND($I$86*$H$86,2)</f>
        <v>1867.5</v>
      </c>
      <c r="K86" s="139" t="s">
        <v>117</v>
      </c>
      <c r="L86" s="41"/>
      <c r="M86" s="144"/>
      <c r="N86" s="145" t="s">
        <v>40</v>
      </c>
      <c r="O86" s="22"/>
      <c r="P86" s="22"/>
      <c r="Q86" s="146">
        <v>0</v>
      </c>
      <c r="R86" s="146">
        <f>$Q$86*$H$86</f>
        <v>0</v>
      </c>
      <c r="S86" s="146">
        <v>0</v>
      </c>
      <c r="T86" s="147">
        <f>$S$86*$H$86</f>
        <v>0</v>
      </c>
      <c r="AR86" s="82" t="s">
        <v>118</v>
      </c>
      <c r="AT86" s="82" t="s">
        <v>113</v>
      </c>
      <c r="AU86" s="82" t="s">
        <v>20</v>
      </c>
      <c r="AY86" s="6" t="s">
        <v>112</v>
      </c>
      <c r="BE86" s="148">
        <f>IF($N$86="základní",$J$86,0)</f>
        <v>1867.5</v>
      </c>
      <c r="BF86" s="148">
        <f>IF($N$86="snížená",$J$86,0)</f>
        <v>0</v>
      </c>
      <c r="BG86" s="148">
        <f>IF($N$86="zákl. přenesená",$J$86,0)</f>
        <v>0</v>
      </c>
      <c r="BH86" s="148">
        <f>IF($N$86="sníž. přenesená",$J$86,0)</f>
        <v>0</v>
      </c>
      <c r="BI86" s="148">
        <f>IF($N$86="nulová",$J$86,0)</f>
        <v>0</v>
      </c>
      <c r="BJ86" s="82" t="s">
        <v>20</v>
      </c>
      <c r="BK86" s="148">
        <f>ROUND($I$86*$H$86,2)</f>
        <v>1867.5</v>
      </c>
      <c r="BL86" s="82" t="s">
        <v>118</v>
      </c>
      <c r="BM86" s="82" t="s">
        <v>119</v>
      </c>
    </row>
    <row r="87" spans="2:47" s="6" customFormat="1" ht="27" customHeight="1">
      <c r="B87" s="21"/>
      <c r="C87" s="22"/>
      <c r="D87" s="149" t="s">
        <v>120</v>
      </c>
      <c r="E87" s="22"/>
      <c r="F87" s="150" t="s">
        <v>121</v>
      </c>
      <c r="G87" s="22"/>
      <c r="H87" s="22"/>
      <c r="J87" s="22"/>
      <c r="K87" s="22"/>
      <c r="L87" s="41"/>
      <c r="M87" s="54"/>
      <c r="N87" s="22"/>
      <c r="O87" s="22"/>
      <c r="P87" s="22"/>
      <c r="Q87" s="22"/>
      <c r="R87" s="22"/>
      <c r="S87" s="22"/>
      <c r="T87" s="55"/>
      <c r="AT87" s="6" t="s">
        <v>120</v>
      </c>
      <c r="AU87" s="6" t="s">
        <v>20</v>
      </c>
    </row>
    <row r="88" spans="2:65" s="6" customFormat="1" ht="15.75" customHeight="1">
      <c r="B88" s="21"/>
      <c r="C88" s="137" t="s">
        <v>75</v>
      </c>
      <c r="D88" s="137" t="s">
        <v>113</v>
      </c>
      <c r="E88" s="138" t="s">
        <v>122</v>
      </c>
      <c r="F88" s="139" t="s">
        <v>123</v>
      </c>
      <c r="G88" s="140" t="s">
        <v>116</v>
      </c>
      <c r="H88" s="141">
        <v>50</v>
      </c>
      <c r="I88" s="142">
        <v>8.4</v>
      </c>
      <c r="J88" s="143">
        <f>ROUND($I$88*$H$88,2)</f>
        <v>420</v>
      </c>
      <c r="K88" s="139" t="s">
        <v>117</v>
      </c>
      <c r="L88" s="41"/>
      <c r="M88" s="144"/>
      <c r="N88" s="145" t="s">
        <v>40</v>
      </c>
      <c r="O88" s="22"/>
      <c r="P88" s="22"/>
      <c r="Q88" s="146">
        <v>0.00018</v>
      </c>
      <c r="R88" s="146">
        <f>$Q$88*$H$88</f>
        <v>0.009000000000000001</v>
      </c>
      <c r="S88" s="146">
        <v>0</v>
      </c>
      <c r="T88" s="147">
        <f>$S$88*$H$88</f>
        <v>0</v>
      </c>
      <c r="AR88" s="82" t="s">
        <v>118</v>
      </c>
      <c r="AT88" s="82" t="s">
        <v>113</v>
      </c>
      <c r="AU88" s="82" t="s">
        <v>20</v>
      </c>
      <c r="AY88" s="6" t="s">
        <v>112</v>
      </c>
      <c r="BE88" s="148">
        <f>IF($N$88="základní",$J$88,0)</f>
        <v>420</v>
      </c>
      <c r="BF88" s="148">
        <f>IF($N$88="snížená",$J$88,0)</f>
        <v>0</v>
      </c>
      <c r="BG88" s="148">
        <f>IF($N$88="zákl. přenesená",$J$88,0)</f>
        <v>0</v>
      </c>
      <c r="BH88" s="148">
        <f>IF($N$88="sníž. přenesená",$J$88,0)</f>
        <v>0</v>
      </c>
      <c r="BI88" s="148">
        <f>IF($N$88="nulová",$J$88,0)</f>
        <v>0</v>
      </c>
      <c r="BJ88" s="82" t="s">
        <v>20</v>
      </c>
      <c r="BK88" s="148">
        <f>ROUND($I$88*$H$88,2)</f>
        <v>420</v>
      </c>
      <c r="BL88" s="82" t="s">
        <v>118</v>
      </c>
      <c r="BM88" s="82" t="s">
        <v>124</v>
      </c>
    </row>
    <row r="89" spans="2:47" s="6" customFormat="1" ht="16.5" customHeight="1">
      <c r="B89" s="21"/>
      <c r="C89" s="22"/>
      <c r="D89" s="149" t="s">
        <v>120</v>
      </c>
      <c r="E89" s="22"/>
      <c r="F89" s="150" t="s">
        <v>125</v>
      </c>
      <c r="G89" s="22"/>
      <c r="H89" s="22"/>
      <c r="J89" s="22"/>
      <c r="K89" s="22"/>
      <c r="L89" s="41"/>
      <c r="M89" s="54"/>
      <c r="N89" s="22"/>
      <c r="O89" s="22"/>
      <c r="P89" s="22"/>
      <c r="Q89" s="22"/>
      <c r="R89" s="22"/>
      <c r="S89" s="22"/>
      <c r="T89" s="55"/>
      <c r="AT89" s="6" t="s">
        <v>120</v>
      </c>
      <c r="AU89" s="6" t="s">
        <v>20</v>
      </c>
    </row>
    <row r="90" spans="2:65" s="6" customFormat="1" ht="15.75" customHeight="1">
      <c r="B90" s="21"/>
      <c r="C90" s="137" t="s">
        <v>126</v>
      </c>
      <c r="D90" s="137" t="s">
        <v>113</v>
      </c>
      <c r="E90" s="138" t="s">
        <v>127</v>
      </c>
      <c r="F90" s="139" t="s">
        <v>128</v>
      </c>
      <c r="G90" s="140" t="s">
        <v>129</v>
      </c>
      <c r="H90" s="141">
        <v>2</v>
      </c>
      <c r="I90" s="142">
        <v>17815</v>
      </c>
      <c r="J90" s="143">
        <f>ROUND($I$90*$H$90,2)</f>
        <v>35630</v>
      </c>
      <c r="K90" s="139" t="s">
        <v>117</v>
      </c>
      <c r="L90" s="41"/>
      <c r="M90" s="144"/>
      <c r="N90" s="145" t="s">
        <v>40</v>
      </c>
      <c r="O90" s="22"/>
      <c r="P90" s="22"/>
      <c r="Q90" s="146">
        <v>0</v>
      </c>
      <c r="R90" s="146">
        <f>$Q$90*$H$90</f>
        <v>0</v>
      </c>
      <c r="S90" s="146">
        <v>0</v>
      </c>
      <c r="T90" s="147">
        <f>$S$90*$H$90</f>
        <v>0</v>
      </c>
      <c r="AR90" s="82" t="s">
        <v>118</v>
      </c>
      <c r="AT90" s="82" t="s">
        <v>113</v>
      </c>
      <c r="AU90" s="82" t="s">
        <v>20</v>
      </c>
      <c r="AY90" s="6" t="s">
        <v>112</v>
      </c>
      <c r="BE90" s="148">
        <f>IF($N$90="základní",$J$90,0)</f>
        <v>35630</v>
      </c>
      <c r="BF90" s="148">
        <f>IF($N$90="snížená",$J$90,0)</f>
        <v>0</v>
      </c>
      <c r="BG90" s="148">
        <f>IF($N$90="zákl. přenesená",$J$90,0)</f>
        <v>0</v>
      </c>
      <c r="BH90" s="148">
        <f>IF($N$90="sníž. přenesená",$J$90,0)</f>
        <v>0</v>
      </c>
      <c r="BI90" s="148">
        <f>IF($N$90="nulová",$J$90,0)</f>
        <v>0</v>
      </c>
      <c r="BJ90" s="82" t="s">
        <v>20</v>
      </c>
      <c r="BK90" s="148">
        <f>ROUND($I$90*$H$90,2)</f>
        <v>35630</v>
      </c>
      <c r="BL90" s="82" t="s">
        <v>118</v>
      </c>
      <c r="BM90" s="82" t="s">
        <v>130</v>
      </c>
    </row>
    <row r="91" spans="2:47" s="6" customFormat="1" ht="16.5" customHeight="1">
      <c r="B91" s="21"/>
      <c r="C91" s="22"/>
      <c r="D91" s="149" t="s">
        <v>120</v>
      </c>
      <c r="E91" s="22"/>
      <c r="F91" s="150" t="s">
        <v>131</v>
      </c>
      <c r="G91" s="22"/>
      <c r="H91" s="22"/>
      <c r="J91" s="22"/>
      <c r="K91" s="22"/>
      <c r="L91" s="41"/>
      <c r="M91" s="54"/>
      <c r="N91" s="22"/>
      <c r="O91" s="22"/>
      <c r="P91" s="22"/>
      <c r="Q91" s="22"/>
      <c r="R91" s="22"/>
      <c r="S91" s="22"/>
      <c r="T91" s="55"/>
      <c r="AT91" s="6" t="s">
        <v>120</v>
      </c>
      <c r="AU91" s="6" t="s">
        <v>20</v>
      </c>
    </row>
    <row r="92" spans="2:65" s="6" customFormat="1" ht="15.75" customHeight="1">
      <c r="B92" s="21"/>
      <c r="C92" s="137" t="s">
        <v>118</v>
      </c>
      <c r="D92" s="137" t="s">
        <v>113</v>
      </c>
      <c r="E92" s="138" t="s">
        <v>132</v>
      </c>
      <c r="F92" s="139" t="s">
        <v>133</v>
      </c>
      <c r="G92" s="140" t="s">
        <v>129</v>
      </c>
      <c r="H92" s="141">
        <v>2</v>
      </c>
      <c r="I92" s="142">
        <v>10630</v>
      </c>
      <c r="J92" s="143">
        <f>ROUND($I$92*$H$92,2)</f>
        <v>21260</v>
      </c>
      <c r="K92" s="139"/>
      <c r="L92" s="41"/>
      <c r="M92" s="144"/>
      <c r="N92" s="145" t="s">
        <v>40</v>
      </c>
      <c r="O92" s="22"/>
      <c r="P92" s="22"/>
      <c r="Q92" s="146">
        <v>0</v>
      </c>
      <c r="R92" s="146">
        <f>$Q$92*$H$92</f>
        <v>0</v>
      </c>
      <c r="S92" s="146">
        <v>0</v>
      </c>
      <c r="T92" s="147">
        <f>$S$92*$H$92</f>
        <v>0</v>
      </c>
      <c r="AR92" s="82" t="s">
        <v>118</v>
      </c>
      <c r="AT92" s="82" t="s">
        <v>113</v>
      </c>
      <c r="AU92" s="82" t="s">
        <v>20</v>
      </c>
      <c r="AY92" s="6" t="s">
        <v>112</v>
      </c>
      <c r="BE92" s="148">
        <f>IF($N$92="základní",$J$92,0)</f>
        <v>21260</v>
      </c>
      <c r="BF92" s="148">
        <f>IF($N$92="snížená",$J$92,0)</f>
        <v>0</v>
      </c>
      <c r="BG92" s="148">
        <f>IF($N$92="zákl. přenesená",$J$92,0)</f>
        <v>0</v>
      </c>
      <c r="BH92" s="148">
        <f>IF($N$92="sníž. přenesená",$J$92,0)</f>
        <v>0</v>
      </c>
      <c r="BI92" s="148">
        <f>IF($N$92="nulová",$J$92,0)</f>
        <v>0</v>
      </c>
      <c r="BJ92" s="82" t="s">
        <v>20</v>
      </c>
      <c r="BK92" s="148">
        <f>ROUND($I$92*$H$92,2)</f>
        <v>21260</v>
      </c>
      <c r="BL92" s="82" t="s">
        <v>118</v>
      </c>
      <c r="BM92" s="82" t="s">
        <v>134</v>
      </c>
    </row>
    <row r="93" spans="2:47" s="6" customFormat="1" ht="27" customHeight="1">
      <c r="B93" s="21"/>
      <c r="C93" s="22"/>
      <c r="D93" s="149" t="s">
        <v>120</v>
      </c>
      <c r="E93" s="22"/>
      <c r="F93" s="150" t="s">
        <v>135</v>
      </c>
      <c r="G93" s="22"/>
      <c r="H93" s="22"/>
      <c r="J93" s="22"/>
      <c r="K93" s="22"/>
      <c r="L93" s="41"/>
      <c r="M93" s="54"/>
      <c r="N93" s="22"/>
      <c r="O93" s="22"/>
      <c r="P93" s="22"/>
      <c r="Q93" s="22"/>
      <c r="R93" s="22"/>
      <c r="S93" s="22"/>
      <c r="T93" s="55"/>
      <c r="AT93" s="6" t="s">
        <v>120</v>
      </c>
      <c r="AU93" s="6" t="s">
        <v>20</v>
      </c>
    </row>
    <row r="94" spans="2:65" s="6" customFormat="1" ht="15.75" customHeight="1">
      <c r="B94" s="21"/>
      <c r="C94" s="137" t="s">
        <v>136</v>
      </c>
      <c r="D94" s="137" t="s">
        <v>113</v>
      </c>
      <c r="E94" s="138" t="s">
        <v>137</v>
      </c>
      <c r="F94" s="139" t="s">
        <v>138</v>
      </c>
      <c r="G94" s="140" t="s">
        <v>139</v>
      </c>
      <c r="H94" s="141">
        <v>8.016</v>
      </c>
      <c r="I94" s="142">
        <v>1365.75</v>
      </c>
      <c r="J94" s="143">
        <f>ROUND($I$94*$H$94,2)</f>
        <v>10947.85</v>
      </c>
      <c r="K94" s="139" t="s">
        <v>117</v>
      </c>
      <c r="L94" s="41"/>
      <c r="M94" s="144"/>
      <c r="N94" s="145" t="s">
        <v>40</v>
      </c>
      <c r="O94" s="22"/>
      <c r="P94" s="22"/>
      <c r="Q94" s="146">
        <v>0</v>
      </c>
      <c r="R94" s="146">
        <f>$Q$94*$H$94</f>
        <v>0</v>
      </c>
      <c r="S94" s="146">
        <v>0</v>
      </c>
      <c r="T94" s="147">
        <f>$S$94*$H$94</f>
        <v>0</v>
      </c>
      <c r="AR94" s="82" t="s">
        <v>118</v>
      </c>
      <c r="AT94" s="82" t="s">
        <v>113</v>
      </c>
      <c r="AU94" s="82" t="s">
        <v>20</v>
      </c>
      <c r="AY94" s="6" t="s">
        <v>112</v>
      </c>
      <c r="BE94" s="148">
        <f>IF($N$94="základní",$J$94,0)</f>
        <v>10947.85</v>
      </c>
      <c r="BF94" s="148">
        <f>IF($N$94="snížená",$J$94,0)</f>
        <v>0</v>
      </c>
      <c r="BG94" s="148">
        <f>IF($N$94="zákl. přenesená",$J$94,0)</f>
        <v>0</v>
      </c>
      <c r="BH94" s="148">
        <f>IF($N$94="sníž. přenesená",$J$94,0)</f>
        <v>0</v>
      </c>
      <c r="BI94" s="148">
        <f>IF($N$94="nulová",$J$94,0)</f>
        <v>0</v>
      </c>
      <c r="BJ94" s="82" t="s">
        <v>20</v>
      </c>
      <c r="BK94" s="148">
        <f>ROUND($I$94*$H$94,2)</f>
        <v>10947.85</v>
      </c>
      <c r="BL94" s="82" t="s">
        <v>118</v>
      </c>
      <c r="BM94" s="82" t="s">
        <v>140</v>
      </c>
    </row>
    <row r="95" spans="2:47" s="6" customFormat="1" ht="38.25" customHeight="1">
      <c r="B95" s="21"/>
      <c r="C95" s="22"/>
      <c r="D95" s="149" t="s">
        <v>120</v>
      </c>
      <c r="E95" s="22"/>
      <c r="F95" s="150" t="s">
        <v>141</v>
      </c>
      <c r="G95" s="22"/>
      <c r="H95" s="22"/>
      <c r="J95" s="22"/>
      <c r="K95" s="22"/>
      <c r="L95" s="41"/>
      <c r="M95" s="54"/>
      <c r="N95" s="22"/>
      <c r="O95" s="22"/>
      <c r="P95" s="22"/>
      <c r="Q95" s="22"/>
      <c r="R95" s="22"/>
      <c r="S95" s="22"/>
      <c r="T95" s="55"/>
      <c r="AT95" s="6" t="s">
        <v>120</v>
      </c>
      <c r="AU95" s="6" t="s">
        <v>20</v>
      </c>
    </row>
    <row r="96" spans="2:51" s="6" customFormat="1" ht="15.75" customHeight="1">
      <c r="B96" s="151"/>
      <c r="C96" s="152"/>
      <c r="D96" s="153" t="s">
        <v>142</v>
      </c>
      <c r="E96" s="152"/>
      <c r="F96" s="154" t="s">
        <v>143</v>
      </c>
      <c r="G96" s="152"/>
      <c r="H96" s="155">
        <v>8.016</v>
      </c>
      <c r="J96" s="152"/>
      <c r="K96" s="152"/>
      <c r="L96" s="156"/>
      <c r="M96" s="157"/>
      <c r="N96" s="152"/>
      <c r="O96" s="152"/>
      <c r="P96" s="152"/>
      <c r="Q96" s="152"/>
      <c r="R96" s="152"/>
      <c r="S96" s="152"/>
      <c r="T96" s="158"/>
      <c r="AT96" s="159" t="s">
        <v>142</v>
      </c>
      <c r="AU96" s="159" t="s">
        <v>20</v>
      </c>
      <c r="AV96" s="159" t="s">
        <v>75</v>
      </c>
      <c r="AW96" s="159" t="s">
        <v>81</v>
      </c>
      <c r="AX96" s="159" t="s">
        <v>20</v>
      </c>
      <c r="AY96" s="159" t="s">
        <v>112</v>
      </c>
    </row>
    <row r="97" spans="2:65" s="6" customFormat="1" ht="15.75" customHeight="1">
      <c r="B97" s="21"/>
      <c r="C97" s="137" t="s">
        <v>144</v>
      </c>
      <c r="D97" s="137" t="s">
        <v>113</v>
      </c>
      <c r="E97" s="138" t="s">
        <v>145</v>
      </c>
      <c r="F97" s="139" t="s">
        <v>146</v>
      </c>
      <c r="G97" s="140" t="s">
        <v>139</v>
      </c>
      <c r="H97" s="141">
        <v>6</v>
      </c>
      <c r="I97" s="142">
        <v>29.05</v>
      </c>
      <c r="J97" s="143">
        <f>ROUND($I$97*$H$97,2)</f>
        <v>174.3</v>
      </c>
      <c r="K97" s="139"/>
      <c r="L97" s="41"/>
      <c r="M97" s="144"/>
      <c r="N97" s="145" t="s">
        <v>40</v>
      </c>
      <c r="O97" s="22"/>
      <c r="P97" s="22"/>
      <c r="Q97" s="146">
        <v>0</v>
      </c>
      <c r="R97" s="146">
        <f>$Q$97*$H$97</f>
        <v>0</v>
      </c>
      <c r="S97" s="146">
        <v>0</v>
      </c>
      <c r="T97" s="147">
        <f>$S$97*$H$97</f>
        <v>0</v>
      </c>
      <c r="AR97" s="82" t="s">
        <v>118</v>
      </c>
      <c r="AT97" s="82" t="s">
        <v>113</v>
      </c>
      <c r="AU97" s="82" t="s">
        <v>20</v>
      </c>
      <c r="AY97" s="6" t="s">
        <v>112</v>
      </c>
      <c r="BE97" s="148">
        <f>IF($N$97="základní",$J$97,0)</f>
        <v>174.3</v>
      </c>
      <c r="BF97" s="148">
        <f>IF($N$97="snížená",$J$97,0)</f>
        <v>0</v>
      </c>
      <c r="BG97" s="148">
        <f>IF($N$97="zákl. přenesená",$J$97,0)</f>
        <v>0</v>
      </c>
      <c r="BH97" s="148">
        <f>IF($N$97="sníž. přenesená",$J$97,0)</f>
        <v>0</v>
      </c>
      <c r="BI97" s="148">
        <f>IF($N$97="nulová",$J$97,0)</f>
        <v>0</v>
      </c>
      <c r="BJ97" s="82" t="s">
        <v>20</v>
      </c>
      <c r="BK97" s="148">
        <f>ROUND($I$97*$H$97,2)</f>
        <v>174.3</v>
      </c>
      <c r="BL97" s="82" t="s">
        <v>118</v>
      </c>
      <c r="BM97" s="82" t="s">
        <v>147</v>
      </c>
    </row>
    <row r="98" spans="2:47" s="6" customFormat="1" ht="16.5" customHeight="1">
      <c r="B98" s="21"/>
      <c r="C98" s="22"/>
      <c r="D98" s="149" t="s">
        <v>120</v>
      </c>
      <c r="E98" s="22"/>
      <c r="F98" s="150" t="s">
        <v>146</v>
      </c>
      <c r="G98" s="22"/>
      <c r="H98" s="22"/>
      <c r="J98" s="22"/>
      <c r="K98" s="22"/>
      <c r="L98" s="41"/>
      <c r="M98" s="54"/>
      <c r="N98" s="22"/>
      <c r="O98" s="22"/>
      <c r="P98" s="22"/>
      <c r="Q98" s="22"/>
      <c r="R98" s="22"/>
      <c r="S98" s="22"/>
      <c r="T98" s="55"/>
      <c r="AT98" s="6" t="s">
        <v>120</v>
      </c>
      <c r="AU98" s="6" t="s">
        <v>20</v>
      </c>
    </row>
    <row r="99" spans="2:51" s="6" customFormat="1" ht="15.75" customHeight="1">
      <c r="B99" s="151"/>
      <c r="C99" s="152"/>
      <c r="D99" s="153" t="s">
        <v>142</v>
      </c>
      <c r="E99" s="152"/>
      <c r="F99" s="154" t="s">
        <v>148</v>
      </c>
      <c r="G99" s="152"/>
      <c r="H99" s="155">
        <v>6</v>
      </c>
      <c r="J99" s="152"/>
      <c r="K99" s="152"/>
      <c r="L99" s="156"/>
      <c r="M99" s="157"/>
      <c r="N99" s="152"/>
      <c r="O99" s="152"/>
      <c r="P99" s="152"/>
      <c r="Q99" s="152"/>
      <c r="R99" s="152"/>
      <c r="S99" s="152"/>
      <c r="T99" s="158"/>
      <c r="AT99" s="159" t="s">
        <v>142</v>
      </c>
      <c r="AU99" s="159" t="s">
        <v>20</v>
      </c>
      <c r="AV99" s="159" t="s">
        <v>75</v>
      </c>
      <c r="AW99" s="159" t="s">
        <v>81</v>
      </c>
      <c r="AX99" s="159" t="s">
        <v>20</v>
      </c>
      <c r="AY99" s="159" t="s">
        <v>112</v>
      </c>
    </row>
    <row r="100" spans="2:65" s="6" customFormat="1" ht="15.75" customHeight="1">
      <c r="B100" s="21"/>
      <c r="C100" s="137" t="s">
        <v>149</v>
      </c>
      <c r="D100" s="137" t="s">
        <v>113</v>
      </c>
      <c r="E100" s="138" t="s">
        <v>150</v>
      </c>
      <c r="F100" s="139" t="s">
        <v>151</v>
      </c>
      <c r="G100" s="140" t="s">
        <v>139</v>
      </c>
      <c r="H100" s="141">
        <v>12</v>
      </c>
      <c r="I100" s="142">
        <v>833.26</v>
      </c>
      <c r="J100" s="143">
        <f>ROUND($I$100*$H$100,2)</f>
        <v>9999.12</v>
      </c>
      <c r="K100" s="139"/>
      <c r="L100" s="41"/>
      <c r="M100" s="144"/>
      <c r="N100" s="145" t="s">
        <v>40</v>
      </c>
      <c r="O100" s="22"/>
      <c r="P100" s="22"/>
      <c r="Q100" s="146">
        <v>0</v>
      </c>
      <c r="R100" s="146">
        <f>$Q$100*$H$100</f>
        <v>0</v>
      </c>
      <c r="S100" s="146">
        <v>0</v>
      </c>
      <c r="T100" s="147">
        <f>$S$100*$H$100</f>
        <v>0</v>
      </c>
      <c r="AR100" s="82" t="s">
        <v>118</v>
      </c>
      <c r="AT100" s="82" t="s">
        <v>113</v>
      </c>
      <c r="AU100" s="82" t="s">
        <v>20</v>
      </c>
      <c r="AY100" s="6" t="s">
        <v>112</v>
      </c>
      <c r="BE100" s="148">
        <f>IF($N$100="základní",$J$100,0)</f>
        <v>9999.12</v>
      </c>
      <c r="BF100" s="148">
        <f>IF($N$100="snížená",$J$100,0)</f>
        <v>0</v>
      </c>
      <c r="BG100" s="148">
        <f>IF($N$100="zákl. přenesená",$J$100,0)</f>
        <v>0</v>
      </c>
      <c r="BH100" s="148">
        <f>IF($N$100="sníž. přenesená",$J$100,0)</f>
        <v>0</v>
      </c>
      <c r="BI100" s="148">
        <f>IF($N$100="nulová",$J$100,0)</f>
        <v>0</v>
      </c>
      <c r="BJ100" s="82" t="s">
        <v>20</v>
      </c>
      <c r="BK100" s="148">
        <f>ROUND($I$100*$H$100,2)</f>
        <v>9999.12</v>
      </c>
      <c r="BL100" s="82" t="s">
        <v>118</v>
      </c>
      <c r="BM100" s="82" t="s">
        <v>152</v>
      </c>
    </row>
    <row r="101" spans="2:47" s="6" customFormat="1" ht="16.5" customHeight="1">
      <c r="B101" s="21"/>
      <c r="C101" s="22"/>
      <c r="D101" s="149" t="s">
        <v>120</v>
      </c>
      <c r="E101" s="22"/>
      <c r="F101" s="150" t="s">
        <v>153</v>
      </c>
      <c r="G101" s="22"/>
      <c r="H101" s="22"/>
      <c r="J101" s="22"/>
      <c r="K101" s="22"/>
      <c r="L101" s="41"/>
      <c r="M101" s="54"/>
      <c r="N101" s="22"/>
      <c r="O101" s="22"/>
      <c r="P101" s="22"/>
      <c r="Q101" s="22"/>
      <c r="R101" s="22"/>
      <c r="S101" s="22"/>
      <c r="T101" s="55"/>
      <c r="AT101" s="6" t="s">
        <v>120</v>
      </c>
      <c r="AU101" s="6" t="s">
        <v>20</v>
      </c>
    </row>
    <row r="102" spans="2:65" s="6" customFormat="1" ht="15.75" customHeight="1">
      <c r="B102" s="21"/>
      <c r="C102" s="137" t="s">
        <v>154</v>
      </c>
      <c r="D102" s="137" t="s">
        <v>113</v>
      </c>
      <c r="E102" s="138" t="s">
        <v>155</v>
      </c>
      <c r="F102" s="139" t="s">
        <v>156</v>
      </c>
      <c r="G102" s="140" t="s">
        <v>139</v>
      </c>
      <c r="H102" s="141">
        <v>5.969</v>
      </c>
      <c r="I102" s="142">
        <v>1225.84</v>
      </c>
      <c r="J102" s="143">
        <f>ROUND($I$102*$H$102,2)</f>
        <v>7317.04</v>
      </c>
      <c r="K102" s="139"/>
      <c r="L102" s="41"/>
      <c r="M102" s="144"/>
      <c r="N102" s="145" t="s">
        <v>40</v>
      </c>
      <c r="O102" s="22"/>
      <c r="P102" s="22"/>
      <c r="Q102" s="146">
        <v>0</v>
      </c>
      <c r="R102" s="146">
        <f>$Q$102*$H$102</f>
        <v>0</v>
      </c>
      <c r="S102" s="146">
        <v>0</v>
      </c>
      <c r="T102" s="147">
        <f>$S$102*$H$102</f>
        <v>0</v>
      </c>
      <c r="AR102" s="82" t="s">
        <v>118</v>
      </c>
      <c r="AT102" s="82" t="s">
        <v>113</v>
      </c>
      <c r="AU102" s="82" t="s">
        <v>20</v>
      </c>
      <c r="AY102" s="6" t="s">
        <v>112</v>
      </c>
      <c r="BE102" s="148">
        <f>IF($N$102="základní",$J$102,0)</f>
        <v>7317.04</v>
      </c>
      <c r="BF102" s="148">
        <f>IF($N$102="snížená",$J$102,0)</f>
        <v>0</v>
      </c>
      <c r="BG102" s="148">
        <f>IF($N$102="zákl. přenesená",$J$102,0)</f>
        <v>0</v>
      </c>
      <c r="BH102" s="148">
        <f>IF($N$102="sníž. přenesená",$J$102,0)</f>
        <v>0</v>
      </c>
      <c r="BI102" s="148">
        <f>IF($N$102="nulová",$J$102,0)</f>
        <v>0</v>
      </c>
      <c r="BJ102" s="82" t="s">
        <v>20</v>
      </c>
      <c r="BK102" s="148">
        <f>ROUND($I$102*$H$102,2)</f>
        <v>7317.04</v>
      </c>
      <c r="BL102" s="82" t="s">
        <v>118</v>
      </c>
      <c r="BM102" s="82" t="s">
        <v>157</v>
      </c>
    </row>
    <row r="103" spans="2:47" s="6" customFormat="1" ht="16.5" customHeight="1">
      <c r="B103" s="21"/>
      <c r="C103" s="22"/>
      <c r="D103" s="149" t="s">
        <v>120</v>
      </c>
      <c r="E103" s="22"/>
      <c r="F103" s="150" t="s">
        <v>156</v>
      </c>
      <c r="G103" s="22"/>
      <c r="H103" s="22"/>
      <c r="J103" s="22"/>
      <c r="K103" s="22"/>
      <c r="L103" s="41"/>
      <c r="M103" s="54"/>
      <c r="N103" s="22"/>
      <c r="O103" s="22"/>
      <c r="P103" s="22"/>
      <c r="Q103" s="22"/>
      <c r="R103" s="22"/>
      <c r="S103" s="22"/>
      <c r="T103" s="55"/>
      <c r="AT103" s="6" t="s">
        <v>120</v>
      </c>
      <c r="AU103" s="6" t="s">
        <v>20</v>
      </c>
    </row>
    <row r="104" spans="2:51" s="6" customFormat="1" ht="15.75" customHeight="1">
      <c r="B104" s="151"/>
      <c r="C104" s="152"/>
      <c r="D104" s="153" t="s">
        <v>142</v>
      </c>
      <c r="E104" s="152"/>
      <c r="F104" s="154" t="s">
        <v>158</v>
      </c>
      <c r="G104" s="152"/>
      <c r="H104" s="155">
        <v>5.104</v>
      </c>
      <c r="J104" s="152"/>
      <c r="K104" s="152"/>
      <c r="L104" s="156"/>
      <c r="M104" s="157"/>
      <c r="N104" s="152"/>
      <c r="O104" s="152"/>
      <c r="P104" s="152"/>
      <c r="Q104" s="152"/>
      <c r="R104" s="152"/>
      <c r="S104" s="152"/>
      <c r="T104" s="158"/>
      <c r="AT104" s="159" t="s">
        <v>142</v>
      </c>
      <c r="AU104" s="159" t="s">
        <v>20</v>
      </c>
      <c r="AV104" s="159" t="s">
        <v>75</v>
      </c>
      <c r="AW104" s="159" t="s">
        <v>81</v>
      </c>
      <c r="AX104" s="159" t="s">
        <v>69</v>
      </c>
      <c r="AY104" s="159" t="s">
        <v>112</v>
      </c>
    </row>
    <row r="105" spans="2:51" s="6" customFormat="1" ht="15.75" customHeight="1">
      <c r="B105" s="151"/>
      <c r="C105" s="152"/>
      <c r="D105" s="153" t="s">
        <v>142</v>
      </c>
      <c r="E105" s="152"/>
      <c r="F105" s="154" t="s">
        <v>159</v>
      </c>
      <c r="G105" s="152"/>
      <c r="H105" s="155">
        <v>0.865</v>
      </c>
      <c r="J105" s="152"/>
      <c r="K105" s="152"/>
      <c r="L105" s="156"/>
      <c r="M105" s="157"/>
      <c r="N105" s="152"/>
      <c r="O105" s="152"/>
      <c r="P105" s="152"/>
      <c r="Q105" s="152"/>
      <c r="R105" s="152"/>
      <c r="S105" s="152"/>
      <c r="T105" s="158"/>
      <c r="AT105" s="159" t="s">
        <v>142</v>
      </c>
      <c r="AU105" s="159" t="s">
        <v>20</v>
      </c>
      <c r="AV105" s="159" t="s">
        <v>75</v>
      </c>
      <c r="AW105" s="159" t="s">
        <v>81</v>
      </c>
      <c r="AX105" s="159" t="s">
        <v>69</v>
      </c>
      <c r="AY105" s="159" t="s">
        <v>112</v>
      </c>
    </row>
    <row r="106" spans="2:51" s="6" customFormat="1" ht="15.75" customHeight="1">
      <c r="B106" s="160"/>
      <c r="C106" s="161"/>
      <c r="D106" s="153" t="s">
        <v>142</v>
      </c>
      <c r="E106" s="161"/>
      <c r="F106" s="162" t="s">
        <v>160</v>
      </c>
      <c r="G106" s="161"/>
      <c r="H106" s="163">
        <v>5.969</v>
      </c>
      <c r="J106" s="161"/>
      <c r="K106" s="161"/>
      <c r="L106" s="164"/>
      <c r="M106" s="165"/>
      <c r="N106" s="161"/>
      <c r="O106" s="161"/>
      <c r="P106" s="161"/>
      <c r="Q106" s="161"/>
      <c r="R106" s="161"/>
      <c r="S106" s="161"/>
      <c r="T106" s="166"/>
      <c r="AT106" s="167" t="s">
        <v>142</v>
      </c>
      <c r="AU106" s="167" t="s">
        <v>20</v>
      </c>
      <c r="AV106" s="167" t="s">
        <v>118</v>
      </c>
      <c r="AW106" s="167" t="s">
        <v>81</v>
      </c>
      <c r="AX106" s="167" t="s">
        <v>20</v>
      </c>
      <c r="AY106" s="167" t="s">
        <v>112</v>
      </c>
    </row>
    <row r="107" spans="2:65" s="6" customFormat="1" ht="15.75" customHeight="1">
      <c r="B107" s="21"/>
      <c r="C107" s="137" t="s">
        <v>161</v>
      </c>
      <c r="D107" s="137" t="s">
        <v>113</v>
      </c>
      <c r="E107" s="138" t="s">
        <v>162</v>
      </c>
      <c r="F107" s="139" t="s">
        <v>163</v>
      </c>
      <c r="G107" s="140" t="s">
        <v>139</v>
      </c>
      <c r="H107" s="141">
        <v>5.969</v>
      </c>
      <c r="I107" s="142">
        <v>129.4</v>
      </c>
      <c r="J107" s="143">
        <f>ROUND($I$107*$H$107,2)</f>
        <v>772.39</v>
      </c>
      <c r="K107" s="139" t="s">
        <v>117</v>
      </c>
      <c r="L107" s="41"/>
      <c r="M107" s="144"/>
      <c r="N107" s="145" t="s">
        <v>40</v>
      </c>
      <c r="O107" s="22"/>
      <c r="P107" s="22"/>
      <c r="Q107" s="146">
        <v>0</v>
      </c>
      <c r="R107" s="146">
        <f>$Q$107*$H$107</f>
        <v>0</v>
      </c>
      <c r="S107" s="146">
        <v>0</v>
      </c>
      <c r="T107" s="147">
        <f>$S$107*$H$107</f>
        <v>0</v>
      </c>
      <c r="AR107" s="82" t="s">
        <v>118</v>
      </c>
      <c r="AT107" s="82" t="s">
        <v>113</v>
      </c>
      <c r="AU107" s="82" t="s">
        <v>20</v>
      </c>
      <c r="AY107" s="6" t="s">
        <v>112</v>
      </c>
      <c r="BE107" s="148">
        <f>IF($N$107="základní",$J$107,0)</f>
        <v>772.39</v>
      </c>
      <c r="BF107" s="148">
        <f>IF($N$107="snížená",$J$107,0)</f>
        <v>0</v>
      </c>
      <c r="BG107" s="148">
        <f>IF($N$107="zákl. přenesená",$J$107,0)</f>
        <v>0</v>
      </c>
      <c r="BH107" s="148">
        <f>IF($N$107="sníž. přenesená",$J$107,0)</f>
        <v>0</v>
      </c>
      <c r="BI107" s="148">
        <f>IF($N$107="nulová",$J$107,0)</f>
        <v>0</v>
      </c>
      <c r="BJ107" s="82" t="s">
        <v>20</v>
      </c>
      <c r="BK107" s="148">
        <f>ROUND($I$107*$H$107,2)</f>
        <v>772.39</v>
      </c>
      <c r="BL107" s="82" t="s">
        <v>118</v>
      </c>
      <c r="BM107" s="82" t="s">
        <v>164</v>
      </c>
    </row>
    <row r="108" spans="2:47" s="6" customFormat="1" ht="27" customHeight="1">
      <c r="B108" s="21"/>
      <c r="C108" s="22"/>
      <c r="D108" s="149" t="s">
        <v>120</v>
      </c>
      <c r="E108" s="22"/>
      <c r="F108" s="150" t="s">
        <v>165</v>
      </c>
      <c r="G108" s="22"/>
      <c r="H108" s="22"/>
      <c r="J108" s="22"/>
      <c r="K108" s="22"/>
      <c r="L108" s="41"/>
      <c r="M108" s="54"/>
      <c r="N108" s="22"/>
      <c r="O108" s="22"/>
      <c r="P108" s="22"/>
      <c r="Q108" s="22"/>
      <c r="R108" s="22"/>
      <c r="S108" s="22"/>
      <c r="T108" s="55"/>
      <c r="AT108" s="6" t="s">
        <v>120</v>
      </c>
      <c r="AU108" s="6" t="s">
        <v>20</v>
      </c>
    </row>
    <row r="109" spans="2:65" s="6" customFormat="1" ht="15.75" customHeight="1">
      <c r="B109" s="21"/>
      <c r="C109" s="137" t="s">
        <v>24</v>
      </c>
      <c r="D109" s="137" t="s">
        <v>113</v>
      </c>
      <c r="E109" s="138" t="s">
        <v>166</v>
      </c>
      <c r="F109" s="139" t="s">
        <v>167</v>
      </c>
      <c r="G109" s="140" t="s">
        <v>139</v>
      </c>
      <c r="H109" s="141">
        <v>8.016</v>
      </c>
      <c r="I109" s="142">
        <v>111.13</v>
      </c>
      <c r="J109" s="143">
        <f>ROUND($I$109*$H$109,2)</f>
        <v>890.82</v>
      </c>
      <c r="K109" s="139"/>
      <c r="L109" s="41"/>
      <c r="M109" s="144"/>
      <c r="N109" s="145" t="s">
        <v>40</v>
      </c>
      <c r="O109" s="22"/>
      <c r="P109" s="22"/>
      <c r="Q109" s="146">
        <v>0</v>
      </c>
      <c r="R109" s="146">
        <f>$Q$109*$H$109</f>
        <v>0</v>
      </c>
      <c r="S109" s="146">
        <v>0</v>
      </c>
      <c r="T109" s="147">
        <f>$S$109*$H$109</f>
        <v>0</v>
      </c>
      <c r="AR109" s="82" t="s">
        <v>118</v>
      </c>
      <c r="AT109" s="82" t="s">
        <v>113</v>
      </c>
      <c r="AU109" s="82" t="s">
        <v>20</v>
      </c>
      <c r="AY109" s="6" t="s">
        <v>112</v>
      </c>
      <c r="BE109" s="148">
        <f>IF($N$109="základní",$J$109,0)</f>
        <v>890.82</v>
      </c>
      <c r="BF109" s="148">
        <f>IF($N$109="snížená",$J$109,0)</f>
        <v>0</v>
      </c>
      <c r="BG109" s="148">
        <f>IF($N$109="zákl. přenesená",$J$109,0)</f>
        <v>0</v>
      </c>
      <c r="BH109" s="148">
        <f>IF($N$109="sníž. přenesená",$J$109,0)</f>
        <v>0</v>
      </c>
      <c r="BI109" s="148">
        <f>IF($N$109="nulová",$J$109,0)</f>
        <v>0</v>
      </c>
      <c r="BJ109" s="82" t="s">
        <v>20</v>
      </c>
      <c r="BK109" s="148">
        <f>ROUND($I$109*$H$109,2)</f>
        <v>890.82</v>
      </c>
      <c r="BL109" s="82" t="s">
        <v>118</v>
      </c>
      <c r="BM109" s="82" t="s">
        <v>168</v>
      </c>
    </row>
    <row r="110" spans="2:65" s="6" customFormat="1" ht="15.75" customHeight="1">
      <c r="B110" s="21"/>
      <c r="C110" s="140" t="s">
        <v>169</v>
      </c>
      <c r="D110" s="140" t="s">
        <v>113</v>
      </c>
      <c r="E110" s="138" t="s">
        <v>170</v>
      </c>
      <c r="F110" s="139" t="s">
        <v>171</v>
      </c>
      <c r="G110" s="140" t="s">
        <v>139</v>
      </c>
      <c r="H110" s="141">
        <v>11.969</v>
      </c>
      <c r="I110" s="142">
        <v>38.33</v>
      </c>
      <c r="J110" s="143">
        <f>ROUND($I$110*$H$110,2)</f>
        <v>458.77</v>
      </c>
      <c r="K110" s="139"/>
      <c r="L110" s="41"/>
      <c r="M110" s="144"/>
      <c r="N110" s="145" t="s">
        <v>40</v>
      </c>
      <c r="O110" s="22"/>
      <c r="P110" s="22"/>
      <c r="Q110" s="146">
        <v>0</v>
      </c>
      <c r="R110" s="146">
        <f>$Q$110*$H$110</f>
        <v>0</v>
      </c>
      <c r="S110" s="146">
        <v>0</v>
      </c>
      <c r="T110" s="147">
        <f>$S$110*$H$110</f>
        <v>0</v>
      </c>
      <c r="AR110" s="82" t="s">
        <v>118</v>
      </c>
      <c r="AT110" s="82" t="s">
        <v>113</v>
      </c>
      <c r="AU110" s="82" t="s">
        <v>20</v>
      </c>
      <c r="AY110" s="82" t="s">
        <v>112</v>
      </c>
      <c r="BE110" s="148">
        <f>IF($N$110="základní",$J$110,0)</f>
        <v>458.77</v>
      </c>
      <c r="BF110" s="148">
        <f>IF($N$110="snížená",$J$110,0)</f>
        <v>0</v>
      </c>
      <c r="BG110" s="148">
        <f>IF($N$110="zákl. přenesená",$J$110,0)</f>
        <v>0</v>
      </c>
      <c r="BH110" s="148">
        <f>IF($N$110="sníž. přenesená",$J$110,0)</f>
        <v>0</v>
      </c>
      <c r="BI110" s="148">
        <f>IF($N$110="nulová",$J$110,0)</f>
        <v>0</v>
      </c>
      <c r="BJ110" s="82" t="s">
        <v>20</v>
      </c>
      <c r="BK110" s="148">
        <f>ROUND($I$110*$H$110,2)</f>
        <v>458.77</v>
      </c>
      <c r="BL110" s="82" t="s">
        <v>118</v>
      </c>
      <c r="BM110" s="82" t="s">
        <v>172</v>
      </c>
    </row>
    <row r="111" spans="2:47" s="6" customFormat="1" ht="16.5" customHeight="1">
      <c r="B111" s="21"/>
      <c r="C111" s="22"/>
      <c r="D111" s="149" t="s">
        <v>120</v>
      </c>
      <c r="E111" s="22"/>
      <c r="F111" s="150" t="s">
        <v>173</v>
      </c>
      <c r="G111" s="22"/>
      <c r="H111" s="22"/>
      <c r="J111" s="22"/>
      <c r="K111" s="22"/>
      <c r="L111" s="41"/>
      <c r="M111" s="54"/>
      <c r="N111" s="22"/>
      <c r="O111" s="22"/>
      <c r="P111" s="22"/>
      <c r="Q111" s="22"/>
      <c r="R111" s="22"/>
      <c r="S111" s="22"/>
      <c r="T111" s="55"/>
      <c r="AT111" s="6" t="s">
        <v>120</v>
      </c>
      <c r="AU111" s="6" t="s">
        <v>20</v>
      </c>
    </row>
    <row r="112" spans="2:65" s="6" customFormat="1" ht="15.75" customHeight="1">
      <c r="B112" s="21"/>
      <c r="C112" s="137" t="s">
        <v>174</v>
      </c>
      <c r="D112" s="137" t="s">
        <v>113</v>
      </c>
      <c r="E112" s="138" t="s">
        <v>175</v>
      </c>
      <c r="F112" s="139" t="s">
        <v>176</v>
      </c>
      <c r="G112" s="140" t="s">
        <v>139</v>
      </c>
      <c r="H112" s="141">
        <v>11.969</v>
      </c>
      <c r="I112" s="142">
        <v>695.7</v>
      </c>
      <c r="J112" s="143">
        <f>ROUND($I$112*$H$112,2)</f>
        <v>8326.83</v>
      </c>
      <c r="K112" s="139"/>
      <c r="L112" s="41"/>
      <c r="M112" s="144"/>
      <c r="N112" s="145" t="s">
        <v>40</v>
      </c>
      <c r="O112" s="22"/>
      <c r="P112" s="22"/>
      <c r="Q112" s="146">
        <v>0</v>
      </c>
      <c r="R112" s="146">
        <f>$Q$112*$H$112</f>
        <v>0</v>
      </c>
      <c r="S112" s="146">
        <v>0</v>
      </c>
      <c r="T112" s="147">
        <f>$S$112*$H$112</f>
        <v>0</v>
      </c>
      <c r="AR112" s="82" t="s">
        <v>118</v>
      </c>
      <c r="AT112" s="82" t="s">
        <v>113</v>
      </c>
      <c r="AU112" s="82" t="s">
        <v>20</v>
      </c>
      <c r="AY112" s="6" t="s">
        <v>112</v>
      </c>
      <c r="BE112" s="148">
        <f>IF($N$112="základní",$J$112,0)</f>
        <v>8326.83</v>
      </c>
      <c r="BF112" s="148">
        <f>IF($N$112="snížená",$J$112,0)</f>
        <v>0</v>
      </c>
      <c r="BG112" s="148">
        <f>IF($N$112="zákl. přenesená",$J$112,0)</f>
        <v>0</v>
      </c>
      <c r="BH112" s="148">
        <f>IF($N$112="sníž. přenesená",$J$112,0)</f>
        <v>0</v>
      </c>
      <c r="BI112" s="148">
        <f>IF($N$112="nulová",$J$112,0)</f>
        <v>0</v>
      </c>
      <c r="BJ112" s="82" t="s">
        <v>20</v>
      </c>
      <c r="BK112" s="148">
        <f>ROUND($I$112*$H$112,2)</f>
        <v>8326.83</v>
      </c>
      <c r="BL112" s="82" t="s">
        <v>118</v>
      </c>
      <c r="BM112" s="82" t="s">
        <v>177</v>
      </c>
    </row>
    <row r="113" spans="2:47" s="6" customFormat="1" ht="16.5" customHeight="1">
      <c r="B113" s="21"/>
      <c r="C113" s="22"/>
      <c r="D113" s="149" t="s">
        <v>120</v>
      </c>
      <c r="E113" s="22"/>
      <c r="F113" s="150" t="s">
        <v>178</v>
      </c>
      <c r="G113" s="22"/>
      <c r="H113" s="22"/>
      <c r="J113" s="22"/>
      <c r="K113" s="22"/>
      <c r="L113" s="41"/>
      <c r="M113" s="54"/>
      <c r="N113" s="22"/>
      <c r="O113" s="22"/>
      <c r="P113" s="22"/>
      <c r="Q113" s="22"/>
      <c r="R113" s="22"/>
      <c r="S113" s="22"/>
      <c r="T113" s="55"/>
      <c r="AT113" s="6" t="s">
        <v>120</v>
      </c>
      <c r="AU113" s="6" t="s">
        <v>20</v>
      </c>
    </row>
    <row r="114" spans="2:65" s="6" customFormat="1" ht="15.75" customHeight="1">
      <c r="B114" s="21"/>
      <c r="C114" s="137" t="s">
        <v>179</v>
      </c>
      <c r="D114" s="137" t="s">
        <v>113</v>
      </c>
      <c r="E114" s="138" t="s">
        <v>180</v>
      </c>
      <c r="F114" s="139" t="s">
        <v>181</v>
      </c>
      <c r="G114" s="140" t="s">
        <v>139</v>
      </c>
      <c r="H114" s="141">
        <v>7.2</v>
      </c>
      <c r="I114" s="142">
        <v>97.55</v>
      </c>
      <c r="J114" s="143">
        <f>ROUND($I$114*$H$114,2)</f>
        <v>702.36</v>
      </c>
      <c r="K114" s="139"/>
      <c r="L114" s="41"/>
      <c r="M114" s="144"/>
      <c r="N114" s="145" t="s">
        <v>40</v>
      </c>
      <c r="O114" s="22"/>
      <c r="P114" s="22"/>
      <c r="Q114" s="146">
        <v>0</v>
      </c>
      <c r="R114" s="146">
        <f>$Q$114*$H$114</f>
        <v>0</v>
      </c>
      <c r="S114" s="146">
        <v>0</v>
      </c>
      <c r="T114" s="147">
        <f>$S$114*$H$114</f>
        <v>0</v>
      </c>
      <c r="AR114" s="82" t="s">
        <v>118</v>
      </c>
      <c r="AT114" s="82" t="s">
        <v>113</v>
      </c>
      <c r="AU114" s="82" t="s">
        <v>20</v>
      </c>
      <c r="AY114" s="6" t="s">
        <v>112</v>
      </c>
      <c r="BE114" s="148">
        <f>IF($N$114="základní",$J$114,0)</f>
        <v>702.36</v>
      </c>
      <c r="BF114" s="148">
        <f>IF($N$114="snížená",$J$114,0)</f>
        <v>0</v>
      </c>
      <c r="BG114" s="148">
        <f>IF($N$114="zákl. přenesená",$J$114,0)</f>
        <v>0</v>
      </c>
      <c r="BH114" s="148">
        <f>IF($N$114="sníž. přenesená",$J$114,0)</f>
        <v>0</v>
      </c>
      <c r="BI114" s="148">
        <f>IF($N$114="nulová",$J$114,0)</f>
        <v>0</v>
      </c>
      <c r="BJ114" s="82" t="s">
        <v>20</v>
      </c>
      <c r="BK114" s="148">
        <f>ROUND($I$114*$H$114,2)</f>
        <v>702.36</v>
      </c>
      <c r="BL114" s="82" t="s">
        <v>118</v>
      </c>
      <c r="BM114" s="82" t="s">
        <v>182</v>
      </c>
    </row>
    <row r="115" spans="2:47" s="6" customFormat="1" ht="16.5" customHeight="1">
      <c r="B115" s="21"/>
      <c r="C115" s="22"/>
      <c r="D115" s="149" t="s">
        <v>120</v>
      </c>
      <c r="E115" s="22"/>
      <c r="F115" s="150" t="s">
        <v>181</v>
      </c>
      <c r="G115" s="22"/>
      <c r="H115" s="22"/>
      <c r="J115" s="22"/>
      <c r="K115" s="22"/>
      <c r="L115" s="41"/>
      <c r="M115" s="54"/>
      <c r="N115" s="22"/>
      <c r="O115" s="22"/>
      <c r="P115" s="22"/>
      <c r="Q115" s="22"/>
      <c r="R115" s="22"/>
      <c r="S115" s="22"/>
      <c r="T115" s="55"/>
      <c r="AT115" s="6" t="s">
        <v>120</v>
      </c>
      <c r="AU115" s="6" t="s">
        <v>20</v>
      </c>
    </row>
    <row r="116" spans="2:65" s="6" customFormat="1" ht="15.75" customHeight="1">
      <c r="B116" s="21"/>
      <c r="C116" s="137" t="s">
        <v>183</v>
      </c>
      <c r="D116" s="137" t="s">
        <v>113</v>
      </c>
      <c r="E116" s="138" t="s">
        <v>184</v>
      </c>
      <c r="F116" s="139" t="s">
        <v>185</v>
      </c>
      <c r="G116" s="140" t="s">
        <v>116</v>
      </c>
      <c r="H116" s="141">
        <v>15</v>
      </c>
      <c r="I116" s="142">
        <v>12.13</v>
      </c>
      <c r="J116" s="143">
        <f>ROUND($I$116*$H$116,2)</f>
        <v>181.95</v>
      </c>
      <c r="K116" s="139"/>
      <c r="L116" s="41"/>
      <c r="M116" s="144"/>
      <c r="N116" s="145" t="s">
        <v>40</v>
      </c>
      <c r="O116" s="22"/>
      <c r="P116" s="22"/>
      <c r="Q116" s="146">
        <v>0</v>
      </c>
      <c r="R116" s="146">
        <f>$Q$116*$H$116</f>
        <v>0</v>
      </c>
      <c r="S116" s="146">
        <v>0</v>
      </c>
      <c r="T116" s="147">
        <f>$S$116*$H$116</f>
        <v>0</v>
      </c>
      <c r="AR116" s="82" t="s">
        <v>118</v>
      </c>
      <c r="AT116" s="82" t="s">
        <v>113</v>
      </c>
      <c r="AU116" s="82" t="s">
        <v>20</v>
      </c>
      <c r="AY116" s="6" t="s">
        <v>112</v>
      </c>
      <c r="BE116" s="148">
        <f>IF($N$116="základní",$J$116,0)</f>
        <v>181.95</v>
      </c>
      <c r="BF116" s="148">
        <f>IF($N$116="snížená",$J$116,0)</f>
        <v>0</v>
      </c>
      <c r="BG116" s="148">
        <f>IF($N$116="zákl. přenesená",$J$116,0)</f>
        <v>0</v>
      </c>
      <c r="BH116" s="148">
        <f>IF($N$116="sníž. přenesená",$J$116,0)</f>
        <v>0</v>
      </c>
      <c r="BI116" s="148">
        <f>IF($N$116="nulová",$J$116,0)</f>
        <v>0</v>
      </c>
      <c r="BJ116" s="82" t="s">
        <v>20</v>
      </c>
      <c r="BK116" s="148">
        <f>ROUND($I$116*$H$116,2)</f>
        <v>181.95</v>
      </c>
      <c r="BL116" s="82" t="s">
        <v>118</v>
      </c>
      <c r="BM116" s="82" t="s">
        <v>186</v>
      </c>
    </row>
    <row r="117" spans="2:47" s="6" customFormat="1" ht="16.5" customHeight="1">
      <c r="B117" s="21"/>
      <c r="C117" s="22"/>
      <c r="D117" s="149" t="s">
        <v>120</v>
      </c>
      <c r="E117" s="22"/>
      <c r="F117" s="150" t="s">
        <v>185</v>
      </c>
      <c r="G117" s="22"/>
      <c r="H117" s="22"/>
      <c r="J117" s="22"/>
      <c r="K117" s="22"/>
      <c r="L117" s="41"/>
      <c r="M117" s="54"/>
      <c r="N117" s="22"/>
      <c r="O117" s="22"/>
      <c r="P117" s="22"/>
      <c r="Q117" s="22"/>
      <c r="R117" s="22"/>
      <c r="S117" s="22"/>
      <c r="T117" s="55"/>
      <c r="AT117" s="6" t="s">
        <v>120</v>
      </c>
      <c r="AU117" s="6" t="s">
        <v>20</v>
      </c>
    </row>
    <row r="118" spans="2:65" s="6" customFormat="1" ht="15.75" customHeight="1">
      <c r="B118" s="21"/>
      <c r="C118" s="137" t="s">
        <v>7</v>
      </c>
      <c r="D118" s="137" t="s">
        <v>113</v>
      </c>
      <c r="E118" s="138" t="s">
        <v>187</v>
      </c>
      <c r="F118" s="139" t="s">
        <v>188</v>
      </c>
      <c r="G118" s="140" t="s">
        <v>116</v>
      </c>
      <c r="H118" s="141">
        <v>50</v>
      </c>
      <c r="I118" s="142">
        <v>57.54</v>
      </c>
      <c r="J118" s="143">
        <f>ROUND($I$118*$H$118,2)</f>
        <v>2877</v>
      </c>
      <c r="K118" s="139"/>
      <c r="L118" s="41"/>
      <c r="M118" s="144"/>
      <c r="N118" s="145" t="s">
        <v>40</v>
      </c>
      <c r="O118" s="22"/>
      <c r="P118" s="22"/>
      <c r="Q118" s="146">
        <v>0</v>
      </c>
      <c r="R118" s="146">
        <f>$Q$118*$H$118</f>
        <v>0</v>
      </c>
      <c r="S118" s="146">
        <v>0</v>
      </c>
      <c r="T118" s="147">
        <f>$S$118*$H$118</f>
        <v>0</v>
      </c>
      <c r="AR118" s="82" t="s">
        <v>118</v>
      </c>
      <c r="AT118" s="82" t="s">
        <v>113</v>
      </c>
      <c r="AU118" s="82" t="s">
        <v>20</v>
      </c>
      <c r="AY118" s="6" t="s">
        <v>112</v>
      </c>
      <c r="BE118" s="148">
        <f>IF($N$118="základní",$J$118,0)</f>
        <v>2877</v>
      </c>
      <c r="BF118" s="148">
        <f>IF($N$118="snížená",$J$118,0)</f>
        <v>0</v>
      </c>
      <c r="BG118" s="148">
        <f>IF($N$118="zákl. přenesená",$J$118,0)</f>
        <v>0</v>
      </c>
      <c r="BH118" s="148">
        <f>IF($N$118="sníž. přenesená",$J$118,0)</f>
        <v>0</v>
      </c>
      <c r="BI118" s="148">
        <f>IF($N$118="nulová",$J$118,0)</f>
        <v>0</v>
      </c>
      <c r="BJ118" s="82" t="s">
        <v>20</v>
      </c>
      <c r="BK118" s="148">
        <f>ROUND($I$118*$H$118,2)</f>
        <v>2877</v>
      </c>
      <c r="BL118" s="82" t="s">
        <v>118</v>
      </c>
      <c r="BM118" s="82" t="s">
        <v>189</v>
      </c>
    </row>
    <row r="119" spans="2:47" s="6" customFormat="1" ht="16.5" customHeight="1">
      <c r="B119" s="21"/>
      <c r="C119" s="22"/>
      <c r="D119" s="149" t="s">
        <v>120</v>
      </c>
      <c r="E119" s="22"/>
      <c r="F119" s="150" t="s">
        <v>190</v>
      </c>
      <c r="G119" s="22"/>
      <c r="H119" s="22"/>
      <c r="J119" s="22"/>
      <c r="K119" s="22"/>
      <c r="L119" s="41"/>
      <c r="M119" s="54"/>
      <c r="N119" s="22"/>
      <c r="O119" s="22"/>
      <c r="P119" s="22"/>
      <c r="Q119" s="22"/>
      <c r="R119" s="22"/>
      <c r="S119" s="22"/>
      <c r="T119" s="55"/>
      <c r="AT119" s="6" t="s">
        <v>120</v>
      </c>
      <c r="AU119" s="6" t="s">
        <v>20</v>
      </c>
    </row>
    <row r="120" spans="2:63" s="126" customFormat="1" ht="37.5" customHeight="1">
      <c r="B120" s="127"/>
      <c r="C120" s="128"/>
      <c r="D120" s="128" t="s">
        <v>68</v>
      </c>
      <c r="E120" s="129" t="s">
        <v>75</v>
      </c>
      <c r="F120" s="129" t="s">
        <v>191</v>
      </c>
      <c r="G120" s="128"/>
      <c r="H120" s="128"/>
      <c r="J120" s="130">
        <f>$BK$120</f>
        <v>55536.87</v>
      </c>
      <c r="K120" s="128"/>
      <c r="L120" s="131"/>
      <c r="M120" s="132"/>
      <c r="N120" s="128"/>
      <c r="O120" s="128"/>
      <c r="P120" s="133">
        <f>SUM($P$121:$P$153)</f>
        <v>0</v>
      </c>
      <c r="Q120" s="128"/>
      <c r="R120" s="133">
        <f>SUM($R$121:$R$153)</f>
        <v>33.13397533</v>
      </c>
      <c r="S120" s="128"/>
      <c r="T120" s="134">
        <f>SUM($T$121:$T$153)</f>
        <v>0</v>
      </c>
      <c r="AR120" s="135" t="s">
        <v>20</v>
      </c>
      <c r="AT120" s="135" t="s">
        <v>68</v>
      </c>
      <c r="AU120" s="135" t="s">
        <v>69</v>
      </c>
      <c r="AY120" s="135" t="s">
        <v>112</v>
      </c>
      <c r="BK120" s="136">
        <f>SUM($BK$121:$BK$153)</f>
        <v>55536.87</v>
      </c>
    </row>
    <row r="121" spans="2:65" s="6" customFormat="1" ht="27" customHeight="1">
      <c r="B121" s="21"/>
      <c r="C121" s="137" t="s">
        <v>192</v>
      </c>
      <c r="D121" s="137" t="s">
        <v>113</v>
      </c>
      <c r="E121" s="138" t="s">
        <v>193</v>
      </c>
      <c r="F121" s="139" t="s">
        <v>194</v>
      </c>
      <c r="G121" s="140" t="s">
        <v>116</v>
      </c>
      <c r="H121" s="141">
        <v>15</v>
      </c>
      <c r="I121" s="142">
        <v>29.37</v>
      </c>
      <c r="J121" s="143">
        <f>ROUND($I$121*$H$121,2)</f>
        <v>440.55</v>
      </c>
      <c r="K121" s="139" t="s">
        <v>117</v>
      </c>
      <c r="L121" s="41"/>
      <c r="M121" s="144"/>
      <c r="N121" s="145" t="s">
        <v>40</v>
      </c>
      <c r="O121" s="22"/>
      <c r="P121" s="22"/>
      <c r="Q121" s="146">
        <v>0.00031</v>
      </c>
      <c r="R121" s="146">
        <f>$Q$121*$H$121</f>
        <v>0.00465</v>
      </c>
      <c r="S121" s="146">
        <v>0</v>
      </c>
      <c r="T121" s="147">
        <f>$S$121*$H$121</f>
        <v>0</v>
      </c>
      <c r="AR121" s="82" t="s">
        <v>118</v>
      </c>
      <c r="AT121" s="82" t="s">
        <v>113</v>
      </c>
      <c r="AU121" s="82" t="s">
        <v>20</v>
      </c>
      <c r="AY121" s="6" t="s">
        <v>112</v>
      </c>
      <c r="BE121" s="148">
        <f>IF($N$121="základní",$J$121,0)</f>
        <v>440.55</v>
      </c>
      <c r="BF121" s="148">
        <f>IF($N$121="snížená",$J$121,0)</f>
        <v>0</v>
      </c>
      <c r="BG121" s="148">
        <f>IF($N$121="zákl. přenesená",$J$121,0)</f>
        <v>0</v>
      </c>
      <c r="BH121" s="148">
        <f>IF($N$121="sníž. přenesená",$J$121,0)</f>
        <v>0</v>
      </c>
      <c r="BI121" s="148">
        <f>IF($N$121="nulová",$J$121,0)</f>
        <v>0</v>
      </c>
      <c r="BJ121" s="82" t="s">
        <v>20</v>
      </c>
      <c r="BK121" s="148">
        <f>ROUND($I$121*$H$121,2)</f>
        <v>440.55</v>
      </c>
      <c r="BL121" s="82" t="s">
        <v>118</v>
      </c>
      <c r="BM121" s="82" t="s">
        <v>195</v>
      </c>
    </row>
    <row r="122" spans="2:47" s="6" customFormat="1" ht="27" customHeight="1">
      <c r="B122" s="21"/>
      <c r="C122" s="22"/>
      <c r="D122" s="149" t="s">
        <v>120</v>
      </c>
      <c r="E122" s="22"/>
      <c r="F122" s="150" t="s">
        <v>196</v>
      </c>
      <c r="G122" s="22"/>
      <c r="H122" s="22"/>
      <c r="J122" s="22"/>
      <c r="K122" s="22"/>
      <c r="L122" s="41"/>
      <c r="M122" s="54"/>
      <c r="N122" s="22"/>
      <c r="O122" s="22"/>
      <c r="P122" s="22"/>
      <c r="Q122" s="22"/>
      <c r="R122" s="22"/>
      <c r="S122" s="22"/>
      <c r="T122" s="55"/>
      <c r="AT122" s="6" t="s">
        <v>120</v>
      </c>
      <c r="AU122" s="6" t="s">
        <v>20</v>
      </c>
    </row>
    <row r="123" spans="2:65" s="6" customFormat="1" ht="15.75" customHeight="1">
      <c r="B123" s="21"/>
      <c r="C123" s="137" t="s">
        <v>197</v>
      </c>
      <c r="D123" s="137" t="s">
        <v>113</v>
      </c>
      <c r="E123" s="138" t="s">
        <v>198</v>
      </c>
      <c r="F123" s="139" t="s">
        <v>199</v>
      </c>
      <c r="G123" s="140" t="s">
        <v>200</v>
      </c>
      <c r="H123" s="141">
        <v>30</v>
      </c>
      <c r="I123" s="142">
        <v>188.27</v>
      </c>
      <c r="J123" s="143">
        <f>ROUND($I$123*$H$123,2)</f>
        <v>5648.1</v>
      </c>
      <c r="K123" s="139" t="s">
        <v>117</v>
      </c>
      <c r="L123" s="41"/>
      <c r="M123" s="144"/>
      <c r="N123" s="145" t="s">
        <v>40</v>
      </c>
      <c r="O123" s="22"/>
      <c r="P123" s="22"/>
      <c r="Q123" s="146">
        <v>0.22657</v>
      </c>
      <c r="R123" s="146">
        <f>$Q$123*$H$123</f>
        <v>6.7970999999999995</v>
      </c>
      <c r="S123" s="146">
        <v>0</v>
      </c>
      <c r="T123" s="147">
        <f>$S$123*$H$123</f>
        <v>0</v>
      </c>
      <c r="AR123" s="82" t="s">
        <v>118</v>
      </c>
      <c r="AT123" s="82" t="s">
        <v>113</v>
      </c>
      <c r="AU123" s="82" t="s">
        <v>20</v>
      </c>
      <c r="AY123" s="6" t="s">
        <v>112</v>
      </c>
      <c r="BE123" s="148">
        <f>IF($N$123="základní",$J$123,0)</f>
        <v>5648.1</v>
      </c>
      <c r="BF123" s="148">
        <f>IF($N$123="snížená",$J$123,0)</f>
        <v>0</v>
      </c>
      <c r="BG123" s="148">
        <f>IF($N$123="zákl. přenesená",$J$123,0)</f>
        <v>0</v>
      </c>
      <c r="BH123" s="148">
        <f>IF($N$123="sníž. přenesená",$J$123,0)</f>
        <v>0</v>
      </c>
      <c r="BI123" s="148">
        <f>IF($N$123="nulová",$J$123,0)</f>
        <v>0</v>
      </c>
      <c r="BJ123" s="82" t="s">
        <v>20</v>
      </c>
      <c r="BK123" s="148">
        <f>ROUND($I$123*$H$123,2)</f>
        <v>5648.1</v>
      </c>
      <c r="BL123" s="82" t="s">
        <v>118</v>
      </c>
      <c r="BM123" s="82" t="s">
        <v>201</v>
      </c>
    </row>
    <row r="124" spans="2:47" s="6" customFormat="1" ht="27" customHeight="1">
      <c r="B124" s="21"/>
      <c r="C124" s="22"/>
      <c r="D124" s="149" t="s">
        <v>120</v>
      </c>
      <c r="E124" s="22"/>
      <c r="F124" s="150" t="s">
        <v>202</v>
      </c>
      <c r="G124" s="22"/>
      <c r="H124" s="22"/>
      <c r="J124" s="22"/>
      <c r="K124" s="22"/>
      <c r="L124" s="41"/>
      <c r="M124" s="54"/>
      <c r="N124" s="22"/>
      <c r="O124" s="22"/>
      <c r="P124" s="22"/>
      <c r="Q124" s="22"/>
      <c r="R124" s="22"/>
      <c r="S124" s="22"/>
      <c r="T124" s="55"/>
      <c r="AT124" s="6" t="s">
        <v>120</v>
      </c>
      <c r="AU124" s="6" t="s">
        <v>20</v>
      </c>
    </row>
    <row r="125" spans="2:65" s="6" customFormat="1" ht="15.75" customHeight="1">
      <c r="B125" s="21"/>
      <c r="C125" s="137" t="s">
        <v>203</v>
      </c>
      <c r="D125" s="137" t="s">
        <v>113</v>
      </c>
      <c r="E125" s="138" t="s">
        <v>204</v>
      </c>
      <c r="F125" s="139" t="s">
        <v>205</v>
      </c>
      <c r="G125" s="140" t="s">
        <v>139</v>
      </c>
      <c r="H125" s="141">
        <v>0.735</v>
      </c>
      <c r="I125" s="142">
        <v>148.3</v>
      </c>
      <c r="J125" s="143">
        <f>ROUND($I$125*$H$125,2)</f>
        <v>109</v>
      </c>
      <c r="K125" s="139" t="s">
        <v>117</v>
      </c>
      <c r="L125" s="41"/>
      <c r="M125" s="144"/>
      <c r="N125" s="145" t="s">
        <v>40</v>
      </c>
      <c r="O125" s="22"/>
      <c r="P125" s="22"/>
      <c r="Q125" s="146">
        <v>2.16</v>
      </c>
      <c r="R125" s="146">
        <f>$Q$125*$H$125</f>
        <v>1.5876000000000001</v>
      </c>
      <c r="S125" s="146">
        <v>0</v>
      </c>
      <c r="T125" s="147">
        <f>$S$125*$H$125</f>
        <v>0</v>
      </c>
      <c r="AR125" s="82" t="s">
        <v>118</v>
      </c>
      <c r="AT125" s="82" t="s">
        <v>113</v>
      </c>
      <c r="AU125" s="82" t="s">
        <v>20</v>
      </c>
      <c r="AY125" s="6" t="s">
        <v>112</v>
      </c>
      <c r="BE125" s="148">
        <f>IF($N$125="základní",$J$125,0)</f>
        <v>109</v>
      </c>
      <c r="BF125" s="148">
        <f>IF($N$125="snížená",$J$125,0)</f>
        <v>0</v>
      </c>
      <c r="BG125" s="148">
        <f>IF($N$125="zákl. přenesená",$J$125,0)</f>
        <v>0</v>
      </c>
      <c r="BH125" s="148">
        <f>IF($N$125="sníž. přenesená",$J$125,0)</f>
        <v>0</v>
      </c>
      <c r="BI125" s="148">
        <f>IF($N$125="nulová",$J$125,0)</f>
        <v>0</v>
      </c>
      <c r="BJ125" s="82" t="s">
        <v>20</v>
      </c>
      <c r="BK125" s="148">
        <f>ROUND($I$125*$H$125,2)</f>
        <v>109</v>
      </c>
      <c r="BL125" s="82" t="s">
        <v>118</v>
      </c>
      <c r="BM125" s="82" t="s">
        <v>206</v>
      </c>
    </row>
    <row r="126" spans="2:47" s="6" customFormat="1" ht="16.5" customHeight="1">
      <c r="B126" s="21"/>
      <c r="C126" s="22"/>
      <c r="D126" s="149" t="s">
        <v>120</v>
      </c>
      <c r="E126" s="22"/>
      <c r="F126" s="150" t="s">
        <v>207</v>
      </c>
      <c r="G126" s="22"/>
      <c r="H126" s="22"/>
      <c r="J126" s="22"/>
      <c r="K126" s="22"/>
      <c r="L126" s="41"/>
      <c r="M126" s="54"/>
      <c r="N126" s="22"/>
      <c r="O126" s="22"/>
      <c r="P126" s="22"/>
      <c r="Q126" s="22"/>
      <c r="R126" s="22"/>
      <c r="S126" s="22"/>
      <c r="T126" s="55"/>
      <c r="AT126" s="6" t="s">
        <v>120</v>
      </c>
      <c r="AU126" s="6" t="s">
        <v>20</v>
      </c>
    </row>
    <row r="127" spans="2:51" s="6" customFormat="1" ht="15.75" customHeight="1">
      <c r="B127" s="151"/>
      <c r="C127" s="152"/>
      <c r="D127" s="153" t="s">
        <v>142</v>
      </c>
      <c r="E127" s="152"/>
      <c r="F127" s="154" t="s">
        <v>208</v>
      </c>
      <c r="G127" s="152"/>
      <c r="H127" s="155">
        <v>0.735</v>
      </c>
      <c r="J127" s="152"/>
      <c r="K127" s="152"/>
      <c r="L127" s="156"/>
      <c r="M127" s="157"/>
      <c r="N127" s="152"/>
      <c r="O127" s="152"/>
      <c r="P127" s="152"/>
      <c r="Q127" s="152"/>
      <c r="R127" s="152"/>
      <c r="S127" s="152"/>
      <c r="T127" s="158"/>
      <c r="AT127" s="159" t="s">
        <v>142</v>
      </c>
      <c r="AU127" s="159" t="s">
        <v>20</v>
      </c>
      <c r="AV127" s="159" t="s">
        <v>75</v>
      </c>
      <c r="AW127" s="159" t="s">
        <v>81</v>
      </c>
      <c r="AX127" s="159" t="s">
        <v>20</v>
      </c>
      <c r="AY127" s="159" t="s">
        <v>112</v>
      </c>
    </row>
    <row r="128" spans="2:65" s="6" customFormat="1" ht="15.75" customHeight="1">
      <c r="B128" s="21"/>
      <c r="C128" s="137" t="s">
        <v>209</v>
      </c>
      <c r="D128" s="137" t="s">
        <v>113</v>
      </c>
      <c r="E128" s="138" t="s">
        <v>210</v>
      </c>
      <c r="F128" s="139" t="s">
        <v>211</v>
      </c>
      <c r="G128" s="140" t="s">
        <v>116</v>
      </c>
      <c r="H128" s="141">
        <v>28.992</v>
      </c>
      <c r="I128" s="142">
        <v>272</v>
      </c>
      <c r="J128" s="143">
        <f>ROUND($I$128*$H$128,2)</f>
        <v>7885.82</v>
      </c>
      <c r="K128" s="139" t="s">
        <v>117</v>
      </c>
      <c r="L128" s="41"/>
      <c r="M128" s="144"/>
      <c r="N128" s="145" t="s">
        <v>40</v>
      </c>
      <c r="O128" s="22"/>
      <c r="P128" s="22"/>
      <c r="Q128" s="146">
        <v>0.00103</v>
      </c>
      <c r="R128" s="146">
        <f>$Q$128*$H$128</f>
        <v>0.029861760000000005</v>
      </c>
      <c r="S128" s="146">
        <v>0</v>
      </c>
      <c r="T128" s="147">
        <f>$S$128*$H$128</f>
        <v>0</v>
      </c>
      <c r="AR128" s="82" t="s">
        <v>118</v>
      </c>
      <c r="AT128" s="82" t="s">
        <v>113</v>
      </c>
      <c r="AU128" s="82" t="s">
        <v>20</v>
      </c>
      <c r="AY128" s="6" t="s">
        <v>112</v>
      </c>
      <c r="BE128" s="148">
        <f>IF($N$128="základní",$J$128,0)</f>
        <v>7885.82</v>
      </c>
      <c r="BF128" s="148">
        <f>IF($N$128="snížená",$J$128,0)</f>
        <v>0</v>
      </c>
      <c r="BG128" s="148">
        <f>IF($N$128="zákl. přenesená",$J$128,0)</f>
        <v>0</v>
      </c>
      <c r="BH128" s="148">
        <f>IF($N$128="sníž. přenesená",$J$128,0)</f>
        <v>0</v>
      </c>
      <c r="BI128" s="148">
        <f>IF($N$128="nulová",$J$128,0)</f>
        <v>0</v>
      </c>
      <c r="BJ128" s="82" t="s">
        <v>20</v>
      </c>
      <c r="BK128" s="148">
        <f>ROUND($I$128*$H$128,2)</f>
        <v>7885.82</v>
      </c>
      <c r="BL128" s="82" t="s">
        <v>118</v>
      </c>
      <c r="BM128" s="82" t="s">
        <v>212</v>
      </c>
    </row>
    <row r="129" spans="2:47" s="6" customFormat="1" ht="27" customHeight="1">
      <c r="B129" s="21"/>
      <c r="C129" s="22"/>
      <c r="D129" s="149" t="s">
        <v>120</v>
      </c>
      <c r="E129" s="22"/>
      <c r="F129" s="150" t="s">
        <v>213</v>
      </c>
      <c r="G129" s="22"/>
      <c r="H129" s="22"/>
      <c r="J129" s="22"/>
      <c r="K129" s="22"/>
      <c r="L129" s="41"/>
      <c r="M129" s="54"/>
      <c r="N129" s="22"/>
      <c r="O129" s="22"/>
      <c r="P129" s="22"/>
      <c r="Q129" s="22"/>
      <c r="R129" s="22"/>
      <c r="S129" s="22"/>
      <c r="T129" s="55"/>
      <c r="AT129" s="6" t="s">
        <v>120</v>
      </c>
      <c r="AU129" s="6" t="s">
        <v>20</v>
      </c>
    </row>
    <row r="130" spans="2:51" s="6" customFormat="1" ht="15.75" customHeight="1">
      <c r="B130" s="151"/>
      <c r="C130" s="152"/>
      <c r="D130" s="153" t="s">
        <v>142</v>
      </c>
      <c r="E130" s="152"/>
      <c r="F130" s="154" t="s">
        <v>214</v>
      </c>
      <c r="G130" s="152"/>
      <c r="H130" s="155">
        <v>25.952</v>
      </c>
      <c r="J130" s="152"/>
      <c r="K130" s="152"/>
      <c r="L130" s="156"/>
      <c r="M130" s="157"/>
      <c r="N130" s="152"/>
      <c r="O130" s="152"/>
      <c r="P130" s="152"/>
      <c r="Q130" s="152"/>
      <c r="R130" s="152"/>
      <c r="S130" s="152"/>
      <c r="T130" s="158"/>
      <c r="AT130" s="159" t="s">
        <v>142</v>
      </c>
      <c r="AU130" s="159" t="s">
        <v>20</v>
      </c>
      <c r="AV130" s="159" t="s">
        <v>75</v>
      </c>
      <c r="AW130" s="159" t="s">
        <v>81</v>
      </c>
      <c r="AX130" s="159" t="s">
        <v>69</v>
      </c>
      <c r="AY130" s="159" t="s">
        <v>112</v>
      </c>
    </row>
    <row r="131" spans="2:51" s="6" customFormat="1" ht="15.75" customHeight="1">
      <c r="B131" s="151"/>
      <c r="C131" s="152"/>
      <c r="D131" s="153" t="s">
        <v>142</v>
      </c>
      <c r="E131" s="152"/>
      <c r="F131" s="154" t="s">
        <v>215</v>
      </c>
      <c r="G131" s="152"/>
      <c r="H131" s="155">
        <v>3.04</v>
      </c>
      <c r="J131" s="152"/>
      <c r="K131" s="152"/>
      <c r="L131" s="156"/>
      <c r="M131" s="157"/>
      <c r="N131" s="152"/>
      <c r="O131" s="152"/>
      <c r="P131" s="152"/>
      <c r="Q131" s="152"/>
      <c r="R131" s="152"/>
      <c r="S131" s="152"/>
      <c r="T131" s="158"/>
      <c r="AT131" s="159" t="s">
        <v>142</v>
      </c>
      <c r="AU131" s="159" t="s">
        <v>20</v>
      </c>
      <c r="AV131" s="159" t="s">
        <v>75</v>
      </c>
      <c r="AW131" s="159" t="s">
        <v>81</v>
      </c>
      <c r="AX131" s="159" t="s">
        <v>69</v>
      </c>
      <c r="AY131" s="159" t="s">
        <v>112</v>
      </c>
    </row>
    <row r="132" spans="2:51" s="6" customFormat="1" ht="15.75" customHeight="1">
      <c r="B132" s="160"/>
      <c r="C132" s="161"/>
      <c r="D132" s="153" t="s">
        <v>142</v>
      </c>
      <c r="E132" s="161"/>
      <c r="F132" s="162" t="s">
        <v>160</v>
      </c>
      <c r="G132" s="161"/>
      <c r="H132" s="163">
        <v>28.992</v>
      </c>
      <c r="J132" s="161"/>
      <c r="K132" s="161"/>
      <c r="L132" s="164"/>
      <c r="M132" s="165"/>
      <c r="N132" s="161"/>
      <c r="O132" s="161"/>
      <c r="P132" s="161"/>
      <c r="Q132" s="161"/>
      <c r="R132" s="161"/>
      <c r="S132" s="161"/>
      <c r="T132" s="166"/>
      <c r="AT132" s="167" t="s">
        <v>142</v>
      </c>
      <c r="AU132" s="167" t="s">
        <v>20</v>
      </c>
      <c r="AV132" s="167" t="s">
        <v>118</v>
      </c>
      <c r="AW132" s="167" t="s">
        <v>81</v>
      </c>
      <c r="AX132" s="167" t="s">
        <v>20</v>
      </c>
      <c r="AY132" s="167" t="s">
        <v>112</v>
      </c>
    </row>
    <row r="133" spans="2:65" s="6" customFormat="1" ht="15.75" customHeight="1">
      <c r="B133" s="21"/>
      <c r="C133" s="137" t="s">
        <v>216</v>
      </c>
      <c r="D133" s="137" t="s">
        <v>113</v>
      </c>
      <c r="E133" s="138" t="s">
        <v>217</v>
      </c>
      <c r="F133" s="139" t="s">
        <v>218</v>
      </c>
      <c r="G133" s="140" t="s">
        <v>116</v>
      </c>
      <c r="H133" s="141">
        <v>28.992</v>
      </c>
      <c r="I133" s="142">
        <v>75.64</v>
      </c>
      <c r="J133" s="143">
        <f>ROUND($I$133*$H$133,2)</f>
        <v>2192.95</v>
      </c>
      <c r="K133" s="139" t="s">
        <v>117</v>
      </c>
      <c r="L133" s="41"/>
      <c r="M133" s="144"/>
      <c r="N133" s="145" t="s">
        <v>40</v>
      </c>
      <c r="O133" s="22"/>
      <c r="P133" s="22"/>
      <c r="Q133" s="146">
        <v>0</v>
      </c>
      <c r="R133" s="146">
        <f>$Q$133*$H$133</f>
        <v>0</v>
      </c>
      <c r="S133" s="146">
        <v>0</v>
      </c>
      <c r="T133" s="147">
        <f>$S$133*$H$133</f>
        <v>0</v>
      </c>
      <c r="AR133" s="82" t="s">
        <v>118</v>
      </c>
      <c r="AT133" s="82" t="s">
        <v>113</v>
      </c>
      <c r="AU133" s="82" t="s">
        <v>20</v>
      </c>
      <c r="AY133" s="6" t="s">
        <v>112</v>
      </c>
      <c r="BE133" s="148">
        <f>IF($N$133="základní",$J$133,0)</f>
        <v>2192.95</v>
      </c>
      <c r="BF133" s="148">
        <f>IF($N$133="snížená",$J$133,0)</f>
        <v>0</v>
      </c>
      <c r="BG133" s="148">
        <f>IF($N$133="zákl. přenesená",$J$133,0)</f>
        <v>0</v>
      </c>
      <c r="BH133" s="148">
        <f>IF($N$133="sníž. přenesená",$J$133,0)</f>
        <v>0</v>
      </c>
      <c r="BI133" s="148">
        <f>IF($N$133="nulová",$J$133,0)</f>
        <v>0</v>
      </c>
      <c r="BJ133" s="82" t="s">
        <v>20</v>
      </c>
      <c r="BK133" s="148">
        <f>ROUND($I$133*$H$133,2)</f>
        <v>2192.95</v>
      </c>
      <c r="BL133" s="82" t="s">
        <v>118</v>
      </c>
      <c r="BM133" s="82" t="s">
        <v>219</v>
      </c>
    </row>
    <row r="134" spans="2:47" s="6" customFormat="1" ht="27" customHeight="1">
      <c r="B134" s="21"/>
      <c r="C134" s="22"/>
      <c r="D134" s="149" t="s">
        <v>120</v>
      </c>
      <c r="E134" s="22"/>
      <c r="F134" s="150" t="s">
        <v>220</v>
      </c>
      <c r="G134" s="22"/>
      <c r="H134" s="22"/>
      <c r="J134" s="22"/>
      <c r="K134" s="22"/>
      <c r="L134" s="41"/>
      <c r="M134" s="54"/>
      <c r="N134" s="22"/>
      <c r="O134" s="22"/>
      <c r="P134" s="22"/>
      <c r="Q134" s="22"/>
      <c r="R134" s="22"/>
      <c r="S134" s="22"/>
      <c r="T134" s="55"/>
      <c r="AT134" s="6" t="s">
        <v>120</v>
      </c>
      <c r="AU134" s="6" t="s">
        <v>20</v>
      </c>
    </row>
    <row r="135" spans="2:65" s="6" customFormat="1" ht="15.75" customHeight="1">
      <c r="B135" s="21"/>
      <c r="C135" s="137" t="s">
        <v>6</v>
      </c>
      <c r="D135" s="137" t="s">
        <v>113</v>
      </c>
      <c r="E135" s="138" t="s">
        <v>221</v>
      </c>
      <c r="F135" s="139" t="s">
        <v>222</v>
      </c>
      <c r="G135" s="140" t="s">
        <v>139</v>
      </c>
      <c r="H135" s="141">
        <v>1.687</v>
      </c>
      <c r="I135" s="142">
        <v>3490.11</v>
      </c>
      <c r="J135" s="143">
        <f>ROUND($I$135*$H$135,2)</f>
        <v>5887.82</v>
      </c>
      <c r="K135" s="139" t="s">
        <v>117</v>
      </c>
      <c r="L135" s="41"/>
      <c r="M135" s="144"/>
      <c r="N135" s="145" t="s">
        <v>40</v>
      </c>
      <c r="O135" s="22"/>
      <c r="P135" s="22"/>
      <c r="Q135" s="146">
        <v>2.25634</v>
      </c>
      <c r="R135" s="146">
        <f>$Q$135*$H$135</f>
        <v>3.8064455799999997</v>
      </c>
      <c r="S135" s="146">
        <v>0</v>
      </c>
      <c r="T135" s="147">
        <f>$S$135*$H$135</f>
        <v>0</v>
      </c>
      <c r="AR135" s="82" t="s">
        <v>118</v>
      </c>
      <c r="AT135" s="82" t="s">
        <v>113</v>
      </c>
      <c r="AU135" s="82" t="s">
        <v>20</v>
      </c>
      <c r="AY135" s="6" t="s">
        <v>112</v>
      </c>
      <c r="BE135" s="148">
        <f>IF($N$135="základní",$J$135,0)</f>
        <v>5887.82</v>
      </c>
      <c r="BF135" s="148">
        <f>IF($N$135="snížená",$J$135,0)</f>
        <v>0</v>
      </c>
      <c r="BG135" s="148">
        <f>IF($N$135="zákl. přenesená",$J$135,0)</f>
        <v>0</v>
      </c>
      <c r="BH135" s="148">
        <f>IF($N$135="sníž. přenesená",$J$135,0)</f>
        <v>0</v>
      </c>
      <c r="BI135" s="148">
        <f>IF($N$135="nulová",$J$135,0)</f>
        <v>0</v>
      </c>
      <c r="BJ135" s="82" t="s">
        <v>20</v>
      </c>
      <c r="BK135" s="148">
        <f>ROUND($I$135*$H$135,2)</f>
        <v>5887.82</v>
      </c>
      <c r="BL135" s="82" t="s">
        <v>118</v>
      </c>
      <c r="BM135" s="82" t="s">
        <v>223</v>
      </c>
    </row>
    <row r="136" spans="2:47" s="6" customFormat="1" ht="16.5" customHeight="1">
      <c r="B136" s="21"/>
      <c r="C136" s="22"/>
      <c r="D136" s="149" t="s">
        <v>120</v>
      </c>
      <c r="E136" s="22"/>
      <c r="F136" s="150" t="s">
        <v>224</v>
      </c>
      <c r="G136" s="22"/>
      <c r="H136" s="22"/>
      <c r="J136" s="22"/>
      <c r="K136" s="22"/>
      <c r="L136" s="41"/>
      <c r="M136" s="54"/>
      <c r="N136" s="22"/>
      <c r="O136" s="22"/>
      <c r="P136" s="22"/>
      <c r="Q136" s="22"/>
      <c r="R136" s="22"/>
      <c r="S136" s="22"/>
      <c r="T136" s="55"/>
      <c r="AT136" s="6" t="s">
        <v>120</v>
      </c>
      <c r="AU136" s="6" t="s">
        <v>20</v>
      </c>
    </row>
    <row r="137" spans="2:65" s="6" customFormat="1" ht="15.75" customHeight="1">
      <c r="B137" s="21"/>
      <c r="C137" s="137" t="s">
        <v>225</v>
      </c>
      <c r="D137" s="137" t="s">
        <v>113</v>
      </c>
      <c r="E137" s="138" t="s">
        <v>226</v>
      </c>
      <c r="F137" s="139" t="s">
        <v>227</v>
      </c>
      <c r="G137" s="140" t="s">
        <v>116</v>
      </c>
      <c r="H137" s="141">
        <v>2.002</v>
      </c>
      <c r="I137" s="142">
        <v>272</v>
      </c>
      <c r="J137" s="143">
        <f>ROUND($I$137*$H$137,2)</f>
        <v>544.54</v>
      </c>
      <c r="K137" s="139" t="s">
        <v>117</v>
      </c>
      <c r="L137" s="41"/>
      <c r="M137" s="144"/>
      <c r="N137" s="145" t="s">
        <v>40</v>
      </c>
      <c r="O137" s="22"/>
      <c r="P137" s="22"/>
      <c r="Q137" s="146">
        <v>0.00103</v>
      </c>
      <c r="R137" s="146">
        <f>$Q$137*$H$137</f>
        <v>0.00206206</v>
      </c>
      <c r="S137" s="146">
        <v>0</v>
      </c>
      <c r="T137" s="147">
        <f>$S$137*$H$137</f>
        <v>0</v>
      </c>
      <c r="AR137" s="82" t="s">
        <v>118</v>
      </c>
      <c r="AT137" s="82" t="s">
        <v>113</v>
      </c>
      <c r="AU137" s="82" t="s">
        <v>20</v>
      </c>
      <c r="AY137" s="6" t="s">
        <v>112</v>
      </c>
      <c r="BE137" s="148">
        <f>IF($N$137="základní",$J$137,0)</f>
        <v>544.54</v>
      </c>
      <c r="BF137" s="148">
        <f>IF($N$137="snížená",$J$137,0)</f>
        <v>0</v>
      </c>
      <c r="BG137" s="148">
        <f>IF($N$137="zákl. přenesená",$J$137,0)</f>
        <v>0</v>
      </c>
      <c r="BH137" s="148">
        <f>IF($N$137="sníž. přenesená",$J$137,0)</f>
        <v>0</v>
      </c>
      <c r="BI137" s="148">
        <f>IF($N$137="nulová",$J$137,0)</f>
        <v>0</v>
      </c>
      <c r="BJ137" s="82" t="s">
        <v>20</v>
      </c>
      <c r="BK137" s="148">
        <f>ROUND($I$137*$H$137,2)</f>
        <v>544.54</v>
      </c>
      <c r="BL137" s="82" t="s">
        <v>118</v>
      </c>
      <c r="BM137" s="82" t="s">
        <v>228</v>
      </c>
    </row>
    <row r="138" spans="2:47" s="6" customFormat="1" ht="27" customHeight="1">
      <c r="B138" s="21"/>
      <c r="C138" s="22"/>
      <c r="D138" s="149" t="s">
        <v>120</v>
      </c>
      <c r="E138" s="22"/>
      <c r="F138" s="150" t="s">
        <v>229</v>
      </c>
      <c r="G138" s="22"/>
      <c r="H138" s="22"/>
      <c r="J138" s="22"/>
      <c r="K138" s="22"/>
      <c r="L138" s="41"/>
      <c r="M138" s="54"/>
      <c r="N138" s="22"/>
      <c r="O138" s="22"/>
      <c r="P138" s="22"/>
      <c r="Q138" s="22"/>
      <c r="R138" s="22"/>
      <c r="S138" s="22"/>
      <c r="T138" s="55"/>
      <c r="AT138" s="6" t="s">
        <v>120</v>
      </c>
      <c r="AU138" s="6" t="s">
        <v>20</v>
      </c>
    </row>
    <row r="139" spans="2:51" s="6" customFormat="1" ht="15.75" customHeight="1">
      <c r="B139" s="151"/>
      <c r="C139" s="152"/>
      <c r="D139" s="153" t="s">
        <v>142</v>
      </c>
      <c r="E139" s="152"/>
      <c r="F139" s="154" t="s">
        <v>230</v>
      </c>
      <c r="G139" s="152"/>
      <c r="H139" s="155">
        <v>1.622</v>
      </c>
      <c r="J139" s="152"/>
      <c r="K139" s="152"/>
      <c r="L139" s="156"/>
      <c r="M139" s="157"/>
      <c r="N139" s="152"/>
      <c r="O139" s="152"/>
      <c r="P139" s="152"/>
      <c r="Q139" s="152"/>
      <c r="R139" s="152"/>
      <c r="S139" s="152"/>
      <c r="T139" s="158"/>
      <c r="AT139" s="159" t="s">
        <v>142</v>
      </c>
      <c r="AU139" s="159" t="s">
        <v>20</v>
      </c>
      <c r="AV139" s="159" t="s">
        <v>75</v>
      </c>
      <c r="AW139" s="159" t="s">
        <v>81</v>
      </c>
      <c r="AX139" s="159" t="s">
        <v>69</v>
      </c>
      <c r="AY139" s="159" t="s">
        <v>112</v>
      </c>
    </row>
    <row r="140" spans="2:51" s="6" customFormat="1" ht="15.75" customHeight="1">
      <c r="B140" s="151"/>
      <c r="C140" s="152"/>
      <c r="D140" s="153" t="s">
        <v>142</v>
      </c>
      <c r="E140" s="152"/>
      <c r="F140" s="154" t="s">
        <v>231</v>
      </c>
      <c r="G140" s="152"/>
      <c r="H140" s="155">
        <v>0.38</v>
      </c>
      <c r="J140" s="152"/>
      <c r="K140" s="152"/>
      <c r="L140" s="156"/>
      <c r="M140" s="157"/>
      <c r="N140" s="152"/>
      <c r="O140" s="152"/>
      <c r="P140" s="152"/>
      <c r="Q140" s="152"/>
      <c r="R140" s="152"/>
      <c r="S140" s="152"/>
      <c r="T140" s="158"/>
      <c r="AT140" s="159" t="s">
        <v>142</v>
      </c>
      <c r="AU140" s="159" t="s">
        <v>20</v>
      </c>
      <c r="AV140" s="159" t="s">
        <v>75</v>
      </c>
      <c r="AW140" s="159" t="s">
        <v>81</v>
      </c>
      <c r="AX140" s="159" t="s">
        <v>69</v>
      </c>
      <c r="AY140" s="159" t="s">
        <v>112</v>
      </c>
    </row>
    <row r="141" spans="2:51" s="6" customFormat="1" ht="15.75" customHeight="1">
      <c r="B141" s="160"/>
      <c r="C141" s="161"/>
      <c r="D141" s="153" t="s">
        <v>142</v>
      </c>
      <c r="E141" s="161"/>
      <c r="F141" s="162" t="s">
        <v>160</v>
      </c>
      <c r="G141" s="161"/>
      <c r="H141" s="163">
        <v>2.002</v>
      </c>
      <c r="J141" s="161"/>
      <c r="K141" s="161"/>
      <c r="L141" s="164"/>
      <c r="M141" s="165"/>
      <c r="N141" s="161"/>
      <c r="O141" s="161"/>
      <c r="P141" s="161"/>
      <c r="Q141" s="161"/>
      <c r="R141" s="161"/>
      <c r="S141" s="161"/>
      <c r="T141" s="166"/>
      <c r="AT141" s="167" t="s">
        <v>142</v>
      </c>
      <c r="AU141" s="167" t="s">
        <v>20</v>
      </c>
      <c r="AV141" s="167" t="s">
        <v>118</v>
      </c>
      <c r="AW141" s="167" t="s">
        <v>81</v>
      </c>
      <c r="AX141" s="167" t="s">
        <v>20</v>
      </c>
      <c r="AY141" s="167" t="s">
        <v>112</v>
      </c>
    </row>
    <row r="142" spans="2:65" s="6" customFormat="1" ht="15.75" customHeight="1">
      <c r="B142" s="21"/>
      <c r="C142" s="137" t="s">
        <v>232</v>
      </c>
      <c r="D142" s="137" t="s">
        <v>113</v>
      </c>
      <c r="E142" s="138" t="s">
        <v>233</v>
      </c>
      <c r="F142" s="139" t="s">
        <v>234</v>
      </c>
      <c r="G142" s="140" t="s">
        <v>116</v>
      </c>
      <c r="H142" s="141">
        <v>2.002</v>
      </c>
      <c r="I142" s="142">
        <v>75.64</v>
      </c>
      <c r="J142" s="143">
        <f>ROUND($I$142*$H$142,2)</f>
        <v>151.43</v>
      </c>
      <c r="K142" s="139" t="s">
        <v>117</v>
      </c>
      <c r="L142" s="41"/>
      <c r="M142" s="144"/>
      <c r="N142" s="145" t="s">
        <v>40</v>
      </c>
      <c r="O142" s="22"/>
      <c r="P142" s="22"/>
      <c r="Q142" s="146">
        <v>0</v>
      </c>
      <c r="R142" s="146">
        <f>$Q$142*$H$142</f>
        <v>0</v>
      </c>
      <c r="S142" s="146">
        <v>0</v>
      </c>
      <c r="T142" s="147">
        <f>$S$142*$H$142</f>
        <v>0</v>
      </c>
      <c r="AR142" s="82" t="s">
        <v>118</v>
      </c>
      <c r="AT142" s="82" t="s">
        <v>113</v>
      </c>
      <c r="AU142" s="82" t="s">
        <v>20</v>
      </c>
      <c r="AY142" s="6" t="s">
        <v>112</v>
      </c>
      <c r="BE142" s="148">
        <f>IF($N$142="základní",$J$142,0)</f>
        <v>151.43</v>
      </c>
      <c r="BF142" s="148">
        <f>IF($N$142="snížená",$J$142,0)</f>
        <v>0</v>
      </c>
      <c r="BG142" s="148">
        <f>IF($N$142="zákl. přenesená",$J$142,0)</f>
        <v>0</v>
      </c>
      <c r="BH142" s="148">
        <f>IF($N$142="sníž. přenesená",$J$142,0)</f>
        <v>0</v>
      </c>
      <c r="BI142" s="148">
        <f>IF($N$142="nulová",$J$142,0)</f>
        <v>0</v>
      </c>
      <c r="BJ142" s="82" t="s">
        <v>20</v>
      </c>
      <c r="BK142" s="148">
        <f>ROUND($I$142*$H$142,2)</f>
        <v>151.43</v>
      </c>
      <c r="BL142" s="82" t="s">
        <v>118</v>
      </c>
      <c r="BM142" s="82" t="s">
        <v>235</v>
      </c>
    </row>
    <row r="143" spans="2:47" s="6" customFormat="1" ht="27" customHeight="1">
      <c r="B143" s="21"/>
      <c r="C143" s="22"/>
      <c r="D143" s="149" t="s">
        <v>120</v>
      </c>
      <c r="E143" s="22"/>
      <c r="F143" s="150" t="s">
        <v>236</v>
      </c>
      <c r="G143" s="22"/>
      <c r="H143" s="22"/>
      <c r="J143" s="22"/>
      <c r="K143" s="22"/>
      <c r="L143" s="41"/>
      <c r="M143" s="54"/>
      <c r="N143" s="22"/>
      <c r="O143" s="22"/>
      <c r="P143" s="22"/>
      <c r="Q143" s="22"/>
      <c r="R143" s="22"/>
      <c r="S143" s="22"/>
      <c r="T143" s="55"/>
      <c r="AT143" s="6" t="s">
        <v>120</v>
      </c>
      <c r="AU143" s="6" t="s">
        <v>20</v>
      </c>
    </row>
    <row r="144" spans="2:65" s="6" customFormat="1" ht="15.75" customHeight="1">
      <c r="B144" s="21"/>
      <c r="C144" s="137" t="s">
        <v>237</v>
      </c>
      <c r="D144" s="137" t="s">
        <v>113</v>
      </c>
      <c r="E144" s="138" t="s">
        <v>238</v>
      </c>
      <c r="F144" s="139" t="s">
        <v>239</v>
      </c>
      <c r="G144" s="140" t="s">
        <v>240</v>
      </c>
      <c r="H144" s="141">
        <v>0.109</v>
      </c>
      <c r="I144" s="142">
        <v>29561</v>
      </c>
      <c r="J144" s="143">
        <f>ROUND($I$144*$H$144,2)</f>
        <v>3222.15</v>
      </c>
      <c r="K144" s="139" t="s">
        <v>117</v>
      </c>
      <c r="L144" s="41"/>
      <c r="M144" s="144"/>
      <c r="N144" s="145" t="s">
        <v>40</v>
      </c>
      <c r="O144" s="22"/>
      <c r="P144" s="22"/>
      <c r="Q144" s="146">
        <v>1.06017</v>
      </c>
      <c r="R144" s="146">
        <f>$Q$144*$H$144</f>
        <v>0.11555853</v>
      </c>
      <c r="S144" s="146">
        <v>0</v>
      </c>
      <c r="T144" s="147">
        <f>$S$144*$H$144</f>
        <v>0</v>
      </c>
      <c r="AR144" s="82" t="s">
        <v>118</v>
      </c>
      <c r="AT144" s="82" t="s">
        <v>113</v>
      </c>
      <c r="AU144" s="82" t="s">
        <v>20</v>
      </c>
      <c r="AY144" s="6" t="s">
        <v>112</v>
      </c>
      <c r="BE144" s="148">
        <f>IF($N$144="základní",$J$144,0)</f>
        <v>3222.15</v>
      </c>
      <c r="BF144" s="148">
        <f>IF($N$144="snížená",$J$144,0)</f>
        <v>0</v>
      </c>
      <c r="BG144" s="148">
        <f>IF($N$144="zákl. přenesená",$J$144,0)</f>
        <v>0</v>
      </c>
      <c r="BH144" s="148">
        <f>IF($N$144="sníž. přenesená",$J$144,0)</f>
        <v>0</v>
      </c>
      <c r="BI144" s="148">
        <f>IF($N$144="nulová",$J$144,0)</f>
        <v>0</v>
      </c>
      <c r="BJ144" s="82" t="s">
        <v>20</v>
      </c>
      <c r="BK144" s="148">
        <f>ROUND($I$144*$H$144,2)</f>
        <v>3222.15</v>
      </c>
      <c r="BL144" s="82" t="s">
        <v>118</v>
      </c>
      <c r="BM144" s="82" t="s">
        <v>241</v>
      </c>
    </row>
    <row r="145" spans="2:47" s="6" customFormat="1" ht="16.5" customHeight="1">
      <c r="B145" s="21"/>
      <c r="C145" s="22"/>
      <c r="D145" s="149" t="s">
        <v>120</v>
      </c>
      <c r="E145" s="22"/>
      <c r="F145" s="150" t="s">
        <v>242</v>
      </c>
      <c r="G145" s="22"/>
      <c r="H145" s="22"/>
      <c r="J145" s="22"/>
      <c r="K145" s="22"/>
      <c r="L145" s="41"/>
      <c r="M145" s="54"/>
      <c r="N145" s="22"/>
      <c r="O145" s="22"/>
      <c r="P145" s="22"/>
      <c r="Q145" s="22"/>
      <c r="R145" s="22"/>
      <c r="S145" s="22"/>
      <c r="T145" s="55"/>
      <c r="AT145" s="6" t="s">
        <v>120</v>
      </c>
      <c r="AU145" s="6" t="s">
        <v>20</v>
      </c>
    </row>
    <row r="146" spans="2:51" s="6" customFormat="1" ht="15.75" customHeight="1">
      <c r="B146" s="151"/>
      <c r="C146" s="152"/>
      <c r="D146" s="153" t="s">
        <v>142</v>
      </c>
      <c r="E146" s="152"/>
      <c r="F146" s="154" t="s">
        <v>243</v>
      </c>
      <c r="G146" s="152"/>
      <c r="H146" s="155">
        <v>0.109</v>
      </c>
      <c r="J146" s="152"/>
      <c r="K146" s="152"/>
      <c r="L146" s="156"/>
      <c r="M146" s="157"/>
      <c r="N146" s="152"/>
      <c r="O146" s="152"/>
      <c r="P146" s="152"/>
      <c r="Q146" s="152"/>
      <c r="R146" s="152"/>
      <c r="S146" s="152"/>
      <c r="T146" s="158"/>
      <c r="AT146" s="159" t="s">
        <v>142</v>
      </c>
      <c r="AU146" s="159" t="s">
        <v>20</v>
      </c>
      <c r="AV146" s="159" t="s">
        <v>75</v>
      </c>
      <c r="AW146" s="159" t="s">
        <v>81</v>
      </c>
      <c r="AX146" s="159" t="s">
        <v>20</v>
      </c>
      <c r="AY146" s="159" t="s">
        <v>112</v>
      </c>
    </row>
    <row r="147" spans="2:65" s="6" customFormat="1" ht="15.75" customHeight="1">
      <c r="B147" s="21"/>
      <c r="C147" s="137" t="s">
        <v>244</v>
      </c>
      <c r="D147" s="137" t="s">
        <v>113</v>
      </c>
      <c r="E147" s="138" t="s">
        <v>245</v>
      </c>
      <c r="F147" s="139" t="s">
        <v>246</v>
      </c>
      <c r="G147" s="140" t="s">
        <v>139</v>
      </c>
      <c r="H147" s="141">
        <v>8.41</v>
      </c>
      <c r="I147" s="142">
        <v>3228.17</v>
      </c>
      <c r="J147" s="143">
        <f>ROUND($I$147*$H$147,2)</f>
        <v>27148.91</v>
      </c>
      <c r="K147" s="139" t="s">
        <v>117</v>
      </c>
      <c r="L147" s="41"/>
      <c r="M147" s="144"/>
      <c r="N147" s="145" t="s">
        <v>40</v>
      </c>
      <c r="O147" s="22"/>
      <c r="P147" s="22"/>
      <c r="Q147" s="146">
        <v>2.47214</v>
      </c>
      <c r="R147" s="146">
        <f>$Q$147*$H$147</f>
        <v>20.7906974</v>
      </c>
      <c r="S147" s="146">
        <v>0</v>
      </c>
      <c r="T147" s="147">
        <f>$S$147*$H$147</f>
        <v>0</v>
      </c>
      <c r="AR147" s="82" t="s">
        <v>118</v>
      </c>
      <c r="AT147" s="82" t="s">
        <v>113</v>
      </c>
      <c r="AU147" s="82" t="s">
        <v>20</v>
      </c>
      <c r="AY147" s="6" t="s">
        <v>112</v>
      </c>
      <c r="BE147" s="148">
        <f>IF($N$147="základní",$J$147,0)</f>
        <v>27148.91</v>
      </c>
      <c r="BF147" s="148">
        <f>IF($N$147="snížená",$J$147,0)</f>
        <v>0</v>
      </c>
      <c r="BG147" s="148">
        <f>IF($N$147="zákl. přenesená",$J$147,0)</f>
        <v>0</v>
      </c>
      <c r="BH147" s="148">
        <f>IF($N$147="sníž. přenesená",$J$147,0)</f>
        <v>0</v>
      </c>
      <c r="BI147" s="148">
        <f>IF($N$147="nulová",$J$147,0)</f>
        <v>0</v>
      </c>
      <c r="BJ147" s="82" t="s">
        <v>20</v>
      </c>
      <c r="BK147" s="148">
        <f>ROUND($I$147*$H$147,2)</f>
        <v>27148.91</v>
      </c>
      <c r="BL147" s="82" t="s">
        <v>118</v>
      </c>
      <c r="BM147" s="82" t="s">
        <v>247</v>
      </c>
    </row>
    <row r="148" spans="2:47" s="6" customFormat="1" ht="16.5" customHeight="1">
      <c r="B148" s="21"/>
      <c r="C148" s="22"/>
      <c r="D148" s="149" t="s">
        <v>120</v>
      </c>
      <c r="E148" s="22"/>
      <c r="F148" s="150" t="s">
        <v>248</v>
      </c>
      <c r="G148" s="22"/>
      <c r="H148" s="22"/>
      <c r="J148" s="22"/>
      <c r="K148" s="22"/>
      <c r="L148" s="41"/>
      <c r="M148" s="54"/>
      <c r="N148" s="22"/>
      <c r="O148" s="22"/>
      <c r="P148" s="22"/>
      <c r="Q148" s="22"/>
      <c r="R148" s="22"/>
      <c r="S148" s="22"/>
      <c r="T148" s="55"/>
      <c r="AT148" s="6" t="s">
        <v>120</v>
      </c>
      <c r="AU148" s="6" t="s">
        <v>20</v>
      </c>
    </row>
    <row r="149" spans="2:51" s="6" customFormat="1" ht="15.75" customHeight="1">
      <c r="B149" s="151"/>
      <c r="C149" s="152"/>
      <c r="D149" s="153" t="s">
        <v>142</v>
      </c>
      <c r="E149" s="152"/>
      <c r="F149" s="154" t="s">
        <v>249</v>
      </c>
      <c r="G149" s="152"/>
      <c r="H149" s="155">
        <v>7.786</v>
      </c>
      <c r="J149" s="152"/>
      <c r="K149" s="152"/>
      <c r="L149" s="156"/>
      <c r="M149" s="157"/>
      <c r="N149" s="152"/>
      <c r="O149" s="152"/>
      <c r="P149" s="152"/>
      <c r="Q149" s="152"/>
      <c r="R149" s="152"/>
      <c r="S149" s="152"/>
      <c r="T149" s="158"/>
      <c r="AT149" s="159" t="s">
        <v>142</v>
      </c>
      <c r="AU149" s="159" t="s">
        <v>20</v>
      </c>
      <c r="AV149" s="159" t="s">
        <v>75</v>
      </c>
      <c r="AW149" s="159" t="s">
        <v>81</v>
      </c>
      <c r="AX149" s="159" t="s">
        <v>69</v>
      </c>
      <c r="AY149" s="159" t="s">
        <v>112</v>
      </c>
    </row>
    <row r="150" spans="2:51" s="6" customFormat="1" ht="15.75" customHeight="1">
      <c r="B150" s="151"/>
      <c r="C150" s="152"/>
      <c r="D150" s="153" t="s">
        <v>142</v>
      </c>
      <c r="E150" s="152"/>
      <c r="F150" s="154" t="s">
        <v>250</v>
      </c>
      <c r="G150" s="152"/>
      <c r="H150" s="155">
        <v>0.624</v>
      </c>
      <c r="J150" s="152"/>
      <c r="K150" s="152"/>
      <c r="L150" s="156"/>
      <c r="M150" s="157"/>
      <c r="N150" s="152"/>
      <c r="O150" s="152"/>
      <c r="P150" s="152"/>
      <c r="Q150" s="152"/>
      <c r="R150" s="152"/>
      <c r="S150" s="152"/>
      <c r="T150" s="158"/>
      <c r="AT150" s="159" t="s">
        <v>142</v>
      </c>
      <c r="AU150" s="159" t="s">
        <v>20</v>
      </c>
      <c r="AV150" s="159" t="s">
        <v>75</v>
      </c>
      <c r="AW150" s="159" t="s">
        <v>81</v>
      </c>
      <c r="AX150" s="159" t="s">
        <v>69</v>
      </c>
      <c r="AY150" s="159" t="s">
        <v>112</v>
      </c>
    </row>
    <row r="151" spans="2:51" s="6" customFormat="1" ht="15.75" customHeight="1">
      <c r="B151" s="160"/>
      <c r="C151" s="161"/>
      <c r="D151" s="153" t="s">
        <v>142</v>
      </c>
      <c r="E151" s="161"/>
      <c r="F151" s="162" t="s">
        <v>160</v>
      </c>
      <c r="G151" s="161"/>
      <c r="H151" s="163">
        <v>8.41</v>
      </c>
      <c r="J151" s="161"/>
      <c r="K151" s="161"/>
      <c r="L151" s="164"/>
      <c r="M151" s="165"/>
      <c r="N151" s="161"/>
      <c r="O151" s="161"/>
      <c r="P151" s="161"/>
      <c r="Q151" s="161"/>
      <c r="R151" s="161"/>
      <c r="S151" s="161"/>
      <c r="T151" s="166"/>
      <c r="AT151" s="167" t="s">
        <v>142</v>
      </c>
      <c r="AU151" s="167" t="s">
        <v>20</v>
      </c>
      <c r="AV151" s="167" t="s">
        <v>118</v>
      </c>
      <c r="AW151" s="167" t="s">
        <v>81</v>
      </c>
      <c r="AX151" s="167" t="s">
        <v>20</v>
      </c>
      <c r="AY151" s="167" t="s">
        <v>112</v>
      </c>
    </row>
    <row r="152" spans="2:65" s="6" customFormat="1" ht="15.75" customHeight="1">
      <c r="B152" s="21"/>
      <c r="C152" s="137" t="s">
        <v>251</v>
      </c>
      <c r="D152" s="137" t="s">
        <v>113</v>
      </c>
      <c r="E152" s="138" t="s">
        <v>252</v>
      </c>
      <c r="F152" s="139" t="s">
        <v>253</v>
      </c>
      <c r="G152" s="140" t="s">
        <v>200</v>
      </c>
      <c r="H152" s="141">
        <v>20</v>
      </c>
      <c r="I152" s="142">
        <v>115.28</v>
      </c>
      <c r="J152" s="143">
        <f>ROUND($I$152*$H$152,2)</f>
        <v>2305.6</v>
      </c>
      <c r="K152" s="139" t="s">
        <v>117</v>
      </c>
      <c r="L152" s="41"/>
      <c r="M152" s="144"/>
      <c r="N152" s="145" t="s">
        <v>40</v>
      </c>
      <c r="O152" s="22"/>
      <c r="P152" s="22"/>
      <c r="Q152" s="146">
        <v>0</v>
      </c>
      <c r="R152" s="146">
        <f>$Q$152*$H$152</f>
        <v>0</v>
      </c>
      <c r="S152" s="146">
        <v>0</v>
      </c>
      <c r="T152" s="147">
        <f>$S$152*$H$152</f>
        <v>0</v>
      </c>
      <c r="AR152" s="82" t="s">
        <v>254</v>
      </c>
      <c r="AT152" s="82" t="s">
        <v>113</v>
      </c>
      <c r="AU152" s="82" t="s">
        <v>20</v>
      </c>
      <c r="AY152" s="6" t="s">
        <v>112</v>
      </c>
      <c r="BE152" s="148">
        <f>IF($N$152="základní",$J$152,0)</f>
        <v>2305.6</v>
      </c>
      <c r="BF152" s="148">
        <f>IF($N$152="snížená",$J$152,0)</f>
        <v>0</v>
      </c>
      <c r="BG152" s="148">
        <f>IF($N$152="zákl. přenesená",$J$152,0)</f>
        <v>0</v>
      </c>
      <c r="BH152" s="148">
        <f>IF($N$152="sníž. přenesená",$J$152,0)</f>
        <v>0</v>
      </c>
      <c r="BI152" s="148">
        <f>IF($N$152="nulová",$J$152,0)</f>
        <v>0</v>
      </c>
      <c r="BJ152" s="82" t="s">
        <v>20</v>
      </c>
      <c r="BK152" s="148">
        <f>ROUND($I$152*$H$152,2)</f>
        <v>2305.6</v>
      </c>
      <c r="BL152" s="82" t="s">
        <v>254</v>
      </c>
      <c r="BM152" s="82" t="s">
        <v>255</v>
      </c>
    </row>
    <row r="153" spans="2:47" s="6" customFormat="1" ht="27" customHeight="1">
      <c r="B153" s="21"/>
      <c r="C153" s="22"/>
      <c r="D153" s="149" t="s">
        <v>120</v>
      </c>
      <c r="E153" s="22"/>
      <c r="F153" s="150" t="s">
        <v>256</v>
      </c>
      <c r="G153" s="22"/>
      <c r="H153" s="22"/>
      <c r="J153" s="22"/>
      <c r="K153" s="22"/>
      <c r="L153" s="41"/>
      <c r="M153" s="54"/>
      <c r="N153" s="22"/>
      <c r="O153" s="22"/>
      <c r="P153" s="22"/>
      <c r="Q153" s="22"/>
      <c r="R153" s="22"/>
      <c r="S153" s="22"/>
      <c r="T153" s="55"/>
      <c r="AT153" s="6" t="s">
        <v>120</v>
      </c>
      <c r="AU153" s="6" t="s">
        <v>20</v>
      </c>
    </row>
    <row r="154" spans="2:63" s="126" customFormat="1" ht="37.5" customHeight="1">
      <c r="B154" s="127"/>
      <c r="C154" s="128"/>
      <c r="D154" s="128" t="s">
        <v>68</v>
      </c>
      <c r="E154" s="129" t="s">
        <v>126</v>
      </c>
      <c r="F154" s="129" t="s">
        <v>257</v>
      </c>
      <c r="G154" s="128"/>
      <c r="H154" s="128"/>
      <c r="J154" s="130">
        <f>$BK$154</f>
        <v>200479.08</v>
      </c>
      <c r="K154" s="128"/>
      <c r="L154" s="131"/>
      <c r="M154" s="132"/>
      <c r="N154" s="128"/>
      <c r="O154" s="128"/>
      <c r="P154" s="133">
        <f>SUM($P$155:$P$214)</f>
        <v>0</v>
      </c>
      <c r="Q154" s="128"/>
      <c r="R154" s="133">
        <f>SUM($R$155:$R$214)</f>
        <v>87.32581713000002</v>
      </c>
      <c r="S154" s="128"/>
      <c r="T154" s="134">
        <f>SUM($T$155:$T$214)</f>
        <v>0</v>
      </c>
      <c r="AR154" s="135" t="s">
        <v>20</v>
      </c>
      <c r="AT154" s="135" t="s">
        <v>68</v>
      </c>
      <c r="AU154" s="135" t="s">
        <v>69</v>
      </c>
      <c r="AY154" s="135" t="s">
        <v>112</v>
      </c>
      <c r="BK154" s="136">
        <f>SUM($BK$155:$BK$214)</f>
        <v>200479.08</v>
      </c>
    </row>
    <row r="155" spans="2:65" s="6" customFormat="1" ht="15.75" customHeight="1">
      <c r="B155" s="21"/>
      <c r="C155" s="137" t="s">
        <v>258</v>
      </c>
      <c r="D155" s="137" t="s">
        <v>113</v>
      </c>
      <c r="E155" s="138" t="s">
        <v>259</v>
      </c>
      <c r="F155" s="139" t="s">
        <v>260</v>
      </c>
      <c r="G155" s="140" t="s">
        <v>139</v>
      </c>
      <c r="H155" s="141">
        <v>15.713</v>
      </c>
      <c r="I155" s="142">
        <v>3202.59</v>
      </c>
      <c r="J155" s="143">
        <f>ROUND($I$155*$H$155,2)</f>
        <v>50322.3</v>
      </c>
      <c r="K155" s="139" t="s">
        <v>117</v>
      </c>
      <c r="L155" s="41"/>
      <c r="M155" s="144"/>
      <c r="N155" s="145" t="s">
        <v>40</v>
      </c>
      <c r="O155" s="22"/>
      <c r="P155" s="22"/>
      <c r="Q155" s="146">
        <v>2.66009</v>
      </c>
      <c r="R155" s="146">
        <f>$Q$155*$H$155</f>
        <v>41.797994169999996</v>
      </c>
      <c r="S155" s="146">
        <v>0</v>
      </c>
      <c r="T155" s="147">
        <f>$S$155*$H$155</f>
        <v>0</v>
      </c>
      <c r="AR155" s="82" t="s">
        <v>118</v>
      </c>
      <c r="AT155" s="82" t="s">
        <v>113</v>
      </c>
      <c r="AU155" s="82" t="s">
        <v>20</v>
      </c>
      <c r="AY155" s="6" t="s">
        <v>112</v>
      </c>
      <c r="BE155" s="148">
        <f>IF($N$155="základní",$J$155,0)</f>
        <v>50322.3</v>
      </c>
      <c r="BF155" s="148">
        <f>IF($N$155="snížená",$J$155,0)</f>
        <v>0</v>
      </c>
      <c r="BG155" s="148">
        <f>IF($N$155="zákl. přenesená",$J$155,0)</f>
        <v>0</v>
      </c>
      <c r="BH155" s="148">
        <f>IF($N$155="sníž. přenesená",$J$155,0)</f>
        <v>0</v>
      </c>
      <c r="BI155" s="148">
        <f>IF($N$155="nulová",$J$155,0)</f>
        <v>0</v>
      </c>
      <c r="BJ155" s="82" t="s">
        <v>20</v>
      </c>
      <c r="BK155" s="148">
        <f>ROUND($I$155*$H$155,2)</f>
        <v>50322.3</v>
      </c>
      <c r="BL155" s="82" t="s">
        <v>118</v>
      </c>
      <c r="BM155" s="82" t="s">
        <v>261</v>
      </c>
    </row>
    <row r="156" spans="2:47" s="6" customFormat="1" ht="16.5" customHeight="1">
      <c r="B156" s="21"/>
      <c r="C156" s="22"/>
      <c r="D156" s="149" t="s">
        <v>120</v>
      </c>
      <c r="E156" s="22"/>
      <c r="F156" s="150" t="s">
        <v>262</v>
      </c>
      <c r="G156" s="22"/>
      <c r="H156" s="22"/>
      <c r="J156" s="22"/>
      <c r="K156" s="22"/>
      <c r="L156" s="41"/>
      <c r="M156" s="54"/>
      <c r="N156" s="22"/>
      <c r="O156" s="22"/>
      <c r="P156" s="22"/>
      <c r="Q156" s="22"/>
      <c r="R156" s="22"/>
      <c r="S156" s="22"/>
      <c r="T156" s="55"/>
      <c r="AT156" s="6" t="s">
        <v>120</v>
      </c>
      <c r="AU156" s="6" t="s">
        <v>20</v>
      </c>
    </row>
    <row r="157" spans="2:51" s="6" customFormat="1" ht="15.75" customHeight="1">
      <c r="B157" s="151"/>
      <c r="C157" s="152"/>
      <c r="D157" s="153" t="s">
        <v>142</v>
      </c>
      <c r="E157" s="152"/>
      <c r="F157" s="154" t="s">
        <v>263</v>
      </c>
      <c r="G157" s="152"/>
      <c r="H157" s="155">
        <v>16.583</v>
      </c>
      <c r="J157" s="152"/>
      <c r="K157" s="152"/>
      <c r="L157" s="156"/>
      <c r="M157" s="157"/>
      <c r="N157" s="152"/>
      <c r="O157" s="152"/>
      <c r="P157" s="152"/>
      <c r="Q157" s="152"/>
      <c r="R157" s="152"/>
      <c r="S157" s="152"/>
      <c r="T157" s="158"/>
      <c r="AT157" s="159" t="s">
        <v>142</v>
      </c>
      <c r="AU157" s="159" t="s">
        <v>20</v>
      </c>
      <c r="AV157" s="159" t="s">
        <v>75</v>
      </c>
      <c r="AW157" s="159" t="s">
        <v>81</v>
      </c>
      <c r="AX157" s="159" t="s">
        <v>69</v>
      </c>
      <c r="AY157" s="159" t="s">
        <v>112</v>
      </c>
    </row>
    <row r="158" spans="2:51" s="6" customFormat="1" ht="15.75" customHeight="1">
      <c r="B158" s="151"/>
      <c r="C158" s="152"/>
      <c r="D158" s="153" t="s">
        <v>142</v>
      </c>
      <c r="E158" s="152"/>
      <c r="F158" s="154" t="s">
        <v>264</v>
      </c>
      <c r="G158" s="152"/>
      <c r="H158" s="155">
        <v>-0.27</v>
      </c>
      <c r="J158" s="152"/>
      <c r="K158" s="152"/>
      <c r="L158" s="156"/>
      <c r="M158" s="157"/>
      <c r="N158" s="152"/>
      <c r="O158" s="152"/>
      <c r="P158" s="152"/>
      <c r="Q158" s="152"/>
      <c r="R158" s="152"/>
      <c r="S158" s="152"/>
      <c r="T158" s="158"/>
      <c r="AT158" s="159" t="s">
        <v>142</v>
      </c>
      <c r="AU158" s="159" t="s">
        <v>20</v>
      </c>
      <c r="AV158" s="159" t="s">
        <v>75</v>
      </c>
      <c r="AW158" s="159" t="s">
        <v>81</v>
      </c>
      <c r="AX158" s="159" t="s">
        <v>69</v>
      </c>
      <c r="AY158" s="159" t="s">
        <v>112</v>
      </c>
    </row>
    <row r="159" spans="2:51" s="6" customFormat="1" ht="15.75" customHeight="1">
      <c r="B159" s="151"/>
      <c r="C159" s="152"/>
      <c r="D159" s="153" t="s">
        <v>142</v>
      </c>
      <c r="E159" s="152"/>
      <c r="F159" s="154" t="s">
        <v>265</v>
      </c>
      <c r="G159" s="152"/>
      <c r="H159" s="155">
        <v>-0.6</v>
      </c>
      <c r="J159" s="152"/>
      <c r="K159" s="152"/>
      <c r="L159" s="156"/>
      <c r="M159" s="157"/>
      <c r="N159" s="152"/>
      <c r="O159" s="152"/>
      <c r="P159" s="152"/>
      <c r="Q159" s="152"/>
      <c r="R159" s="152"/>
      <c r="S159" s="152"/>
      <c r="T159" s="158"/>
      <c r="AT159" s="159" t="s">
        <v>142</v>
      </c>
      <c r="AU159" s="159" t="s">
        <v>20</v>
      </c>
      <c r="AV159" s="159" t="s">
        <v>75</v>
      </c>
      <c r="AW159" s="159" t="s">
        <v>81</v>
      </c>
      <c r="AX159" s="159" t="s">
        <v>69</v>
      </c>
      <c r="AY159" s="159" t="s">
        <v>112</v>
      </c>
    </row>
    <row r="160" spans="2:51" s="6" customFormat="1" ht="15.75" customHeight="1">
      <c r="B160" s="151"/>
      <c r="C160" s="152"/>
      <c r="D160" s="153" t="s">
        <v>142</v>
      </c>
      <c r="E160" s="152"/>
      <c r="F160" s="154"/>
      <c r="G160" s="152"/>
      <c r="H160" s="155">
        <v>0</v>
      </c>
      <c r="J160" s="152"/>
      <c r="K160" s="152"/>
      <c r="L160" s="156"/>
      <c r="M160" s="157"/>
      <c r="N160" s="152"/>
      <c r="O160" s="152"/>
      <c r="P160" s="152"/>
      <c r="Q160" s="152"/>
      <c r="R160" s="152"/>
      <c r="S160" s="152"/>
      <c r="T160" s="158"/>
      <c r="AT160" s="159" t="s">
        <v>142</v>
      </c>
      <c r="AU160" s="159" t="s">
        <v>20</v>
      </c>
      <c r="AV160" s="159" t="s">
        <v>75</v>
      </c>
      <c r="AW160" s="159" t="s">
        <v>81</v>
      </c>
      <c r="AX160" s="159" t="s">
        <v>69</v>
      </c>
      <c r="AY160" s="159" t="s">
        <v>112</v>
      </c>
    </row>
    <row r="161" spans="2:51" s="6" customFormat="1" ht="15.75" customHeight="1">
      <c r="B161" s="160"/>
      <c r="C161" s="161"/>
      <c r="D161" s="153" t="s">
        <v>142</v>
      </c>
      <c r="E161" s="161"/>
      <c r="F161" s="162" t="s">
        <v>160</v>
      </c>
      <c r="G161" s="161"/>
      <c r="H161" s="163">
        <v>15.713</v>
      </c>
      <c r="J161" s="161"/>
      <c r="K161" s="161"/>
      <c r="L161" s="164"/>
      <c r="M161" s="165"/>
      <c r="N161" s="161"/>
      <c r="O161" s="161"/>
      <c r="P161" s="161"/>
      <c r="Q161" s="161"/>
      <c r="R161" s="161"/>
      <c r="S161" s="161"/>
      <c r="T161" s="166"/>
      <c r="AT161" s="167" t="s">
        <v>142</v>
      </c>
      <c r="AU161" s="167" t="s">
        <v>20</v>
      </c>
      <c r="AV161" s="167" t="s">
        <v>118</v>
      </c>
      <c r="AW161" s="167" t="s">
        <v>81</v>
      </c>
      <c r="AX161" s="167" t="s">
        <v>20</v>
      </c>
      <c r="AY161" s="167" t="s">
        <v>112</v>
      </c>
    </row>
    <row r="162" spans="2:65" s="6" customFormat="1" ht="15.75" customHeight="1">
      <c r="B162" s="21"/>
      <c r="C162" s="137" t="s">
        <v>266</v>
      </c>
      <c r="D162" s="137" t="s">
        <v>113</v>
      </c>
      <c r="E162" s="138" t="s">
        <v>267</v>
      </c>
      <c r="F162" s="139" t="s">
        <v>268</v>
      </c>
      <c r="G162" s="140" t="s">
        <v>139</v>
      </c>
      <c r="H162" s="141">
        <v>15.628</v>
      </c>
      <c r="I162" s="142">
        <v>4604.62</v>
      </c>
      <c r="J162" s="143">
        <f>ROUND($I$162*$H$162,2)</f>
        <v>71961</v>
      </c>
      <c r="K162" s="139" t="s">
        <v>117</v>
      </c>
      <c r="L162" s="41"/>
      <c r="M162" s="144"/>
      <c r="N162" s="145" t="s">
        <v>40</v>
      </c>
      <c r="O162" s="22"/>
      <c r="P162" s="22"/>
      <c r="Q162" s="146">
        <v>1.6627</v>
      </c>
      <c r="R162" s="146">
        <f>$Q$162*$H$162</f>
        <v>25.984675600000003</v>
      </c>
      <c r="S162" s="146">
        <v>0</v>
      </c>
      <c r="T162" s="147">
        <f>$S$162*$H$162</f>
        <v>0</v>
      </c>
      <c r="AR162" s="82" t="s">
        <v>118</v>
      </c>
      <c r="AT162" s="82" t="s">
        <v>113</v>
      </c>
      <c r="AU162" s="82" t="s">
        <v>20</v>
      </c>
      <c r="AY162" s="6" t="s">
        <v>112</v>
      </c>
      <c r="BE162" s="148">
        <f>IF($N$162="základní",$J$162,0)</f>
        <v>71961</v>
      </c>
      <c r="BF162" s="148">
        <f>IF($N$162="snížená",$J$162,0)</f>
        <v>0</v>
      </c>
      <c r="BG162" s="148">
        <f>IF($N$162="zákl. přenesená",$J$162,0)</f>
        <v>0</v>
      </c>
      <c r="BH162" s="148">
        <f>IF($N$162="sníž. přenesená",$J$162,0)</f>
        <v>0</v>
      </c>
      <c r="BI162" s="148">
        <f>IF($N$162="nulová",$J$162,0)</f>
        <v>0</v>
      </c>
      <c r="BJ162" s="82" t="s">
        <v>20</v>
      </c>
      <c r="BK162" s="148">
        <f>ROUND($I$162*$H$162,2)</f>
        <v>71961</v>
      </c>
      <c r="BL162" s="82" t="s">
        <v>118</v>
      </c>
      <c r="BM162" s="82" t="s">
        <v>269</v>
      </c>
    </row>
    <row r="163" spans="2:47" s="6" customFormat="1" ht="16.5" customHeight="1">
      <c r="B163" s="21"/>
      <c r="C163" s="22"/>
      <c r="D163" s="149" t="s">
        <v>120</v>
      </c>
      <c r="E163" s="22"/>
      <c r="F163" s="150" t="s">
        <v>270</v>
      </c>
      <c r="G163" s="22"/>
      <c r="H163" s="22"/>
      <c r="J163" s="22"/>
      <c r="K163" s="22"/>
      <c r="L163" s="41"/>
      <c r="M163" s="54"/>
      <c r="N163" s="22"/>
      <c r="O163" s="22"/>
      <c r="P163" s="22"/>
      <c r="Q163" s="22"/>
      <c r="R163" s="22"/>
      <c r="S163" s="22"/>
      <c r="T163" s="55"/>
      <c r="AT163" s="6" t="s">
        <v>120</v>
      </c>
      <c r="AU163" s="6" t="s">
        <v>20</v>
      </c>
    </row>
    <row r="164" spans="2:51" s="6" customFormat="1" ht="15.75" customHeight="1">
      <c r="B164" s="168"/>
      <c r="C164" s="169"/>
      <c r="D164" s="153" t="s">
        <v>142</v>
      </c>
      <c r="E164" s="169"/>
      <c r="F164" s="170" t="s">
        <v>271</v>
      </c>
      <c r="G164" s="169"/>
      <c r="H164" s="169"/>
      <c r="J164" s="169"/>
      <c r="K164" s="169"/>
      <c r="L164" s="171"/>
      <c r="M164" s="172"/>
      <c r="N164" s="169"/>
      <c r="O164" s="169"/>
      <c r="P164" s="169"/>
      <c r="Q164" s="169"/>
      <c r="R164" s="169"/>
      <c r="S164" s="169"/>
      <c r="T164" s="173"/>
      <c r="AT164" s="174" t="s">
        <v>142</v>
      </c>
      <c r="AU164" s="174" t="s">
        <v>20</v>
      </c>
      <c r="AV164" s="174" t="s">
        <v>20</v>
      </c>
      <c r="AW164" s="174" t="s">
        <v>81</v>
      </c>
      <c r="AX164" s="174" t="s">
        <v>69</v>
      </c>
      <c r="AY164" s="174" t="s">
        <v>112</v>
      </c>
    </row>
    <row r="165" spans="2:51" s="6" customFormat="1" ht="15.75" customHeight="1">
      <c r="B165" s="151"/>
      <c r="C165" s="152"/>
      <c r="D165" s="153" t="s">
        <v>142</v>
      </c>
      <c r="E165" s="152"/>
      <c r="F165" s="154" t="s">
        <v>272</v>
      </c>
      <c r="G165" s="152"/>
      <c r="H165" s="155">
        <v>1.206</v>
      </c>
      <c r="J165" s="152"/>
      <c r="K165" s="152"/>
      <c r="L165" s="156"/>
      <c r="M165" s="157"/>
      <c r="N165" s="152"/>
      <c r="O165" s="152"/>
      <c r="P165" s="152"/>
      <c r="Q165" s="152"/>
      <c r="R165" s="152"/>
      <c r="S165" s="152"/>
      <c r="T165" s="158"/>
      <c r="AT165" s="159" t="s">
        <v>142</v>
      </c>
      <c r="AU165" s="159" t="s">
        <v>20</v>
      </c>
      <c r="AV165" s="159" t="s">
        <v>75</v>
      </c>
      <c r="AW165" s="159" t="s">
        <v>81</v>
      </c>
      <c r="AX165" s="159" t="s">
        <v>69</v>
      </c>
      <c r="AY165" s="159" t="s">
        <v>112</v>
      </c>
    </row>
    <row r="166" spans="2:51" s="6" customFormat="1" ht="15.75" customHeight="1">
      <c r="B166" s="151"/>
      <c r="C166" s="152"/>
      <c r="D166" s="153" t="s">
        <v>142</v>
      </c>
      <c r="E166" s="152"/>
      <c r="F166" s="154" t="s">
        <v>273</v>
      </c>
      <c r="G166" s="152"/>
      <c r="H166" s="155">
        <v>0.302</v>
      </c>
      <c r="J166" s="152"/>
      <c r="K166" s="152"/>
      <c r="L166" s="156"/>
      <c r="M166" s="157"/>
      <c r="N166" s="152"/>
      <c r="O166" s="152"/>
      <c r="P166" s="152"/>
      <c r="Q166" s="152"/>
      <c r="R166" s="152"/>
      <c r="S166" s="152"/>
      <c r="T166" s="158"/>
      <c r="AT166" s="159" t="s">
        <v>142</v>
      </c>
      <c r="AU166" s="159" t="s">
        <v>20</v>
      </c>
      <c r="AV166" s="159" t="s">
        <v>75</v>
      </c>
      <c r="AW166" s="159" t="s">
        <v>81</v>
      </c>
      <c r="AX166" s="159" t="s">
        <v>69</v>
      </c>
      <c r="AY166" s="159" t="s">
        <v>112</v>
      </c>
    </row>
    <row r="167" spans="2:51" s="6" customFormat="1" ht="15.75" customHeight="1">
      <c r="B167" s="151"/>
      <c r="C167" s="152"/>
      <c r="D167" s="153" t="s">
        <v>142</v>
      </c>
      <c r="E167" s="152"/>
      <c r="F167" s="154" t="s">
        <v>274</v>
      </c>
      <c r="G167" s="152"/>
      <c r="H167" s="155">
        <v>0.905</v>
      </c>
      <c r="J167" s="152"/>
      <c r="K167" s="152"/>
      <c r="L167" s="156"/>
      <c r="M167" s="157"/>
      <c r="N167" s="152"/>
      <c r="O167" s="152"/>
      <c r="P167" s="152"/>
      <c r="Q167" s="152"/>
      <c r="R167" s="152"/>
      <c r="S167" s="152"/>
      <c r="T167" s="158"/>
      <c r="AT167" s="159" t="s">
        <v>142</v>
      </c>
      <c r="AU167" s="159" t="s">
        <v>20</v>
      </c>
      <c r="AV167" s="159" t="s">
        <v>75</v>
      </c>
      <c r="AW167" s="159" t="s">
        <v>81</v>
      </c>
      <c r="AX167" s="159" t="s">
        <v>69</v>
      </c>
      <c r="AY167" s="159" t="s">
        <v>112</v>
      </c>
    </row>
    <row r="168" spans="2:51" s="6" customFormat="1" ht="15.75" customHeight="1">
      <c r="B168" s="151"/>
      <c r="C168" s="152"/>
      <c r="D168" s="153" t="s">
        <v>142</v>
      </c>
      <c r="E168" s="152"/>
      <c r="F168" s="154" t="s">
        <v>275</v>
      </c>
      <c r="G168" s="152"/>
      <c r="H168" s="155">
        <v>1.93</v>
      </c>
      <c r="J168" s="152"/>
      <c r="K168" s="152"/>
      <c r="L168" s="156"/>
      <c r="M168" s="157"/>
      <c r="N168" s="152"/>
      <c r="O168" s="152"/>
      <c r="P168" s="152"/>
      <c r="Q168" s="152"/>
      <c r="R168" s="152"/>
      <c r="S168" s="152"/>
      <c r="T168" s="158"/>
      <c r="AT168" s="159" t="s">
        <v>142</v>
      </c>
      <c r="AU168" s="159" t="s">
        <v>20</v>
      </c>
      <c r="AV168" s="159" t="s">
        <v>75</v>
      </c>
      <c r="AW168" s="159" t="s">
        <v>81</v>
      </c>
      <c r="AX168" s="159" t="s">
        <v>69</v>
      </c>
      <c r="AY168" s="159" t="s">
        <v>112</v>
      </c>
    </row>
    <row r="169" spans="2:51" s="6" customFormat="1" ht="15.75" customHeight="1">
      <c r="B169" s="151"/>
      <c r="C169" s="152"/>
      <c r="D169" s="153" t="s">
        <v>142</v>
      </c>
      <c r="E169" s="152"/>
      <c r="F169" s="154" t="s">
        <v>272</v>
      </c>
      <c r="G169" s="152"/>
      <c r="H169" s="155">
        <v>1.206</v>
      </c>
      <c r="J169" s="152"/>
      <c r="K169" s="152"/>
      <c r="L169" s="156"/>
      <c r="M169" s="157"/>
      <c r="N169" s="152"/>
      <c r="O169" s="152"/>
      <c r="P169" s="152"/>
      <c r="Q169" s="152"/>
      <c r="R169" s="152"/>
      <c r="S169" s="152"/>
      <c r="T169" s="158"/>
      <c r="AT169" s="159" t="s">
        <v>142</v>
      </c>
      <c r="AU169" s="159" t="s">
        <v>20</v>
      </c>
      <c r="AV169" s="159" t="s">
        <v>75</v>
      </c>
      <c r="AW169" s="159" t="s">
        <v>81</v>
      </c>
      <c r="AX169" s="159" t="s">
        <v>69</v>
      </c>
      <c r="AY169" s="159" t="s">
        <v>112</v>
      </c>
    </row>
    <row r="170" spans="2:51" s="6" customFormat="1" ht="15.75" customHeight="1">
      <c r="B170" s="168"/>
      <c r="C170" s="169"/>
      <c r="D170" s="153" t="s">
        <v>142</v>
      </c>
      <c r="E170" s="169"/>
      <c r="F170" s="170" t="s">
        <v>276</v>
      </c>
      <c r="G170" s="169"/>
      <c r="H170" s="169"/>
      <c r="J170" s="169"/>
      <c r="K170" s="169"/>
      <c r="L170" s="171"/>
      <c r="M170" s="172"/>
      <c r="N170" s="169"/>
      <c r="O170" s="169"/>
      <c r="P170" s="169"/>
      <c r="Q170" s="169"/>
      <c r="R170" s="169"/>
      <c r="S170" s="169"/>
      <c r="T170" s="173"/>
      <c r="AT170" s="174" t="s">
        <v>142</v>
      </c>
      <c r="AU170" s="174" t="s">
        <v>20</v>
      </c>
      <c r="AV170" s="174" t="s">
        <v>20</v>
      </c>
      <c r="AW170" s="174" t="s">
        <v>81</v>
      </c>
      <c r="AX170" s="174" t="s">
        <v>69</v>
      </c>
      <c r="AY170" s="174" t="s">
        <v>112</v>
      </c>
    </row>
    <row r="171" spans="2:51" s="6" customFormat="1" ht="15.75" customHeight="1">
      <c r="B171" s="151"/>
      <c r="C171" s="152"/>
      <c r="D171" s="153" t="s">
        <v>142</v>
      </c>
      <c r="E171" s="152"/>
      <c r="F171" s="154" t="s">
        <v>277</v>
      </c>
      <c r="G171" s="152"/>
      <c r="H171" s="155">
        <v>8.291</v>
      </c>
      <c r="J171" s="152"/>
      <c r="K171" s="152"/>
      <c r="L171" s="156"/>
      <c r="M171" s="157"/>
      <c r="N171" s="152"/>
      <c r="O171" s="152"/>
      <c r="P171" s="152"/>
      <c r="Q171" s="152"/>
      <c r="R171" s="152"/>
      <c r="S171" s="152"/>
      <c r="T171" s="158"/>
      <c r="AT171" s="159" t="s">
        <v>142</v>
      </c>
      <c r="AU171" s="159" t="s">
        <v>20</v>
      </c>
      <c r="AV171" s="159" t="s">
        <v>75</v>
      </c>
      <c r="AW171" s="159" t="s">
        <v>81</v>
      </c>
      <c r="AX171" s="159" t="s">
        <v>69</v>
      </c>
      <c r="AY171" s="159" t="s">
        <v>112</v>
      </c>
    </row>
    <row r="172" spans="2:51" s="6" customFormat="1" ht="15.75" customHeight="1">
      <c r="B172" s="151"/>
      <c r="C172" s="152"/>
      <c r="D172" s="153" t="s">
        <v>142</v>
      </c>
      <c r="E172" s="152"/>
      <c r="F172" s="154" t="s">
        <v>278</v>
      </c>
      <c r="G172" s="152"/>
      <c r="H172" s="155">
        <v>-0.135</v>
      </c>
      <c r="J172" s="152"/>
      <c r="K172" s="152"/>
      <c r="L172" s="156"/>
      <c r="M172" s="157"/>
      <c r="N172" s="152"/>
      <c r="O172" s="152"/>
      <c r="P172" s="152"/>
      <c r="Q172" s="152"/>
      <c r="R172" s="152"/>
      <c r="S172" s="152"/>
      <c r="T172" s="158"/>
      <c r="AT172" s="159" t="s">
        <v>142</v>
      </c>
      <c r="AU172" s="159" t="s">
        <v>20</v>
      </c>
      <c r="AV172" s="159" t="s">
        <v>75</v>
      </c>
      <c r="AW172" s="159" t="s">
        <v>81</v>
      </c>
      <c r="AX172" s="159" t="s">
        <v>69</v>
      </c>
      <c r="AY172" s="159" t="s">
        <v>112</v>
      </c>
    </row>
    <row r="173" spans="2:51" s="6" customFormat="1" ht="15.75" customHeight="1">
      <c r="B173" s="168"/>
      <c r="C173" s="169"/>
      <c r="D173" s="153" t="s">
        <v>142</v>
      </c>
      <c r="E173" s="169"/>
      <c r="F173" s="170" t="s">
        <v>279</v>
      </c>
      <c r="G173" s="169"/>
      <c r="H173" s="169"/>
      <c r="J173" s="169"/>
      <c r="K173" s="169"/>
      <c r="L173" s="171"/>
      <c r="M173" s="172"/>
      <c r="N173" s="169"/>
      <c r="O173" s="169"/>
      <c r="P173" s="169"/>
      <c r="Q173" s="169"/>
      <c r="R173" s="169"/>
      <c r="S173" s="169"/>
      <c r="T173" s="173"/>
      <c r="AT173" s="174" t="s">
        <v>142</v>
      </c>
      <c r="AU173" s="174" t="s">
        <v>20</v>
      </c>
      <c r="AV173" s="174" t="s">
        <v>20</v>
      </c>
      <c r="AW173" s="174" t="s">
        <v>81</v>
      </c>
      <c r="AX173" s="174" t="s">
        <v>69</v>
      </c>
      <c r="AY173" s="174" t="s">
        <v>112</v>
      </c>
    </row>
    <row r="174" spans="2:51" s="6" customFormat="1" ht="15.75" customHeight="1">
      <c r="B174" s="151"/>
      <c r="C174" s="152"/>
      <c r="D174" s="153" t="s">
        <v>142</v>
      </c>
      <c r="E174" s="152"/>
      <c r="F174" s="154" t="s">
        <v>280</v>
      </c>
      <c r="G174" s="152"/>
      <c r="H174" s="155">
        <v>1.143</v>
      </c>
      <c r="J174" s="152"/>
      <c r="K174" s="152"/>
      <c r="L174" s="156"/>
      <c r="M174" s="157"/>
      <c r="N174" s="152"/>
      <c r="O174" s="152"/>
      <c r="P174" s="152"/>
      <c r="Q174" s="152"/>
      <c r="R174" s="152"/>
      <c r="S174" s="152"/>
      <c r="T174" s="158"/>
      <c r="AT174" s="159" t="s">
        <v>142</v>
      </c>
      <c r="AU174" s="159" t="s">
        <v>20</v>
      </c>
      <c r="AV174" s="159" t="s">
        <v>75</v>
      </c>
      <c r="AW174" s="159" t="s">
        <v>81</v>
      </c>
      <c r="AX174" s="159" t="s">
        <v>69</v>
      </c>
      <c r="AY174" s="159" t="s">
        <v>112</v>
      </c>
    </row>
    <row r="175" spans="2:51" s="6" customFormat="1" ht="15.75" customHeight="1">
      <c r="B175" s="168"/>
      <c r="C175" s="169"/>
      <c r="D175" s="153" t="s">
        <v>142</v>
      </c>
      <c r="E175" s="169"/>
      <c r="F175" s="170" t="s">
        <v>281</v>
      </c>
      <c r="G175" s="169"/>
      <c r="H175" s="169"/>
      <c r="J175" s="169"/>
      <c r="K175" s="169"/>
      <c r="L175" s="171"/>
      <c r="M175" s="172"/>
      <c r="N175" s="169"/>
      <c r="O175" s="169"/>
      <c r="P175" s="169"/>
      <c r="Q175" s="169"/>
      <c r="R175" s="169"/>
      <c r="S175" s="169"/>
      <c r="T175" s="173"/>
      <c r="AT175" s="174" t="s">
        <v>142</v>
      </c>
      <c r="AU175" s="174" t="s">
        <v>20</v>
      </c>
      <c r="AV175" s="174" t="s">
        <v>20</v>
      </c>
      <c r="AW175" s="174" t="s">
        <v>81</v>
      </c>
      <c r="AX175" s="174" t="s">
        <v>69</v>
      </c>
      <c r="AY175" s="174" t="s">
        <v>112</v>
      </c>
    </row>
    <row r="176" spans="2:51" s="6" customFormat="1" ht="15.75" customHeight="1">
      <c r="B176" s="151"/>
      <c r="C176" s="152"/>
      <c r="D176" s="153" t="s">
        <v>142</v>
      </c>
      <c r="E176" s="152"/>
      <c r="F176" s="154" t="s">
        <v>282</v>
      </c>
      <c r="G176" s="152"/>
      <c r="H176" s="155">
        <v>0.78</v>
      </c>
      <c r="J176" s="152"/>
      <c r="K176" s="152"/>
      <c r="L176" s="156"/>
      <c r="M176" s="157"/>
      <c r="N176" s="152"/>
      <c r="O176" s="152"/>
      <c r="P176" s="152"/>
      <c r="Q176" s="152"/>
      <c r="R176" s="152"/>
      <c r="S176" s="152"/>
      <c r="T176" s="158"/>
      <c r="AT176" s="159" t="s">
        <v>142</v>
      </c>
      <c r="AU176" s="159" t="s">
        <v>20</v>
      </c>
      <c r="AV176" s="159" t="s">
        <v>75</v>
      </c>
      <c r="AW176" s="159" t="s">
        <v>81</v>
      </c>
      <c r="AX176" s="159" t="s">
        <v>69</v>
      </c>
      <c r="AY176" s="159" t="s">
        <v>112</v>
      </c>
    </row>
    <row r="177" spans="2:51" s="6" customFormat="1" ht="15.75" customHeight="1">
      <c r="B177" s="160"/>
      <c r="C177" s="161"/>
      <c r="D177" s="153" t="s">
        <v>142</v>
      </c>
      <c r="E177" s="161"/>
      <c r="F177" s="162" t="s">
        <v>160</v>
      </c>
      <c r="G177" s="161"/>
      <c r="H177" s="163">
        <v>15.628</v>
      </c>
      <c r="J177" s="161"/>
      <c r="K177" s="161"/>
      <c r="L177" s="164"/>
      <c r="M177" s="165"/>
      <c r="N177" s="161"/>
      <c r="O177" s="161"/>
      <c r="P177" s="161"/>
      <c r="Q177" s="161"/>
      <c r="R177" s="161"/>
      <c r="S177" s="161"/>
      <c r="T177" s="166"/>
      <c r="AT177" s="167" t="s">
        <v>142</v>
      </c>
      <c r="AU177" s="167" t="s">
        <v>20</v>
      </c>
      <c r="AV177" s="167" t="s">
        <v>118</v>
      </c>
      <c r="AW177" s="167" t="s">
        <v>81</v>
      </c>
      <c r="AX177" s="167" t="s">
        <v>20</v>
      </c>
      <c r="AY177" s="167" t="s">
        <v>112</v>
      </c>
    </row>
    <row r="178" spans="2:65" s="6" customFormat="1" ht="15.75" customHeight="1">
      <c r="B178" s="21"/>
      <c r="C178" s="137" t="s">
        <v>283</v>
      </c>
      <c r="D178" s="137" t="s">
        <v>113</v>
      </c>
      <c r="E178" s="138" t="s">
        <v>284</v>
      </c>
      <c r="F178" s="139" t="s">
        <v>285</v>
      </c>
      <c r="G178" s="140" t="s">
        <v>139</v>
      </c>
      <c r="H178" s="141">
        <v>2.17</v>
      </c>
      <c r="I178" s="142">
        <v>3966.2</v>
      </c>
      <c r="J178" s="143">
        <f>ROUND($I$178*$H$178,2)</f>
        <v>8606.65</v>
      </c>
      <c r="K178" s="139" t="s">
        <v>117</v>
      </c>
      <c r="L178" s="41"/>
      <c r="M178" s="144"/>
      <c r="N178" s="145" t="s">
        <v>40</v>
      </c>
      <c r="O178" s="22"/>
      <c r="P178" s="22"/>
      <c r="Q178" s="146">
        <v>2.45832</v>
      </c>
      <c r="R178" s="146">
        <f>$Q$178*$H$178</f>
        <v>5.3345544</v>
      </c>
      <c r="S178" s="146">
        <v>0</v>
      </c>
      <c r="T178" s="147">
        <f>$S$178*$H$178</f>
        <v>0</v>
      </c>
      <c r="AR178" s="82" t="s">
        <v>118</v>
      </c>
      <c r="AT178" s="82" t="s">
        <v>113</v>
      </c>
      <c r="AU178" s="82" t="s">
        <v>20</v>
      </c>
      <c r="AY178" s="6" t="s">
        <v>112</v>
      </c>
      <c r="BE178" s="148">
        <f>IF($N$178="základní",$J$178,0)</f>
        <v>8606.65</v>
      </c>
      <c r="BF178" s="148">
        <f>IF($N$178="snížená",$J$178,0)</f>
        <v>0</v>
      </c>
      <c r="BG178" s="148">
        <f>IF($N$178="zákl. přenesená",$J$178,0)</f>
        <v>0</v>
      </c>
      <c r="BH178" s="148">
        <f>IF($N$178="sníž. přenesená",$J$178,0)</f>
        <v>0</v>
      </c>
      <c r="BI178" s="148">
        <f>IF($N$178="nulová",$J$178,0)</f>
        <v>0</v>
      </c>
      <c r="BJ178" s="82" t="s">
        <v>20</v>
      </c>
      <c r="BK178" s="148">
        <f>ROUND($I$178*$H$178,2)</f>
        <v>8606.65</v>
      </c>
      <c r="BL178" s="82" t="s">
        <v>118</v>
      </c>
      <c r="BM178" s="82" t="s">
        <v>286</v>
      </c>
    </row>
    <row r="179" spans="2:47" s="6" customFormat="1" ht="16.5" customHeight="1">
      <c r="B179" s="21"/>
      <c r="C179" s="22"/>
      <c r="D179" s="149" t="s">
        <v>120</v>
      </c>
      <c r="E179" s="22"/>
      <c r="F179" s="150" t="s">
        <v>287</v>
      </c>
      <c r="G179" s="22"/>
      <c r="H179" s="22"/>
      <c r="J179" s="22"/>
      <c r="K179" s="22"/>
      <c r="L179" s="41"/>
      <c r="M179" s="54"/>
      <c r="N179" s="22"/>
      <c r="O179" s="22"/>
      <c r="P179" s="22"/>
      <c r="Q179" s="22"/>
      <c r="R179" s="22"/>
      <c r="S179" s="22"/>
      <c r="T179" s="55"/>
      <c r="AT179" s="6" t="s">
        <v>120</v>
      </c>
      <c r="AU179" s="6" t="s">
        <v>20</v>
      </c>
    </row>
    <row r="180" spans="2:65" s="6" customFormat="1" ht="15.75" customHeight="1">
      <c r="B180" s="21"/>
      <c r="C180" s="137" t="s">
        <v>288</v>
      </c>
      <c r="D180" s="137" t="s">
        <v>113</v>
      </c>
      <c r="E180" s="138" t="s">
        <v>289</v>
      </c>
      <c r="F180" s="139" t="s">
        <v>290</v>
      </c>
      <c r="G180" s="140" t="s">
        <v>291</v>
      </c>
      <c r="H180" s="141">
        <v>1</v>
      </c>
      <c r="I180" s="142">
        <v>1529.59</v>
      </c>
      <c r="J180" s="143">
        <f>ROUND($I$180*$H$180,2)</f>
        <v>1529.59</v>
      </c>
      <c r="K180" s="139"/>
      <c r="L180" s="41"/>
      <c r="M180" s="144"/>
      <c r="N180" s="145" t="s">
        <v>40</v>
      </c>
      <c r="O180" s="22"/>
      <c r="P180" s="22"/>
      <c r="Q180" s="146">
        <v>2.45832</v>
      </c>
      <c r="R180" s="146">
        <f>$Q$180*$H$180</f>
        <v>2.45832</v>
      </c>
      <c r="S180" s="146">
        <v>0</v>
      </c>
      <c r="T180" s="147">
        <f>$S$180*$H$180</f>
        <v>0</v>
      </c>
      <c r="AR180" s="82" t="s">
        <v>118</v>
      </c>
      <c r="AT180" s="82" t="s">
        <v>113</v>
      </c>
      <c r="AU180" s="82" t="s">
        <v>20</v>
      </c>
      <c r="AY180" s="6" t="s">
        <v>112</v>
      </c>
      <c r="BE180" s="148">
        <f>IF($N$180="základní",$J$180,0)</f>
        <v>1529.59</v>
      </c>
      <c r="BF180" s="148">
        <f>IF($N$180="snížená",$J$180,0)</f>
        <v>0</v>
      </c>
      <c r="BG180" s="148">
        <f>IF($N$180="zákl. přenesená",$J$180,0)</f>
        <v>0</v>
      </c>
      <c r="BH180" s="148">
        <f>IF($N$180="sníž. přenesená",$J$180,0)</f>
        <v>0</v>
      </c>
      <c r="BI180" s="148">
        <f>IF($N$180="nulová",$J$180,0)</f>
        <v>0</v>
      </c>
      <c r="BJ180" s="82" t="s">
        <v>20</v>
      </c>
      <c r="BK180" s="148">
        <f>ROUND($I$180*$H$180,2)</f>
        <v>1529.59</v>
      </c>
      <c r="BL180" s="82" t="s">
        <v>118</v>
      </c>
      <c r="BM180" s="82" t="s">
        <v>292</v>
      </c>
    </row>
    <row r="181" spans="2:47" s="6" customFormat="1" ht="16.5" customHeight="1">
      <c r="B181" s="21"/>
      <c r="C181" s="22"/>
      <c r="D181" s="149" t="s">
        <v>120</v>
      </c>
      <c r="E181" s="22"/>
      <c r="F181" s="150" t="s">
        <v>287</v>
      </c>
      <c r="G181" s="22"/>
      <c r="H181" s="22"/>
      <c r="J181" s="22"/>
      <c r="K181" s="22"/>
      <c r="L181" s="41"/>
      <c r="M181" s="54"/>
      <c r="N181" s="22"/>
      <c r="O181" s="22"/>
      <c r="P181" s="22"/>
      <c r="Q181" s="22"/>
      <c r="R181" s="22"/>
      <c r="S181" s="22"/>
      <c r="T181" s="55"/>
      <c r="AT181" s="6" t="s">
        <v>120</v>
      </c>
      <c r="AU181" s="6" t="s">
        <v>20</v>
      </c>
    </row>
    <row r="182" spans="2:65" s="6" customFormat="1" ht="15.75" customHeight="1">
      <c r="B182" s="21"/>
      <c r="C182" s="137" t="s">
        <v>293</v>
      </c>
      <c r="D182" s="137" t="s">
        <v>113</v>
      </c>
      <c r="E182" s="138" t="s">
        <v>294</v>
      </c>
      <c r="F182" s="139" t="s">
        <v>295</v>
      </c>
      <c r="G182" s="140" t="s">
        <v>116</v>
      </c>
      <c r="H182" s="141">
        <v>19.968</v>
      </c>
      <c r="I182" s="142">
        <v>460.97</v>
      </c>
      <c r="J182" s="143">
        <f>ROUND($I$182*$H$182,2)</f>
        <v>9204.65</v>
      </c>
      <c r="K182" s="139" t="s">
        <v>117</v>
      </c>
      <c r="L182" s="41"/>
      <c r="M182" s="144"/>
      <c r="N182" s="145" t="s">
        <v>40</v>
      </c>
      <c r="O182" s="22"/>
      <c r="P182" s="22"/>
      <c r="Q182" s="146">
        <v>0.00109</v>
      </c>
      <c r="R182" s="146">
        <f>$Q$182*$H$182</f>
        <v>0.021765120000000002</v>
      </c>
      <c r="S182" s="146">
        <v>0</v>
      </c>
      <c r="T182" s="147">
        <f>$S$182*$H$182</f>
        <v>0</v>
      </c>
      <c r="AR182" s="82" t="s">
        <v>118</v>
      </c>
      <c r="AT182" s="82" t="s">
        <v>113</v>
      </c>
      <c r="AU182" s="82" t="s">
        <v>20</v>
      </c>
      <c r="AY182" s="6" t="s">
        <v>112</v>
      </c>
      <c r="BE182" s="148">
        <f>IF($N$182="základní",$J$182,0)</f>
        <v>9204.65</v>
      </c>
      <c r="BF182" s="148">
        <f>IF($N$182="snížená",$J$182,0)</f>
        <v>0</v>
      </c>
      <c r="BG182" s="148">
        <f>IF($N$182="zákl. přenesená",$J$182,0)</f>
        <v>0</v>
      </c>
      <c r="BH182" s="148">
        <f>IF($N$182="sníž. přenesená",$J$182,0)</f>
        <v>0</v>
      </c>
      <c r="BI182" s="148">
        <f>IF($N$182="nulová",$J$182,0)</f>
        <v>0</v>
      </c>
      <c r="BJ182" s="82" t="s">
        <v>20</v>
      </c>
      <c r="BK182" s="148">
        <f>ROUND($I$182*$H$182,2)</f>
        <v>9204.65</v>
      </c>
      <c r="BL182" s="82" t="s">
        <v>118</v>
      </c>
      <c r="BM182" s="82" t="s">
        <v>296</v>
      </c>
    </row>
    <row r="183" spans="2:47" s="6" customFormat="1" ht="27" customHeight="1">
      <c r="B183" s="21"/>
      <c r="C183" s="22"/>
      <c r="D183" s="149" t="s">
        <v>120</v>
      </c>
      <c r="E183" s="22"/>
      <c r="F183" s="150" t="s">
        <v>297</v>
      </c>
      <c r="G183" s="22"/>
      <c r="H183" s="22"/>
      <c r="J183" s="22"/>
      <c r="K183" s="22"/>
      <c r="L183" s="41"/>
      <c r="M183" s="54"/>
      <c r="N183" s="22"/>
      <c r="O183" s="22"/>
      <c r="P183" s="22"/>
      <c r="Q183" s="22"/>
      <c r="R183" s="22"/>
      <c r="S183" s="22"/>
      <c r="T183" s="55"/>
      <c r="AT183" s="6" t="s">
        <v>120</v>
      </c>
      <c r="AU183" s="6" t="s">
        <v>20</v>
      </c>
    </row>
    <row r="184" spans="2:51" s="6" customFormat="1" ht="15.75" customHeight="1">
      <c r="B184" s="151"/>
      <c r="C184" s="152"/>
      <c r="D184" s="153" t="s">
        <v>142</v>
      </c>
      <c r="E184" s="152"/>
      <c r="F184" s="154" t="s">
        <v>298</v>
      </c>
      <c r="G184" s="152"/>
      <c r="H184" s="155">
        <v>19.968</v>
      </c>
      <c r="J184" s="152"/>
      <c r="K184" s="152"/>
      <c r="L184" s="156"/>
      <c r="M184" s="157"/>
      <c r="N184" s="152"/>
      <c r="O184" s="152"/>
      <c r="P184" s="152"/>
      <c r="Q184" s="152"/>
      <c r="R184" s="152"/>
      <c r="S184" s="152"/>
      <c r="T184" s="158"/>
      <c r="AT184" s="159" t="s">
        <v>142</v>
      </c>
      <c r="AU184" s="159" t="s">
        <v>20</v>
      </c>
      <c r="AV184" s="159" t="s">
        <v>75</v>
      </c>
      <c r="AW184" s="159" t="s">
        <v>81</v>
      </c>
      <c r="AX184" s="159" t="s">
        <v>20</v>
      </c>
      <c r="AY184" s="159" t="s">
        <v>112</v>
      </c>
    </row>
    <row r="185" spans="2:65" s="6" customFormat="1" ht="15.75" customHeight="1">
      <c r="B185" s="21"/>
      <c r="C185" s="137" t="s">
        <v>299</v>
      </c>
      <c r="D185" s="137" t="s">
        <v>113</v>
      </c>
      <c r="E185" s="138" t="s">
        <v>300</v>
      </c>
      <c r="F185" s="139" t="s">
        <v>301</v>
      </c>
      <c r="G185" s="140" t="s">
        <v>116</v>
      </c>
      <c r="H185" s="141">
        <v>19.968</v>
      </c>
      <c r="I185" s="142">
        <v>212.53</v>
      </c>
      <c r="J185" s="143">
        <f>ROUND($I$185*$H$185,2)</f>
        <v>4243.8</v>
      </c>
      <c r="K185" s="139" t="s">
        <v>117</v>
      </c>
      <c r="L185" s="41"/>
      <c r="M185" s="144"/>
      <c r="N185" s="145" t="s">
        <v>40</v>
      </c>
      <c r="O185" s="22"/>
      <c r="P185" s="22"/>
      <c r="Q185" s="146">
        <v>0</v>
      </c>
      <c r="R185" s="146">
        <f>$Q$185*$H$185</f>
        <v>0</v>
      </c>
      <c r="S185" s="146">
        <v>0</v>
      </c>
      <c r="T185" s="147">
        <f>$S$185*$H$185</f>
        <v>0</v>
      </c>
      <c r="AR185" s="82" t="s">
        <v>118</v>
      </c>
      <c r="AT185" s="82" t="s">
        <v>113</v>
      </c>
      <c r="AU185" s="82" t="s">
        <v>20</v>
      </c>
      <c r="AY185" s="6" t="s">
        <v>112</v>
      </c>
      <c r="BE185" s="148">
        <f>IF($N$185="základní",$J$185,0)</f>
        <v>4243.8</v>
      </c>
      <c r="BF185" s="148">
        <f>IF($N$185="snížená",$J$185,0)</f>
        <v>0</v>
      </c>
      <c r="BG185" s="148">
        <f>IF($N$185="zákl. přenesená",$J$185,0)</f>
        <v>0</v>
      </c>
      <c r="BH185" s="148">
        <f>IF($N$185="sníž. přenesená",$J$185,0)</f>
        <v>0</v>
      </c>
      <c r="BI185" s="148">
        <f>IF($N$185="nulová",$J$185,0)</f>
        <v>0</v>
      </c>
      <c r="BJ185" s="82" t="s">
        <v>20</v>
      </c>
      <c r="BK185" s="148">
        <f>ROUND($I$185*$H$185,2)</f>
        <v>4243.8</v>
      </c>
      <c r="BL185" s="82" t="s">
        <v>118</v>
      </c>
      <c r="BM185" s="82" t="s">
        <v>302</v>
      </c>
    </row>
    <row r="186" spans="2:47" s="6" customFormat="1" ht="27" customHeight="1">
      <c r="B186" s="21"/>
      <c r="C186" s="22"/>
      <c r="D186" s="149" t="s">
        <v>120</v>
      </c>
      <c r="E186" s="22"/>
      <c r="F186" s="150" t="s">
        <v>303</v>
      </c>
      <c r="G186" s="22"/>
      <c r="H186" s="22"/>
      <c r="J186" s="22"/>
      <c r="K186" s="22"/>
      <c r="L186" s="41"/>
      <c r="M186" s="54"/>
      <c r="N186" s="22"/>
      <c r="O186" s="22"/>
      <c r="P186" s="22"/>
      <c r="Q186" s="22"/>
      <c r="R186" s="22"/>
      <c r="S186" s="22"/>
      <c r="T186" s="55"/>
      <c r="AT186" s="6" t="s">
        <v>120</v>
      </c>
      <c r="AU186" s="6" t="s">
        <v>20</v>
      </c>
    </row>
    <row r="187" spans="2:65" s="6" customFormat="1" ht="15.75" customHeight="1">
      <c r="B187" s="21"/>
      <c r="C187" s="137" t="s">
        <v>304</v>
      </c>
      <c r="D187" s="137" t="s">
        <v>113</v>
      </c>
      <c r="E187" s="138" t="s">
        <v>305</v>
      </c>
      <c r="F187" s="139" t="s">
        <v>306</v>
      </c>
      <c r="G187" s="140" t="s">
        <v>240</v>
      </c>
      <c r="H187" s="141">
        <v>0.098</v>
      </c>
      <c r="I187" s="142">
        <v>31726.94</v>
      </c>
      <c r="J187" s="143">
        <f>ROUND($I$187*$H$187,2)</f>
        <v>3109.24</v>
      </c>
      <c r="K187" s="139" t="s">
        <v>117</v>
      </c>
      <c r="L187" s="41"/>
      <c r="M187" s="144"/>
      <c r="N187" s="145" t="s">
        <v>40</v>
      </c>
      <c r="O187" s="22"/>
      <c r="P187" s="22"/>
      <c r="Q187" s="146">
        <v>1.04881</v>
      </c>
      <c r="R187" s="146">
        <f>$Q$187*$H$187</f>
        <v>0.10278338000000001</v>
      </c>
      <c r="S187" s="146">
        <v>0</v>
      </c>
      <c r="T187" s="147">
        <f>$S$187*$H$187</f>
        <v>0</v>
      </c>
      <c r="AR187" s="82" t="s">
        <v>118</v>
      </c>
      <c r="AT187" s="82" t="s">
        <v>113</v>
      </c>
      <c r="AU187" s="82" t="s">
        <v>20</v>
      </c>
      <c r="AY187" s="6" t="s">
        <v>112</v>
      </c>
      <c r="BE187" s="148">
        <f>IF($N$187="základní",$J$187,0)</f>
        <v>3109.24</v>
      </c>
      <c r="BF187" s="148">
        <f>IF($N$187="snížená",$J$187,0)</f>
        <v>0</v>
      </c>
      <c r="BG187" s="148">
        <f>IF($N$187="zákl. přenesená",$J$187,0)</f>
        <v>0</v>
      </c>
      <c r="BH187" s="148">
        <f>IF($N$187="sníž. přenesená",$J$187,0)</f>
        <v>0</v>
      </c>
      <c r="BI187" s="148">
        <f>IF($N$187="nulová",$J$187,0)</f>
        <v>0</v>
      </c>
      <c r="BJ187" s="82" t="s">
        <v>20</v>
      </c>
      <c r="BK187" s="148">
        <f>ROUND($I$187*$H$187,2)</f>
        <v>3109.24</v>
      </c>
      <c r="BL187" s="82" t="s">
        <v>118</v>
      </c>
      <c r="BM187" s="82" t="s">
        <v>307</v>
      </c>
    </row>
    <row r="188" spans="2:47" s="6" customFormat="1" ht="27" customHeight="1">
      <c r="B188" s="21"/>
      <c r="C188" s="22"/>
      <c r="D188" s="149" t="s">
        <v>120</v>
      </c>
      <c r="E188" s="22"/>
      <c r="F188" s="150" t="s">
        <v>308</v>
      </c>
      <c r="G188" s="22"/>
      <c r="H188" s="22"/>
      <c r="J188" s="22"/>
      <c r="K188" s="22"/>
      <c r="L188" s="41"/>
      <c r="M188" s="54"/>
      <c r="N188" s="22"/>
      <c r="O188" s="22"/>
      <c r="P188" s="22"/>
      <c r="Q188" s="22"/>
      <c r="R188" s="22"/>
      <c r="S188" s="22"/>
      <c r="T188" s="55"/>
      <c r="AT188" s="6" t="s">
        <v>120</v>
      </c>
      <c r="AU188" s="6" t="s">
        <v>20</v>
      </c>
    </row>
    <row r="189" spans="2:51" s="6" customFormat="1" ht="15.75" customHeight="1">
      <c r="B189" s="151"/>
      <c r="C189" s="152"/>
      <c r="D189" s="153" t="s">
        <v>142</v>
      </c>
      <c r="E189" s="152"/>
      <c r="F189" s="154" t="s">
        <v>309</v>
      </c>
      <c r="G189" s="152"/>
      <c r="H189" s="155">
        <v>0.098</v>
      </c>
      <c r="J189" s="152"/>
      <c r="K189" s="152"/>
      <c r="L189" s="156"/>
      <c r="M189" s="157"/>
      <c r="N189" s="152"/>
      <c r="O189" s="152"/>
      <c r="P189" s="152"/>
      <c r="Q189" s="152"/>
      <c r="R189" s="152"/>
      <c r="S189" s="152"/>
      <c r="T189" s="158"/>
      <c r="AT189" s="159" t="s">
        <v>142</v>
      </c>
      <c r="AU189" s="159" t="s">
        <v>20</v>
      </c>
      <c r="AV189" s="159" t="s">
        <v>75</v>
      </c>
      <c r="AW189" s="159" t="s">
        <v>81</v>
      </c>
      <c r="AX189" s="159" t="s">
        <v>20</v>
      </c>
      <c r="AY189" s="159" t="s">
        <v>112</v>
      </c>
    </row>
    <row r="190" spans="2:65" s="6" customFormat="1" ht="15.75" customHeight="1">
      <c r="B190" s="21"/>
      <c r="C190" s="137" t="s">
        <v>310</v>
      </c>
      <c r="D190" s="137" t="s">
        <v>113</v>
      </c>
      <c r="E190" s="138" t="s">
        <v>311</v>
      </c>
      <c r="F190" s="139" t="s">
        <v>312</v>
      </c>
      <c r="G190" s="140" t="s">
        <v>200</v>
      </c>
      <c r="H190" s="141">
        <v>33.28</v>
      </c>
      <c r="I190" s="142">
        <v>505.28</v>
      </c>
      <c r="J190" s="143">
        <f>ROUND($I$190*$H$190,2)</f>
        <v>16815.72</v>
      </c>
      <c r="K190" s="139" t="s">
        <v>117</v>
      </c>
      <c r="L190" s="41"/>
      <c r="M190" s="144"/>
      <c r="N190" s="145" t="s">
        <v>40</v>
      </c>
      <c r="O190" s="22"/>
      <c r="P190" s="22"/>
      <c r="Q190" s="146">
        <v>0.10364</v>
      </c>
      <c r="R190" s="146">
        <f>$Q$190*$H$190</f>
        <v>3.4491392</v>
      </c>
      <c r="S190" s="146">
        <v>0</v>
      </c>
      <c r="T190" s="147">
        <f>$S$190*$H$190</f>
        <v>0</v>
      </c>
      <c r="AR190" s="82" t="s">
        <v>118</v>
      </c>
      <c r="AT190" s="82" t="s">
        <v>113</v>
      </c>
      <c r="AU190" s="82" t="s">
        <v>20</v>
      </c>
      <c r="AY190" s="6" t="s">
        <v>112</v>
      </c>
      <c r="BE190" s="148">
        <f>IF($N$190="základní",$J$190,0)</f>
        <v>16815.72</v>
      </c>
      <c r="BF190" s="148">
        <f>IF($N$190="snížená",$J$190,0)</f>
        <v>0</v>
      </c>
      <c r="BG190" s="148">
        <f>IF($N$190="zákl. přenesená",$J$190,0)</f>
        <v>0</v>
      </c>
      <c r="BH190" s="148">
        <f>IF($N$190="sníž. přenesená",$J$190,0)</f>
        <v>0</v>
      </c>
      <c r="BI190" s="148">
        <f>IF($N$190="nulová",$J$190,0)</f>
        <v>0</v>
      </c>
      <c r="BJ190" s="82" t="s">
        <v>20</v>
      </c>
      <c r="BK190" s="148">
        <f>ROUND($I$190*$H$190,2)</f>
        <v>16815.72</v>
      </c>
      <c r="BL190" s="82" t="s">
        <v>118</v>
      </c>
      <c r="BM190" s="82" t="s">
        <v>313</v>
      </c>
    </row>
    <row r="191" spans="2:47" s="6" customFormat="1" ht="16.5" customHeight="1">
      <c r="B191" s="21"/>
      <c r="C191" s="22"/>
      <c r="D191" s="149" t="s">
        <v>120</v>
      </c>
      <c r="E191" s="22"/>
      <c r="F191" s="150" t="s">
        <v>314</v>
      </c>
      <c r="G191" s="22"/>
      <c r="H191" s="22"/>
      <c r="J191" s="22"/>
      <c r="K191" s="22"/>
      <c r="L191" s="41"/>
      <c r="M191" s="54"/>
      <c r="N191" s="22"/>
      <c r="O191" s="22"/>
      <c r="P191" s="22"/>
      <c r="Q191" s="22"/>
      <c r="R191" s="22"/>
      <c r="S191" s="22"/>
      <c r="T191" s="55"/>
      <c r="AT191" s="6" t="s">
        <v>120</v>
      </c>
      <c r="AU191" s="6" t="s">
        <v>20</v>
      </c>
    </row>
    <row r="192" spans="2:51" s="6" customFormat="1" ht="15.75" customHeight="1">
      <c r="B192" s="151"/>
      <c r="C192" s="152"/>
      <c r="D192" s="153" t="s">
        <v>142</v>
      </c>
      <c r="E192" s="152"/>
      <c r="F192" s="154" t="s">
        <v>315</v>
      </c>
      <c r="G192" s="152"/>
      <c r="H192" s="155">
        <v>33.28</v>
      </c>
      <c r="J192" s="152"/>
      <c r="K192" s="152"/>
      <c r="L192" s="156"/>
      <c r="M192" s="157"/>
      <c r="N192" s="152"/>
      <c r="O192" s="152"/>
      <c r="P192" s="152"/>
      <c r="Q192" s="152"/>
      <c r="R192" s="152"/>
      <c r="S192" s="152"/>
      <c r="T192" s="158"/>
      <c r="AT192" s="159" t="s">
        <v>142</v>
      </c>
      <c r="AU192" s="159" t="s">
        <v>20</v>
      </c>
      <c r="AV192" s="159" t="s">
        <v>75</v>
      </c>
      <c r="AW192" s="159" t="s">
        <v>81</v>
      </c>
      <c r="AX192" s="159" t="s">
        <v>20</v>
      </c>
      <c r="AY192" s="159" t="s">
        <v>112</v>
      </c>
    </row>
    <row r="193" spans="2:65" s="6" customFormat="1" ht="15.75" customHeight="1">
      <c r="B193" s="21"/>
      <c r="C193" s="137" t="s">
        <v>316</v>
      </c>
      <c r="D193" s="137" t="s">
        <v>113</v>
      </c>
      <c r="E193" s="138" t="s">
        <v>317</v>
      </c>
      <c r="F193" s="139" t="s">
        <v>318</v>
      </c>
      <c r="G193" s="140" t="s">
        <v>139</v>
      </c>
      <c r="H193" s="141">
        <v>0.536</v>
      </c>
      <c r="I193" s="142">
        <v>7528.96</v>
      </c>
      <c r="J193" s="143">
        <f>ROUND($I$193*$H$193,2)</f>
        <v>4035.52</v>
      </c>
      <c r="K193" s="139"/>
      <c r="L193" s="41"/>
      <c r="M193" s="144"/>
      <c r="N193" s="145" t="s">
        <v>40</v>
      </c>
      <c r="O193" s="22"/>
      <c r="P193" s="22"/>
      <c r="Q193" s="146">
        <v>0</v>
      </c>
      <c r="R193" s="146">
        <f>$Q$193*$H$193</f>
        <v>0</v>
      </c>
      <c r="S193" s="146">
        <v>0</v>
      </c>
      <c r="T193" s="147">
        <f>$S$193*$H$193</f>
        <v>0</v>
      </c>
      <c r="AR193" s="82" t="s">
        <v>118</v>
      </c>
      <c r="AT193" s="82" t="s">
        <v>113</v>
      </c>
      <c r="AU193" s="82" t="s">
        <v>20</v>
      </c>
      <c r="AY193" s="6" t="s">
        <v>112</v>
      </c>
      <c r="BE193" s="148">
        <f>IF($N$193="základní",$J$193,0)</f>
        <v>4035.52</v>
      </c>
      <c r="BF193" s="148">
        <f>IF($N$193="snížená",$J$193,0)</f>
        <v>0</v>
      </c>
      <c r="BG193" s="148">
        <f>IF($N$193="zákl. přenesená",$J$193,0)</f>
        <v>0</v>
      </c>
      <c r="BH193" s="148">
        <f>IF($N$193="sníž. přenesená",$J$193,0)</f>
        <v>0</v>
      </c>
      <c r="BI193" s="148">
        <f>IF($N$193="nulová",$J$193,0)</f>
        <v>0</v>
      </c>
      <c r="BJ193" s="82" t="s">
        <v>20</v>
      </c>
      <c r="BK193" s="148">
        <f>ROUND($I$193*$H$193,2)</f>
        <v>4035.52</v>
      </c>
      <c r="BL193" s="82" t="s">
        <v>118</v>
      </c>
      <c r="BM193" s="82" t="s">
        <v>319</v>
      </c>
    </row>
    <row r="194" spans="2:47" s="6" customFormat="1" ht="16.5" customHeight="1">
      <c r="B194" s="21"/>
      <c r="C194" s="22"/>
      <c r="D194" s="149" t="s">
        <v>120</v>
      </c>
      <c r="E194" s="22"/>
      <c r="F194" s="150" t="s">
        <v>320</v>
      </c>
      <c r="G194" s="22"/>
      <c r="H194" s="22"/>
      <c r="J194" s="22"/>
      <c r="K194" s="22"/>
      <c r="L194" s="41"/>
      <c r="M194" s="54"/>
      <c r="N194" s="22"/>
      <c r="O194" s="22"/>
      <c r="P194" s="22"/>
      <c r="Q194" s="22"/>
      <c r="R194" s="22"/>
      <c r="S194" s="22"/>
      <c r="T194" s="55"/>
      <c r="AT194" s="6" t="s">
        <v>120</v>
      </c>
      <c r="AU194" s="6" t="s">
        <v>20</v>
      </c>
    </row>
    <row r="195" spans="2:51" s="6" customFormat="1" ht="15.75" customHeight="1">
      <c r="B195" s="151"/>
      <c r="C195" s="152"/>
      <c r="D195" s="153" t="s">
        <v>142</v>
      </c>
      <c r="E195" s="152"/>
      <c r="F195" s="154" t="s">
        <v>321</v>
      </c>
      <c r="G195" s="152"/>
      <c r="H195" s="155">
        <v>0.36</v>
      </c>
      <c r="J195" s="152"/>
      <c r="K195" s="152"/>
      <c r="L195" s="156"/>
      <c r="M195" s="157"/>
      <c r="N195" s="152"/>
      <c r="O195" s="152"/>
      <c r="P195" s="152"/>
      <c r="Q195" s="152"/>
      <c r="R195" s="152"/>
      <c r="S195" s="152"/>
      <c r="T195" s="158"/>
      <c r="AT195" s="159" t="s">
        <v>142</v>
      </c>
      <c r="AU195" s="159" t="s">
        <v>20</v>
      </c>
      <c r="AV195" s="159" t="s">
        <v>75</v>
      </c>
      <c r="AW195" s="159" t="s">
        <v>81</v>
      </c>
      <c r="AX195" s="159" t="s">
        <v>69</v>
      </c>
      <c r="AY195" s="159" t="s">
        <v>112</v>
      </c>
    </row>
    <row r="196" spans="2:51" s="6" customFormat="1" ht="15.75" customHeight="1">
      <c r="B196" s="151"/>
      <c r="C196" s="152"/>
      <c r="D196" s="153" t="s">
        <v>142</v>
      </c>
      <c r="E196" s="152"/>
      <c r="F196" s="154" t="s">
        <v>322</v>
      </c>
      <c r="G196" s="152"/>
      <c r="H196" s="155">
        <v>0.176</v>
      </c>
      <c r="J196" s="152"/>
      <c r="K196" s="152"/>
      <c r="L196" s="156"/>
      <c r="M196" s="157"/>
      <c r="N196" s="152"/>
      <c r="O196" s="152"/>
      <c r="P196" s="152"/>
      <c r="Q196" s="152"/>
      <c r="R196" s="152"/>
      <c r="S196" s="152"/>
      <c r="T196" s="158"/>
      <c r="AT196" s="159" t="s">
        <v>142</v>
      </c>
      <c r="AU196" s="159" t="s">
        <v>20</v>
      </c>
      <c r="AV196" s="159" t="s">
        <v>75</v>
      </c>
      <c r="AW196" s="159" t="s">
        <v>81</v>
      </c>
      <c r="AX196" s="159" t="s">
        <v>69</v>
      </c>
      <c r="AY196" s="159" t="s">
        <v>112</v>
      </c>
    </row>
    <row r="197" spans="2:51" s="6" customFormat="1" ht="15.75" customHeight="1">
      <c r="B197" s="160"/>
      <c r="C197" s="161"/>
      <c r="D197" s="153" t="s">
        <v>142</v>
      </c>
      <c r="E197" s="161"/>
      <c r="F197" s="162" t="s">
        <v>160</v>
      </c>
      <c r="G197" s="161"/>
      <c r="H197" s="163">
        <v>0.536</v>
      </c>
      <c r="J197" s="161"/>
      <c r="K197" s="161"/>
      <c r="L197" s="164"/>
      <c r="M197" s="165"/>
      <c r="N197" s="161"/>
      <c r="O197" s="161"/>
      <c r="P197" s="161"/>
      <c r="Q197" s="161"/>
      <c r="R197" s="161"/>
      <c r="S197" s="161"/>
      <c r="T197" s="166"/>
      <c r="AT197" s="167" t="s">
        <v>142</v>
      </c>
      <c r="AU197" s="167" t="s">
        <v>20</v>
      </c>
      <c r="AV197" s="167" t="s">
        <v>118</v>
      </c>
      <c r="AW197" s="167" t="s">
        <v>81</v>
      </c>
      <c r="AX197" s="167" t="s">
        <v>20</v>
      </c>
      <c r="AY197" s="167" t="s">
        <v>112</v>
      </c>
    </row>
    <row r="198" spans="2:65" s="6" customFormat="1" ht="15.75" customHeight="1">
      <c r="B198" s="21"/>
      <c r="C198" s="137" t="s">
        <v>323</v>
      </c>
      <c r="D198" s="137" t="s">
        <v>113</v>
      </c>
      <c r="E198" s="138" t="s">
        <v>324</v>
      </c>
      <c r="F198" s="139" t="s">
        <v>325</v>
      </c>
      <c r="G198" s="140" t="s">
        <v>139</v>
      </c>
      <c r="H198" s="141">
        <v>1.35</v>
      </c>
      <c r="I198" s="142">
        <v>4615.68</v>
      </c>
      <c r="J198" s="143">
        <f>ROUND($I$198*$H$198,2)</f>
        <v>6231.17</v>
      </c>
      <c r="K198" s="139" t="s">
        <v>117</v>
      </c>
      <c r="L198" s="41"/>
      <c r="M198" s="144"/>
      <c r="N198" s="145" t="s">
        <v>40</v>
      </c>
      <c r="O198" s="22"/>
      <c r="P198" s="22"/>
      <c r="Q198" s="146">
        <v>2.4533</v>
      </c>
      <c r="R198" s="146">
        <f>$Q$198*$H$198</f>
        <v>3.311955</v>
      </c>
      <c r="S198" s="146">
        <v>0</v>
      </c>
      <c r="T198" s="147">
        <f>$S$198*$H$198</f>
        <v>0</v>
      </c>
      <c r="AR198" s="82" t="s">
        <v>118</v>
      </c>
      <c r="AT198" s="82" t="s">
        <v>113</v>
      </c>
      <c r="AU198" s="82" t="s">
        <v>20</v>
      </c>
      <c r="AY198" s="6" t="s">
        <v>112</v>
      </c>
      <c r="BE198" s="148">
        <f>IF($N$198="základní",$J$198,0)</f>
        <v>6231.17</v>
      </c>
      <c r="BF198" s="148">
        <f>IF($N$198="snížená",$J$198,0)</f>
        <v>0</v>
      </c>
      <c r="BG198" s="148">
        <f>IF($N$198="zákl. přenesená",$J$198,0)</f>
        <v>0</v>
      </c>
      <c r="BH198" s="148">
        <f>IF($N$198="sníž. přenesená",$J$198,0)</f>
        <v>0</v>
      </c>
      <c r="BI198" s="148">
        <f>IF($N$198="nulová",$J$198,0)</f>
        <v>0</v>
      </c>
      <c r="BJ198" s="82" t="s">
        <v>20</v>
      </c>
      <c r="BK198" s="148">
        <f>ROUND($I$198*$H$198,2)</f>
        <v>6231.17</v>
      </c>
      <c r="BL198" s="82" t="s">
        <v>118</v>
      </c>
      <c r="BM198" s="82" t="s">
        <v>326</v>
      </c>
    </row>
    <row r="199" spans="2:47" s="6" customFormat="1" ht="16.5" customHeight="1">
      <c r="B199" s="21"/>
      <c r="C199" s="22"/>
      <c r="D199" s="149" t="s">
        <v>120</v>
      </c>
      <c r="E199" s="22"/>
      <c r="F199" s="150" t="s">
        <v>327</v>
      </c>
      <c r="G199" s="22"/>
      <c r="H199" s="22"/>
      <c r="J199" s="22"/>
      <c r="K199" s="22"/>
      <c r="L199" s="41"/>
      <c r="M199" s="54"/>
      <c r="N199" s="22"/>
      <c r="O199" s="22"/>
      <c r="P199" s="22"/>
      <c r="Q199" s="22"/>
      <c r="R199" s="22"/>
      <c r="S199" s="22"/>
      <c r="T199" s="55"/>
      <c r="AT199" s="6" t="s">
        <v>120</v>
      </c>
      <c r="AU199" s="6" t="s">
        <v>20</v>
      </c>
    </row>
    <row r="200" spans="2:51" s="6" customFormat="1" ht="15.75" customHeight="1">
      <c r="B200" s="151"/>
      <c r="C200" s="152"/>
      <c r="D200" s="153" t="s">
        <v>142</v>
      </c>
      <c r="E200" s="152"/>
      <c r="F200" s="154" t="s">
        <v>328</v>
      </c>
      <c r="G200" s="152"/>
      <c r="H200" s="155">
        <v>1.35</v>
      </c>
      <c r="J200" s="152"/>
      <c r="K200" s="152"/>
      <c r="L200" s="156"/>
      <c r="M200" s="157"/>
      <c r="N200" s="152"/>
      <c r="O200" s="152"/>
      <c r="P200" s="152"/>
      <c r="Q200" s="152"/>
      <c r="R200" s="152"/>
      <c r="S200" s="152"/>
      <c r="T200" s="158"/>
      <c r="AT200" s="159" t="s">
        <v>142</v>
      </c>
      <c r="AU200" s="159" t="s">
        <v>20</v>
      </c>
      <c r="AV200" s="159" t="s">
        <v>75</v>
      </c>
      <c r="AW200" s="159" t="s">
        <v>81</v>
      </c>
      <c r="AX200" s="159" t="s">
        <v>20</v>
      </c>
      <c r="AY200" s="159" t="s">
        <v>112</v>
      </c>
    </row>
    <row r="201" spans="2:65" s="6" customFormat="1" ht="15.75" customHeight="1">
      <c r="B201" s="21"/>
      <c r="C201" s="137" t="s">
        <v>329</v>
      </c>
      <c r="D201" s="137" t="s">
        <v>113</v>
      </c>
      <c r="E201" s="138" t="s">
        <v>330</v>
      </c>
      <c r="F201" s="139" t="s">
        <v>331</v>
      </c>
      <c r="G201" s="140" t="s">
        <v>116</v>
      </c>
      <c r="H201" s="141">
        <v>3.519</v>
      </c>
      <c r="I201" s="142">
        <v>661.31</v>
      </c>
      <c r="J201" s="143">
        <f>ROUND($I$201*$H$201,2)</f>
        <v>2327.15</v>
      </c>
      <c r="K201" s="139" t="s">
        <v>117</v>
      </c>
      <c r="L201" s="41"/>
      <c r="M201" s="144"/>
      <c r="N201" s="145" t="s">
        <v>40</v>
      </c>
      <c r="O201" s="22"/>
      <c r="P201" s="22"/>
      <c r="Q201" s="146">
        <v>0.01214</v>
      </c>
      <c r="R201" s="146">
        <f>$Q$201*$H$201</f>
        <v>0.04272066</v>
      </c>
      <c r="S201" s="146">
        <v>0</v>
      </c>
      <c r="T201" s="147">
        <f>$S$201*$H$201</f>
        <v>0</v>
      </c>
      <c r="AR201" s="82" t="s">
        <v>118</v>
      </c>
      <c r="AT201" s="82" t="s">
        <v>113</v>
      </c>
      <c r="AU201" s="82" t="s">
        <v>20</v>
      </c>
      <c r="AY201" s="6" t="s">
        <v>112</v>
      </c>
      <c r="BE201" s="148">
        <f>IF($N$201="základní",$J$201,0)</f>
        <v>2327.15</v>
      </c>
      <c r="BF201" s="148">
        <f>IF($N$201="snížená",$J$201,0)</f>
        <v>0</v>
      </c>
      <c r="BG201" s="148">
        <f>IF($N$201="zákl. přenesená",$J$201,0)</f>
        <v>0</v>
      </c>
      <c r="BH201" s="148">
        <f>IF($N$201="sníž. přenesená",$J$201,0)</f>
        <v>0</v>
      </c>
      <c r="BI201" s="148">
        <f>IF($N$201="nulová",$J$201,0)</f>
        <v>0</v>
      </c>
      <c r="BJ201" s="82" t="s">
        <v>20</v>
      </c>
      <c r="BK201" s="148">
        <f>ROUND($I$201*$H$201,2)</f>
        <v>2327.15</v>
      </c>
      <c r="BL201" s="82" t="s">
        <v>118</v>
      </c>
      <c r="BM201" s="82" t="s">
        <v>332</v>
      </c>
    </row>
    <row r="202" spans="2:47" s="6" customFormat="1" ht="27" customHeight="1">
      <c r="B202" s="21"/>
      <c r="C202" s="22"/>
      <c r="D202" s="149" t="s">
        <v>120</v>
      </c>
      <c r="E202" s="22"/>
      <c r="F202" s="150" t="s">
        <v>333</v>
      </c>
      <c r="G202" s="22"/>
      <c r="H202" s="22"/>
      <c r="J202" s="22"/>
      <c r="K202" s="22"/>
      <c r="L202" s="41"/>
      <c r="M202" s="54"/>
      <c r="N202" s="22"/>
      <c r="O202" s="22"/>
      <c r="P202" s="22"/>
      <c r="Q202" s="22"/>
      <c r="R202" s="22"/>
      <c r="S202" s="22"/>
      <c r="T202" s="55"/>
      <c r="AT202" s="6" t="s">
        <v>120</v>
      </c>
      <c r="AU202" s="6" t="s">
        <v>20</v>
      </c>
    </row>
    <row r="203" spans="2:51" s="6" customFormat="1" ht="15.75" customHeight="1">
      <c r="B203" s="151"/>
      <c r="C203" s="152"/>
      <c r="D203" s="153" t="s">
        <v>142</v>
      </c>
      <c r="E203" s="152"/>
      <c r="F203" s="154" t="s">
        <v>334</v>
      </c>
      <c r="G203" s="152"/>
      <c r="H203" s="155">
        <v>2.655</v>
      </c>
      <c r="J203" s="152"/>
      <c r="K203" s="152"/>
      <c r="L203" s="156"/>
      <c r="M203" s="157"/>
      <c r="N203" s="152"/>
      <c r="O203" s="152"/>
      <c r="P203" s="152"/>
      <c r="Q203" s="152"/>
      <c r="R203" s="152"/>
      <c r="S203" s="152"/>
      <c r="T203" s="158"/>
      <c r="AT203" s="159" t="s">
        <v>142</v>
      </c>
      <c r="AU203" s="159" t="s">
        <v>20</v>
      </c>
      <c r="AV203" s="159" t="s">
        <v>75</v>
      </c>
      <c r="AW203" s="159" t="s">
        <v>81</v>
      </c>
      <c r="AX203" s="159" t="s">
        <v>69</v>
      </c>
      <c r="AY203" s="159" t="s">
        <v>112</v>
      </c>
    </row>
    <row r="204" spans="2:51" s="6" customFormat="1" ht="15.75" customHeight="1">
      <c r="B204" s="151"/>
      <c r="C204" s="152"/>
      <c r="D204" s="153" t="s">
        <v>142</v>
      </c>
      <c r="E204" s="152"/>
      <c r="F204" s="154" t="s">
        <v>335</v>
      </c>
      <c r="G204" s="152"/>
      <c r="H204" s="155">
        <v>0.864</v>
      </c>
      <c r="J204" s="152"/>
      <c r="K204" s="152"/>
      <c r="L204" s="156"/>
      <c r="M204" s="157"/>
      <c r="N204" s="152"/>
      <c r="O204" s="152"/>
      <c r="P204" s="152"/>
      <c r="Q204" s="152"/>
      <c r="R204" s="152"/>
      <c r="S204" s="152"/>
      <c r="T204" s="158"/>
      <c r="AT204" s="159" t="s">
        <v>142</v>
      </c>
      <c r="AU204" s="159" t="s">
        <v>20</v>
      </c>
      <c r="AV204" s="159" t="s">
        <v>75</v>
      </c>
      <c r="AW204" s="159" t="s">
        <v>81</v>
      </c>
      <c r="AX204" s="159" t="s">
        <v>69</v>
      </c>
      <c r="AY204" s="159" t="s">
        <v>112</v>
      </c>
    </row>
    <row r="205" spans="2:51" s="6" customFormat="1" ht="15.75" customHeight="1">
      <c r="B205" s="160"/>
      <c r="C205" s="161"/>
      <c r="D205" s="153" t="s">
        <v>142</v>
      </c>
      <c r="E205" s="161"/>
      <c r="F205" s="162" t="s">
        <v>160</v>
      </c>
      <c r="G205" s="161"/>
      <c r="H205" s="163">
        <v>3.519</v>
      </c>
      <c r="J205" s="161"/>
      <c r="K205" s="161"/>
      <c r="L205" s="164"/>
      <c r="M205" s="165"/>
      <c r="N205" s="161"/>
      <c r="O205" s="161"/>
      <c r="P205" s="161"/>
      <c r="Q205" s="161"/>
      <c r="R205" s="161"/>
      <c r="S205" s="161"/>
      <c r="T205" s="166"/>
      <c r="AT205" s="167" t="s">
        <v>142</v>
      </c>
      <c r="AU205" s="167" t="s">
        <v>20</v>
      </c>
      <c r="AV205" s="167" t="s">
        <v>118</v>
      </c>
      <c r="AW205" s="167" t="s">
        <v>81</v>
      </c>
      <c r="AX205" s="167" t="s">
        <v>20</v>
      </c>
      <c r="AY205" s="167" t="s">
        <v>112</v>
      </c>
    </row>
    <row r="206" spans="2:65" s="6" customFormat="1" ht="15.75" customHeight="1">
      <c r="B206" s="21"/>
      <c r="C206" s="137" t="s">
        <v>336</v>
      </c>
      <c r="D206" s="137" t="s">
        <v>113</v>
      </c>
      <c r="E206" s="138" t="s">
        <v>337</v>
      </c>
      <c r="F206" s="139" t="s">
        <v>338</v>
      </c>
      <c r="G206" s="140" t="s">
        <v>116</v>
      </c>
      <c r="H206" s="141">
        <v>3.519</v>
      </c>
      <c r="I206" s="142">
        <v>131.74</v>
      </c>
      <c r="J206" s="143">
        <f>ROUND($I$206*$H$206,2)</f>
        <v>463.59</v>
      </c>
      <c r="K206" s="139" t="s">
        <v>117</v>
      </c>
      <c r="L206" s="41"/>
      <c r="M206" s="144"/>
      <c r="N206" s="145" t="s">
        <v>40</v>
      </c>
      <c r="O206" s="22"/>
      <c r="P206" s="22"/>
      <c r="Q206" s="146">
        <v>0</v>
      </c>
      <c r="R206" s="146">
        <f>$Q$206*$H$206</f>
        <v>0</v>
      </c>
      <c r="S206" s="146">
        <v>0</v>
      </c>
      <c r="T206" s="147">
        <f>$S$206*$H$206</f>
        <v>0</v>
      </c>
      <c r="AR206" s="82" t="s">
        <v>118</v>
      </c>
      <c r="AT206" s="82" t="s">
        <v>113</v>
      </c>
      <c r="AU206" s="82" t="s">
        <v>20</v>
      </c>
      <c r="AY206" s="6" t="s">
        <v>112</v>
      </c>
      <c r="BE206" s="148">
        <f>IF($N$206="základní",$J$206,0)</f>
        <v>463.59</v>
      </c>
      <c r="BF206" s="148">
        <f>IF($N$206="snížená",$J$206,0)</f>
        <v>0</v>
      </c>
      <c r="BG206" s="148">
        <f>IF($N$206="zákl. přenesená",$J$206,0)</f>
        <v>0</v>
      </c>
      <c r="BH206" s="148">
        <f>IF($N$206="sníž. přenesená",$J$206,0)</f>
        <v>0</v>
      </c>
      <c r="BI206" s="148">
        <f>IF($N$206="nulová",$J$206,0)</f>
        <v>0</v>
      </c>
      <c r="BJ206" s="82" t="s">
        <v>20</v>
      </c>
      <c r="BK206" s="148">
        <f>ROUND($I$206*$H$206,2)</f>
        <v>463.59</v>
      </c>
      <c r="BL206" s="82" t="s">
        <v>118</v>
      </c>
      <c r="BM206" s="82" t="s">
        <v>339</v>
      </c>
    </row>
    <row r="207" spans="2:47" s="6" customFormat="1" ht="38.25" customHeight="1">
      <c r="B207" s="21"/>
      <c r="C207" s="22"/>
      <c r="D207" s="149" t="s">
        <v>120</v>
      </c>
      <c r="E207" s="22"/>
      <c r="F207" s="150" t="s">
        <v>340</v>
      </c>
      <c r="G207" s="22"/>
      <c r="H207" s="22"/>
      <c r="J207" s="22"/>
      <c r="K207" s="22"/>
      <c r="L207" s="41"/>
      <c r="M207" s="54"/>
      <c r="N207" s="22"/>
      <c r="O207" s="22"/>
      <c r="P207" s="22"/>
      <c r="Q207" s="22"/>
      <c r="R207" s="22"/>
      <c r="S207" s="22"/>
      <c r="T207" s="55"/>
      <c r="AT207" s="6" t="s">
        <v>120</v>
      </c>
      <c r="AU207" s="6" t="s">
        <v>20</v>
      </c>
    </row>
    <row r="208" spans="2:65" s="6" customFormat="1" ht="15.75" customHeight="1">
      <c r="B208" s="21"/>
      <c r="C208" s="137" t="s">
        <v>341</v>
      </c>
      <c r="D208" s="137" t="s">
        <v>113</v>
      </c>
      <c r="E208" s="138" t="s">
        <v>342</v>
      </c>
      <c r="F208" s="139" t="s">
        <v>343</v>
      </c>
      <c r="G208" s="140" t="s">
        <v>240</v>
      </c>
      <c r="H208" s="141">
        <v>0.195</v>
      </c>
      <c r="I208" s="142">
        <v>25013.66</v>
      </c>
      <c r="J208" s="143">
        <f>ROUND($I$208*$H$208,2)</f>
        <v>4877.66</v>
      </c>
      <c r="K208" s="139" t="s">
        <v>117</v>
      </c>
      <c r="L208" s="41"/>
      <c r="M208" s="144"/>
      <c r="N208" s="145" t="s">
        <v>40</v>
      </c>
      <c r="O208" s="22"/>
      <c r="P208" s="22"/>
      <c r="Q208" s="146">
        <v>1.04528</v>
      </c>
      <c r="R208" s="146">
        <f>$Q$208*$H$208</f>
        <v>0.2038296</v>
      </c>
      <c r="S208" s="146">
        <v>0</v>
      </c>
      <c r="T208" s="147">
        <f>$S$208*$H$208</f>
        <v>0</v>
      </c>
      <c r="AR208" s="82" t="s">
        <v>118</v>
      </c>
      <c r="AT208" s="82" t="s">
        <v>113</v>
      </c>
      <c r="AU208" s="82" t="s">
        <v>20</v>
      </c>
      <c r="AY208" s="6" t="s">
        <v>112</v>
      </c>
      <c r="BE208" s="148">
        <f>IF($N$208="základní",$J$208,0)</f>
        <v>4877.66</v>
      </c>
      <c r="BF208" s="148">
        <f>IF($N$208="snížená",$J$208,0)</f>
        <v>0</v>
      </c>
      <c r="BG208" s="148">
        <f>IF($N$208="zákl. přenesená",$J$208,0)</f>
        <v>0</v>
      </c>
      <c r="BH208" s="148">
        <f>IF($N$208="sníž. přenesená",$J$208,0)</f>
        <v>0</v>
      </c>
      <c r="BI208" s="148">
        <f>IF($N$208="nulová",$J$208,0)</f>
        <v>0</v>
      </c>
      <c r="BJ208" s="82" t="s">
        <v>20</v>
      </c>
      <c r="BK208" s="148">
        <f>ROUND($I$208*$H$208,2)</f>
        <v>4877.66</v>
      </c>
      <c r="BL208" s="82" t="s">
        <v>118</v>
      </c>
      <c r="BM208" s="82" t="s">
        <v>344</v>
      </c>
    </row>
    <row r="209" spans="2:47" s="6" customFormat="1" ht="16.5" customHeight="1">
      <c r="B209" s="21"/>
      <c r="C209" s="22"/>
      <c r="D209" s="149" t="s">
        <v>120</v>
      </c>
      <c r="E209" s="22"/>
      <c r="F209" s="150" t="s">
        <v>345</v>
      </c>
      <c r="G209" s="22"/>
      <c r="H209" s="22"/>
      <c r="J209" s="22"/>
      <c r="K209" s="22"/>
      <c r="L209" s="41"/>
      <c r="M209" s="54"/>
      <c r="N209" s="22"/>
      <c r="O209" s="22"/>
      <c r="P209" s="22"/>
      <c r="Q209" s="22"/>
      <c r="R209" s="22"/>
      <c r="S209" s="22"/>
      <c r="T209" s="55"/>
      <c r="AT209" s="6" t="s">
        <v>120</v>
      </c>
      <c r="AU209" s="6" t="s">
        <v>20</v>
      </c>
    </row>
    <row r="210" spans="2:51" s="6" customFormat="1" ht="15.75" customHeight="1">
      <c r="B210" s="151"/>
      <c r="C210" s="152"/>
      <c r="D210" s="153" t="s">
        <v>142</v>
      </c>
      <c r="E210" s="152"/>
      <c r="F210" s="154" t="s">
        <v>346</v>
      </c>
      <c r="G210" s="152"/>
      <c r="H210" s="155">
        <v>0.17</v>
      </c>
      <c r="J210" s="152"/>
      <c r="K210" s="152"/>
      <c r="L210" s="156"/>
      <c r="M210" s="157"/>
      <c r="N210" s="152"/>
      <c r="O210" s="152"/>
      <c r="P210" s="152"/>
      <c r="Q210" s="152"/>
      <c r="R210" s="152"/>
      <c r="S210" s="152"/>
      <c r="T210" s="158"/>
      <c r="AT210" s="159" t="s">
        <v>142</v>
      </c>
      <c r="AU210" s="159" t="s">
        <v>20</v>
      </c>
      <c r="AV210" s="159" t="s">
        <v>75</v>
      </c>
      <c r="AW210" s="159" t="s">
        <v>81</v>
      </c>
      <c r="AX210" s="159" t="s">
        <v>69</v>
      </c>
      <c r="AY210" s="159" t="s">
        <v>112</v>
      </c>
    </row>
    <row r="211" spans="2:51" s="6" customFormat="1" ht="15.75" customHeight="1">
      <c r="B211" s="151"/>
      <c r="C211" s="152"/>
      <c r="D211" s="153" t="s">
        <v>142</v>
      </c>
      <c r="E211" s="152"/>
      <c r="F211" s="154" t="s">
        <v>347</v>
      </c>
      <c r="G211" s="152"/>
      <c r="H211" s="155">
        <v>0.025</v>
      </c>
      <c r="J211" s="152"/>
      <c r="K211" s="152"/>
      <c r="L211" s="156"/>
      <c r="M211" s="157"/>
      <c r="N211" s="152"/>
      <c r="O211" s="152"/>
      <c r="P211" s="152"/>
      <c r="Q211" s="152"/>
      <c r="R211" s="152"/>
      <c r="S211" s="152"/>
      <c r="T211" s="158"/>
      <c r="AT211" s="159" t="s">
        <v>142</v>
      </c>
      <c r="AU211" s="159" t="s">
        <v>20</v>
      </c>
      <c r="AV211" s="159" t="s">
        <v>75</v>
      </c>
      <c r="AW211" s="159" t="s">
        <v>81</v>
      </c>
      <c r="AX211" s="159" t="s">
        <v>69</v>
      </c>
      <c r="AY211" s="159" t="s">
        <v>112</v>
      </c>
    </row>
    <row r="212" spans="2:51" s="6" customFormat="1" ht="15.75" customHeight="1">
      <c r="B212" s="160"/>
      <c r="C212" s="161"/>
      <c r="D212" s="153" t="s">
        <v>142</v>
      </c>
      <c r="E212" s="161"/>
      <c r="F212" s="162" t="s">
        <v>160</v>
      </c>
      <c r="G212" s="161"/>
      <c r="H212" s="163">
        <v>0.195</v>
      </c>
      <c r="J212" s="161"/>
      <c r="K212" s="161"/>
      <c r="L212" s="164"/>
      <c r="M212" s="165"/>
      <c r="N212" s="161"/>
      <c r="O212" s="161"/>
      <c r="P212" s="161"/>
      <c r="Q212" s="161"/>
      <c r="R212" s="161"/>
      <c r="S212" s="161"/>
      <c r="T212" s="166"/>
      <c r="AT212" s="167" t="s">
        <v>142</v>
      </c>
      <c r="AU212" s="167" t="s">
        <v>20</v>
      </c>
      <c r="AV212" s="167" t="s">
        <v>118</v>
      </c>
      <c r="AW212" s="167" t="s">
        <v>81</v>
      </c>
      <c r="AX212" s="167" t="s">
        <v>20</v>
      </c>
      <c r="AY212" s="167" t="s">
        <v>112</v>
      </c>
    </row>
    <row r="213" spans="2:65" s="6" customFormat="1" ht="15.75" customHeight="1">
      <c r="B213" s="21"/>
      <c r="C213" s="137" t="s">
        <v>348</v>
      </c>
      <c r="D213" s="137" t="s">
        <v>113</v>
      </c>
      <c r="E213" s="138" t="s">
        <v>349</v>
      </c>
      <c r="F213" s="139" t="s">
        <v>350</v>
      </c>
      <c r="G213" s="140" t="s">
        <v>116</v>
      </c>
      <c r="H213" s="141">
        <v>8</v>
      </c>
      <c r="I213" s="142">
        <v>2093.88</v>
      </c>
      <c r="J213" s="143">
        <f>ROUND($I$213*$H$213,2)</f>
        <v>16751.04</v>
      </c>
      <c r="K213" s="139" t="s">
        <v>117</v>
      </c>
      <c r="L213" s="41"/>
      <c r="M213" s="144"/>
      <c r="N213" s="145" t="s">
        <v>40</v>
      </c>
      <c r="O213" s="22"/>
      <c r="P213" s="22"/>
      <c r="Q213" s="146">
        <v>0.57726</v>
      </c>
      <c r="R213" s="146">
        <f>$Q$213*$H$213</f>
        <v>4.61808</v>
      </c>
      <c r="S213" s="146">
        <v>0</v>
      </c>
      <c r="T213" s="147">
        <f>$S$213*$H$213</f>
        <v>0</v>
      </c>
      <c r="AR213" s="82" t="s">
        <v>118</v>
      </c>
      <c r="AT213" s="82" t="s">
        <v>113</v>
      </c>
      <c r="AU213" s="82" t="s">
        <v>20</v>
      </c>
      <c r="AY213" s="6" t="s">
        <v>112</v>
      </c>
      <c r="BE213" s="148">
        <f>IF($N$213="základní",$J$213,0)</f>
        <v>16751.04</v>
      </c>
      <c r="BF213" s="148">
        <f>IF($N$213="snížená",$J$213,0)</f>
        <v>0</v>
      </c>
      <c r="BG213" s="148">
        <f>IF($N$213="zákl. přenesená",$J$213,0)</f>
        <v>0</v>
      </c>
      <c r="BH213" s="148">
        <f>IF($N$213="sníž. přenesená",$J$213,0)</f>
        <v>0</v>
      </c>
      <c r="BI213" s="148">
        <f>IF($N$213="nulová",$J$213,0)</f>
        <v>0</v>
      </c>
      <c r="BJ213" s="82" t="s">
        <v>20</v>
      </c>
      <c r="BK213" s="148">
        <f>ROUND($I$213*$H$213,2)</f>
        <v>16751.04</v>
      </c>
      <c r="BL213" s="82" t="s">
        <v>118</v>
      </c>
      <c r="BM213" s="82" t="s">
        <v>351</v>
      </c>
    </row>
    <row r="214" spans="2:47" s="6" customFormat="1" ht="27" customHeight="1">
      <c r="B214" s="21"/>
      <c r="C214" s="22"/>
      <c r="D214" s="149" t="s">
        <v>120</v>
      </c>
      <c r="E214" s="22"/>
      <c r="F214" s="150" t="s">
        <v>352</v>
      </c>
      <c r="G214" s="22"/>
      <c r="H214" s="22"/>
      <c r="J214" s="22"/>
      <c r="K214" s="22"/>
      <c r="L214" s="41"/>
      <c r="M214" s="54"/>
      <c r="N214" s="22"/>
      <c r="O214" s="22"/>
      <c r="P214" s="22"/>
      <c r="Q214" s="22"/>
      <c r="R214" s="22"/>
      <c r="S214" s="22"/>
      <c r="T214" s="55"/>
      <c r="AT214" s="6" t="s">
        <v>120</v>
      </c>
      <c r="AU214" s="6" t="s">
        <v>20</v>
      </c>
    </row>
    <row r="215" spans="2:63" s="126" customFormat="1" ht="37.5" customHeight="1">
      <c r="B215" s="127"/>
      <c r="C215" s="128"/>
      <c r="D215" s="128" t="s">
        <v>68</v>
      </c>
      <c r="E215" s="129" t="s">
        <v>144</v>
      </c>
      <c r="F215" s="129" t="s">
        <v>353</v>
      </c>
      <c r="G215" s="128"/>
      <c r="H215" s="128"/>
      <c r="J215" s="130">
        <f>$BK$215</f>
        <v>97029.36000000002</v>
      </c>
      <c r="K215" s="128"/>
      <c r="L215" s="131"/>
      <c r="M215" s="132"/>
      <c r="N215" s="128"/>
      <c r="O215" s="128"/>
      <c r="P215" s="133">
        <f>SUM($P$216:$P$264)</f>
        <v>0</v>
      </c>
      <c r="Q215" s="128"/>
      <c r="R215" s="133">
        <f>SUM($R$216:$R$264)</f>
        <v>5.57385805</v>
      </c>
      <c r="S215" s="128"/>
      <c r="T215" s="134">
        <f>SUM($T$216:$T$264)</f>
        <v>0</v>
      </c>
      <c r="AR215" s="135" t="s">
        <v>20</v>
      </c>
      <c r="AT215" s="135" t="s">
        <v>68</v>
      </c>
      <c r="AU215" s="135" t="s">
        <v>69</v>
      </c>
      <c r="AY215" s="135" t="s">
        <v>112</v>
      </c>
      <c r="BK215" s="136">
        <f>SUM($BK$216:$BK$264)</f>
        <v>97029.36000000002</v>
      </c>
    </row>
    <row r="216" spans="2:65" s="6" customFormat="1" ht="15.75" customHeight="1">
      <c r="B216" s="21"/>
      <c r="C216" s="137" t="s">
        <v>354</v>
      </c>
      <c r="D216" s="137" t="s">
        <v>113</v>
      </c>
      <c r="E216" s="138" t="s">
        <v>355</v>
      </c>
      <c r="F216" s="139" t="s">
        <v>356</v>
      </c>
      <c r="G216" s="140" t="s">
        <v>116</v>
      </c>
      <c r="H216" s="141">
        <v>7.5</v>
      </c>
      <c r="I216" s="142">
        <v>277.43</v>
      </c>
      <c r="J216" s="143">
        <f>ROUND($I$216*$H$216,2)</f>
        <v>2080.73</v>
      </c>
      <c r="K216" s="139" t="s">
        <v>117</v>
      </c>
      <c r="L216" s="41"/>
      <c r="M216" s="144"/>
      <c r="N216" s="145" t="s">
        <v>40</v>
      </c>
      <c r="O216" s="22"/>
      <c r="P216" s="22"/>
      <c r="Q216" s="146">
        <v>0.01733</v>
      </c>
      <c r="R216" s="146">
        <f>$Q$216*$H$216</f>
        <v>0.129975</v>
      </c>
      <c r="S216" s="146">
        <v>0</v>
      </c>
      <c r="T216" s="147">
        <f>$S$216*$H$216</f>
        <v>0</v>
      </c>
      <c r="AR216" s="82" t="s">
        <v>118</v>
      </c>
      <c r="AT216" s="82" t="s">
        <v>113</v>
      </c>
      <c r="AU216" s="82" t="s">
        <v>20</v>
      </c>
      <c r="AY216" s="6" t="s">
        <v>112</v>
      </c>
      <c r="BE216" s="148">
        <f>IF($N$216="základní",$J$216,0)</f>
        <v>2080.73</v>
      </c>
      <c r="BF216" s="148">
        <f>IF($N$216="snížená",$J$216,0)</f>
        <v>0</v>
      </c>
      <c r="BG216" s="148">
        <f>IF($N$216="zákl. přenesená",$J$216,0)</f>
        <v>0</v>
      </c>
      <c r="BH216" s="148">
        <f>IF($N$216="sníž. přenesená",$J$216,0)</f>
        <v>0</v>
      </c>
      <c r="BI216" s="148">
        <f>IF($N$216="nulová",$J$216,0)</f>
        <v>0</v>
      </c>
      <c r="BJ216" s="82" t="s">
        <v>20</v>
      </c>
      <c r="BK216" s="148">
        <f>ROUND($I$216*$H$216,2)</f>
        <v>2080.73</v>
      </c>
      <c r="BL216" s="82" t="s">
        <v>118</v>
      </c>
      <c r="BM216" s="82" t="s">
        <v>357</v>
      </c>
    </row>
    <row r="217" spans="2:47" s="6" customFormat="1" ht="27" customHeight="1">
      <c r="B217" s="21"/>
      <c r="C217" s="22"/>
      <c r="D217" s="149" t="s">
        <v>120</v>
      </c>
      <c r="E217" s="22"/>
      <c r="F217" s="150" t="s">
        <v>358</v>
      </c>
      <c r="G217" s="22"/>
      <c r="H217" s="22"/>
      <c r="J217" s="22"/>
      <c r="K217" s="22"/>
      <c r="L217" s="41"/>
      <c r="M217" s="54"/>
      <c r="N217" s="22"/>
      <c r="O217" s="22"/>
      <c r="P217" s="22"/>
      <c r="Q217" s="22"/>
      <c r="R217" s="22"/>
      <c r="S217" s="22"/>
      <c r="T217" s="55"/>
      <c r="AT217" s="6" t="s">
        <v>120</v>
      </c>
      <c r="AU217" s="6" t="s">
        <v>20</v>
      </c>
    </row>
    <row r="218" spans="2:65" s="6" customFormat="1" ht="15.75" customHeight="1">
      <c r="B218" s="21"/>
      <c r="C218" s="137" t="s">
        <v>359</v>
      </c>
      <c r="D218" s="137" t="s">
        <v>113</v>
      </c>
      <c r="E218" s="138" t="s">
        <v>360</v>
      </c>
      <c r="F218" s="139" t="s">
        <v>361</v>
      </c>
      <c r="G218" s="140" t="s">
        <v>116</v>
      </c>
      <c r="H218" s="141">
        <v>39.2</v>
      </c>
      <c r="I218" s="142">
        <v>244.07</v>
      </c>
      <c r="J218" s="143">
        <f>ROUND($I$218*$H$218,2)</f>
        <v>9567.54</v>
      </c>
      <c r="K218" s="139" t="s">
        <v>117</v>
      </c>
      <c r="L218" s="41"/>
      <c r="M218" s="144"/>
      <c r="N218" s="145" t="s">
        <v>40</v>
      </c>
      <c r="O218" s="22"/>
      <c r="P218" s="22"/>
      <c r="Q218" s="146">
        <v>0.01733</v>
      </c>
      <c r="R218" s="146">
        <f>$Q$218*$H$218</f>
        <v>0.6793360000000002</v>
      </c>
      <c r="S218" s="146">
        <v>0</v>
      </c>
      <c r="T218" s="147">
        <f>$S$218*$H$218</f>
        <v>0</v>
      </c>
      <c r="AR218" s="82" t="s">
        <v>118</v>
      </c>
      <c r="AT218" s="82" t="s">
        <v>113</v>
      </c>
      <c r="AU218" s="82" t="s">
        <v>20</v>
      </c>
      <c r="AY218" s="6" t="s">
        <v>112</v>
      </c>
      <c r="BE218" s="148">
        <f>IF($N$218="základní",$J$218,0)</f>
        <v>9567.54</v>
      </c>
      <c r="BF218" s="148">
        <f>IF($N$218="snížená",$J$218,0)</f>
        <v>0</v>
      </c>
      <c r="BG218" s="148">
        <f>IF($N$218="zákl. přenesená",$J$218,0)</f>
        <v>0</v>
      </c>
      <c r="BH218" s="148">
        <f>IF($N$218="sníž. přenesená",$J$218,0)</f>
        <v>0</v>
      </c>
      <c r="BI218" s="148">
        <f>IF($N$218="nulová",$J$218,0)</f>
        <v>0</v>
      </c>
      <c r="BJ218" s="82" t="s">
        <v>20</v>
      </c>
      <c r="BK218" s="148">
        <f>ROUND($I$218*$H$218,2)</f>
        <v>9567.54</v>
      </c>
      <c r="BL218" s="82" t="s">
        <v>118</v>
      </c>
      <c r="BM218" s="82" t="s">
        <v>362</v>
      </c>
    </row>
    <row r="219" spans="2:47" s="6" customFormat="1" ht="27" customHeight="1">
      <c r="B219" s="21"/>
      <c r="C219" s="22"/>
      <c r="D219" s="149" t="s">
        <v>120</v>
      </c>
      <c r="E219" s="22"/>
      <c r="F219" s="150" t="s">
        <v>363</v>
      </c>
      <c r="G219" s="22"/>
      <c r="H219" s="22"/>
      <c r="J219" s="22"/>
      <c r="K219" s="22"/>
      <c r="L219" s="41"/>
      <c r="M219" s="54"/>
      <c r="N219" s="22"/>
      <c r="O219" s="22"/>
      <c r="P219" s="22"/>
      <c r="Q219" s="22"/>
      <c r="R219" s="22"/>
      <c r="S219" s="22"/>
      <c r="T219" s="55"/>
      <c r="AT219" s="6" t="s">
        <v>120</v>
      </c>
      <c r="AU219" s="6" t="s">
        <v>20</v>
      </c>
    </row>
    <row r="220" spans="2:51" s="6" customFormat="1" ht="15.75" customHeight="1">
      <c r="B220" s="151"/>
      <c r="C220" s="152"/>
      <c r="D220" s="153" t="s">
        <v>142</v>
      </c>
      <c r="E220" s="152"/>
      <c r="F220" s="154" t="s">
        <v>364</v>
      </c>
      <c r="G220" s="152"/>
      <c r="H220" s="155">
        <v>34.78</v>
      </c>
      <c r="J220" s="152"/>
      <c r="K220" s="152"/>
      <c r="L220" s="156"/>
      <c r="M220" s="157"/>
      <c r="N220" s="152"/>
      <c r="O220" s="152"/>
      <c r="P220" s="152"/>
      <c r="Q220" s="152"/>
      <c r="R220" s="152"/>
      <c r="S220" s="152"/>
      <c r="T220" s="158"/>
      <c r="AT220" s="159" t="s">
        <v>142</v>
      </c>
      <c r="AU220" s="159" t="s">
        <v>20</v>
      </c>
      <c r="AV220" s="159" t="s">
        <v>75</v>
      </c>
      <c r="AW220" s="159" t="s">
        <v>81</v>
      </c>
      <c r="AX220" s="159" t="s">
        <v>69</v>
      </c>
      <c r="AY220" s="159" t="s">
        <v>112</v>
      </c>
    </row>
    <row r="221" spans="2:51" s="6" customFormat="1" ht="15.75" customHeight="1">
      <c r="B221" s="151"/>
      <c r="C221" s="152"/>
      <c r="D221" s="153" t="s">
        <v>142</v>
      </c>
      <c r="E221" s="152"/>
      <c r="F221" s="154" t="s">
        <v>365</v>
      </c>
      <c r="G221" s="152"/>
      <c r="H221" s="155">
        <v>1.62</v>
      </c>
      <c r="J221" s="152"/>
      <c r="K221" s="152"/>
      <c r="L221" s="156"/>
      <c r="M221" s="157"/>
      <c r="N221" s="152"/>
      <c r="O221" s="152"/>
      <c r="P221" s="152"/>
      <c r="Q221" s="152"/>
      <c r="R221" s="152"/>
      <c r="S221" s="152"/>
      <c r="T221" s="158"/>
      <c r="AT221" s="159" t="s">
        <v>142</v>
      </c>
      <c r="AU221" s="159" t="s">
        <v>20</v>
      </c>
      <c r="AV221" s="159" t="s">
        <v>75</v>
      </c>
      <c r="AW221" s="159" t="s">
        <v>81</v>
      </c>
      <c r="AX221" s="159" t="s">
        <v>69</v>
      </c>
      <c r="AY221" s="159" t="s">
        <v>112</v>
      </c>
    </row>
    <row r="222" spans="2:51" s="6" customFormat="1" ht="15.75" customHeight="1">
      <c r="B222" s="151"/>
      <c r="C222" s="152"/>
      <c r="D222" s="153" t="s">
        <v>142</v>
      </c>
      <c r="E222" s="152"/>
      <c r="F222" s="154" t="s">
        <v>366</v>
      </c>
      <c r="G222" s="152"/>
      <c r="H222" s="155">
        <v>1.44</v>
      </c>
      <c r="J222" s="152"/>
      <c r="K222" s="152"/>
      <c r="L222" s="156"/>
      <c r="M222" s="157"/>
      <c r="N222" s="152"/>
      <c r="O222" s="152"/>
      <c r="P222" s="152"/>
      <c r="Q222" s="152"/>
      <c r="R222" s="152"/>
      <c r="S222" s="152"/>
      <c r="T222" s="158"/>
      <c r="AT222" s="159" t="s">
        <v>142</v>
      </c>
      <c r="AU222" s="159" t="s">
        <v>20</v>
      </c>
      <c r="AV222" s="159" t="s">
        <v>75</v>
      </c>
      <c r="AW222" s="159" t="s">
        <v>81</v>
      </c>
      <c r="AX222" s="159" t="s">
        <v>69</v>
      </c>
      <c r="AY222" s="159" t="s">
        <v>112</v>
      </c>
    </row>
    <row r="223" spans="2:51" s="6" customFormat="1" ht="15.75" customHeight="1">
      <c r="B223" s="151"/>
      <c r="C223" s="152"/>
      <c r="D223" s="153" t="s">
        <v>142</v>
      </c>
      <c r="E223" s="152"/>
      <c r="F223" s="154" t="s">
        <v>367</v>
      </c>
      <c r="G223" s="152"/>
      <c r="H223" s="155">
        <v>1.98</v>
      </c>
      <c r="J223" s="152"/>
      <c r="K223" s="152"/>
      <c r="L223" s="156"/>
      <c r="M223" s="157"/>
      <c r="N223" s="152"/>
      <c r="O223" s="152"/>
      <c r="P223" s="152"/>
      <c r="Q223" s="152"/>
      <c r="R223" s="152"/>
      <c r="S223" s="152"/>
      <c r="T223" s="158"/>
      <c r="AT223" s="159" t="s">
        <v>142</v>
      </c>
      <c r="AU223" s="159" t="s">
        <v>20</v>
      </c>
      <c r="AV223" s="159" t="s">
        <v>75</v>
      </c>
      <c r="AW223" s="159" t="s">
        <v>81</v>
      </c>
      <c r="AX223" s="159" t="s">
        <v>69</v>
      </c>
      <c r="AY223" s="159" t="s">
        <v>112</v>
      </c>
    </row>
    <row r="224" spans="2:51" s="6" customFormat="1" ht="15.75" customHeight="1">
      <c r="B224" s="151"/>
      <c r="C224" s="152"/>
      <c r="D224" s="153" t="s">
        <v>142</v>
      </c>
      <c r="E224" s="152"/>
      <c r="F224" s="154" t="s">
        <v>368</v>
      </c>
      <c r="G224" s="152"/>
      <c r="H224" s="155">
        <v>0.4</v>
      </c>
      <c r="J224" s="152"/>
      <c r="K224" s="152"/>
      <c r="L224" s="156"/>
      <c r="M224" s="157"/>
      <c r="N224" s="152"/>
      <c r="O224" s="152"/>
      <c r="P224" s="152"/>
      <c r="Q224" s="152"/>
      <c r="R224" s="152"/>
      <c r="S224" s="152"/>
      <c r="T224" s="158"/>
      <c r="AT224" s="159" t="s">
        <v>142</v>
      </c>
      <c r="AU224" s="159" t="s">
        <v>20</v>
      </c>
      <c r="AV224" s="159" t="s">
        <v>75</v>
      </c>
      <c r="AW224" s="159" t="s">
        <v>81</v>
      </c>
      <c r="AX224" s="159" t="s">
        <v>69</v>
      </c>
      <c r="AY224" s="159" t="s">
        <v>112</v>
      </c>
    </row>
    <row r="225" spans="2:51" s="6" customFormat="1" ht="15.75" customHeight="1">
      <c r="B225" s="151"/>
      <c r="C225" s="152"/>
      <c r="D225" s="153" t="s">
        <v>142</v>
      </c>
      <c r="E225" s="152"/>
      <c r="F225" s="154" t="s">
        <v>369</v>
      </c>
      <c r="G225" s="152"/>
      <c r="H225" s="155">
        <v>1.59</v>
      </c>
      <c r="J225" s="152"/>
      <c r="K225" s="152"/>
      <c r="L225" s="156"/>
      <c r="M225" s="157"/>
      <c r="N225" s="152"/>
      <c r="O225" s="152"/>
      <c r="P225" s="152"/>
      <c r="Q225" s="152"/>
      <c r="R225" s="152"/>
      <c r="S225" s="152"/>
      <c r="T225" s="158"/>
      <c r="AT225" s="159" t="s">
        <v>142</v>
      </c>
      <c r="AU225" s="159" t="s">
        <v>20</v>
      </c>
      <c r="AV225" s="159" t="s">
        <v>75</v>
      </c>
      <c r="AW225" s="159" t="s">
        <v>81</v>
      </c>
      <c r="AX225" s="159" t="s">
        <v>69</v>
      </c>
      <c r="AY225" s="159" t="s">
        <v>112</v>
      </c>
    </row>
    <row r="226" spans="2:51" s="6" customFormat="1" ht="15.75" customHeight="1">
      <c r="B226" s="151"/>
      <c r="C226" s="152"/>
      <c r="D226" s="153" t="s">
        <v>142</v>
      </c>
      <c r="E226" s="152"/>
      <c r="F226" s="154" t="s">
        <v>370</v>
      </c>
      <c r="G226" s="152"/>
      <c r="H226" s="155">
        <v>-0.9</v>
      </c>
      <c r="J226" s="152"/>
      <c r="K226" s="152"/>
      <c r="L226" s="156"/>
      <c r="M226" s="157"/>
      <c r="N226" s="152"/>
      <c r="O226" s="152"/>
      <c r="P226" s="152"/>
      <c r="Q226" s="152"/>
      <c r="R226" s="152"/>
      <c r="S226" s="152"/>
      <c r="T226" s="158"/>
      <c r="AT226" s="159" t="s">
        <v>142</v>
      </c>
      <c r="AU226" s="159" t="s">
        <v>20</v>
      </c>
      <c r="AV226" s="159" t="s">
        <v>75</v>
      </c>
      <c r="AW226" s="159" t="s">
        <v>81</v>
      </c>
      <c r="AX226" s="159" t="s">
        <v>69</v>
      </c>
      <c r="AY226" s="159" t="s">
        <v>112</v>
      </c>
    </row>
    <row r="227" spans="2:51" s="6" customFormat="1" ht="15.75" customHeight="1">
      <c r="B227" s="151"/>
      <c r="C227" s="152"/>
      <c r="D227" s="153" t="s">
        <v>142</v>
      </c>
      <c r="E227" s="152"/>
      <c r="F227" s="154" t="s">
        <v>371</v>
      </c>
      <c r="G227" s="152"/>
      <c r="H227" s="155">
        <v>-1.71</v>
      </c>
      <c r="J227" s="152"/>
      <c r="K227" s="152"/>
      <c r="L227" s="156"/>
      <c r="M227" s="157"/>
      <c r="N227" s="152"/>
      <c r="O227" s="152"/>
      <c r="P227" s="152"/>
      <c r="Q227" s="152"/>
      <c r="R227" s="152"/>
      <c r="S227" s="152"/>
      <c r="T227" s="158"/>
      <c r="AT227" s="159" t="s">
        <v>142</v>
      </c>
      <c r="AU227" s="159" t="s">
        <v>20</v>
      </c>
      <c r="AV227" s="159" t="s">
        <v>75</v>
      </c>
      <c r="AW227" s="159" t="s">
        <v>81</v>
      </c>
      <c r="AX227" s="159" t="s">
        <v>69</v>
      </c>
      <c r="AY227" s="159" t="s">
        <v>112</v>
      </c>
    </row>
    <row r="228" spans="2:51" s="6" customFormat="1" ht="15.75" customHeight="1">
      <c r="B228" s="160"/>
      <c r="C228" s="161"/>
      <c r="D228" s="153" t="s">
        <v>142</v>
      </c>
      <c r="E228" s="161"/>
      <c r="F228" s="162" t="s">
        <v>160</v>
      </c>
      <c r="G228" s="161"/>
      <c r="H228" s="163">
        <v>39.2</v>
      </c>
      <c r="J228" s="161"/>
      <c r="K228" s="161"/>
      <c r="L228" s="164"/>
      <c r="M228" s="165"/>
      <c r="N228" s="161"/>
      <c r="O228" s="161"/>
      <c r="P228" s="161"/>
      <c r="Q228" s="161"/>
      <c r="R228" s="161"/>
      <c r="S228" s="161"/>
      <c r="T228" s="166"/>
      <c r="AT228" s="167" t="s">
        <v>142</v>
      </c>
      <c r="AU228" s="167" t="s">
        <v>20</v>
      </c>
      <c r="AV228" s="167" t="s">
        <v>118</v>
      </c>
      <c r="AW228" s="167" t="s">
        <v>81</v>
      </c>
      <c r="AX228" s="167" t="s">
        <v>20</v>
      </c>
      <c r="AY228" s="167" t="s">
        <v>112</v>
      </c>
    </row>
    <row r="229" spans="2:65" s="6" customFormat="1" ht="15.75" customHeight="1">
      <c r="B229" s="21"/>
      <c r="C229" s="137" t="s">
        <v>372</v>
      </c>
      <c r="D229" s="137" t="s">
        <v>113</v>
      </c>
      <c r="E229" s="138" t="s">
        <v>373</v>
      </c>
      <c r="F229" s="139" t="s">
        <v>374</v>
      </c>
      <c r="G229" s="140" t="s">
        <v>200</v>
      </c>
      <c r="H229" s="141">
        <v>60</v>
      </c>
      <c r="I229" s="142">
        <v>128.74</v>
      </c>
      <c r="J229" s="143">
        <f>ROUND($I$229*$H$229,2)</f>
        <v>7724.4</v>
      </c>
      <c r="K229" s="139" t="s">
        <v>375</v>
      </c>
      <c r="L229" s="41"/>
      <c r="M229" s="144"/>
      <c r="N229" s="145" t="s">
        <v>40</v>
      </c>
      <c r="O229" s="22"/>
      <c r="P229" s="22"/>
      <c r="Q229" s="146">
        <v>0.02361</v>
      </c>
      <c r="R229" s="146">
        <f>$Q$229*$H$229</f>
        <v>1.4165999999999999</v>
      </c>
      <c r="S229" s="146">
        <v>0</v>
      </c>
      <c r="T229" s="147">
        <f>$S$229*$H$229</f>
        <v>0</v>
      </c>
      <c r="AR229" s="82" t="s">
        <v>118</v>
      </c>
      <c r="AT229" s="82" t="s">
        <v>113</v>
      </c>
      <c r="AU229" s="82" t="s">
        <v>20</v>
      </c>
      <c r="AY229" s="6" t="s">
        <v>112</v>
      </c>
      <c r="BE229" s="148">
        <f>IF($N$229="základní",$J$229,0)</f>
        <v>7724.4</v>
      </c>
      <c r="BF229" s="148">
        <f>IF($N$229="snížená",$J$229,0)</f>
        <v>0</v>
      </c>
      <c r="BG229" s="148">
        <f>IF($N$229="zákl. přenesená",$J$229,0)</f>
        <v>0</v>
      </c>
      <c r="BH229" s="148">
        <f>IF($N$229="sníž. přenesená",$J$229,0)</f>
        <v>0</v>
      </c>
      <c r="BI229" s="148">
        <f>IF($N$229="nulová",$J$229,0)</f>
        <v>0</v>
      </c>
      <c r="BJ229" s="82" t="s">
        <v>20</v>
      </c>
      <c r="BK229" s="148">
        <f>ROUND($I$229*$H$229,2)</f>
        <v>7724.4</v>
      </c>
      <c r="BL229" s="82" t="s">
        <v>118</v>
      </c>
      <c r="BM229" s="82" t="s">
        <v>376</v>
      </c>
    </row>
    <row r="230" spans="2:47" s="6" customFormat="1" ht="16.5" customHeight="1">
      <c r="B230" s="21"/>
      <c r="C230" s="22"/>
      <c r="D230" s="149" t="s">
        <v>120</v>
      </c>
      <c r="E230" s="22"/>
      <c r="F230" s="150" t="s">
        <v>377</v>
      </c>
      <c r="G230" s="22"/>
      <c r="H230" s="22"/>
      <c r="J230" s="22"/>
      <c r="K230" s="22"/>
      <c r="L230" s="41"/>
      <c r="M230" s="54"/>
      <c r="N230" s="22"/>
      <c r="O230" s="22"/>
      <c r="P230" s="22"/>
      <c r="Q230" s="22"/>
      <c r="R230" s="22"/>
      <c r="S230" s="22"/>
      <c r="T230" s="55"/>
      <c r="AT230" s="6" t="s">
        <v>120</v>
      </c>
      <c r="AU230" s="6" t="s">
        <v>20</v>
      </c>
    </row>
    <row r="231" spans="2:65" s="6" customFormat="1" ht="15.75" customHeight="1">
      <c r="B231" s="21"/>
      <c r="C231" s="137" t="s">
        <v>378</v>
      </c>
      <c r="D231" s="137" t="s">
        <v>113</v>
      </c>
      <c r="E231" s="138" t="s">
        <v>379</v>
      </c>
      <c r="F231" s="139" t="s">
        <v>380</v>
      </c>
      <c r="G231" s="140" t="s">
        <v>381</v>
      </c>
      <c r="H231" s="141">
        <v>1</v>
      </c>
      <c r="I231" s="142">
        <v>6598.5</v>
      </c>
      <c r="J231" s="143">
        <f>ROUND($I$231*$H$231,2)</f>
        <v>6598.5</v>
      </c>
      <c r="K231" s="139"/>
      <c r="L231" s="41"/>
      <c r="M231" s="144"/>
      <c r="N231" s="145" t="s">
        <v>40</v>
      </c>
      <c r="O231" s="22"/>
      <c r="P231" s="22"/>
      <c r="Q231" s="146">
        <v>0.02361</v>
      </c>
      <c r="R231" s="146">
        <f>$Q$231*$H$231</f>
        <v>0.02361</v>
      </c>
      <c r="S231" s="146">
        <v>0</v>
      </c>
      <c r="T231" s="147">
        <f>$S$231*$H$231</f>
        <v>0</v>
      </c>
      <c r="AR231" s="82" t="s">
        <v>118</v>
      </c>
      <c r="AT231" s="82" t="s">
        <v>113</v>
      </c>
      <c r="AU231" s="82" t="s">
        <v>20</v>
      </c>
      <c r="AY231" s="6" t="s">
        <v>112</v>
      </c>
      <c r="BE231" s="148">
        <f>IF($N$231="základní",$J$231,0)</f>
        <v>6598.5</v>
      </c>
      <c r="BF231" s="148">
        <f>IF($N$231="snížená",$J$231,0)</f>
        <v>0</v>
      </c>
      <c r="BG231" s="148">
        <f>IF($N$231="zákl. přenesená",$J$231,0)</f>
        <v>0</v>
      </c>
      <c r="BH231" s="148">
        <f>IF($N$231="sníž. přenesená",$J$231,0)</f>
        <v>0</v>
      </c>
      <c r="BI231" s="148">
        <f>IF($N$231="nulová",$J$231,0)</f>
        <v>0</v>
      </c>
      <c r="BJ231" s="82" t="s">
        <v>20</v>
      </c>
      <c r="BK231" s="148">
        <f>ROUND($I$231*$H$231,2)</f>
        <v>6598.5</v>
      </c>
      <c r="BL231" s="82" t="s">
        <v>118</v>
      </c>
      <c r="BM231" s="82" t="s">
        <v>382</v>
      </c>
    </row>
    <row r="232" spans="2:47" s="6" customFormat="1" ht="16.5" customHeight="1">
      <c r="B232" s="21"/>
      <c r="C232" s="22"/>
      <c r="D232" s="149" t="s">
        <v>120</v>
      </c>
      <c r="E232" s="22"/>
      <c r="F232" s="150" t="s">
        <v>377</v>
      </c>
      <c r="G232" s="22"/>
      <c r="H232" s="22"/>
      <c r="J232" s="22"/>
      <c r="K232" s="22"/>
      <c r="L232" s="41"/>
      <c r="M232" s="54"/>
      <c r="N232" s="22"/>
      <c r="O232" s="22"/>
      <c r="P232" s="22"/>
      <c r="Q232" s="22"/>
      <c r="R232" s="22"/>
      <c r="S232" s="22"/>
      <c r="T232" s="55"/>
      <c r="AT232" s="6" t="s">
        <v>120</v>
      </c>
      <c r="AU232" s="6" t="s">
        <v>20</v>
      </c>
    </row>
    <row r="233" spans="2:65" s="6" customFormat="1" ht="15.75" customHeight="1">
      <c r="B233" s="21"/>
      <c r="C233" s="137" t="s">
        <v>383</v>
      </c>
      <c r="D233" s="137" t="s">
        <v>113</v>
      </c>
      <c r="E233" s="138" t="s">
        <v>384</v>
      </c>
      <c r="F233" s="139" t="s">
        <v>385</v>
      </c>
      <c r="G233" s="140" t="s">
        <v>116</v>
      </c>
      <c r="H233" s="141">
        <v>50.352</v>
      </c>
      <c r="I233" s="142">
        <v>87.78</v>
      </c>
      <c r="J233" s="143">
        <f>ROUND($I$233*$H$233,2)</f>
        <v>4419.9</v>
      </c>
      <c r="K233" s="139" t="s">
        <v>117</v>
      </c>
      <c r="L233" s="41"/>
      <c r="M233" s="144"/>
      <c r="N233" s="145" t="s">
        <v>40</v>
      </c>
      <c r="O233" s="22"/>
      <c r="P233" s="22"/>
      <c r="Q233" s="146">
        <v>0.00047</v>
      </c>
      <c r="R233" s="146">
        <f>$Q$233*$H$233</f>
        <v>0.02366544</v>
      </c>
      <c r="S233" s="146">
        <v>0</v>
      </c>
      <c r="T233" s="147">
        <f>$S$233*$H$233</f>
        <v>0</v>
      </c>
      <c r="AR233" s="82" t="s">
        <v>118</v>
      </c>
      <c r="AT233" s="82" t="s">
        <v>113</v>
      </c>
      <c r="AU233" s="82" t="s">
        <v>20</v>
      </c>
      <c r="AY233" s="6" t="s">
        <v>112</v>
      </c>
      <c r="BE233" s="148">
        <f>IF($N$233="základní",$J$233,0)</f>
        <v>4419.9</v>
      </c>
      <c r="BF233" s="148">
        <f>IF($N$233="snížená",$J$233,0)</f>
        <v>0</v>
      </c>
      <c r="BG233" s="148">
        <f>IF($N$233="zákl. přenesená",$J$233,0)</f>
        <v>0</v>
      </c>
      <c r="BH233" s="148">
        <f>IF($N$233="sníž. přenesená",$J$233,0)</f>
        <v>0</v>
      </c>
      <c r="BI233" s="148">
        <f>IF($N$233="nulová",$J$233,0)</f>
        <v>0</v>
      </c>
      <c r="BJ233" s="82" t="s">
        <v>20</v>
      </c>
      <c r="BK233" s="148">
        <f>ROUND($I$233*$H$233,2)</f>
        <v>4419.9</v>
      </c>
      <c r="BL233" s="82" t="s">
        <v>118</v>
      </c>
      <c r="BM233" s="82" t="s">
        <v>386</v>
      </c>
    </row>
    <row r="234" spans="2:47" s="6" customFormat="1" ht="16.5" customHeight="1">
      <c r="B234" s="21"/>
      <c r="C234" s="22"/>
      <c r="D234" s="149" t="s">
        <v>120</v>
      </c>
      <c r="E234" s="22"/>
      <c r="F234" s="150" t="s">
        <v>387</v>
      </c>
      <c r="G234" s="22"/>
      <c r="H234" s="22"/>
      <c r="J234" s="22"/>
      <c r="K234" s="22"/>
      <c r="L234" s="41"/>
      <c r="M234" s="54"/>
      <c r="N234" s="22"/>
      <c r="O234" s="22"/>
      <c r="P234" s="22"/>
      <c r="Q234" s="22"/>
      <c r="R234" s="22"/>
      <c r="S234" s="22"/>
      <c r="T234" s="55"/>
      <c r="AT234" s="6" t="s">
        <v>120</v>
      </c>
      <c r="AU234" s="6" t="s">
        <v>20</v>
      </c>
    </row>
    <row r="235" spans="2:51" s="6" customFormat="1" ht="15.75" customHeight="1">
      <c r="B235" s="151"/>
      <c r="C235" s="152"/>
      <c r="D235" s="153" t="s">
        <v>142</v>
      </c>
      <c r="E235" s="152"/>
      <c r="F235" s="154" t="s">
        <v>388</v>
      </c>
      <c r="G235" s="152"/>
      <c r="H235" s="155">
        <v>44.55</v>
      </c>
      <c r="J235" s="152"/>
      <c r="K235" s="152"/>
      <c r="L235" s="156"/>
      <c r="M235" s="157"/>
      <c r="N235" s="152"/>
      <c r="O235" s="152"/>
      <c r="P235" s="152"/>
      <c r="Q235" s="152"/>
      <c r="R235" s="152"/>
      <c r="S235" s="152"/>
      <c r="T235" s="158"/>
      <c r="AT235" s="159" t="s">
        <v>142</v>
      </c>
      <c r="AU235" s="159" t="s">
        <v>20</v>
      </c>
      <c r="AV235" s="159" t="s">
        <v>75</v>
      </c>
      <c r="AW235" s="159" t="s">
        <v>81</v>
      </c>
      <c r="AX235" s="159" t="s">
        <v>69</v>
      </c>
      <c r="AY235" s="159" t="s">
        <v>112</v>
      </c>
    </row>
    <row r="236" spans="2:51" s="6" customFormat="1" ht="15.75" customHeight="1">
      <c r="B236" s="151"/>
      <c r="C236" s="152"/>
      <c r="D236" s="153" t="s">
        <v>142</v>
      </c>
      <c r="E236" s="152"/>
      <c r="F236" s="154" t="s">
        <v>370</v>
      </c>
      <c r="G236" s="152"/>
      <c r="H236" s="155">
        <v>-0.9</v>
      </c>
      <c r="J236" s="152"/>
      <c r="K236" s="152"/>
      <c r="L236" s="156"/>
      <c r="M236" s="157"/>
      <c r="N236" s="152"/>
      <c r="O236" s="152"/>
      <c r="P236" s="152"/>
      <c r="Q236" s="152"/>
      <c r="R236" s="152"/>
      <c r="S236" s="152"/>
      <c r="T236" s="158"/>
      <c r="AT236" s="159" t="s">
        <v>142</v>
      </c>
      <c r="AU236" s="159" t="s">
        <v>20</v>
      </c>
      <c r="AV236" s="159" t="s">
        <v>75</v>
      </c>
      <c r="AW236" s="159" t="s">
        <v>81</v>
      </c>
      <c r="AX236" s="159" t="s">
        <v>69</v>
      </c>
      <c r="AY236" s="159" t="s">
        <v>112</v>
      </c>
    </row>
    <row r="237" spans="2:51" s="6" customFormat="1" ht="15.75" customHeight="1">
      <c r="B237" s="151"/>
      <c r="C237" s="152"/>
      <c r="D237" s="153" t="s">
        <v>142</v>
      </c>
      <c r="E237" s="152"/>
      <c r="F237" s="154" t="s">
        <v>371</v>
      </c>
      <c r="G237" s="152"/>
      <c r="H237" s="155">
        <v>-1.71</v>
      </c>
      <c r="J237" s="152"/>
      <c r="K237" s="152"/>
      <c r="L237" s="156"/>
      <c r="M237" s="157"/>
      <c r="N237" s="152"/>
      <c r="O237" s="152"/>
      <c r="P237" s="152"/>
      <c r="Q237" s="152"/>
      <c r="R237" s="152"/>
      <c r="S237" s="152"/>
      <c r="T237" s="158"/>
      <c r="AT237" s="159" t="s">
        <v>142</v>
      </c>
      <c r="AU237" s="159" t="s">
        <v>20</v>
      </c>
      <c r="AV237" s="159" t="s">
        <v>75</v>
      </c>
      <c r="AW237" s="159" t="s">
        <v>81</v>
      </c>
      <c r="AX237" s="159" t="s">
        <v>69</v>
      </c>
      <c r="AY237" s="159" t="s">
        <v>112</v>
      </c>
    </row>
    <row r="238" spans="2:51" s="6" customFormat="1" ht="15.75" customHeight="1">
      <c r="B238" s="151"/>
      <c r="C238" s="152"/>
      <c r="D238" s="153" t="s">
        <v>142</v>
      </c>
      <c r="E238" s="152"/>
      <c r="F238" s="154" t="s">
        <v>389</v>
      </c>
      <c r="G238" s="152"/>
      <c r="H238" s="155">
        <v>3.25</v>
      </c>
      <c r="J238" s="152"/>
      <c r="K238" s="152"/>
      <c r="L238" s="156"/>
      <c r="M238" s="157"/>
      <c r="N238" s="152"/>
      <c r="O238" s="152"/>
      <c r="P238" s="152"/>
      <c r="Q238" s="152"/>
      <c r="R238" s="152"/>
      <c r="S238" s="152"/>
      <c r="T238" s="158"/>
      <c r="AT238" s="159" t="s">
        <v>142</v>
      </c>
      <c r="AU238" s="159" t="s">
        <v>20</v>
      </c>
      <c r="AV238" s="159" t="s">
        <v>75</v>
      </c>
      <c r="AW238" s="159" t="s">
        <v>81</v>
      </c>
      <c r="AX238" s="159" t="s">
        <v>69</v>
      </c>
      <c r="AY238" s="159" t="s">
        <v>112</v>
      </c>
    </row>
    <row r="239" spans="2:51" s="6" customFormat="1" ht="15.75" customHeight="1">
      <c r="B239" s="151"/>
      <c r="C239" s="152"/>
      <c r="D239" s="153" t="s">
        <v>142</v>
      </c>
      <c r="E239" s="152"/>
      <c r="F239" s="154" t="s">
        <v>390</v>
      </c>
      <c r="G239" s="152"/>
      <c r="H239" s="155">
        <v>3.542</v>
      </c>
      <c r="J239" s="152"/>
      <c r="K239" s="152"/>
      <c r="L239" s="156"/>
      <c r="M239" s="157"/>
      <c r="N239" s="152"/>
      <c r="O239" s="152"/>
      <c r="P239" s="152"/>
      <c r="Q239" s="152"/>
      <c r="R239" s="152"/>
      <c r="S239" s="152"/>
      <c r="T239" s="158"/>
      <c r="AT239" s="159" t="s">
        <v>142</v>
      </c>
      <c r="AU239" s="159" t="s">
        <v>20</v>
      </c>
      <c r="AV239" s="159" t="s">
        <v>75</v>
      </c>
      <c r="AW239" s="159" t="s">
        <v>81</v>
      </c>
      <c r="AX239" s="159" t="s">
        <v>69</v>
      </c>
      <c r="AY239" s="159" t="s">
        <v>112</v>
      </c>
    </row>
    <row r="240" spans="2:51" s="6" customFormat="1" ht="15.75" customHeight="1">
      <c r="B240" s="151"/>
      <c r="C240" s="152"/>
      <c r="D240" s="153" t="s">
        <v>142</v>
      </c>
      <c r="E240" s="152"/>
      <c r="F240" s="154" t="s">
        <v>391</v>
      </c>
      <c r="G240" s="152"/>
      <c r="H240" s="155">
        <v>1.62</v>
      </c>
      <c r="J240" s="152"/>
      <c r="K240" s="152"/>
      <c r="L240" s="156"/>
      <c r="M240" s="157"/>
      <c r="N240" s="152"/>
      <c r="O240" s="152"/>
      <c r="P240" s="152"/>
      <c r="Q240" s="152"/>
      <c r="R240" s="152"/>
      <c r="S240" s="152"/>
      <c r="T240" s="158"/>
      <c r="AT240" s="159" t="s">
        <v>142</v>
      </c>
      <c r="AU240" s="159" t="s">
        <v>20</v>
      </c>
      <c r="AV240" s="159" t="s">
        <v>75</v>
      </c>
      <c r="AW240" s="159" t="s">
        <v>81</v>
      </c>
      <c r="AX240" s="159" t="s">
        <v>69</v>
      </c>
      <c r="AY240" s="159" t="s">
        <v>112</v>
      </c>
    </row>
    <row r="241" spans="2:51" s="6" customFormat="1" ht="15.75" customHeight="1">
      <c r="B241" s="160"/>
      <c r="C241" s="161"/>
      <c r="D241" s="153" t="s">
        <v>142</v>
      </c>
      <c r="E241" s="161"/>
      <c r="F241" s="162" t="s">
        <v>160</v>
      </c>
      <c r="G241" s="161"/>
      <c r="H241" s="163">
        <v>50.352</v>
      </c>
      <c r="J241" s="161"/>
      <c r="K241" s="161"/>
      <c r="L241" s="164"/>
      <c r="M241" s="165"/>
      <c r="N241" s="161"/>
      <c r="O241" s="161"/>
      <c r="P241" s="161"/>
      <c r="Q241" s="161"/>
      <c r="R241" s="161"/>
      <c r="S241" s="161"/>
      <c r="T241" s="166"/>
      <c r="AT241" s="167" t="s">
        <v>142</v>
      </c>
      <c r="AU241" s="167" t="s">
        <v>20</v>
      </c>
      <c r="AV241" s="167" t="s">
        <v>118</v>
      </c>
      <c r="AW241" s="167" t="s">
        <v>81</v>
      </c>
      <c r="AX241" s="167" t="s">
        <v>20</v>
      </c>
      <c r="AY241" s="167" t="s">
        <v>112</v>
      </c>
    </row>
    <row r="242" spans="2:65" s="6" customFormat="1" ht="15.75" customHeight="1">
      <c r="B242" s="21"/>
      <c r="C242" s="137" t="s">
        <v>392</v>
      </c>
      <c r="D242" s="137" t="s">
        <v>113</v>
      </c>
      <c r="E242" s="138" t="s">
        <v>393</v>
      </c>
      <c r="F242" s="139" t="s">
        <v>394</v>
      </c>
      <c r="G242" s="140" t="s">
        <v>116</v>
      </c>
      <c r="H242" s="141">
        <v>50.352</v>
      </c>
      <c r="I242" s="142">
        <v>206.02</v>
      </c>
      <c r="J242" s="143">
        <f>ROUND($I$242*$H$242,2)</f>
        <v>10373.52</v>
      </c>
      <c r="K242" s="139" t="s">
        <v>117</v>
      </c>
      <c r="L242" s="41"/>
      <c r="M242" s="144"/>
      <c r="N242" s="145" t="s">
        <v>40</v>
      </c>
      <c r="O242" s="22"/>
      <c r="P242" s="22"/>
      <c r="Q242" s="146">
        <v>0.00489</v>
      </c>
      <c r="R242" s="146">
        <f>$Q$242*$H$242</f>
        <v>0.24622128</v>
      </c>
      <c r="S242" s="146">
        <v>0</v>
      </c>
      <c r="T242" s="147">
        <f>$S$242*$H$242</f>
        <v>0</v>
      </c>
      <c r="AR242" s="82" t="s">
        <v>118</v>
      </c>
      <c r="AT242" s="82" t="s">
        <v>113</v>
      </c>
      <c r="AU242" s="82" t="s">
        <v>20</v>
      </c>
      <c r="AY242" s="6" t="s">
        <v>112</v>
      </c>
      <c r="BE242" s="148">
        <f>IF($N$242="základní",$J$242,0)</f>
        <v>10373.52</v>
      </c>
      <c r="BF242" s="148">
        <f>IF($N$242="snížená",$J$242,0)</f>
        <v>0</v>
      </c>
      <c r="BG242" s="148">
        <f>IF($N$242="zákl. přenesená",$J$242,0)</f>
        <v>0</v>
      </c>
      <c r="BH242" s="148">
        <f>IF($N$242="sníž. přenesená",$J$242,0)</f>
        <v>0</v>
      </c>
      <c r="BI242" s="148">
        <f>IF($N$242="nulová",$J$242,0)</f>
        <v>0</v>
      </c>
      <c r="BJ242" s="82" t="s">
        <v>20</v>
      </c>
      <c r="BK242" s="148">
        <f>ROUND($I$242*$H$242,2)</f>
        <v>10373.52</v>
      </c>
      <c r="BL242" s="82" t="s">
        <v>118</v>
      </c>
      <c r="BM242" s="82" t="s">
        <v>395</v>
      </c>
    </row>
    <row r="243" spans="2:47" s="6" customFormat="1" ht="16.5" customHeight="1">
      <c r="B243" s="21"/>
      <c r="C243" s="22"/>
      <c r="D243" s="149" t="s">
        <v>120</v>
      </c>
      <c r="E243" s="22"/>
      <c r="F243" s="150" t="s">
        <v>396</v>
      </c>
      <c r="G243" s="22"/>
      <c r="H243" s="22"/>
      <c r="J243" s="22"/>
      <c r="K243" s="22"/>
      <c r="L243" s="41"/>
      <c r="M243" s="54"/>
      <c r="N243" s="22"/>
      <c r="O243" s="22"/>
      <c r="P243" s="22"/>
      <c r="Q243" s="22"/>
      <c r="R243" s="22"/>
      <c r="S243" s="22"/>
      <c r="T243" s="55"/>
      <c r="AT243" s="6" t="s">
        <v>120</v>
      </c>
      <c r="AU243" s="6" t="s">
        <v>20</v>
      </c>
    </row>
    <row r="244" spans="2:65" s="6" customFormat="1" ht="15.75" customHeight="1">
      <c r="B244" s="21"/>
      <c r="C244" s="137" t="s">
        <v>397</v>
      </c>
      <c r="D244" s="137" t="s">
        <v>113</v>
      </c>
      <c r="E244" s="138" t="s">
        <v>398</v>
      </c>
      <c r="F244" s="139" t="s">
        <v>399</v>
      </c>
      <c r="G244" s="140" t="s">
        <v>116</v>
      </c>
      <c r="H244" s="141">
        <v>18</v>
      </c>
      <c r="I244" s="142">
        <v>346.27</v>
      </c>
      <c r="J244" s="143">
        <f>ROUND($I$244*$H$244,2)</f>
        <v>6232.86</v>
      </c>
      <c r="K244" s="139"/>
      <c r="L244" s="41"/>
      <c r="M244" s="144"/>
      <c r="N244" s="145" t="s">
        <v>40</v>
      </c>
      <c r="O244" s="22"/>
      <c r="P244" s="22"/>
      <c r="Q244" s="146">
        <v>0</v>
      </c>
      <c r="R244" s="146">
        <f>$Q$244*$H$244</f>
        <v>0</v>
      </c>
      <c r="S244" s="146">
        <v>0</v>
      </c>
      <c r="T244" s="147">
        <f>$S$244*$H$244</f>
        <v>0</v>
      </c>
      <c r="AR244" s="82" t="s">
        <v>118</v>
      </c>
      <c r="AT244" s="82" t="s">
        <v>113</v>
      </c>
      <c r="AU244" s="82" t="s">
        <v>20</v>
      </c>
      <c r="AY244" s="6" t="s">
        <v>112</v>
      </c>
      <c r="BE244" s="148">
        <f>IF($N$244="základní",$J$244,0)</f>
        <v>6232.86</v>
      </c>
      <c r="BF244" s="148">
        <f>IF($N$244="snížená",$J$244,0)</f>
        <v>0</v>
      </c>
      <c r="BG244" s="148">
        <f>IF($N$244="zákl. přenesená",$J$244,0)</f>
        <v>0</v>
      </c>
      <c r="BH244" s="148">
        <f>IF($N$244="sníž. přenesená",$J$244,0)</f>
        <v>0</v>
      </c>
      <c r="BI244" s="148">
        <f>IF($N$244="nulová",$J$244,0)</f>
        <v>0</v>
      </c>
      <c r="BJ244" s="82" t="s">
        <v>20</v>
      </c>
      <c r="BK244" s="148">
        <f>ROUND($I$244*$H$244,2)</f>
        <v>6232.86</v>
      </c>
      <c r="BL244" s="82" t="s">
        <v>118</v>
      </c>
      <c r="BM244" s="82" t="s">
        <v>400</v>
      </c>
    </row>
    <row r="245" spans="2:47" s="6" customFormat="1" ht="16.5" customHeight="1">
      <c r="B245" s="21"/>
      <c r="C245" s="22"/>
      <c r="D245" s="149" t="s">
        <v>120</v>
      </c>
      <c r="E245" s="22"/>
      <c r="F245" s="150" t="s">
        <v>399</v>
      </c>
      <c r="G245" s="22"/>
      <c r="H245" s="22"/>
      <c r="J245" s="22"/>
      <c r="K245" s="22"/>
      <c r="L245" s="41"/>
      <c r="M245" s="54"/>
      <c r="N245" s="22"/>
      <c r="O245" s="22"/>
      <c r="P245" s="22"/>
      <c r="Q245" s="22"/>
      <c r="R245" s="22"/>
      <c r="S245" s="22"/>
      <c r="T245" s="55"/>
      <c r="AT245" s="6" t="s">
        <v>120</v>
      </c>
      <c r="AU245" s="6" t="s">
        <v>20</v>
      </c>
    </row>
    <row r="246" spans="2:65" s="6" customFormat="1" ht="15.75" customHeight="1">
      <c r="B246" s="21"/>
      <c r="C246" s="137" t="s">
        <v>401</v>
      </c>
      <c r="D246" s="137" t="s">
        <v>113</v>
      </c>
      <c r="E246" s="138" t="s">
        <v>402</v>
      </c>
      <c r="F246" s="139" t="s">
        <v>403</v>
      </c>
      <c r="G246" s="140" t="s">
        <v>116</v>
      </c>
      <c r="H246" s="141">
        <v>50.352</v>
      </c>
      <c r="I246" s="142">
        <v>392.63</v>
      </c>
      <c r="J246" s="143">
        <f>ROUND($I$246*$H$246,2)</f>
        <v>19769.71</v>
      </c>
      <c r="K246" s="139"/>
      <c r="L246" s="41"/>
      <c r="M246" s="144"/>
      <c r="N246" s="145" t="s">
        <v>40</v>
      </c>
      <c r="O246" s="22"/>
      <c r="P246" s="22"/>
      <c r="Q246" s="146">
        <v>0.00268</v>
      </c>
      <c r="R246" s="146">
        <f>$Q$246*$H$246</f>
        <v>0.13494335999999998</v>
      </c>
      <c r="S246" s="146">
        <v>0</v>
      </c>
      <c r="T246" s="147">
        <f>$S$246*$H$246</f>
        <v>0</v>
      </c>
      <c r="AR246" s="82" t="s">
        <v>118</v>
      </c>
      <c r="AT246" s="82" t="s">
        <v>113</v>
      </c>
      <c r="AU246" s="82" t="s">
        <v>20</v>
      </c>
      <c r="AY246" s="6" t="s">
        <v>112</v>
      </c>
      <c r="BE246" s="148">
        <f>IF($N$246="základní",$J$246,0)</f>
        <v>19769.71</v>
      </c>
      <c r="BF246" s="148">
        <f>IF($N$246="snížená",$J$246,0)</f>
        <v>0</v>
      </c>
      <c r="BG246" s="148">
        <f>IF($N$246="zákl. přenesená",$J$246,0)</f>
        <v>0</v>
      </c>
      <c r="BH246" s="148">
        <f>IF($N$246="sníž. přenesená",$J$246,0)</f>
        <v>0</v>
      </c>
      <c r="BI246" s="148">
        <f>IF($N$246="nulová",$J$246,0)</f>
        <v>0</v>
      </c>
      <c r="BJ246" s="82" t="s">
        <v>20</v>
      </c>
      <c r="BK246" s="148">
        <f>ROUND($I$246*$H$246,2)</f>
        <v>19769.71</v>
      </c>
      <c r="BL246" s="82" t="s">
        <v>118</v>
      </c>
      <c r="BM246" s="82" t="s">
        <v>404</v>
      </c>
    </row>
    <row r="247" spans="2:47" s="6" customFormat="1" ht="16.5" customHeight="1">
      <c r="B247" s="21"/>
      <c r="C247" s="22"/>
      <c r="D247" s="149" t="s">
        <v>120</v>
      </c>
      <c r="E247" s="22"/>
      <c r="F247" s="150" t="s">
        <v>405</v>
      </c>
      <c r="G247" s="22"/>
      <c r="H247" s="22"/>
      <c r="J247" s="22"/>
      <c r="K247" s="22"/>
      <c r="L247" s="41"/>
      <c r="M247" s="54"/>
      <c r="N247" s="22"/>
      <c r="O247" s="22"/>
      <c r="P247" s="22"/>
      <c r="Q247" s="22"/>
      <c r="R247" s="22"/>
      <c r="S247" s="22"/>
      <c r="T247" s="55"/>
      <c r="AT247" s="6" t="s">
        <v>120</v>
      </c>
      <c r="AU247" s="6" t="s">
        <v>20</v>
      </c>
    </row>
    <row r="248" spans="2:65" s="6" customFormat="1" ht="15.75" customHeight="1">
      <c r="B248" s="21"/>
      <c r="C248" s="137" t="s">
        <v>406</v>
      </c>
      <c r="D248" s="137" t="s">
        <v>113</v>
      </c>
      <c r="E248" s="138" t="s">
        <v>407</v>
      </c>
      <c r="F248" s="139" t="s">
        <v>408</v>
      </c>
      <c r="G248" s="140" t="s">
        <v>116</v>
      </c>
      <c r="H248" s="141">
        <v>50.352</v>
      </c>
      <c r="I248" s="142">
        <v>222.33</v>
      </c>
      <c r="J248" s="143">
        <f>ROUND($I$248*$H$248,2)</f>
        <v>11194.76</v>
      </c>
      <c r="K248" s="139" t="s">
        <v>117</v>
      </c>
      <c r="L248" s="41"/>
      <c r="M248" s="144"/>
      <c r="N248" s="145" t="s">
        <v>40</v>
      </c>
      <c r="O248" s="22"/>
      <c r="P248" s="22"/>
      <c r="Q248" s="146">
        <v>0.0006</v>
      </c>
      <c r="R248" s="146">
        <f>$Q$248*$H$248</f>
        <v>0.030211199999999997</v>
      </c>
      <c r="S248" s="146">
        <v>0</v>
      </c>
      <c r="T248" s="147">
        <f>$S$248*$H$248</f>
        <v>0</v>
      </c>
      <c r="AR248" s="82" t="s">
        <v>118</v>
      </c>
      <c r="AT248" s="82" t="s">
        <v>113</v>
      </c>
      <c r="AU248" s="82" t="s">
        <v>20</v>
      </c>
      <c r="AY248" s="6" t="s">
        <v>112</v>
      </c>
      <c r="BE248" s="148">
        <f>IF($N$248="základní",$J$248,0)</f>
        <v>11194.76</v>
      </c>
      <c r="BF248" s="148">
        <f>IF($N$248="snížená",$J$248,0)</f>
        <v>0</v>
      </c>
      <c r="BG248" s="148">
        <f>IF($N$248="zákl. přenesená",$J$248,0)</f>
        <v>0</v>
      </c>
      <c r="BH248" s="148">
        <f>IF($N$248="sníž. přenesená",$J$248,0)</f>
        <v>0</v>
      </c>
      <c r="BI248" s="148">
        <f>IF($N$248="nulová",$J$248,0)</f>
        <v>0</v>
      </c>
      <c r="BJ248" s="82" t="s">
        <v>20</v>
      </c>
      <c r="BK248" s="148">
        <f>ROUND($I$248*$H$248,2)</f>
        <v>11194.76</v>
      </c>
      <c r="BL248" s="82" t="s">
        <v>118</v>
      </c>
      <c r="BM248" s="82" t="s">
        <v>409</v>
      </c>
    </row>
    <row r="249" spans="2:47" s="6" customFormat="1" ht="27" customHeight="1">
      <c r="B249" s="21"/>
      <c r="C249" s="22"/>
      <c r="D249" s="149" t="s">
        <v>120</v>
      </c>
      <c r="E249" s="22"/>
      <c r="F249" s="150" t="s">
        <v>410</v>
      </c>
      <c r="G249" s="22"/>
      <c r="H249" s="22"/>
      <c r="J249" s="22"/>
      <c r="K249" s="22"/>
      <c r="L249" s="41"/>
      <c r="M249" s="54"/>
      <c r="N249" s="22"/>
      <c r="O249" s="22"/>
      <c r="P249" s="22"/>
      <c r="Q249" s="22"/>
      <c r="R249" s="22"/>
      <c r="S249" s="22"/>
      <c r="T249" s="55"/>
      <c r="AT249" s="6" t="s">
        <v>120</v>
      </c>
      <c r="AU249" s="6" t="s">
        <v>20</v>
      </c>
    </row>
    <row r="250" spans="2:65" s="6" customFormat="1" ht="15.75" customHeight="1">
      <c r="B250" s="21"/>
      <c r="C250" s="137" t="s">
        <v>411</v>
      </c>
      <c r="D250" s="137" t="s">
        <v>113</v>
      </c>
      <c r="E250" s="138" t="s">
        <v>412</v>
      </c>
      <c r="F250" s="139" t="s">
        <v>413</v>
      </c>
      <c r="G250" s="140" t="s">
        <v>200</v>
      </c>
      <c r="H250" s="141">
        <v>35</v>
      </c>
      <c r="I250" s="142">
        <v>4.56</v>
      </c>
      <c r="J250" s="143">
        <f>ROUND($I$250*$H$250,2)</f>
        <v>159.6</v>
      </c>
      <c r="K250" s="139" t="s">
        <v>117</v>
      </c>
      <c r="L250" s="41"/>
      <c r="M250" s="144"/>
      <c r="N250" s="145" t="s">
        <v>40</v>
      </c>
      <c r="O250" s="22"/>
      <c r="P250" s="22"/>
      <c r="Q250" s="146">
        <v>0</v>
      </c>
      <c r="R250" s="146">
        <f>$Q$250*$H$250</f>
        <v>0</v>
      </c>
      <c r="S250" s="146">
        <v>0</v>
      </c>
      <c r="T250" s="147">
        <f>$S$250*$H$250</f>
        <v>0</v>
      </c>
      <c r="AR250" s="82" t="s">
        <v>118</v>
      </c>
      <c r="AT250" s="82" t="s">
        <v>113</v>
      </c>
      <c r="AU250" s="82" t="s">
        <v>20</v>
      </c>
      <c r="AY250" s="6" t="s">
        <v>112</v>
      </c>
      <c r="BE250" s="148">
        <f>IF($N$250="základní",$J$250,0)</f>
        <v>159.6</v>
      </c>
      <c r="BF250" s="148">
        <f>IF($N$250="snížená",$J$250,0)</f>
        <v>0</v>
      </c>
      <c r="BG250" s="148">
        <f>IF($N$250="zákl. přenesená",$J$250,0)</f>
        <v>0</v>
      </c>
      <c r="BH250" s="148">
        <f>IF($N$250="sníž. přenesená",$J$250,0)</f>
        <v>0</v>
      </c>
      <c r="BI250" s="148">
        <f>IF($N$250="nulová",$J$250,0)</f>
        <v>0</v>
      </c>
      <c r="BJ250" s="82" t="s">
        <v>20</v>
      </c>
      <c r="BK250" s="148">
        <f>ROUND($I$250*$H$250,2)</f>
        <v>159.6</v>
      </c>
      <c r="BL250" s="82" t="s">
        <v>118</v>
      </c>
      <c r="BM250" s="82" t="s">
        <v>414</v>
      </c>
    </row>
    <row r="251" spans="2:47" s="6" customFormat="1" ht="16.5" customHeight="1">
      <c r="B251" s="21"/>
      <c r="C251" s="22"/>
      <c r="D251" s="149" t="s">
        <v>120</v>
      </c>
      <c r="E251" s="22"/>
      <c r="F251" s="150" t="s">
        <v>415</v>
      </c>
      <c r="G251" s="22"/>
      <c r="H251" s="22"/>
      <c r="J251" s="22"/>
      <c r="K251" s="22"/>
      <c r="L251" s="41"/>
      <c r="M251" s="54"/>
      <c r="N251" s="22"/>
      <c r="O251" s="22"/>
      <c r="P251" s="22"/>
      <c r="Q251" s="22"/>
      <c r="R251" s="22"/>
      <c r="S251" s="22"/>
      <c r="T251" s="55"/>
      <c r="AT251" s="6" t="s">
        <v>120</v>
      </c>
      <c r="AU251" s="6" t="s">
        <v>20</v>
      </c>
    </row>
    <row r="252" spans="2:65" s="6" customFormat="1" ht="15.75" customHeight="1">
      <c r="B252" s="21"/>
      <c r="C252" s="137" t="s">
        <v>416</v>
      </c>
      <c r="D252" s="137" t="s">
        <v>113</v>
      </c>
      <c r="E252" s="138" t="s">
        <v>417</v>
      </c>
      <c r="F252" s="139" t="s">
        <v>418</v>
      </c>
      <c r="G252" s="140" t="s">
        <v>139</v>
      </c>
      <c r="H252" s="141">
        <v>0.525</v>
      </c>
      <c r="I252" s="142">
        <v>4096.51</v>
      </c>
      <c r="J252" s="143">
        <f>ROUND($I$252*$H$252,2)</f>
        <v>2150.67</v>
      </c>
      <c r="K252" s="139" t="s">
        <v>117</v>
      </c>
      <c r="L252" s="41"/>
      <c r="M252" s="144"/>
      <c r="N252" s="145" t="s">
        <v>40</v>
      </c>
      <c r="O252" s="22"/>
      <c r="P252" s="22"/>
      <c r="Q252" s="146">
        <v>2.45329</v>
      </c>
      <c r="R252" s="146">
        <f>$Q$252*$H$252</f>
        <v>1.28797725</v>
      </c>
      <c r="S252" s="146">
        <v>0</v>
      </c>
      <c r="T252" s="147">
        <f>$S$252*$H$252</f>
        <v>0</v>
      </c>
      <c r="AR252" s="82" t="s">
        <v>118</v>
      </c>
      <c r="AT252" s="82" t="s">
        <v>113</v>
      </c>
      <c r="AU252" s="82" t="s">
        <v>20</v>
      </c>
      <c r="AY252" s="6" t="s">
        <v>112</v>
      </c>
      <c r="BE252" s="148">
        <f>IF($N$252="základní",$J$252,0)</f>
        <v>2150.67</v>
      </c>
      <c r="BF252" s="148">
        <f>IF($N$252="snížená",$J$252,0)</f>
        <v>0</v>
      </c>
      <c r="BG252" s="148">
        <f>IF($N$252="zákl. přenesená",$J$252,0)</f>
        <v>0</v>
      </c>
      <c r="BH252" s="148">
        <f>IF($N$252="sníž. přenesená",$J$252,0)</f>
        <v>0</v>
      </c>
      <c r="BI252" s="148">
        <f>IF($N$252="nulová",$J$252,0)</f>
        <v>0</v>
      </c>
      <c r="BJ252" s="82" t="s">
        <v>20</v>
      </c>
      <c r="BK252" s="148">
        <f>ROUND($I$252*$H$252,2)</f>
        <v>2150.67</v>
      </c>
      <c r="BL252" s="82" t="s">
        <v>118</v>
      </c>
      <c r="BM252" s="82" t="s">
        <v>419</v>
      </c>
    </row>
    <row r="253" spans="2:47" s="6" customFormat="1" ht="16.5" customHeight="1">
      <c r="B253" s="21"/>
      <c r="C253" s="22"/>
      <c r="D253" s="149" t="s">
        <v>120</v>
      </c>
      <c r="E253" s="22"/>
      <c r="F253" s="150" t="s">
        <v>420</v>
      </c>
      <c r="G253" s="22"/>
      <c r="H253" s="22"/>
      <c r="J253" s="22"/>
      <c r="K253" s="22"/>
      <c r="L253" s="41"/>
      <c r="M253" s="54"/>
      <c r="N253" s="22"/>
      <c r="O253" s="22"/>
      <c r="P253" s="22"/>
      <c r="Q253" s="22"/>
      <c r="R253" s="22"/>
      <c r="S253" s="22"/>
      <c r="T253" s="55"/>
      <c r="AT253" s="6" t="s">
        <v>120</v>
      </c>
      <c r="AU253" s="6" t="s">
        <v>20</v>
      </c>
    </row>
    <row r="254" spans="2:65" s="6" customFormat="1" ht="15.75" customHeight="1">
      <c r="B254" s="21"/>
      <c r="C254" s="137" t="s">
        <v>421</v>
      </c>
      <c r="D254" s="137" t="s">
        <v>113</v>
      </c>
      <c r="E254" s="138" t="s">
        <v>422</v>
      </c>
      <c r="F254" s="139" t="s">
        <v>423</v>
      </c>
      <c r="G254" s="140" t="s">
        <v>139</v>
      </c>
      <c r="H254" s="141">
        <v>0.525</v>
      </c>
      <c r="I254" s="142">
        <v>748.55</v>
      </c>
      <c r="J254" s="143">
        <f>ROUND($I$254*$H$254,2)</f>
        <v>392.99</v>
      </c>
      <c r="K254" s="139" t="s">
        <v>117</v>
      </c>
      <c r="L254" s="41"/>
      <c r="M254" s="144"/>
      <c r="N254" s="145" t="s">
        <v>40</v>
      </c>
      <c r="O254" s="22"/>
      <c r="P254" s="22"/>
      <c r="Q254" s="146">
        <v>0</v>
      </c>
      <c r="R254" s="146">
        <f>$Q$254*$H$254</f>
        <v>0</v>
      </c>
      <c r="S254" s="146">
        <v>0</v>
      </c>
      <c r="T254" s="147">
        <f>$S$254*$H$254</f>
        <v>0</v>
      </c>
      <c r="AR254" s="82" t="s">
        <v>118</v>
      </c>
      <c r="AT254" s="82" t="s">
        <v>113</v>
      </c>
      <c r="AU254" s="82" t="s">
        <v>20</v>
      </c>
      <c r="AY254" s="6" t="s">
        <v>112</v>
      </c>
      <c r="BE254" s="148">
        <f>IF($N$254="základní",$J$254,0)</f>
        <v>392.99</v>
      </c>
      <c r="BF254" s="148">
        <f>IF($N$254="snížená",$J$254,0)</f>
        <v>0</v>
      </c>
      <c r="BG254" s="148">
        <f>IF($N$254="zákl. přenesená",$J$254,0)</f>
        <v>0</v>
      </c>
      <c r="BH254" s="148">
        <f>IF($N$254="sníž. přenesená",$J$254,0)</f>
        <v>0</v>
      </c>
      <c r="BI254" s="148">
        <f>IF($N$254="nulová",$J$254,0)</f>
        <v>0</v>
      </c>
      <c r="BJ254" s="82" t="s">
        <v>20</v>
      </c>
      <c r="BK254" s="148">
        <f>ROUND($I$254*$H$254,2)</f>
        <v>392.99</v>
      </c>
      <c r="BL254" s="82" t="s">
        <v>118</v>
      </c>
      <c r="BM254" s="82" t="s">
        <v>424</v>
      </c>
    </row>
    <row r="255" spans="2:47" s="6" customFormat="1" ht="16.5" customHeight="1">
      <c r="B255" s="21"/>
      <c r="C255" s="22"/>
      <c r="D255" s="149" t="s">
        <v>120</v>
      </c>
      <c r="E255" s="22"/>
      <c r="F255" s="150" t="s">
        <v>425</v>
      </c>
      <c r="G255" s="22"/>
      <c r="H255" s="22"/>
      <c r="J255" s="22"/>
      <c r="K255" s="22"/>
      <c r="L255" s="41"/>
      <c r="M255" s="54"/>
      <c r="N255" s="22"/>
      <c r="O255" s="22"/>
      <c r="P255" s="22"/>
      <c r="Q255" s="22"/>
      <c r="R255" s="22"/>
      <c r="S255" s="22"/>
      <c r="T255" s="55"/>
      <c r="AT255" s="6" t="s">
        <v>120</v>
      </c>
      <c r="AU255" s="6" t="s">
        <v>20</v>
      </c>
    </row>
    <row r="256" spans="2:65" s="6" customFormat="1" ht="15.75" customHeight="1">
      <c r="B256" s="21"/>
      <c r="C256" s="137" t="s">
        <v>426</v>
      </c>
      <c r="D256" s="137" t="s">
        <v>113</v>
      </c>
      <c r="E256" s="138" t="s">
        <v>427</v>
      </c>
      <c r="F256" s="139" t="s">
        <v>428</v>
      </c>
      <c r="G256" s="140" t="s">
        <v>116</v>
      </c>
      <c r="H256" s="141">
        <v>7.5</v>
      </c>
      <c r="I256" s="142">
        <v>1460.2</v>
      </c>
      <c r="J256" s="143">
        <f>ROUND($I$256*$H$256,2)</f>
        <v>10951.5</v>
      </c>
      <c r="K256" s="139"/>
      <c r="L256" s="41"/>
      <c r="M256" s="144"/>
      <c r="N256" s="145" t="s">
        <v>40</v>
      </c>
      <c r="O256" s="22"/>
      <c r="P256" s="22"/>
      <c r="Q256" s="146">
        <v>0</v>
      </c>
      <c r="R256" s="146">
        <f>$Q$256*$H$256</f>
        <v>0</v>
      </c>
      <c r="S256" s="146">
        <v>0</v>
      </c>
      <c r="T256" s="147">
        <f>$S$256*$H$256</f>
        <v>0</v>
      </c>
      <c r="AR256" s="82" t="s">
        <v>118</v>
      </c>
      <c r="AT256" s="82" t="s">
        <v>113</v>
      </c>
      <c r="AU256" s="82" t="s">
        <v>20</v>
      </c>
      <c r="AY256" s="6" t="s">
        <v>112</v>
      </c>
      <c r="BE256" s="148">
        <f>IF($N$256="základní",$J$256,0)</f>
        <v>10951.5</v>
      </c>
      <c r="BF256" s="148">
        <f>IF($N$256="snížená",$J$256,0)</f>
        <v>0</v>
      </c>
      <c r="BG256" s="148">
        <f>IF($N$256="zákl. přenesená",$J$256,0)</f>
        <v>0</v>
      </c>
      <c r="BH256" s="148">
        <f>IF($N$256="sníž. přenesená",$J$256,0)</f>
        <v>0</v>
      </c>
      <c r="BI256" s="148">
        <f>IF($N$256="nulová",$J$256,0)</f>
        <v>0</v>
      </c>
      <c r="BJ256" s="82" t="s">
        <v>20</v>
      </c>
      <c r="BK256" s="148">
        <f>ROUND($I$256*$H$256,2)</f>
        <v>10951.5</v>
      </c>
      <c r="BL256" s="82" t="s">
        <v>118</v>
      </c>
      <c r="BM256" s="82" t="s">
        <v>429</v>
      </c>
    </row>
    <row r="257" spans="2:47" s="6" customFormat="1" ht="16.5" customHeight="1">
      <c r="B257" s="21"/>
      <c r="C257" s="22"/>
      <c r="D257" s="149" t="s">
        <v>120</v>
      </c>
      <c r="E257" s="22"/>
      <c r="F257" s="150" t="s">
        <v>430</v>
      </c>
      <c r="G257" s="22"/>
      <c r="H257" s="22"/>
      <c r="J257" s="22"/>
      <c r="K257" s="22"/>
      <c r="L257" s="41"/>
      <c r="M257" s="54"/>
      <c r="N257" s="22"/>
      <c r="O257" s="22"/>
      <c r="P257" s="22"/>
      <c r="Q257" s="22"/>
      <c r="R257" s="22"/>
      <c r="S257" s="22"/>
      <c r="T257" s="55"/>
      <c r="AT257" s="6" t="s">
        <v>120</v>
      </c>
      <c r="AU257" s="6" t="s">
        <v>20</v>
      </c>
    </row>
    <row r="258" spans="2:65" s="6" customFormat="1" ht="15.75" customHeight="1">
      <c r="B258" s="21"/>
      <c r="C258" s="137" t="s">
        <v>431</v>
      </c>
      <c r="D258" s="137" t="s">
        <v>113</v>
      </c>
      <c r="E258" s="138" t="s">
        <v>432</v>
      </c>
      <c r="F258" s="139" t="s">
        <v>433</v>
      </c>
      <c r="G258" s="140" t="s">
        <v>116</v>
      </c>
      <c r="H258" s="141">
        <v>5.646</v>
      </c>
      <c r="I258" s="142">
        <v>840.56</v>
      </c>
      <c r="J258" s="143">
        <f>ROUND($I$258*$H$258,2)</f>
        <v>4745.8</v>
      </c>
      <c r="K258" s="139"/>
      <c r="L258" s="41"/>
      <c r="M258" s="144"/>
      <c r="N258" s="145" t="s">
        <v>40</v>
      </c>
      <c r="O258" s="22"/>
      <c r="P258" s="22"/>
      <c r="Q258" s="146">
        <v>0.28362</v>
      </c>
      <c r="R258" s="146">
        <f>$Q$258*$H$258</f>
        <v>1.60131852</v>
      </c>
      <c r="S258" s="146">
        <v>0</v>
      </c>
      <c r="T258" s="147">
        <f>$S$258*$H$258</f>
        <v>0</v>
      </c>
      <c r="AR258" s="82" t="s">
        <v>118</v>
      </c>
      <c r="AT258" s="82" t="s">
        <v>113</v>
      </c>
      <c r="AU258" s="82" t="s">
        <v>20</v>
      </c>
      <c r="AY258" s="6" t="s">
        <v>112</v>
      </c>
      <c r="BE258" s="148">
        <f>IF($N$258="základní",$J$258,0)</f>
        <v>4745.8</v>
      </c>
      <c r="BF258" s="148">
        <f>IF($N$258="snížená",$J$258,0)</f>
        <v>0</v>
      </c>
      <c r="BG258" s="148">
        <f>IF($N$258="zákl. přenesená",$J$258,0)</f>
        <v>0</v>
      </c>
      <c r="BH258" s="148">
        <f>IF($N$258="sníž. přenesená",$J$258,0)</f>
        <v>0</v>
      </c>
      <c r="BI258" s="148">
        <f>IF($N$258="nulová",$J$258,0)</f>
        <v>0</v>
      </c>
      <c r="BJ258" s="82" t="s">
        <v>20</v>
      </c>
      <c r="BK258" s="148">
        <f>ROUND($I$258*$H$258,2)</f>
        <v>4745.8</v>
      </c>
      <c r="BL258" s="82" t="s">
        <v>118</v>
      </c>
      <c r="BM258" s="82" t="s">
        <v>434</v>
      </c>
    </row>
    <row r="259" spans="2:47" s="6" customFormat="1" ht="16.5" customHeight="1">
      <c r="B259" s="21"/>
      <c r="C259" s="22"/>
      <c r="D259" s="149" t="s">
        <v>120</v>
      </c>
      <c r="E259" s="22"/>
      <c r="F259" s="150" t="s">
        <v>435</v>
      </c>
      <c r="G259" s="22"/>
      <c r="H259" s="22"/>
      <c r="J259" s="22"/>
      <c r="K259" s="22"/>
      <c r="L259" s="41"/>
      <c r="M259" s="54"/>
      <c r="N259" s="22"/>
      <c r="O259" s="22"/>
      <c r="P259" s="22"/>
      <c r="Q259" s="22"/>
      <c r="R259" s="22"/>
      <c r="S259" s="22"/>
      <c r="T259" s="55"/>
      <c r="AT259" s="6" t="s">
        <v>120</v>
      </c>
      <c r="AU259" s="6" t="s">
        <v>20</v>
      </c>
    </row>
    <row r="260" spans="2:51" s="6" customFormat="1" ht="15.75" customHeight="1">
      <c r="B260" s="151"/>
      <c r="C260" s="152"/>
      <c r="D260" s="153" t="s">
        <v>142</v>
      </c>
      <c r="E260" s="152"/>
      <c r="F260" s="154" t="s">
        <v>436</v>
      </c>
      <c r="G260" s="152"/>
      <c r="H260" s="155">
        <v>4.866</v>
      </c>
      <c r="J260" s="152"/>
      <c r="K260" s="152"/>
      <c r="L260" s="156"/>
      <c r="M260" s="157"/>
      <c r="N260" s="152"/>
      <c r="O260" s="152"/>
      <c r="P260" s="152"/>
      <c r="Q260" s="152"/>
      <c r="R260" s="152"/>
      <c r="S260" s="152"/>
      <c r="T260" s="158"/>
      <c r="AT260" s="159" t="s">
        <v>142</v>
      </c>
      <c r="AU260" s="159" t="s">
        <v>20</v>
      </c>
      <c r="AV260" s="159" t="s">
        <v>75</v>
      </c>
      <c r="AW260" s="159" t="s">
        <v>81</v>
      </c>
      <c r="AX260" s="159" t="s">
        <v>69</v>
      </c>
      <c r="AY260" s="159" t="s">
        <v>112</v>
      </c>
    </row>
    <row r="261" spans="2:51" s="6" customFormat="1" ht="15.75" customHeight="1">
      <c r="B261" s="151"/>
      <c r="C261" s="152"/>
      <c r="D261" s="153" t="s">
        <v>142</v>
      </c>
      <c r="E261" s="152"/>
      <c r="F261" s="154" t="s">
        <v>437</v>
      </c>
      <c r="G261" s="152"/>
      <c r="H261" s="155">
        <v>0.78</v>
      </c>
      <c r="J261" s="152"/>
      <c r="K261" s="152"/>
      <c r="L261" s="156"/>
      <c r="M261" s="157"/>
      <c r="N261" s="152"/>
      <c r="O261" s="152"/>
      <c r="P261" s="152"/>
      <c r="Q261" s="152"/>
      <c r="R261" s="152"/>
      <c r="S261" s="152"/>
      <c r="T261" s="158"/>
      <c r="AT261" s="159" t="s">
        <v>142</v>
      </c>
      <c r="AU261" s="159" t="s">
        <v>20</v>
      </c>
      <c r="AV261" s="159" t="s">
        <v>75</v>
      </c>
      <c r="AW261" s="159" t="s">
        <v>81</v>
      </c>
      <c r="AX261" s="159" t="s">
        <v>69</v>
      </c>
      <c r="AY261" s="159" t="s">
        <v>112</v>
      </c>
    </row>
    <row r="262" spans="2:51" s="6" customFormat="1" ht="15.75" customHeight="1">
      <c r="B262" s="160"/>
      <c r="C262" s="161"/>
      <c r="D262" s="153" t="s">
        <v>142</v>
      </c>
      <c r="E262" s="161"/>
      <c r="F262" s="162" t="s">
        <v>160</v>
      </c>
      <c r="G262" s="161"/>
      <c r="H262" s="163">
        <v>5.646</v>
      </c>
      <c r="J262" s="161"/>
      <c r="K262" s="161"/>
      <c r="L262" s="164"/>
      <c r="M262" s="165"/>
      <c r="N262" s="161"/>
      <c r="O262" s="161"/>
      <c r="P262" s="161"/>
      <c r="Q262" s="161"/>
      <c r="R262" s="161"/>
      <c r="S262" s="161"/>
      <c r="T262" s="166"/>
      <c r="AT262" s="167" t="s">
        <v>142</v>
      </c>
      <c r="AU262" s="167" t="s">
        <v>20</v>
      </c>
      <c r="AV262" s="167" t="s">
        <v>118</v>
      </c>
      <c r="AW262" s="167" t="s">
        <v>81</v>
      </c>
      <c r="AX262" s="167" t="s">
        <v>20</v>
      </c>
      <c r="AY262" s="167" t="s">
        <v>112</v>
      </c>
    </row>
    <row r="263" spans="2:65" s="6" customFormat="1" ht="15.75" customHeight="1">
      <c r="B263" s="21"/>
      <c r="C263" s="137" t="s">
        <v>438</v>
      </c>
      <c r="D263" s="137" t="s">
        <v>113</v>
      </c>
      <c r="E263" s="138" t="s">
        <v>439</v>
      </c>
      <c r="F263" s="139" t="s">
        <v>440</v>
      </c>
      <c r="G263" s="140" t="s">
        <v>116</v>
      </c>
      <c r="H263" s="141">
        <v>46.7</v>
      </c>
      <c r="I263" s="142">
        <v>14.28</v>
      </c>
      <c r="J263" s="143">
        <f>ROUND($I$263*$H$263,2)</f>
        <v>666.88</v>
      </c>
      <c r="K263" s="139"/>
      <c r="L263" s="41"/>
      <c r="M263" s="144"/>
      <c r="N263" s="145" t="s">
        <v>40</v>
      </c>
      <c r="O263" s="22"/>
      <c r="P263" s="22"/>
      <c r="Q263" s="146">
        <v>0</v>
      </c>
      <c r="R263" s="146">
        <f>$Q$263*$H$263</f>
        <v>0</v>
      </c>
      <c r="S263" s="146">
        <v>0</v>
      </c>
      <c r="T263" s="147">
        <f>$S$263*$H$263</f>
        <v>0</v>
      </c>
      <c r="AR263" s="82" t="s">
        <v>118</v>
      </c>
      <c r="AT263" s="82" t="s">
        <v>113</v>
      </c>
      <c r="AU263" s="82" t="s">
        <v>20</v>
      </c>
      <c r="AY263" s="6" t="s">
        <v>112</v>
      </c>
      <c r="BE263" s="148">
        <f>IF($N$263="základní",$J$263,0)</f>
        <v>666.88</v>
      </c>
      <c r="BF263" s="148">
        <f>IF($N$263="snížená",$J$263,0)</f>
        <v>0</v>
      </c>
      <c r="BG263" s="148">
        <f>IF($N$263="zákl. přenesená",$J$263,0)</f>
        <v>0</v>
      </c>
      <c r="BH263" s="148">
        <f>IF($N$263="sníž. přenesená",$J$263,0)</f>
        <v>0</v>
      </c>
      <c r="BI263" s="148">
        <f>IF($N$263="nulová",$J$263,0)</f>
        <v>0</v>
      </c>
      <c r="BJ263" s="82" t="s">
        <v>20</v>
      </c>
      <c r="BK263" s="148">
        <f>ROUND($I$263*$H$263,2)</f>
        <v>666.88</v>
      </c>
      <c r="BL263" s="82" t="s">
        <v>118</v>
      </c>
      <c r="BM263" s="82" t="s">
        <v>441</v>
      </c>
    </row>
    <row r="264" spans="2:47" s="6" customFormat="1" ht="16.5" customHeight="1">
      <c r="B264" s="21"/>
      <c r="C264" s="22"/>
      <c r="D264" s="149" t="s">
        <v>120</v>
      </c>
      <c r="E264" s="22"/>
      <c r="F264" s="150" t="s">
        <v>440</v>
      </c>
      <c r="G264" s="22"/>
      <c r="H264" s="22"/>
      <c r="J264" s="22"/>
      <c r="K264" s="22"/>
      <c r="L264" s="41"/>
      <c r="M264" s="54"/>
      <c r="N264" s="22"/>
      <c r="O264" s="22"/>
      <c r="P264" s="22"/>
      <c r="Q264" s="22"/>
      <c r="R264" s="22"/>
      <c r="S264" s="22"/>
      <c r="T264" s="55"/>
      <c r="AT264" s="6" t="s">
        <v>120</v>
      </c>
      <c r="AU264" s="6" t="s">
        <v>20</v>
      </c>
    </row>
    <row r="265" spans="2:63" s="126" customFormat="1" ht="37.5" customHeight="1">
      <c r="B265" s="127"/>
      <c r="C265" s="128"/>
      <c r="D265" s="128" t="s">
        <v>68</v>
      </c>
      <c r="E265" s="129" t="s">
        <v>442</v>
      </c>
      <c r="F265" s="129" t="s">
        <v>443</v>
      </c>
      <c r="G265" s="128"/>
      <c r="H265" s="128"/>
      <c r="J265" s="130">
        <f>$BK$265</f>
        <v>2670.43</v>
      </c>
      <c r="K265" s="128"/>
      <c r="L265" s="131"/>
      <c r="M265" s="132"/>
      <c r="N265" s="128"/>
      <c r="O265" s="128"/>
      <c r="P265" s="133">
        <f>SUM($P$266:$P$277)</f>
        <v>0</v>
      </c>
      <c r="Q265" s="128"/>
      <c r="R265" s="133">
        <f>SUM($R$266:$R$277)</f>
        <v>0.074175</v>
      </c>
      <c r="S265" s="128"/>
      <c r="T265" s="134">
        <f>SUM($T$266:$T$277)</f>
        <v>0</v>
      </c>
      <c r="AR265" s="135" t="s">
        <v>20</v>
      </c>
      <c r="AT265" s="135" t="s">
        <v>68</v>
      </c>
      <c r="AU265" s="135" t="s">
        <v>69</v>
      </c>
      <c r="AY265" s="135" t="s">
        <v>112</v>
      </c>
      <c r="BK265" s="136">
        <f>SUM($BK$266:$BK$277)</f>
        <v>2670.43</v>
      </c>
    </row>
    <row r="266" spans="2:65" s="6" customFormat="1" ht="15.75" customHeight="1">
      <c r="B266" s="21"/>
      <c r="C266" s="137" t="s">
        <v>444</v>
      </c>
      <c r="D266" s="137" t="s">
        <v>113</v>
      </c>
      <c r="E266" s="138" t="s">
        <v>445</v>
      </c>
      <c r="F266" s="139" t="s">
        <v>446</v>
      </c>
      <c r="G266" s="140" t="s">
        <v>116</v>
      </c>
      <c r="H266" s="141">
        <v>15</v>
      </c>
      <c r="I266" s="142">
        <v>3.29</v>
      </c>
      <c r="J266" s="143">
        <f>ROUND($I$266*$H$266,2)</f>
        <v>49.35</v>
      </c>
      <c r="K266" s="139"/>
      <c r="L266" s="41"/>
      <c r="M266" s="144"/>
      <c r="N266" s="145" t="s">
        <v>40</v>
      </c>
      <c r="O266" s="22"/>
      <c r="P266" s="22"/>
      <c r="Q266" s="146">
        <v>0</v>
      </c>
      <c r="R266" s="146">
        <f>$Q$266*$H$266</f>
        <v>0</v>
      </c>
      <c r="S266" s="146">
        <v>0</v>
      </c>
      <c r="T266" s="147">
        <f>$S$266*$H$266</f>
        <v>0</v>
      </c>
      <c r="AR266" s="82" t="s">
        <v>118</v>
      </c>
      <c r="AT266" s="82" t="s">
        <v>113</v>
      </c>
      <c r="AU266" s="82" t="s">
        <v>20</v>
      </c>
      <c r="AY266" s="6" t="s">
        <v>112</v>
      </c>
      <c r="BE266" s="148">
        <f>IF($N$266="základní",$J$266,0)</f>
        <v>49.35</v>
      </c>
      <c r="BF266" s="148">
        <f>IF($N$266="snížená",$J$266,0)</f>
        <v>0</v>
      </c>
      <c r="BG266" s="148">
        <f>IF($N$266="zákl. přenesená",$J$266,0)</f>
        <v>0</v>
      </c>
      <c r="BH266" s="148">
        <f>IF($N$266="sníž. přenesená",$J$266,0)</f>
        <v>0</v>
      </c>
      <c r="BI266" s="148">
        <f>IF($N$266="nulová",$J$266,0)</f>
        <v>0</v>
      </c>
      <c r="BJ266" s="82" t="s">
        <v>20</v>
      </c>
      <c r="BK266" s="148">
        <f>ROUND($I$266*$H$266,2)</f>
        <v>49.35</v>
      </c>
      <c r="BL266" s="82" t="s">
        <v>118</v>
      </c>
      <c r="BM266" s="82" t="s">
        <v>447</v>
      </c>
    </row>
    <row r="267" spans="2:47" s="6" customFormat="1" ht="16.5" customHeight="1">
      <c r="B267" s="21"/>
      <c r="C267" s="22"/>
      <c r="D267" s="149" t="s">
        <v>120</v>
      </c>
      <c r="E267" s="22"/>
      <c r="F267" s="150" t="s">
        <v>446</v>
      </c>
      <c r="G267" s="22"/>
      <c r="H267" s="22"/>
      <c r="J267" s="22"/>
      <c r="K267" s="22"/>
      <c r="L267" s="41"/>
      <c r="M267" s="54"/>
      <c r="N267" s="22"/>
      <c r="O267" s="22"/>
      <c r="P267" s="22"/>
      <c r="Q267" s="22"/>
      <c r="R267" s="22"/>
      <c r="S267" s="22"/>
      <c r="T267" s="55"/>
      <c r="AT267" s="6" t="s">
        <v>120</v>
      </c>
      <c r="AU267" s="6" t="s">
        <v>20</v>
      </c>
    </row>
    <row r="268" spans="2:65" s="6" customFormat="1" ht="15.75" customHeight="1">
      <c r="B268" s="21"/>
      <c r="C268" s="175" t="s">
        <v>448</v>
      </c>
      <c r="D268" s="175" t="s">
        <v>449</v>
      </c>
      <c r="E268" s="176" t="s">
        <v>450</v>
      </c>
      <c r="F268" s="177" t="s">
        <v>451</v>
      </c>
      <c r="G268" s="178" t="s">
        <v>240</v>
      </c>
      <c r="H268" s="179">
        <v>0.003</v>
      </c>
      <c r="I268" s="180">
        <v>34500</v>
      </c>
      <c r="J268" s="181">
        <f>ROUND($I$268*$H$268,2)</f>
        <v>103.5</v>
      </c>
      <c r="K268" s="177"/>
      <c r="L268" s="182"/>
      <c r="M268" s="183"/>
      <c r="N268" s="184" t="s">
        <v>40</v>
      </c>
      <c r="O268" s="22"/>
      <c r="P268" s="22"/>
      <c r="Q268" s="146">
        <v>0</v>
      </c>
      <c r="R268" s="146">
        <f>$Q$268*$H$268</f>
        <v>0</v>
      </c>
      <c r="S268" s="146">
        <v>0</v>
      </c>
      <c r="T268" s="147">
        <f>$S$268*$H$268</f>
        <v>0</v>
      </c>
      <c r="AR268" s="82" t="s">
        <v>154</v>
      </c>
      <c r="AT268" s="82" t="s">
        <v>449</v>
      </c>
      <c r="AU268" s="82" t="s">
        <v>20</v>
      </c>
      <c r="AY268" s="6" t="s">
        <v>112</v>
      </c>
      <c r="BE268" s="148">
        <f>IF($N$268="základní",$J$268,0)</f>
        <v>103.5</v>
      </c>
      <c r="BF268" s="148">
        <f>IF($N$268="snížená",$J$268,0)</f>
        <v>0</v>
      </c>
      <c r="BG268" s="148">
        <f>IF($N$268="zákl. přenesená",$J$268,0)</f>
        <v>0</v>
      </c>
      <c r="BH268" s="148">
        <f>IF($N$268="sníž. přenesená",$J$268,0)</f>
        <v>0</v>
      </c>
      <c r="BI268" s="148">
        <f>IF($N$268="nulová",$J$268,0)</f>
        <v>0</v>
      </c>
      <c r="BJ268" s="82" t="s">
        <v>20</v>
      </c>
      <c r="BK268" s="148">
        <f>ROUND($I$268*$H$268,2)</f>
        <v>103.5</v>
      </c>
      <c r="BL268" s="82" t="s">
        <v>118</v>
      </c>
      <c r="BM268" s="82" t="s">
        <v>452</v>
      </c>
    </row>
    <row r="269" spans="2:47" s="6" customFormat="1" ht="16.5" customHeight="1">
      <c r="B269" s="21"/>
      <c r="C269" s="22"/>
      <c r="D269" s="149" t="s">
        <v>120</v>
      </c>
      <c r="E269" s="22"/>
      <c r="F269" s="150" t="s">
        <v>451</v>
      </c>
      <c r="G269" s="22"/>
      <c r="H269" s="22"/>
      <c r="J269" s="22"/>
      <c r="K269" s="22"/>
      <c r="L269" s="41"/>
      <c r="M269" s="54"/>
      <c r="N269" s="22"/>
      <c r="O269" s="22"/>
      <c r="P269" s="22"/>
      <c r="Q269" s="22"/>
      <c r="R269" s="22"/>
      <c r="S269" s="22"/>
      <c r="T269" s="55"/>
      <c r="AT269" s="6" t="s">
        <v>120</v>
      </c>
      <c r="AU269" s="6" t="s">
        <v>20</v>
      </c>
    </row>
    <row r="270" spans="2:51" s="6" customFormat="1" ht="15.75" customHeight="1">
      <c r="B270" s="151"/>
      <c r="C270" s="152"/>
      <c r="D270" s="153" t="s">
        <v>142</v>
      </c>
      <c r="E270" s="152"/>
      <c r="F270" s="154" t="s">
        <v>453</v>
      </c>
      <c r="G270" s="152"/>
      <c r="H270" s="155">
        <v>0.003</v>
      </c>
      <c r="J270" s="152"/>
      <c r="K270" s="152"/>
      <c r="L270" s="156"/>
      <c r="M270" s="157"/>
      <c r="N270" s="152"/>
      <c r="O270" s="152"/>
      <c r="P270" s="152"/>
      <c r="Q270" s="152"/>
      <c r="R270" s="152"/>
      <c r="S270" s="152"/>
      <c r="T270" s="158"/>
      <c r="AT270" s="159" t="s">
        <v>142</v>
      </c>
      <c r="AU270" s="159" t="s">
        <v>20</v>
      </c>
      <c r="AV270" s="159" t="s">
        <v>75</v>
      </c>
      <c r="AW270" s="159" t="s">
        <v>81</v>
      </c>
      <c r="AX270" s="159" t="s">
        <v>20</v>
      </c>
      <c r="AY270" s="159" t="s">
        <v>112</v>
      </c>
    </row>
    <row r="271" spans="2:65" s="6" customFormat="1" ht="15.75" customHeight="1">
      <c r="B271" s="21"/>
      <c r="C271" s="137" t="s">
        <v>454</v>
      </c>
      <c r="D271" s="137" t="s">
        <v>113</v>
      </c>
      <c r="E271" s="138" t="s">
        <v>455</v>
      </c>
      <c r="F271" s="139" t="s">
        <v>456</v>
      </c>
      <c r="G271" s="140" t="s">
        <v>116</v>
      </c>
      <c r="H271" s="141">
        <v>15</v>
      </c>
      <c r="I271" s="142">
        <v>36.51</v>
      </c>
      <c r="J271" s="143">
        <f>ROUND($I$271*$H$271,2)</f>
        <v>547.65</v>
      </c>
      <c r="K271" s="139"/>
      <c r="L271" s="41"/>
      <c r="M271" s="144"/>
      <c r="N271" s="145" t="s">
        <v>40</v>
      </c>
      <c r="O271" s="22"/>
      <c r="P271" s="22"/>
      <c r="Q271" s="146">
        <v>0</v>
      </c>
      <c r="R271" s="146">
        <f>$Q$271*$H$271</f>
        <v>0</v>
      </c>
      <c r="S271" s="146">
        <v>0</v>
      </c>
      <c r="T271" s="147">
        <f>$S$271*$H$271</f>
        <v>0</v>
      </c>
      <c r="AR271" s="82" t="s">
        <v>118</v>
      </c>
      <c r="AT271" s="82" t="s">
        <v>113</v>
      </c>
      <c r="AU271" s="82" t="s">
        <v>20</v>
      </c>
      <c r="AY271" s="6" t="s">
        <v>112</v>
      </c>
      <c r="BE271" s="148">
        <f>IF($N$271="základní",$J$271,0)</f>
        <v>547.65</v>
      </c>
      <c r="BF271" s="148">
        <f>IF($N$271="snížená",$J$271,0)</f>
        <v>0</v>
      </c>
      <c r="BG271" s="148">
        <f>IF($N$271="zákl. přenesená",$J$271,0)</f>
        <v>0</v>
      </c>
      <c r="BH271" s="148">
        <f>IF($N$271="sníž. přenesená",$J$271,0)</f>
        <v>0</v>
      </c>
      <c r="BI271" s="148">
        <f>IF($N$271="nulová",$J$271,0)</f>
        <v>0</v>
      </c>
      <c r="BJ271" s="82" t="s">
        <v>20</v>
      </c>
      <c r="BK271" s="148">
        <f>ROUND($I$271*$H$271,2)</f>
        <v>547.65</v>
      </c>
      <c r="BL271" s="82" t="s">
        <v>118</v>
      </c>
      <c r="BM271" s="82" t="s">
        <v>457</v>
      </c>
    </row>
    <row r="272" spans="2:47" s="6" customFormat="1" ht="16.5" customHeight="1">
      <c r="B272" s="21"/>
      <c r="C272" s="22"/>
      <c r="D272" s="149" t="s">
        <v>120</v>
      </c>
      <c r="E272" s="22"/>
      <c r="F272" s="150" t="s">
        <v>456</v>
      </c>
      <c r="G272" s="22"/>
      <c r="H272" s="22"/>
      <c r="J272" s="22"/>
      <c r="K272" s="22"/>
      <c r="L272" s="41"/>
      <c r="M272" s="54"/>
      <c r="N272" s="22"/>
      <c r="O272" s="22"/>
      <c r="P272" s="22"/>
      <c r="Q272" s="22"/>
      <c r="R272" s="22"/>
      <c r="S272" s="22"/>
      <c r="T272" s="55"/>
      <c r="AT272" s="6" t="s">
        <v>120</v>
      </c>
      <c r="AU272" s="6" t="s">
        <v>20</v>
      </c>
    </row>
    <row r="273" spans="2:65" s="6" customFormat="1" ht="15.75" customHeight="1">
      <c r="B273" s="21"/>
      <c r="C273" s="175" t="s">
        <v>458</v>
      </c>
      <c r="D273" s="175" t="s">
        <v>449</v>
      </c>
      <c r="E273" s="176" t="s">
        <v>459</v>
      </c>
      <c r="F273" s="177" t="s">
        <v>460</v>
      </c>
      <c r="G273" s="178" t="s">
        <v>116</v>
      </c>
      <c r="H273" s="179">
        <v>17.25</v>
      </c>
      <c r="I273" s="180">
        <v>112.6</v>
      </c>
      <c r="J273" s="181">
        <f>ROUND($I$273*$H$273,2)</f>
        <v>1942.35</v>
      </c>
      <c r="K273" s="177" t="s">
        <v>117</v>
      </c>
      <c r="L273" s="182"/>
      <c r="M273" s="183"/>
      <c r="N273" s="184" t="s">
        <v>40</v>
      </c>
      <c r="O273" s="22"/>
      <c r="P273" s="22"/>
      <c r="Q273" s="146">
        <v>0.0043</v>
      </c>
      <c r="R273" s="146">
        <f>$Q$273*$H$273</f>
        <v>0.074175</v>
      </c>
      <c r="S273" s="146">
        <v>0</v>
      </c>
      <c r="T273" s="147">
        <f>$S$273*$H$273</f>
        <v>0</v>
      </c>
      <c r="AR273" s="82" t="s">
        <v>154</v>
      </c>
      <c r="AT273" s="82" t="s">
        <v>449</v>
      </c>
      <c r="AU273" s="82" t="s">
        <v>20</v>
      </c>
      <c r="AY273" s="6" t="s">
        <v>112</v>
      </c>
      <c r="BE273" s="148">
        <f>IF($N$273="základní",$J$273,0)</f>
        <v>1942.35</v>
      </c>
      <c r="BF273" s="148">
        <f>IF($N$273="snížená",$J$273,0)</f>
        <v>0</v>
      </c>
      <c r="BG273" s="148">
        <f>IF($N$273="zákl. přenesená",$J$273,0)</f>
        <v>0</v>
      </c>
      <c r="BH273" s="148">
        <f>IF($N$273="sníž. přenesená",$J$273,0)</f>
        <v>0</v>
      </c>
      <c r="BI273" s="148">
        <f>IF($N$273="nulová",$J$273,0)</f>
        <v>0</v>
      </c>
      <c r="BJ273" s="82" t="s">
        <v>20</v>
      </c>
      <c r="BK273" s="148">
        <f>ROUND($I$273*$H$273,2)</f>
        <v>1942.35</v>
      </c>
      <c r="BL273" s="82" t="s">
        <v>118</v>
      </c>
      <c r="BM273" s="82" t="s">
        <v>461</v>
      </c>
    </row>
    <row r="274" spans="2:47" s="6" customFormat="1" ht="16.5" customHeight="1">
      <c r="B274" s="21"/>
      <c r="C274" s="22"/>
      <c r="D274" s="149" t="s">
        <v>120</v>
      </c>
      <c r="E274" s="22"/>
      <c r="F274" s="150" t="s">
        <v>462</v>
      </c>
      <c r="G274" s="22"/>
      <c r="H274" s="22"/>
      <c r="J274" s="22"/>
      <c r="K274" s="22"/>
      <c r="L274" s="41"/>
      <c r="M274" s="54"/>
      <c r="N274" s="22"/>
      <c r="O274" s="22"/>
      <c r="P274" s="22"/>
      <c r="Q274" s="22"/>
      <c r="R274" s="22"/>
      <c r="S274" s="22"/>
      <c r="T274" s="55"/>
      <c r="AT274" s="6" t="s">
        <v>120</v>
      </c>
      <c r="AU274" s="6" t="s">
        <v>20</v>
      </c>
    </row>
    <row r="275" spans="2:51" s="6" customFormat="1" ht="15.75" customHeight="1">
      <c r="B275" s="151"/>
      <c r="C275" s="152"/>
      <c r="D275" s="153" t="s">
        <v>142</v>
      </c>
      <c r="E275" s="152"/>
      <c r="F275" s="154" t="s">
        <v>463</v>
      </c>
      <c r="G275" s="152"/>
      <c r="H275" s="155">
        <v>17.25</v>
      </c>
      <c r="J275" s="152"/>
      <c r="K275" s="152"/>
      <c r="L275" s="156"/>
      <c r="M275" s="157"/>
      <c r="N275" s="152"/>
      <c r="O275" s="152"/>
      <c r="P275" s="152"/>
      <c r="Q275" s="152"/>
      <c r="R275" s="152"/>
      <c r="S275" s="152"/>
      <c r="T275" s="158"/>
      <c r="AT275" s="159" t="s">
        <v>142</v>
      </c>
      <c r="AU275" s="159" t="s">
        <v>20</v>
      </c>
      <c r="AV275" s="159" t="s">
        <v>75</v>
      </c>
      <c r="AW275" s="159" t="s">
        <v>69</v>
      </c>
      <c r="AX275" s="159" t="s">
        <v>20</v>
      </c>
      <c r="AY275" s="159" t="s">
        <v>112</v>
      </c>
    </row>
    <row r="276" spans="2:65" s="6" customFormat="1" ht="15.75" customHeight="1">
      <c r="B276" s="21"/>
      <c r="C276" s="137" t="s">
        <v>464</v>
      </c>
      <c r="D276" s="137" t="s">
        <v>113</v>
      </c>
      <c r="E276" s="138" t="s">
        <v>465</v>
      </c>
      <c r="F276" s="139" t="s">
        <v>466</v>
      </c>
      <c r="G276" s="140" t="s">
        <v>240</v>
      </c>
      <c r="H276" s="141">
        <v>0.037</v>
      </c>
      <c r="I276" s="142">
        <v>745.47</v>
      </c>
      <c r="J276" s="143">
        <f>ROUND($I$276*$H$276,2)</f>
        <v>27.58</v>
      </c>
      <c r="K276" s="139" t="s">
        <v>117</v>
      </c>
      <c r="L276" s="41"/>
      <c r="M276" s="144"/>
      <c r="N276" s="145" t="s">
        <v>40</v>
      </c>
      <c r="O276" s="22"/>
      <c r="P276" s="22"/>
      <c r="Q276" s="146">
        <v>0</v>
      </c>
      <c r="R276" s="146">
        <f>$Q$276*$H$276</f>
        <v>0</v>
      </c>
      <c r="S276" s="146">
        <v>0</v>
      </c>
      <c r="T276" s="147">
        <f>$S$276*$H$276</f>
        <v>0</v>
      </c>
      <c r="AR276" s="82" t="s">
        <v>192</v>
      </c>
      <c r="AT276" s="82" t="s">
        <v>113</v>
      </c>
      <c r="AU276" s="82" t="s">
        <v>20</v>
      </c>
      <c r="AY276" s="6" t="s">
        <v>112</v>
      </c>
      <c r="BE276" s="148">
        <f>IF($N$276="základní",$J$276,0)</f>
        <v>27.58</v>
      </c>
      <c r="BF276" s="148">
        <f>IF($N$276="snížená",$J$276,0)</f>
        <v>0</v>
      </c>
      <c r="BG276" s="148">
        <f>IF($N$276="zákl. přenesená",$J$276,0)</f>
        <v>0</v>
      </c>
      <c r="BH276" s="148">
        <f>IF($N$276="sníž. přenesená",$J$276,0)</f>
        <v>0</v>
      </c>
      <c r="BI276" s="148">
        <f>IF($N$276="nulová",$J$276,0)</f>
        <v>0</v>
      </c>
      <c r="BJ276" s="82" t="s">
        <v>20</v>
      </c>
      <c r="BK276" s="148">
        <f>ROUND($I$276*$H$276,2)</f>
        <v>27.58</v>
      </c>
      <c r="BL276" s="82" t="s">
        <v>192</v>
      </c>
      <c r="BM276" s="82" t="s">
        <v>467</v>
      </c>
    </row>
    <row r="277" spans="2:47" s="6" customFormat="1" ht="27" customHeight="1">
      <c r="B277" s="21"/>
      <c r="C277" s="22"/>
      <c r="D277" s="149" t="s">
        <v>120</v>
      </c>
      <c r="E277" s="22"/>
      <c r="F277" s="150" t="s">
        <v>468</v>
      </c>
      <c r="G277" s="22"/>
      <c r="H277" s="22"/>
      <c r="J277" s="22"/>
      <c r="K277" s="22"/>
      <c r="L277" s="41"/>
      <c r="M277" s="54"/>
      <c r="N277" s="22"/>
      <c r="O277" s="22"/>
      <c r="P277" s="22"/>
      <c r="Q277" s="22"/>
      <c r="R277" s="22"/>
      <c r="S277" s="22"/>
      <c r="T277" s="55"/>
      <c r="AT277" s="6" t="s">
        <v>120</v>
      </c>
      <c r="AU277" s="6" t="s">
        <v>20</v>
      </c>
    </row>
    <row r="278" spans="2:63" s="126" customFormat="1" ht="37.5" customHeight="1">
      <c r="B278" s="127"/>
      <c r="C278" s="128"/>
      <c r="D278" s="128" t="s">
        <v>68</v>
      </c>
      <c r="E278" s="129" t="s">
        <v>469</v>
      </c>
      <c r="F278" s="129" t="s">
        <v>470</v>
      </c>
      <c r="G278" s="128"/>
      <c r="H278" s="128"/>
      <c r="J278" s="130">
        <f>$BK$278</f>
        <v>38146.27</v>
      </c>
      <c r="K278" s="128"/>
      <c r="L278" s="131"/>
      <c r="M278" s="132"/>
      <c r="N278" s="128"/>
      <c r="O278" s="128"/>
      <c r="P278" s="133">
        <f>SUM($P$279:$P$294)</f>
        <v>0</v>
      </c>
      <c r="Q278" s="128"/>
      <c r="R278" s="133">
        <f>SUM($R$279:$R$294)</f>
        <v>0.003969</v>
      </c>
      <c r="S278" s="128"/>
      <c r="T278" s="134">
        <f>SUM($T$279:$T$294)</f>
        <v>0</v>
      </c>
      <c r="AR278" s="135" t="s">
        <v>20</v>
      </c>
      <c r="AT278" s="135" t="s">
        <v>68</v>
      </c>
      <c r="AU278" s="135" t="s">
        <v>69</v>
      </c>
      <c r="AY278" s="135" t="s">
        <v>112</v>
      </c>
      <c r="BK278" s="136">
        <f>SUM($BK$279:$BK$294)</f>
        <v>38146.27</v>
      </c>
    </row>
    <row r="279" spans="2:65" s="6" customFormat="1" ht="15.75" customHeight="1">
      <c r="B279" s="21"/>
      <c r="C279" s="137" t="s">
        <v>471</v>
      </c>
      <c r="D279" s="137" t="s">
        <v>113</v>
      </c>
      <c r="E279" s="138" t="s">
        <v>472</v>
      </c>
      <c r="F279" s="139" t="s">
        <v>473</v>
      </c>
      <c r="G279" s="140" t="s">
        <v>139</v>
      </c>
      <c r="H279" s="141">
        <v>1.1</v>
      </c>
      <c r="I279" s="142">
        <v>840</v>
      </c>
      <c r="J279" s="143">
        <f>ROUND($I$279*$H$279,2)</f>
        <v>924</v>
      </c>
      <c r="K279" s="139" t="s">
        <v>117</v>
      </c>
      <c r="L279" s="41"/>
      <c r="M279" s="144"/>
      <c r="N279" s="145" t="s">
        <v>40</v>
      </c>
      <c r="O279" s="22"/>
      <c r="P279" s="22"/>
      <c r="Q279" s="146">
        <v>0.00189</v>
      </c>
      <c r="R279" s="146">
        <f>$Q$279*$H$279</f>
        <v>0.002079</v>
      </c>
      <c r="S279" s="146">
        <v>0</v>
      </c>
      <c r="T279" s="147">
        <f>$S$279*$H$279</f>
        <v>0</v>
      </c>
      <c r="AR279" s="82" t="s">
        <v>118</v>
      </c>
      <c r="AT279" s="82" t="s">
        <v>113</v>
      </c>
      <c r="AU279" s="82" t="s">
        <v>20</v>
      </c>
      <c r="AY279" s="6" t="s">
        <v>112</v>
      </c>
      <c r="BE279" s="148">
        <f>IF($N$279="základní",$J$279,0)</f>
        <v>924</v>
      </c>
      <c r="BF279" s="148">
        <f>IF($N$279="snížená",$J$279,0)</f>
        <v>0</v>
      </c>
      <c r="BG279" s="148">
        <f>IF($N$279="zákl. přenesená",$J$279,0)</f>
        <v>0</v>
      </c>
      <c r="BH279" s="148">
        <f>IF($N$279="sníž. přenesená",$J$279,0)</f>
        <v>0</v>
      </c>
      <c r="BI279" s="148">
        <f>IF($N$279="nulová",$J$279,0)</f>
        <v>0</v>
      </c>
      <c r="BJ279" s="82" t="s">
        <v>20</v>
      </c>
      <c r="BK279" s="148">
        <f>ROUND($I$279*$H$279,2)</f>
        <v>924</v>
      </c>
      <c r="BL279" s="82" t="s">
        <v>118</v>
      </c>
      <c r="BM279" s="82" t="s">
        <v>474</v>
      </c>
    </row>
    <row r="280" spans="2:47" s="6" customFormat="1" ht="27" customHeight="1">
      <c r="B280" s="21"/>
      <c r="C280" s="22"/>
      <c r="D280" s="149" t="s">
        <v>120</v>
      </c>
      <c r="E280" s="22"/>
      <c r="F280" s="150" t="s">
        <v>475</v>
      </c>
      <c r="G280" s="22"/>
      <c r="H280" s="22"/>
      <c r="J280" s="22"/>
      <c r="K280" s="22"/>
      <c r="L280" s="41"/>
      <c r="M280" s="54"/>
      <c r="N280" s="22"/>
      <c r="O280" s="22"/>
      <c r="P280" s="22"/>
      <c r="Q280" s="22"/>
      <c r="R280" s="22"/>
      <c r="S280" s="22"/>
      <c r="T280" s="55"/>
      <c r="AT280" s="6" t="s">
        <v>120</v>
      </c>
      <c r="AU280" s="6" t="s">
        <v>20</v>
      </c>
    </row>
    <row r="281" spans="2:65" s="6" customFormat="1" ht="15.75" customHeight="1">
      <c r="B281" s="21"/>
      <c r="C281" s="137" t="s">
        <v>476</v>
      </c>
      <c r="D281" s="137" t="s">
        <v>113</v>
      </c>
      <c r="E281" s="138" t="s">
        <v>477</v>
      </c>
      <c r="F281" s="139" t="s">
        <v>478</v>
      </c>
      <c r="G281" s="140" t="s">
        <v>381</v>
      </c>
      <c r="H281" s="141">
        <v>1</v>
      </c>
      <c r="I281" s="142">
        <v>3685</v>
      </c>
      <c r="J281" s="143">
        <f>ROUND($I$281*$H$281,2)</f>
        <v>3685</v>
      </c>
      <c r="K281" s="139"/>
      <c r="L281" s="41"/>
      <c r="M281" s="144"/>
      <c r="N281" s="145" t="s">
        <v>40</v>
      </c>
      <c r="O281" s="22"/>
      <c r="P281" s="22"/>
      <c r="Q281" s="146">
        <v>0.00189</v>
      </c>
      <c r="R281" s="146">
        <f>$Q$281*$H$281</f>
        <v>0.00189</v>
      </c>
      <c r="S281" s="146">
        <v>0</v>
      </c>
      <c r="T281" s="147">
        <f>$S$281*$H$281</f>
        <v>0</v>
      </c>
      <c r="AR281" s="82" t="s">
        <v>118</v>
      </c>
      <c r="AT281" s="82" t="s">
        <v>113</v>
      </c>
      <c r="AU281" s="82" t="s">
        <v>20</v>
      </c>
      <c r="AY281" s="6" t="s">
        <v>112</v>
      </c>
      <c r="BE281" s="148">
        <f>IF($N$281="základní",$J$281,0)</f>
        <v>3685</v>
      </c>
      <c r="BF281" s="148">
        <f>IF($N$281="snížená",$J$281,0)</f>
        <v>0</v>
      </c>
      <c r="BG281" s="148">
        <f>IF($N$281="zákl. přenesená",$J$281,0)</f>
        <v>0</v>
      </c>
      <c r="BH281" s="148">
        <f>IF($N$281="sníž. přenesená",$J$281,0)</f>
        <v>0</v>
      </c>
      <c r="BI281" s="148">
        <f>IF($N$281="nulová",$J$281,0)</f>
        <v>0</v>
      </c>
      <c r="BJ281" s="82" t="s">
        <v>20</v>
      </c>
      <c r="BK281" s="148">
        <f>ROUND($I$281*$H$281,2)</f>
        <v>3685</v>
      </c>
      <c r="BL281" s="82" t="s">
        <v>118</v>
      </c>
      <c r="BM281" s="82" t="s">
        <v>479</v>
      </c>
    </row>
    <row r="282" spans="2:47" s="6" customFormat="1" ht="27" customHeight="1">
      <c r="B282" s="21"/>
      <c r="C282" s="22"/>
      <c r="D282" s="149" t="s">
        <v>120</v>
      </c>
      <c r="E282" s="22"/>
      <c r="F282" s="150" t="s">
        <v>475</v>
      </c>
      <c r="G282" s="22"/>
      <c r="H282" s="22"/>
      <c r="J282" s="22"/>
      <c r="K282" s="22"/>
      <c r="L282" s="41"/>
      <c r="M282" s="54"/>
      <c r="N282" s="22"/>
      <c r="O282" s="22"/>
      <c r="P282" s="22"/>
      <c r="Q282" s="22"/>
      <c r="R282" s="22"/>
      <c r="S282" s="22"/>
      <c r="T282" s="55"/>
      <c r="AT282" s="6" t="s">
        <v>120</v>
      </c>
      <c r="AU282" s="6" t="s">
        <v>20</v>
      </c>
    </row>
    <row r="283" spans="2:65" s="6" customFormat="1" ht="15.75" customHeight="1">
      <c r="B283" s="21"/>
      <c r="C283" s="137" t="s">
        <v>480</v>
      </c>
      <c r="D283" s="137" t="s">
        <v>113</v>
      </c>
      <c r="E283" s="138" t="s">
        <v>481</v>
      </c>
      <c r="F283" s="139" t="s">
        <v>482</v>
      </c>
      <c r="G283" s="140" t="s">
        <v>200</v>
      </c>
      <c r="H283" s="141">
        <v>129.35</v>
      </c>
      <c r="I283" s="142">
        <v>147.51</v>
      </c>
      <c r="J283" s="143">
        <f>ROUND($I$283*$H$283,2)</f>
        <v>19080.42</v>
      </c>
      <c r="K283" s="139"/>
      <c r="L283" s="41"/>
      <c r="M283" s="144"/>
      <c r="N283" s="145" t="s">
        <v>40</v>
      </c>
      <c r="O283" s="22"/>
      <c r="P283" s="22"/>
      <c r="Q283" s="146">
        <v>0</v>
      </c>
      <c r="R283" s="146">
        <f>$Q$283*$H$283</f>
        <v>0</v>
      </c>
      <c r="S283" s="146">
        <v>0</v>
      </c>
      <c r="T283" s="147">
        <f>$S$283*$H$283</f>
        <v>0</v>
      </c>
      <c r="AR283" s="82" t="s">
        <v>118</v>
      </c>
      <c r="AT283" s="82" t="s">
        <v>113</v>
      </c>
      <c r="AU283" s="82" t="s">
        <v>20</v>
      </c>
      <c r="AY283" s="6" t="s">
        <v>112</v>
      </c>
      <c r="BE283" s="148">
        <f>IF($N$283="základní",$J$283,0)</f>
        <v>19080.42</v>
      </c>
      <c r="BF283" s="148">
        <f>IF($N$283="snížená",$J$283,0)</f>
        <v>0</v>
      </c>
      <c r="BG283" s="148">
        <f>IF($N$283="zákl. přenesená",$J$283,0)</f>
        <v>0</v>
      </c>
      <c r="BH283" s="148">
        <f>IF($N$283="sníž. přenesená",$J$283,0)</f>
        <v>0</v>
      </c>
      <c r="BI283" s="148">
        <f>IF($N$283="nulová",$J$283,0)</f>
        <v>0</v>
      </c>
      <c r="BJ283" s="82" t="s">
        <v>20</v>
      </c>
      <c r="BK283" s="148">
        <f>ROUND($I$283*$H$283,2)</f>
        <v>19080.42</v>
      </c>
      <c r="BL283" s="82" t="s">
        <v>118</v>
      </c>
      <c r="BM283" s="82" t="s">
        <v>483</v>
      </c>
    </row>
    <row r="284" spans="2:47" s="6" customFormat="1" ht="16.5" customHeight="1">
      <c r="B284" s="21"/>
      <c r="C284" s="22"/>
      <c r="D284" s="149" t="s">
        <v>120</v>
      </c>
      <c r="E284" s="22"/>
      <c r="F284" s="150" t="s">
        <v>484</v>
      </c>
      <c r="G284" s="22"/>
      <c r="H284" s="22"/>
      <c r="J284" s="22"/>
      <c r="K284" s="22"/>
      <c r="L284" s="41"/>
      <c r="M284" s="54"/>
      <c r="N284" s="22"/>
      <c r="O284" s="22"/>
      <c r="P284" s="22"/>
      <c r="Q284" s="22"/>
      <c r="R284" s="22"/>
      <c r="S284" s="22"/>
      <c r="T284" s="55"/>
      <c r="AT284" s="6" t="s">
        <v>120</v>
      </c>
      <c r="AU284" s="6" t="s">
        <v>20</v>
      </c>
    </row>
    <row r="285" spans="2:51" s="6" customFormat="1" ht="15.75" customHeight="1">
      <c r="B285" s="151"/>
      <c r="C285" s="152"/>
      <c r="D285" s="153" t="s">
        <v>142</v>
      </c>
      <c r="E285" s="152"/>
      <c r="F285" s="154" t="s">
        <v>485</v>
      </c>
      <c r="G285" s="152"/>
      <c r="H285" s="155">
        <v>129.35</v>
      </c>
      <c r="J285" s="152"/>
      <c r="K285" s="152"/>
      <c r="L285" s="156"/>
      <c r="M285" s="157"/>
      <c r="N285" s="152"/>
      <c r="O285" s="152"/>
      <c r="P285" s="152"/>
      <c r="Q285" s="152"/>
      <c r="R285" s="152"/>
      <c r="S285" s="152"/>
      <c r="T285" s="158"/>
      <c r="AT285" s="159" t="s">
        <v>142</v>
      </c>
      <c r="AU285" s="159" t="s">
        <v>20</v>
      </c>
      <c r="AV285" s="159" t="s">
        <v>75</v>
      </c>
      <c r="AW285" s="159" t="s">
        <v>81</v>
      </c>
      <c r="AX285" s="159" t="s">
        <v>20</v>
      </c>
      <c r="AY285" s="159" t="s">
        <v>112</v>
      </c>
    </row>
    <row r="286" spans="2:65" s="6" customFormat="1" ht="15.75" customHeight="1">
      <c r="B286" s="21"/>
      <c r="C286" s="175" t="s">
        <v>254</v>
      </c>
      <c r="D286" s="175" t="s">
        <v>449</v>
      </c>
      <c r="E286" s="176" t="s">
        <v>486</v>
      </c>
      <c r="F286" s="177" t="s">
        <v>487</v>
      </c>
      <c r="G286" s="178" t="s">
        <v>139</v>
      </c>
      <c r="H286" s="179">
        <v>1.197</v>
      </c>
      <c r="I286" s="180">
        <v>6200</v>
      </c>
      <c r="J286" s="181">
        <f>ROUND($I$286*$H$286,2)</f>
        <v>7421.4</v>
      </c>
      <c r="K286" s="177"/>
      <c r="L286" s="182"/>
      <c r="M286" s="183"/>
      <c r="N286" s="184" t="s">
        <v>40</v>
      </c>
      <c r="O286" s="22"/>
      <c r="P286" s="22"/>
      <c r="Q286" s="146">
        <v>0</v>
      </c>
      <c r="R286" s="146">
        <f>$Q$286*$H$286</f>
        <v>0</v>
      </c>
      <c r="S286" s="146">
        <v>0</v>
      </c>
      <c r="T286" s="147">
        <f>$S$286*$H$286</f>
        <v>0</v>
      </c>
      <c r="AR286" s="82" t="s">
        <v>154</v>
      </c>
      <c r="AT286" s="82" t="s">
        <v>449</v>
      </c>
      <c r="AU286" s="82" t="s">
        <v>20</v>
      </c>
      <c r="AY286" s="6" t="s">
        <v>112</v>
      </c>
      <c r="BE286" s="148">
        <f>IF($N$286="základní",$J$286,0)</f>
        <v>7421.4</v>
      </c>
      <c r="BF286" s="148">
        <f>IF($N$286="snížená",$J$286,0)</f>
        <v>0</v>
      </c>
      <c r="BG286" s="148">
        <f>IF($N$286="zákl. přenesená",$J$286,0)</f>
        <v>0</v>
      </c>
      <c r="BH286" s="148">
        <f>IF($N$286="sníž. přenesená",$J$286,0)</f>
        <v>0</v>
      </c>
      <c r="BI286" s="148">
        <f>IF($N$286="nulová",$J$286,0)</f>
        <v>0</v>
      </c>
      <c r="BJ286" s="82" t="s">
        <v>20</v>
      </c>
      <c r="BK286" s="148">
        <f>ROUND($I$286*$H$286,2)</f>
        <v>7421.4</v>
      </c>
      <c r="BL286" s="82" t="s">
        <v>118</v>
      </c>
      <c r="BM286" s="82" t="s">
        <v>488</v>
      </c>
    </row>
    <row r="287" spans="2:47" s="6" customFormat="1" ht="16.5" customHeight="1">
      <c r="B287" s="21"/>
      <c r="C287" s="22"/>
      <c r="D287" s="149" t="s">
        <v>120</v>
      </c>
      <c r="E287" s="22"/>
      <c r="F287" s="150" t="s">
        <v>487</v>
      </c>
      <c r="G287" s="22"/>
      <c r="H287" s="22"/>
      <c r="J287" s="22"/>
      <c r="K287" s="22"/>
      <c r="L287" s="41"/>
      <c r="M287" s="54"/>
      <c r="N287" s="22"/>
      <c r="O287" s="22"/>
      <c r="P287" s="22"/>
      <c r="Q287" s="22"/>
      <c r="R287" s="22"/>
      <c r="S287" s="22"/>
      <c r="T287" s="55"/>
      <c r="AT287" s="6" t="s">
        <v>120</v>
      </c>
      <c r="AU287" s="6" t="s">
        <v>20</v>
      </c>
    </row>
    <row r="288" spans="2:51" s="6" customFormat="1" ht="15.75" customHeight="1">
      <c r="B288" s="151"/>
      <c r="C288" s="152"/>
      <c r="D288" s="153" t="s">
        <v>142</v>
      </c>
      <c r="E288" s="152"/>
      <c r="F288" s="154" t="s">
        <v>489</v>
      </c>
      <c r="G288" s="152"/>
      <c r="H288" s="155">
        <v>1.197</v>
      </c>
      <c r="J288" s="152"/>
      <c r="K288" s="152"/>
      <c r="L288" s="156"/>
      <c r="M288" s="157"/>
      <c r="N288" s="152"/>
      <c r="O288" s="152"/>
      <c r="P288" s="152"/>
      <c r="Q288" s="152"/>
      <c r="R288" s="152"/>
      <c r="S288" s="152"/>
      <c r="T288" s="158"/>
      <c r="AT288" s="159" t="s">
        <v>142</v>
      </c>
      <c r="AU288" s="159" t="s">
        <v>20</v>
      </c>
      <c r="AV288" s="159" t="s">
        <v>75</v>
      </c>
      <c r="AW288" s="159" t="s">
        <v>81</v>
      </c>
      <c r="AX288" s="159" t="s">
        <v>20</v>
      </c>
      <c r="AY288" s="159" t="s">
        <v>112</v>
      </c>
    </row>
    <row r="289" spans="2:65" s="6" customFormat="1" ht="15.75" customHeight="1">
      <c r="B289" s="21"/>
      <c r="C289" s="137" t="s">
        <v>490</v>
      </c>
      <c r="D289" s="137" t="s">
        <v>113</v>
      </c>
      <c r="E289" s="138" t="s">
        <v>491</v>
      </c>
      <c r="F289" s="139" t="s">
        <v>492</v>
      </c>
      <c r="G289" s="140" t="s">
        <v>116</v>
      </c>
      <c r="H289" s="141">
        <v>23.5</v>
      </c>
      <c r="I289" s="142">
        <v>179.5</v>
      </c>
      <c r="J289" s="143">
        <f>ROUND($I$289*$H$289,2)</f>
        <v>4218.25</v>
      </c>
      <c r="K289" s="139" t="s">
        <v>117</v>
      </c>
      <c r="L289" s="41"/>
      <c r="M289" s="144"/>
      <c r="N289" s="145" t="s">
        <v>40</v>
      </c>
      <c r="O289" s="22"/>
      <c r="P289" s="22"/>
      <c r="Q289" s="146">
        <v>0</v>
      </c>
      <c r="R289" s="146">
        <f>$Q$289*$H$289</f>
        <v>0</v>
      </c>
      <c r="S289" s="146">
        <v>0</v>
      </c>
      <c r="T289" s="147">
        <f>$S$289*$H$289</f>
        <v>0</v>
      </c>
      <c r="AR289" s="82" t="s">
        <v>118</v>
      </c>
      <c r="AT289" s="82" t="s">
        <v>113</v>
      </c>
      <c r="AU289" s="82" t="s">
        <v>20</v>
      </c>
      <c r="AY289" s="6" t="s">
        <v>112</v>
      </c>
      <c r="BE289" s="148">
        <f>IF($N$289="základní",$J$289,0)</f>
        <v>4218.25</v>
      </c>
      <c r="BF289" s="148">
        <f>IF($N$289="snížená",$J$289,0)</f>
        <v>0</v>
      </c>
      <c r="BG289" s="148">
        <f>IF($N$289="zákl. přenesená",$J$289,0)</f>
        <v>0</v>
      </c>
      <c r="BH289" s="148">
        <f>IF($N$289="sníž. přenesená",$J$289,0)</f>
        <v>0</v>
      </c>
      <c r="BI289" s="148">
        <f>IF($N$289="nulová",$J$289,0)</f>
        <v>0</v>
      </c>
      <c r="BJ289" s="82" t="s">
        <v>20</v>
      </c>
      <c r="BK289" s="148">
        <f>ROUND($I$289*$H$289,2)</f>
        <v>4218.25</v>
      </c>
      <c r="BL289" s="82" t="s">
        <v>118</v>
      </c>
      <c r="BM289" s="82" t="s">
        <v>493</v>
      </c>
    </row>
    <row r="290" spans="2:47" s="6" customFormat="1" ht="16.5" customHeight="1">
      <c r="B290" s="21"/>
      <c r="C290" s="22"/>
      <c r="D290" s="149" t="s">
        <v>120</v>
      </c>
      <c r="E290" s="22"/>
      <c r="F290" s="150" t="s">
        <v>494</v>
      </c>
      <c r="G290" s="22"/>
      <c r="H290" s="22"/>
      <c r="J290" s="22"/>
      <c r="K290" s="22"/>
      <c r="L290" s="41"/>
      <c r="M290" s="54"/>
      <c r="N290" s="22"/>
      <c r="O290" s="22"/>
      <c r="P290" s="22"/>
      <c r="Q290" s="22"/>
      <c r="R290" s="22"/>
      <c r="S290" s="22"/>
      <c r="T290" s="55"/>
      <c r="AT290" s="6" t="s">
        <v>120</v>
      </c>
      <c r="AU290" s="6" t="s">
        <v>20</v>
      </c>
    </row>
    <row r="291" spans="2:65" s="6" customFormat="1" ht="15.75" customHeight="1">
      <c r="B291" s="21"/>
      <c r="C291" s="137" t="s">
        <v>495</v>
      </c>
      <c r="D291" s="137" t="s">
        <v>113</v>
      </c>
      <c r="E291" s="138" t="s">
        <v>496</v>
      </c>
      <c r="F291" s="139" t="s">
        <v>497</v>
      </c>
      <c r="G291" s="140" t="s">
        <v>139</v>
      </c>
      <c r="H291" s="141">
        <v>1.1</v>
      </c>
      <c r="I291" s="142">
        <v>1456</v>
      </c>
      <c r="J291" s="143">
        <f>ROUND($I$291*$H$291,2)</f>
        <v>1601.6</v>
      </c>
      <c r="K291" s="139"/>
      <c r="L291" s="41"/>
      <c r="M291" s="144"/>
      <c r="N291" s="145" t="s">
        <v>40</v>
      </c>
      <c r="O291" s="22"/>
      <c r="P291" s="22"/>
      <c r="Q291" s="146">
        <v>0</v>
      </c>
      <c r="R291" s="146">
        <f>$Q$291*$H$291</f>
        <v>0</v>
      </c>
      <c r="S291" s="146">
        <v>0</v>
      </c>
      <c r="T291" s="147">
        <f>$S$291*$H$291</f>
        <v>0</v>
      </c>
      <c r="AR291" s="82" t="s">
        <v>118</v>
      </c>
      <c r="AT291" s="82" t="s">
        <v>113</v>
      </c>
      <c r="AU291" s="82" t="s">
        <v>20</v>
      </c>
      <c r="AY291" s="6" t="s">
        <v>112</v>
      </c>
      <c r="BE291" s="148">
        <f>IF($N$291="základní",$J$291,0)</f>
        <v>1601.6</v>
      </c>
      <c r="BF291" s="148">
        <f>IF($N$291="snížená",$J$291,0)</f>
        <v>0</v>
      </c>
      <c r="BG291" s="148">
        <f>IF($N$291="zákl. přenesená",$J$291,0)</f>
        <v>0</v>
      </c>
      <c r="BH291" s="148">
        <f>IF($N$291="sníž. přenesená",$J$291,0)</f>
        <v>0</v>
      </c>
      <c r="BI291" s="148">
        <f>IF($N$291="nulová",$J$291,0)</f>
        <v>0</v>
      </c>
      <c r="BJ291" s="82" t="s">
        <v>20</v>
      </c>
      <c r="BK291" s="148">
        <f>ROUND($I$291*$H$291,2)</f>
        <v>1601.6</v>
      </c>
      <c r="BL291" s="82" t="s">
        <v>118</v>
      </c>
      <c r="BM291" s="82" t="s">
        <v>498</v>
      </c>
    </row>
    <row r="292" spans="2:47" s="6" customFormat="1" ht="16.5" customHeight="1">
      <c r="B292" s="21"/>
      <c r="C292" s="22"/>
      <c r="D292" s="149" t="s">
        <v>120</v>
      </c>
      <c r="E292" s="22"/>
      <c r="F292" s="150" t="s">
        <v>497</v>
      </c>
      <c r="G292" s="22"/>
      <c r="H292" s="22"/>
      <c r="J292" s="22"/>
      <c r="K292" s="22"/>
      <c r="L292" s="41"/>
      <c r="M292" s="54"/>
      <c r="N292" s="22"/>
      <c r="O292" s="22"/>
      <c r="P292" s="22"/>
      <c r="Q292" s="22"/>
      <c r="R292" s="22"/>
      <c r="S292" s="22"/>
      <c r="T292" s="55"/>
      <c r="AT292" s="6" t="s">
        <v>120</v>
      </c>
      <c r="AU292" s="6" t="s">
        <v>20</v>
      </c>
    </row>
    <row r="293" spans="2:65" s="6" customFormat="1" ht="15.75" customHeight="1">
      <c r="B293" s="21"/>
      <c r="C293" s="137" t="s">
        <v>499</v>
      </c>
      <c r="D293" s="137" t="s">
        <v>113</v>
      </c>
      <c r="E293" s="138" t="s">
        <v>500</v>
      </c>
      <c r="F293" s="139" t="s">
        <v>501</v>
      </c>
      <c r="G293" s="140" t="s">
        <v>502</v>
      </c>
      <c r="H293" s="185">
        <v>1</v>
      </c>
      <c r="I293" s="142">
        <v>1215.6</v>
      </c>
      <c r="J293" s="143">
        <f>ROUND($I$293*$H$293,2)</f>
        <v>1215.6</v>
      </c>
      <c r="K293" s="139" t="s">
        <v>117</v>
      </c>
      <c r="L293" s="41"/>
      <c r="M293" s="144"/>
      <c r="N293" s="145" t="s">
        <v>40</v>
      </c>
      <c r="O293" s="22"/>
      <c r="P293" s="22"/>
      <c r="Q293" s="146">
        <v>0</v>
      </c>
      <c r="R293" s="146">
        <f>$Q$293*$H$293</f>
        <v>0</v>
      </c>
      <c r="S293" s="146">
        <v>0</v>
      </c>
      <c r="T293" s="147">
        <f>$S$293*$H$293</f>
        <v>0</v>
      </c>
      <c r="AR293" s="82" t="s">
        <v>192</v>
      </c>
      <c r="AT293" s="82" t="s">
        <v>113</v>
      </c>
      <c r="AU293" s="82" t="s">
        <v>20</v>
      </c>
      <c r="AY293" s="6" t="s">
        <v>112</v>
      </c>
      <c r="BE293" s="148">
        <f>IF($N$293="základní",$J$293,0)</f>
        <v>1215.6</v>
      </c>
      <c r="BF293" s="148">
        <f>IF($N$293="snížená",$J$293,0)</f>
        <v>0</v>
      </c>
      <c r="BG293" s="148">
        <f>IF($N$293="zákl. přenesená",$J$293,0)</f>
        <v>0</v>
      </c>
      <c r="BH293" s="148">
        <f>IF($N$293="sníž. přenesená",$J$293,0)</f>
        <v>0</v>
      </c>
      <c r="BI293" s="148">
        <f>IF($N$293="nulová",$J$293,0)</f>
        <v>0</v>
      </c>
      <c r="BJ293" s="82" t="s">
        <v>20</v>
      </c>
      <c r="BK293" s="148">
        <f>ROUND($I$293*$H$293,2)</f>
        <v>1215.6</v>
      </c>
      <c r="BL293" s="82" t="s">
        <v>192</v>
      </c>
      <c r="BM293" s="82" t="s">
        <v>503</v>
      </c>
    </row>
    <row r="294" spans="2:47" s="6" customFormat="1" ht="27" customHeight="1">
      <c r="B294" s="21"/>
      <c r="C294" s="22"/>
      <c r="D294" s="149" t="s">
        <v>120</v>
      </c>
      <c r="E294" s="22"/>
      <c r="F294" s="150" t="s">
        <v>504</v>
      </c>
      <c r="G294" s="22"/>
      <c r="H294" s="22"/>
      <c r="J294" s="22"/>
      <c r="K294" s="22"/>
      <c r="L294" s="41"/>
      <c r="M294" s="54"/>
      <c r="N294" s="22"/>
      <c r="O294" s="22"/>
      <c r="P294" s="22"/>
      <c r="Q294" s="22"/>
      <c r="R294" s="22"/>
      <c r="S294" s="22"/>
      <c r="T294" s="55"/>
      <c r="AT294" s="6" t="s">
        <v>120</v>
      </c>
      <c r="AU294" s="6" t="s">
        <v>20</v>
      </c>
    </row>
    <row r="295" spans="2:63" s="126" customFormat="1" ht="37.5" customHeight="1">
      <c r="B295" s="127"/>
      <c r="C295" s="128"/>
      <c r="D295" s="128" t="s">
        <v>68</v>
      </c>
      <c r="E295" s="129" t="s">
        <v>505</v>
      </c>
      <c r="F295" s="129" t="s">
        <v>506</v>
      </c>
      <c r="G295" s="128"/>
      <c r="H295" s="128"/>
      <c r="J295" s="130">
        <f>$BK$295</f>
        <v>11423.09</v>
      </c>
      <c r="K295" s="128"/>
      <c r="L295" s="131"/>
      <c r="M295" s="132"/>
      <c r="N295" s="128"/>
      <c r="O295" s="128"/>
      <c r="P295" s="133">
        <f>SUM($P$296:$P$307)</f>
        <v>0</v>
      </c>
      <c r="Q295" s="128"/>
      <c r="R295" s="133">
        <f>SUM($R$296:$R$307)</f>
        <v>0.0275688</v>
      </c>
      <c r="S295" s="128"/>
      <c r="T295" s="134">
        <f>SUM($T$296:$T$307)</f>
        <v>0</v>
      </c>
      <c r="AR295" s="135" t="s">
        <v>20</v>
      </c>
      <c r="AT295" s="135" t="s">
        <v>68</v>
      </c>
      <c r="AU295" s="135" t="s">
        <v>69</v>
      </c>
      <c r="AY295" s="135" t="s">
        <v>112</v>
      </c>
      <c r="BK295" s="136">
        <f>SUM($BK$296:$BK$307)</f>
        <v>11423.09</v>
      </c>
    </row>
    <row r="296" spans="2:65" s="6" customFormat="1" ht="15.75" customHeight="1">
      <c r="B296" s="21"/>
      <c r="C296" s="137" t="s">
        <v>507</v>
      </c>
      <c r="D296" s="137" t="s">
        <v>113</v>
      </c>
      <c r="E296" s="138" t="s">
        <v>508</v>
      </c>
      <c r="F296" s="139" t="s">
        <v>509</v>
      </c>
      <c r="G296" s="140" t="s">
        <v>200</v>
      </c>
      <c r="H296" s="141">
        <v>13.06</v>
      </c>
      <c r="I296" s="142">
        <v>373.9</v>
      </c>
      <c r="J296" s="143">
        <f>ROUND($I$296*$H$296,2)</f>
        <v>4883.13</v>
      </c>
      <c r="K296" s="139"/>
      <c r="L296" s="41"/>
      <c r="M296" s="144"/>
      <c r="N296" s="145" t="s">
        <v>40</v>
      </c>
      <c r="O296" s="22"/>
      <c r="P296" s="22"/>
      <c r="Q296" s="146">
        <v>0</v>
      </c>
      <c r="R296" s="146">
        <f>$Q$296*$H$296</f>
        <v>0</v>
      </c>
      <c r="S296" s="146">
        <v>0</v>
      </c>
      <c r="T296" s="147">
        <f>$S$296*$H$296</f>
        <v>0</v>
      </c>
      <c r="AR296" s="82" t="s">
        <v>118</v>
      </c>
      <c r="AT296" s="82" t="s">
        <v>113</v>
      </c>
      <c r="AU296" s="82" t="s">
        <v>20</v>
      </c>
      <c r="AY296" s="6" t="s">
        <v>112</v>
      </c>
      <c r="BE296" s="148">
        <f>IF($N$296="základní",$J$296,0)</f>
        <v>4883.13</v>
      </c>
      <c r="BF296" s="148">
        <f>IF($N$296="snížená",$J$296,0)</f>
        <v>0</v>
      </c>
      <c r="BG296" s="148">
        <f>IF($N$296="zákl. přenesená",$J$296,0)</f>
        <v>0</v>
      </c>
      <c r="BH296" s="148">
        <f>IF($N$296="sníž. přenesená",$J$296,0)</f>
        <v>0</v>
      </c>
      <c r="BI296" s="148">
        <f>IF($N$296="nulová",$J$296,0)</f>
        <v>0</v>
      </c>
      <c r="BJ296" s="82" t="s">
        <v>20</v>
      </c>
      <c r="BK296" s="148">
        <f>ROUND($I$296*$H$296,2)</f>
        <v>4883.13</v>
      </c>
      <c r="BL296" s="82" t="s">
        <v>118</v>
      </c>
      <c r="BM296" s="82" t="s">
        <v>510</v>
      </c>
    </row>
    <row r="297" spans="2:47" s="6" customFormat="1" ht="16.5" customHeight="1">
      <c r="B297" s="21"/>
      <c r="C297" s="22"/>
      <c r="D297" s="149" t="s">
        <v>120</v>
      </c>
      <c r="E297" s="22"/>
      <c r="F297" s="150" t="s">
        <v>509</v>
      </c>
      <c r="G297" s="22"/>
      <c r="H297" s="22"/>
      <c r="J297" s="22"/>
      <c r="K297" s="22"/>
      <c r="L297" s="41"/>
      <c r="M297" s="54"/>
      <c r="N297" s="22"/>
      <c r="O297" s="22"/>
      <c r="P297" s="22"/>
      <c r="Q297" s="22"/>
      <c r="R297" s="22"/>
      <c r="S297" s="22"/>
      <c r="T297" s="55"/>
      <c r="AT297" s="6" t="s">
        <v>120</v>
      </c>
      <c r="AU297" s="6" t="s">
        <v>20</v>
      </c>
    </row>
    <row r="298" spans="2:51" s="6" customFormat="1" ht="15.75" customHeight="1">
      <c r="B298" s="151"/>
      <c r="C298" s="152"/>
      <c r="D298" s="153" t="s">
        <v>142</v>
      </c>
      <c r="E298" s="152"/>
      <c r="F298" s="154" t="s">
        <v>511</v>
      </c>
      <c r="G298" s="152"/>
      <c r="H298" s="155">
        <v>13.06</v>
      </c>
      <c r="J298" s="152"/>
      <c r="K298" s="152"/>
      <c r="L298" s="156"/>
      <c r="M298" s="157"/>
      <c r="N298" s="152"/>
      <c r="O298" s="152"/>
      <c r="P298" s="152"/>
      <c r="Q298" s="152"/>
      <c r="R298" s="152"/>
      <c r="S298" s="152"/>
      <c r="T298" s="158"/>
      <c r="AT298" s="159" t="s">
        <v>142</v>
      </c>
      <c r="AU298" s="159" t="s">
        <v>20</v>
      </c>
      <c r="AV298" s="159" t="s">
        <v>75</v>
      </c>
      <c r="AW298" s="159" t="s">
        <v>81</v>
      </c>
      <c r="AX298" s="159" t="s">
        <v>20</v>
      </c>
      <c r="AY298" s="159" t="s">
        <v>112</v>
      </c>
    </row>
    <row r="299" spans="2:65" s="6" customFormat="1" ht="15.75" customHeight="1">
      <c r="B299" s="21"/>
      <c r="C299" s="137" t="s">
        <v>512</v>
      </c>
      <c r="D299" s="137" t="s">
        <v>113</v>
      </c>
      <c r="E299" s="138" t="s">
        <v>513</v>
      </c>
      <c r="F299" s="139" t="s">
        <v>514</v>
      </c>
      <c r="G299" s="140" t="s">
        <v>200</v>
      </c>
      <c r="H299" s="141">
        <v>5.04</v>
      </c>
      <c r="I299" s="142">
        <v>496.7</v>
      </c>
      <c r="J299" s="143">
        <f>ROUND($I$299*$H$299,2)</f>
        <v>2503.37</v>
      </c>
      <c r="K299" s="139"/>
      <c r="L299" s="41"/>
      <c r="M299" s="144"/>
      <c r="N299" s="145" t="s">
        <v>40</v>
      </c>
      <c r="O299" s="22"/>
      <c r="P299" s="22"/>
      <c r="Q299" s="146">
        <v>0.00235</v>
      </c>
      <c r="R299" s="146">
        <f>$Q$299*$H$299</f>
        <v>0.011844</v>
      </c>
      <c r="S299" s="146">
        <v>0</v>
      </c>
      <c r="T299" s="147">
        <f>$S$299*$H$299</f>
        <v>0</v>
      </c>
      <c r="AR299" s="82" t="s">
        <v>118</v>
      </c>
      <c r="AT299" s="82" t="s">
        <v>113</v>
      </c>
      <c r="AU299" s="82" t="s">
        <v>20</v>
      </c>
      <c r="AY299" s="6" t="s">
        <v>112</v>
      </c>
      <c r="BE299" s="148">
        <f>IF($N$299="základní",$J$299,0)</f>
        <v>2503.37</v>
      </c>
      <c r="BF299" s="148">
        <f>IF($N$299="snížená",$J$299,0)</f>
        <v>0</v>
      </c>
      <c r="BG299" s="148">
        <f>IF($N$299="zákl. přenesená",$J$299,0)</f>
        <v>0</v>
      </c>
      <c r="BH299" s="148">
        <f>IF($N$299="sníž. přenesená",$J$299,0)</f>
        <v>0</v>
      </c>
      <c r="BI299" s="148">
        <f>IF($N$299="nulová",$J$299,0)</f>
        <v>0</v>
      </c>
      <c r="BJ299" s="82" t="s">
        <v>20</v>
      </c>
      <c r="BK299" s="148">
        <f>ROUND($I$299*$H$299,2)</f>
        <v>2503.37</v>
      </c>
      <c r="BL299" s="82" t="s">
        <v>118</v>
      </c>
      <c r="BM299" s="82" t="s">
        <v>515</v>
      </c>
    </row>
    <row r="300" spans="2:47" s="6" customFormat="1" ht="16.5" customHeight="1">
      <c r="B300" s="21"/>
      <c r="C300" s="22"/>
      <c r="D300" s="149" t="s">
        <v>120</v>
      </c>
      <c r="E300" s="22"/>
      <c r="F300" s="150" t="s">
        <v>516</v>
      </c>
      <c r="G300" s="22"/>
      <c r="H300" s="22"/>
      <c r="J300" s="22"/>
      <c r="K300" s="22"/>
      <c r="L300" s="41"/>
      <c r="M300" s="54"/>
      <c r="N300" s="22"/>
      <c r="O300" s="22"/>
      <c r="P300" s="22"/>
      <c r="Q300" s="22"/>
      <c r="R300" s="22"/>
      <c r="S300" s="22"/>
      <c r="T300" s="55"/>
      <c r="AT300" s="6" t="s">
        <v>120</v>
      </c>
      <c r="AU300" s="6" t="s">
        <v>20</v>
      </c>
    </row>
    <row r="301" spans="2:51" s="6" customFormat="1" ht="15.75" customHeight="1">
      <c r="B301" s="151"/>
      <c r="C301" s="152"/>
      <c r="D301" s="153" t="s">
        <v>142</v>
      </c>
      <c r="E301" s="152"/>
      <c r="F301" s="154" t="s">
        <v>517</v>
      </c>
      <c r="G301" s="152"/>
      <c r="H301" s="155">
        <v>5.04</v>
      </c>
      <c r="J301" s="152"/>
      <c r="K301" s="152"/>
      <c r="L301" s="156"/>
      <c r="M301" s="157"/>
      <c r="N301" s="152"/>
      <c r="O301" s="152"/>
      <c r="P301" s="152"/>
      <c r="Q301" s="152"/>
      <c r="R301" s="152"/>
      <c r="S301" s="152"/>
      <c r="T301" s="158"/>
      <c r="AT301" s="159" t="s">
        <v>142</v>
      </c>
      <c r="AU301" s="159" t="s">
        <v>20</v>
      </c>
      <c r="AV301" s="159" t="s">
        <v>75</v>
      </c>
      <c r="AW301" s="159" t="s">
        <v>81</v>
      </c>
      <c r="AX301" s="159" t="s">
        <v>20</v>
      </c>
      <c r="AY301" s="159" t="s">
        <v>112</v>
      </c>
    </row>
    <row r="302" spans="2:65" s="6" customFormat="1" ht="15.75" customHeight="1">
      <c r="B302" s="21"/>
      <c r="C302" s="137" t="s">
        <v>518</v>
      </c>
      <c r="D302" s="137" t="s">
        <v>113</v>
      </c>
      <c r="E302" s="138" t="s">
        <v>519</v>
      </c>
      <c r="F302" s="139" t="s">
        <v>520</v>
      </c>
      <c r="G302" s="140" t="s">
        <v>200</v>
      </c>
      <c r="H302" s="141">
        <v>5.04</v>
      </c>
      <c r="I302" s="142">
        <v>528.23</v>
      </c>
      <c r="J302" s="143">
        <f>ROUND($I$302*$H$302,2)</f>
        <v>2662.28</v>
      </c>
      <c r="K302" s="139"/>
      <c r="L302" s="41"/>
      <c r="M302" s="144"/>
      <c r="N302" s="145" t="s">
        <v>40</v>
      </c>
      <c r="O302" s="22"/>
      <c r="P302" s="22"/>
      <c r="Q302" s="146">
        <v>0.00312</v>
      </c>
      <c r="R302" s="146">
        <f>$Q$302*$H$302</f>
        <v>0.0157248</v>
      </c>
      <c r="S302" s="146">
        <v>0</v>
      </c>
      <c r="T302" s="147">
        <f>$S$302*$H$302</f>
        <v>0</v>
      </c>
      <c r="AR302" s="82" t="s">
        <v>118</v>
      </c>
      <c r="AT302" s="82" t="s">
        <v>113</v>
      </c>
      <c r="AU302" s="82" t="s">
        <v>20</v>
      </c>
      <c r="AY302" s="6" t="s">
        <v>112</v>
      </c>
      <c r="BE302" s="148">
        <f>IF($N$302="základní",$J$302,0)</f>
        <v>2662.28</v>
      </c>
      <c r="BF302" s="148">
        <f>IF($N$302="snížená",$J$302,0)</f>
        <v>0</v>
      </c>
      <c r="BG302" s="148">
        <f>IF($N$302="zákl. přenesená",$J$302,0)</f>
        <v>0</v>
      </c>
      <c r="BH302" s="148">
        <f>IF($N$302="sníž. přenesená",$J$302,0)</f>
        <v>0</v>
      </c>
      <c r="BI302" s="148">
        <f>IF($N$302="nulová",$J$302,0)</f>
        <v>0</v>
      </c>
      <c r="BJ302" s="82" t="s">
        <v>20</v>
      </c>
      <c r="BK302" s="148">
        <f>ROUND($I$302*$H$302,2)</f>
        <v>2662.28</v>
      </c>
      <c r="BL302" s="82" t="s">
        <v>118</v>
      </c>
      <c r="BM302" s="82" t="s">
        <v>521</v>
      </c>
    </row>
    <row r="303" spans="2:47" s="6" customFormat="1" ht="16.5" customHeight="1">
      <c r="B303" s="21"/>
      <c r="C303" s="22"/>
      <c r="D303" s="149" t="s">
        <v>120</v>
      </c>
      <c r="E303" s="22"/>
      <c r="F303" s="150" t="s">
        <v>522</v>
      </c>
      <c r="G303" s="22"/>
      <c r="H303" s="22"/>
      <c r="J303" s="22"/>
      <c r="K303" s="22"/>
      <c r="L303" s="41"/>
      <c r="M303" s="54"/>
      <c r="N303" s="22"/>
      <c r="O303" s="22"/>
      <c r="P303" s="22"/>
      <c r="Q303" s="22"/>
      <c r="R303" s="22"/>
      <c r="S303" s="22"/>
      <c r="T303" s="55"/>
      <c r="AT303" s="6" t="s">
        <v>120</v>
      </c>
      <c r="AU303" s="6" t="s">
        <v>20</v>
      </c>
    </row>
    <row r="304" spans="2:65" s="6" customFormat="1" ht="15.75" customHeight="1">
      <c r="B304" s="21"/>
      <c r="C304" s="137" t="s">
        <v>523</v>
      </c>
      <c r="D304" s="137" t="s">
        <v>113</v>
      </c>
      <c r="E304" s="138" t="s">
        <v>524</v>
      </c>
      <c r="F304" s="139" t="s">
        <v>525</v>
      </c>
      <c r="G304" s="140" t="s">
        <v>129</v>
      </c>
      <c r="H304" s="141">
        <v>1</v>
      </c>
      <c r="I304" s="142">
        <v>151.3</v>
      </c>
      <c r="J304" s="143">
        <f>ROUND($I$304*$H$304,2)</f>
        <v>151.3</v>
      </c>
      <c r="K304" s="139"/>
      <c r="L304" s="41"/>
      <c r="M304" s="144"/>
      <c r="N304" s="145" t="s">
        <v>40</v>
      </c>
      <c r="O304" s="22"/>
      <c r="P304" s="22"/>
      <c r="Q304" s="146">
        <v>0</v>
      </c>
      <c r="R304" s="146">
        <f>$Q$304*$H$304</f>
        <v>0</v>
      </c>
      <c r="S304" s="146">
        <v>0</v>
      </c>
      <c r="T304" s="147">
        <f>$S$304*$H$304</f>
        <v>0</v>
      </c>
      <c r="AR304" s="82" t="s">
        <v>118</v>
      </c>
      <c r="AT304" s="82" t="s">
        <v>113</v>
      </c>
      <c r="AU304" s="82" t="s">
        <v>20</v>
      </c>
      <c r="AY304" s="6" t="s">
        <v>112</v>
      </c>
      <c r="BE304" s="148">
        <f>IF($N$304="základní",$J$304,0)</f>
        <v>151.3</v>
      </c>
      <c r="BF304" s="148">
        <f>IF($N$304="snížená",$J$304,0)</f>
        <v>0</v>
      </c>
      <c r="BG304" s="148">
        <f>IF($N$304="zákl. přenesená",$J$304,0)</f>
        <v>0</v>
      </c>
      <c r="BH304" s="148">
        <f>IF($N$304="sníž. přenesená",$J$304,0)</f>
        <v>0</v>
      </c>
      <c r="BI304" s="148">
        <f>IF($N$304="nulová",$J$304,0)</f>
        <v>0</v>
      </c>
      <c r="BJ304" s="82" t="s">
        <v>20</v>
      </c>
      <c r="BK304" s="148">
        <f>ROUND($I$304*$H$304,2)</f>
        <v>151.3</v>
      </c>
      <c r="BL304" s="82" t="s">
        <v>118</v>
      </c>
      <c r="BM304" s="82" t="s">
        <v>526</v>
      </c>
    </row>
    <row r="305" spans="2:47" s="6" customFormat="1" ht="27" customHeight="1">
      <c r="B305" s="21"/>
      <c r="C305" s="22"/>
      <c r="D305" s="149" t="s">
        <v>120</v>
      </c>
      <c r="E305" s="22"/>
      <c r="F305" s="150" t="s">
        <v>527</v>
      </c>
      <c r="G305" s="22"/>
      <c r="H305" s="22"/>
      <c r="J305" s="22"/>
      <c r="K305" s="22"/>
      <c r="L305" s="41"/>
      <c r="M305" s="54"/>
      <c r="N305" s="22"/>
      <c r="O305" s="22"/>
      <c r="P305" s="22"/>
      <c r="Q305" s="22"/>
      <c r="R305" s="22"/>
      <c r="S305" s="22"/>
      <c r="T305" s="55"/>
      <c r="AT305" s="6" t="s">
        <v>120</v>
      </c>
      <c r="AU305" s="6" t="s">
        <v>20</v>
      </c>
    </row>
    <row r="306" spans="2:65" s="6" customFormat="1" ht="15.75" customHeight="1">
      <c r="B306" s="21"/>
      <c r="C306" s="137" t="s">
        <v>528</v>
      </c>
      <c r="D306" s="137" t="s">
        <v>113</v>
      </c>
      <c r="E306" s="138" t="s">
        <v>529</v>
      </c>
      <c r="F306" s="139" t="s">
        <v>530</v>
      </c>
      <c r="G306" s="140" t="s">
        <v>502</v>
      </c>
      <c r="H306" s="185">
        <v>1</v>
      </c>
      <c r="I306" s="142">
        <v>1223.01</v>
      </c>
      <c r="J306" s="143">
        <f>ROUND($I$306*$H$306,2)</f>
        <v>1223.01</v>
      </c>
      <c r="K306" s="139" t="s">
        <v>117</v>
      </c>
      <c r="L306" s="41"/>
      <c r="M306" s="144"/>
      <c r="N306" s="145" t="s">
        <v>40</v>
      </c>
      <c r="O306" s="22"/>
      <c r="P306" s="22"/>
      <c r="Q306" s="146">
        <v>0</v>
      </c>
      <c r="R306" s="146">
        <f>$Q$306*$H$306</f>
        <v>0</v>
      </c>
      <c r="S306" s="146">
        <v>0</v>
      </c>
      <c r="T306" s="147">
        <f>$S$306*$H$306</f>
        <v>0</v>
      </c>
      <c r="AR306" s="82" t="s">
        <v>192</v>
      </c>
      <c r="AT306" s="82" t="s">
        <v>113</v>
      </c>
      <c r="AU306" s="82" t="s">
        <v>20</v>
      </c>
      <c r="AY306" s="6" t="s">
        <v>112</v>
      </c>
      <c r="BE306" s="148">
        <f>IF($N$306="základní",$J$306,0)</f>
        <v>1223.01</v>
      </c>
      <c r="BF306" s="148">
        <f>IF($N$306="snížená",$J$306,0)</f>
        <v>0</v>
      </c>
      <c r="BG306" s="148">
        <f>IF($N$306="zákl. přenesená",$J$306,0)</f>
        <v>0</v>
      </c>
      <c r="BH306" s="148">
        <f>IF($N$306="sníž. přenesená",$J$306,0)</f>
        <v>0</v>
      </c>
      <c r="BI306" s="148">
        <f>IF($N$306="nulová",$J$306,0)</f>
        <v>0</v>
      </c>
      <c r="BJ306" s="82" t="s">
        <v>20</v>
      </c>
      <c r="BK306" s="148">
        <f>ROUND($I$306*$H$306,2)</f>
        <v>1223.01</v>
      </c>
      <c r="BL306" s="82" t="s">
        <v>192</v>
      </c>
      <c r="BM306" s="82" t="s">
        <v>531</v>
      </c>
    </row>
    <row r="307" spans="2:47" s="6" customFormat="1" ht="27" customHeight="1">
      <c r="B307" s="21"/>
      <c r="C307" s="22"/>
      <c r="D307" s="149" t="s">
        <v>120</v>
      </c>
      <c r="E307" s="22"/>
      <c r="F307" s="150" t="s">
        <v>532</v>
      </c>
      <c r="G307" s="22"/>
      <c r="H307" s="22"/>
      <c r="J307" s="22"/>
      <c r="K307" s="22"/>
      <c r="L307" s="41"/>
      <c r="M307" s="54"/>
      <c r="N307" s="22"/>
      <c r="O307" s="22"/>
      <c r="P307" s="22"/>
      <c r="Q307" s="22"/>
      <c r="R307" s="22"/>
      <c r="S307" s="22"/>
      <c r="T307" s="55"/>
      <c r="AT307" s="6" t="s">
        <v>120</v>
      </c>
      <c r="AU307" s="6" t="s">
        <v>20</v>
      </c>
    </row>
    <row r="308" spans="2:63" s="126" customFormat="1" ht="37.5" customHeight="1">
      <c r="B308" s="127"/>
      <c r="C308" s="128"/>
      <c r="D308" s="128" t="s">
        <v>68</v>
      </c>
      <c r="E308" s="129" t="s">
        <v>533</v>
      </c>
      <c r="F308" s="129" t="s">
        <v>534</v>
      </c>
      <c r="G308" s="128"/>
      <c r="H308" s="128"/>
      <c r="J308" s="130">
        <f>$BK$308</f>
        <v>107847.53</v>
      </c>
      <c r="K308" s="128"/>
      <c r="L308" s="131"/>
      <c r="M308" s="132"/>
      <c r="N308" s="128"/>
      <c r="O308" s="128"/>
      <c r="P308" s="133">
        <f>SUM($P$309:$P$320)</f>
        <v>0</v>
      </c>
      <c r="Q308" s="128"/>
      <c r="R308" s="133">
        <f>SUM($R$309:$R$320)</f>
        <v>0.0005</v>
      </c>
      <c r="S308" s="128"/>
      <c r="T308" s="134">
        <f>SUM($T$309:$T$320)</f>
        <v>0</v>
      </c>
      <c r="AR308" s="135" t="s">
        <v>20</v>
      </c>
      <c r="AT308" s="135" t="s">
        <v>68</v>
      </c>
      <c r="AU308" s="135" t="s">
        <v>69</v>
      </c>
      <c r="AY308" s="135" t="s">
        <v>112</v>
      </c>
      <c r="BK308" s="136">
        <f>SUM($BK$309:$BK$320)</f>
        <v>107847.53</v>
      </c>
    </row>
    <row r="309" spans="2:65" s="6" customFormat="1" ht="15.75" customHeight="1">
      <c r="B309" s="21"/>
      <c r="C309" s="137" t="s">
        <v>535</v>
      </c>
      <c r="D309" s="137" t="s">
        <v>113</v>
      </c>
      <c r="E309" s="138" t="s">
        <v>536</v>
      </c>
      <c r="F309" s="139" t="s">
        <v>537</v>
      </c>
      <c r="G309" s="140" t="s">
        <v>291</v>
      </c>
      <c r="H309" s="141">
        <v>2</v>
      </c>
      <c r="I309" s="142">
        <v>259</v>
      </c>
      <c r="J309" s="143">
        <f>ROUND($I$309*$H$309,2)</f>
        <v>518</v>
      </c>
      <c r="K309" s="139" t="s">
        <v>117</v>
      </c>
      <c r="L309" s="41"/>
      <c r="M309" s="144"/>
      <c r="N309" s="145" t="s">
        <v>40</v>
      </c>
      <c r="O309" s="22"/>
      <c r="P309" s="22"/>
      <c r="Q309" s="146">
        <v>0.00025</v>
      </c>
      <c r="R309" s="146">
        <f>$Q$309*$H$309</f>
        <v>0.0005</v>
      </c>
      <c r="S309" s="146">
        <v>0</v>
      </c>
      <c r="T309" s="147">
        <f>$S$309*$H$309</f>
        <v>0</v>
      </c>
      <c r="AR309" s="82" t="s">
        <v>118</v>
      </c>
      <c r="AT309" s="82" t="s">
        <v>113</v>
      </c>
      <c r="AU309" s="82" t="s">
        <v>20</v>
      </c>
      <c r="AY309" s="6" t="s">
        <v>112</v>
      </c>
      <c r="BE309" s="148">
        <f>IF($N$309="základní",$J$309,0)</f>
        <v>518</v>
      </c>
      <c r="BF309" s="148">
        <f>IF($N$309="snížená",$J$309,0)</f>
        <v>0</v>
      </c>
      <c r="BG309" s="148">
        <f>IF($N$309="zákl. přenesená",$J$309,0)</f>
        <v>0</v>
      </c>
      <c r="BH309" s="148">
        <f>IF($N$309="sníž. přenesená",$J$309,0)</f>
        <v>0</v>
      </c>
      <c r="BI309" s="148">
        <f>IF($N$309="nulová",$J$309,0)</f>
        <v>0</v>
      </c>
      <c r="BJ309" s="82" t="s">
        <v>20</v>
      </c>
      <c r="BK309" s="148">
        <f>ROUND($I$309*$H$309,2)</f>
        <v>518</v>
      </c>
      <c r="BL309" s="82" t="s">
        <v>118</v>
      </c>
      <c r="BM309" s="82" t="s">
        <v>538</v>
      </c>
    </row>
    <row r="310" spans="2:47" s="6" customFormat="1" ht="27" customHeight="1">
      <c r="B310" s="21"/>
      <c r="C310" s="22"/>
      <c r="D310" s="149" t="s">
        <v>120</v>
      </c>
      <c r="E310" s="22"/>
      <c r="F310" s="150" t="s">
        <v>539</v>
      </c>
      <c r="G310" s="22"/>
      <c r="H310" s="22"/>
      <c r="J310" s="22"/>
      <c r="K310" s="22"/>
      <c r="L310" s="41"/>
      <c r="M310" s="54"/>
      <c r="N310" s="22"/>
      <c r="O310" s="22"/>
      <c r="P310" s="22"/>
      <c r="Q310" s="22"/>
      <c r="R310" s="22"/>
      <c r="S310" s="22"/>
      <c r="T310" s="55"/>
      <c r="AT310" s="6" t="s">
        <v>120</v>
      </c>
      <c r="AU310" s="6" t="s">
        <v>20</v>
      </c>
    </row>
    <row r="311" spans="2:65" s="6" customFormat="1" ht="15.75" customHeight="1">
      <c r="B311" s="21"/>
      <c r="C311" s="137" t="s">
        <v>540</v>
      </c>
      <c r="D311" s="137" t="s">
        <v>113</v>
      </c>
      <c r="E311" s="138" t="s">
        <v>541</v>
      </c>
      <c r="F311" s="139" t="s">
        <v>542</v>
      </c>
      <c r="G311" s="140" t="s">
        <v>129</v>
      </c>
      <c r="H311" s="141">
        <v>1</v>
      </c>
      <c r="I311" s="142">
        <v>897</v>
      </c>
      <c r="J311" s="143">
        <f>ROUND($I$311*$H$311,2)</f>
        <v>897</v>
      </c>
      <c r="K311" s="139"/>
      <c r="L311" s="41"/>
      <c r="M311" s="144"/>
      <c r="N311" s="145" t="s">
        <v>40</v>
      </c>
      <c r="O311" s="22"/>
      <c r="P311" s="22"/>
      <c r="Q311" s="146">
        <v>0</v>
      </c>
      <c r="R311" s="146">
        <f>$Q$311*$H$311</f>
        <v>0</v>
      </c>
      <c r="S311" s="146">
        <v>0</v>
      </c>
      <c r="T311" s="147">
        <f>$S$311*$H$311</f>
        <v>0</v>
      </c>
      <c r="AR311" s="82" t="s">
        <v>118</v>
      </c>
      <c r="AT311" s="82" t="s">
        <v>113</v>
      </c>
      <c r="AU311" s="82" t="s">
        <v>20</v>
      </c>
      <c r="AY311" s="6" t="s">
        <v>112</v>
      </c>
      <c r="BE311" s="148">
        <f>IF($N$311="základní",$J$311,0)</f>
        <v>897</v>
      </c>
      <c r="BF311" s="148">
        <f>IF($N$311="snížená",$J$311,0)</f>
        <v>0</v>
      </c>
      <c r="BG311" s="148">
        <f>IF($N$311="zákl. přenesená",$J$311,0)</f>
        <v>0</v>
      </c>
      <c r="BH311" s="148">
        <f>IF($N$311="sníž. přenesená",$J$311,0)</f>
        <v>0</v>
      </c>
      <c r="BI311" s="148">
        <f>IF($N$311="nulová",$J$311,0)</f>
        <v>0</v>
      </c>
      <c r="BJ311" s="82" t="s">
        <v>20</v>
      </c>
      <c r="BK311" s="148">
        <f>ROUND($I$311*$H$311,2)</f>
        <v>897</v>
      </c>
      <c r="BL311" s="82" t="s">
        <v>118</v>
      </c>
      <c r="BM311" s="82" t="s">
        <v>543</v>
      </c>
    </row>
    <row r="312" spans="2:47" s="6" customFormat="1" ht="16.5" customHeight="1">
      <c r="B312" s="21"/>
      <c r="C312" s="22"/>
      <c r="D312" s="149" t="s">
        <v>120</v>
      </c>
      <c r="E312" s="22"/>
      <c r="F312" s="150" t="s">
        <v>544</v>
      </c>
      <c r="G312" s="22"/>
      <c r="H312" s="22"/>
      <c r="J312" s="22"/>
      <c r="K312" s="22"/>
      <c r="L312" s="41"/>
      <c r="M312" s="54"/>
      <c r="N312" s="22"/>
      <c r="O312" s="22"/>
      <c r="P312" s="22"/>
      <c r="Q312" s="22"/>
      <c r="R312" s="22"/>
      <c r="S312" s="22"/>
      <c r="T312" s="55"/>
      <c r="AT312" s="6" t="s">
        <v>120</v>
      </c>
      <c r="AU312" s="6" t="s">
        <v>20</v>
      </c>
    </row>
    <row r="313" spans="2:65" s="6" customFormat="1" ht="15.75" customHeight="1">
      <c r="B313" s="21"/>
      <c r="C313" s="175" t="s">
        <v>545</v>
      </c>
      <c r="D313" s="175" t="s">
        <v>449</v>
      </c>
      <c r="E313" s="176" t="s">
        <v>546</v>
      </c>
      <c r="F313" s="177" t="s">
        <v>547</v>
      </c>
      <c r="G313" s="178" t="s">
        <v>291</v>
      </c>
      <c r="H313" s="179">
        <v>1</v>
      </c>
      <c r="I313" s="180">
        <v>39658</v>
      </c>
      <c r="J313" s="181">
        <f>ROUND($I$313*$H$313,2)</f>
        <v>39658</v>
      </c>
      <c r="K313" s="177"/>
      <c r="L313" s="182"/>
      <c r="M313" s="183"/>
      <c r="N313" s="184" t="s">
        <v>40</v>
      </c>
      <c r="O313" s="22"/>
      <c r="P313" s="22"/>
      <c r="Q313" s="146">
        <v>0</v>
      </c>
      <c r="R313" s="146">
        <f>$Q$313*$H$313</f>
        <v>0</v>
      </c>
      <c r="S313" s="146">
        <v>0</v>
      </c>
      <c r="T313" s="147">
        <f>$S$313*$H$313</f>
        <v>0</v>
      </c>
      <c r="AR313" s="82" t="s">
        <v>154</v>
      </c>
      <c r="AT313" s="82" t="s">
        <v>449</v>
      </c>
      <c r="AU313" s="82" t="s">
        <v>20</v>
      </c>
      <c r="AY313" s="6" t="s">
        <v>112</v>
      </c>
      <c r="BE313" s="148">
        <f>IF($N$313="základní",$J$313,0)</f>
        <v>39658</v>
      </c>
      <c r="BF313" s="148">
        <f>IF($N$313="snížená",$J$313,0)</f>
        <v>0</v>
      </c>
      <c r="BG313" s="148">
        <f>IF($N$313="zákl. přenesená",$J$313,0)</f>
        <v>0</v>
      </c>
      <c r="BH313" s="148">
        <f>IF($N$313="sníž. přenesená",$J$313,0)</f>
        <v>0</v>
      </c>
      <c r="BI313" s="148">
        <f>IF($N$313="nulová",$J$313,0)</f>
        <v>0</v>
      </c>
      <c r="BJ313" s="82" t="s">
        <v>20</v>
      </c>
      <c r="BK313" s="148">
        <f>ROUND($I$313*$H$313,2)</f>
        <v>39658</v>
      </c>
      <c r="BL313" s="82" t="s">
        <v>118</v>
      </c>
      <c r="BM313" s="82" t="s">
        <v>548</v>
      </c>
    </row>
    <row r="314" spans="2:47" s="6" customFormat="1" ht="27" customHeight="1">
      <c r="B314" s="21"/>
      <c r="C314" s="22"/>
      <c r="D314" s="149" t="s">
        <v>120</v>
      </c>
      <c r="E314" s="22"/>
      <c r="F314" s="150" t="s">
        <v>549</v>
      </c>
      <c r="G314" s="22"/>
      <c r="H314" s="22"/>
      <c r="J314" s="22"/>
      <c r="K314" s="22"/>
      <c r="L314" s="41"/>
      <c r="M314" s="54"/>
      <c r="N314" s="22"/>
      <c r="O314" s="22"/>
      <c r="P314" s="22"/>
      <c r="Q314" s="22"/>
      <c r="R314" s="22"/>
      <c r="S314" s="22"/>
      <c r="T314" s="55"/>
      <c r="AT314" s="6" t="s">
        <v>120</v>
      </c>
      <c r="AU314" s="6" t="s">
        <v>20</v>
      </c>
    </row>
    <row r="315" spans="2:65" s="6" customFormat="1" ht="15.75" customHeight="1">
      <c r="B315" s="21"/>
      <c r="C315" s="175" t="s">
        <v>550</v>
      </c>
      <c r="D315" s="175" t="s">
        <v>449</v>
      </c>
      <c r="E315" s="176" t="s">
        <v>551</v>
      </c>
      <c r="F315" s="177" t="s">
        <v>552</v>
      </c>
      <c r="G315" s="178" t="s">
        <v>291</v>
      </c>
      <c r="H315" s="179">
        <v>2</v>
      </c>
      <c r="I315" s="180">
        <v>18230</v>
      </c>
      <c r="J315" s="181">
        <f>ROUND($I$315*$H$315,2)</f>
        <v>36460</v>
      </c>
      <c r="K315" s="177"/>
      <c r="L315" s="182"/>
      <c r="M315" s="183"/>
      <c r="N315" s="184" t="s">
        <v>40</v>
      </c>
      <c r="O315" s="22"/>
      <c r="P315" s="22"/>
      <c r="Q315" s="146">
        <v>0</v>
      </c>
      <c r="R315" s="146">
        <f>$Q$315*$H$315</f>
        <v>0</v>
      </c>
      <c r="S315" s="146">
        <v>0</v>
      </c>
      <c r="T315" s="147">
        <f>$S$315*$H$315</f>
        <v>0</v>
      </c>
      <c r="AR315" s="82" t="s">
        <v>154</v>
      </c>
      <c r="AT315" s="82" t="s">
        <v>449</v>
      </c>
      <c r="AU315" s="82" t="s">
        <v>20</v>
      </c>
      <c r="AY315" s="6" t="s">
        <v>112</v>
      </c>
      <c r="BE315" s="148">
        <f>IF($N$315="základní",$J$315,0)</f>
        <v>36460</v>
      </c>
      <c r="BF315" s="148">
        <f>IF($N$315="snížená",$J$315,0)</f>
        <v>0</v>
      </c>
      <c r="BG315" s="148">
        <f>IF($N$315="zákl. přenesená",$J$315,0)</f>
        <v>0</v>
      </c>
      <c r="BH315" s="148">
        <f>IF($N$315="sníž. přenesená",$J$315,0)</f>
        <v>0</v>
      </c>
      <c r="BI315" s="148">
        <f>IF($N$315="nulová",$J$315,0)</f>
        <v>0</v>
      </c>
      <c r="BJ315" s="82" t="s">
        <v>20</v>
      </c>
      <c r="BK315" s="148">
        <f>ROUND($I$315*$H$315,2)</f>
        <v>36460</v>
      </c>
      <c r="BL315" s="82" t="s">
        <v>118</v>
      </c>
      <c r="BM315" s="82" t="s">
        <v>553</v>
      </c>
    </row>
    <row r="316" spans="2:47" s="6" customFormat="1" ht="27" customHeight="1">
      <c r="B316" s="21"/>
      <c r="C316" s="22"/>
      <c r="D316" s="149" t="s">
        <v>120</v>
      </c>
      <c r="E316" s="22"/>
      <c r="F316" s="150" t="s">
        <v>549</v>
      </c>
      <c r="G316" s="22"/>
      <c r="H316" s="22"/>
      <c r="J316" s="22"/>
      <c r="K316" s="22"/>
      <c r="L316" s="41"/>
      <c r="M316" s="54"/>
      <c r="N316" s="22"/>
      <c r="O316" s="22"/>
      <c r="P316" s="22"/>
      <c r="Q316" s="22"/>
      <c r="R316" s="22"/>
      <c r="S316" s="22"/>
      <c r="T316" s="55"/>
      <c r="AT316" s="6" t="s">
        <v>120</v>
      </c>
      <c r="AU316" s="6" t="s">
        <v>20</v>
      </c>
    </row>
    <row r="317" spans="2:65" s="6" customFormat="1" ht="15.75" customHeight="1">
      <c r="B317" s="21"/>
      <c r="C317" s="137" t="s">
        <v>554</v>
      </c>
      <c r="D317" s="137" t="s">
        <v>113</v>
      </c>
      <c r="E317" s="138" t="s">
        <v>555</v>
      </c>
      <c r="F317" s="139" t="s">
        <v>556</v>
      </c>
      <c r="G317" s="140" t="s">
        <v>129</v>
      </c>
      <c r="H317" s="141">
        <v>1</v>
      </c>
      <c r="I317" s="142">
        <v>29790</v>
      </c>
      <c r="J317" s="143">
        <f>ROUND($I$317*$H$317,2)</f>
        <v>29790</v>
      </c>
      <c r="K317" s="139"/>
      <c r="L317" s="41"/>
      <c r="M317" s="144"/>
      <c r="N317" s="145" t="s">
        <v>40</v>
      </c>
      <c r="O317" s="22"/>
      <c r="P317" s="22"/>
      <c r="Q317" s="146">
        <v>0</v>
      </c>
      <c r="R317" s="146">
        <f>$Q$317*$H$317</f>
        <v>0</v>
      </c>
      <c r="S317" s="146">
        <v>0</v>
      </c>
      <c r="T317" s="147">
        <f>$S$317*$H$317</f>
        <v>0</v>
      </c>
      <c r="AR317" s="82" t="s">
        <v>118</v>
      </c>
      <c r="AT317" s="82" t="s">
        <v>113</v>
      </c>
      <c r="AU317" s="82" t="s">
        <v>20</v>
      </c>
      <c r="AY317" s="6" t="s">
        <v>112</v>
      </c>
      <c r="BE317" s="148">
        <f>IF($N$317="základní",$J$317,0)</f>
        <v>29790</v>
      </c>
      <c r="BF317" s="148">
        <f>IF($N$317="snížená",$J$317,0)</f>
        <v>0</v>
      </c>
      <c r="BG317" s="148">
        <f>IF($N$317="zákl. přenesená",$J$317,0)</f>
        <v>0</v>
      </c>
      <c r="BH317" s="148">
        <f>IF($N$317="sníž. přenesená",$J$317,0)</f>
        <v>0</v>
      </c>
      <c r="BI317" s="148">
        <f>IF($N$317="nulová",$J$317,0)</f>
        <v>0</v>
      </c>
      <c r="BJ317" s="82" t="s">
        <v>20</v>
      </c>
      <c r="BK317" s="148">
        <f>ROUND($I$317*$H$317,2)</f>
        <v>29790</v>
      </c>
      <c r="BL317" s="82" t="s">
        <v>118</v>
      </c>
      <c r="BM317" s="82" t="s">
        <v>557</v>
      </c>
    </row>
    <row r="318" spans="2:47" s="6" customFormat="1" ht="16.5" customHeight="1">
      <c r="B318" s="21"/>
      <c r="C318" s="22"/>
      <c r="D318" s="149" t="s">
        <v>120</v>
      </c>
      <c r="E318" s="22"/>
      <c r="F318" s="150" t="s">
        <v>544</v>
      </c>
      <c r="G318" s="22"/>
      <c r="H318" s="22"/>
      <c r="J318" s="22"/>
      <c r="K318" s="22"/>
      <c r="L318" s="41"/>
      <c r="M318" s="54"/>
      <c r="N318" s="22"/>
      <c r="O318" s="22"/>
      <c r="P318" s="22"/>
      <c r="Q318" s="22"/>
      <c r="R318" s="22"/>
      <c r="S318" s="22"/>
      <c r="T318" s="55"/>
      <c r="AT318" s="6" t="s">
        <v>120</v>
      </c>
      <c r="AU318" s="6" t="s">
        <v>20</v>
      </c>
    </row>
    <row r="319" spans="2:65" s="6" customFormat="1" ht="15.75" customHeight="1">
      <c r="B319" s="21"/>
      <c r="C319" s="137" t="s">
        <v>558</v>
      </c>
      <c r="D319" s="137" t="s">
        <v>113</v>
      </c>
      <c r="E319" s="138" t="s">
        <v>559</v>
      </c>
      <c r="F319" s="139" t="s">
        <v>560</v>
      </c>
      <c r="G319" s="140" t="s">
        <v>502</v>
      </c>
      <c r="H319" s="185">
        <v>1</v>
      </c>
      <c r="I319" s="142">
        <v>524.53</v>
      </c>
      <c r="J319" s="143">
        <f>ROUND($I$319*$H$319,2)</f>
        <v>524.53</v>
      </c>
      <c r="K319" s="139" t="s">
        <v>117</v>
      </c>
      <c r="L319" s="41"/>
      <c r="M319" s="144"/>
      <c r="N319" s="145" t="s">
        <v>40</v>
      </c>
      <c r="O319" s="22"/>
      <c r="P319" s="22"/>
      <c r="Q319" s="146">
        <v>0</v>
      </c>
      <c r="R319" s="146">
        <f>$Q$319*$H$319</f>
        <v>0</v>
      </c>
      <c r="S319" s="146">
        <v>0</v>
      </c>
      <c r="T319" s="147">
        <f>$S$319*$H$319</f>
        <v>0</v>
      </c>
      <c r="AR319" s="82" t="s">
        <v>192</v>
      </c>
      <c r="AT319" s="82" t="s">
        <v>113</v>
      </c>
      <c r="AU319" s="82" t="s">
        <v>20</v>
      </c>
      <c r="AY319" s="6" t="s">
        <v>112</v>
      </c>
      <c r="BE319" s="148">
        <f>IF($N$319="základní",$J$319,0)</f>
        <v>524.53</v>
      </c>
      <c r="BF319" s="148">
        <f>IF($N$319="snížená",$J$319,0)</f>
        <v>0</v>
      </c>
      <c r="BG319" s="148">
        <f>IF($N$319="zákl. přenesená",$J$319,0)</f>
        <v>0</v>
      </c>
      <c r="BH319" s="148">
        <f>IF($N$319="sníž. přenesená",$J$319,0)</f>
        <v>0</v>
      </c>
      <c r="BI319" s="148">
        <f>IF($N$319="nulová",$J$319,0)</f>
        <v>0</v>
      </c>
      <c r="BJ319" s="82" t="s">
        <v>20</v>
      </c>
      <c r="BK319" s="148">
        <f>ROUND($I$319*$H$319,2)</f>
        <v>524.53</v>
      </c>
      <c r="BL319" s="82" t="s">
        <v>192</v>
      </c>
      <c r="BM319" s="82" t="s">
        <v>561</v>
      </c>
    </row>
    <row r="320" spans="2:47" s="6" customFormat="1" ht="27" customHeight="1">
      <c r="B320" s="21"/>
      <c r="C320" s="22"/>
      <c r="D320" s="149" t="s">
        <v>120</v>
      </c>
      <c r="E320" s="22"/>
      <c r="F320" s="150" t="s">
        <v>562</v>
      </c>
      <c r="G320" s="22"/>
      <c r="H320" s="22"/>
      <c r="J320" s="22"/>
      <c r="K320" s="22"/>
      <c r="L320" s="41"/>
      <c r="M320" s="54"/>
      <c r="N320" s="22"/>
      <c r="O320" s="22"/>
      <c r="P320" s="22"/>
      <c r="Q320" s="22"/>
      <c r="R320" s="22"/>
      <c r="S320" s="22"/>
      <c r="T320" s="55"/>
      <c r="AT320" s="6" t="s">
        <v>120</v>
      </c>
      <c r="AU320" s="6" t="s">
        <v>20</v>
      </c>
    </row>
    <row r="321" spans="2:63" s="126" customFormat="1" ht="37.5" customHeight="1">
      <c r="B321" s="127"/>
      <c r="C321" s="128"/>
      <c r="D321" s="128" t="s">
        <v>68</v>
      </c>
      <c r="E321" s="129" t="s">
        <v>161</v>
      </c>
      <c r="F321" s="129" t="s">
        <v>563</v>
      </c>
      <c r="G321" s="128"/>
      <c r="H321" s="128"/>
      <c r="J321" s="130">
        <f>$BK$321</f>
        <v>62590.14</v>
      </c>
      <c r="K321" s="128"/>
      <c r="L321" s="131"/>
      <c r="M321" s="132"/>
      <c r="N321" s="128"/>
      <c r="O321" s="128"/>
      <c r="P321" s="133">
        <f>SUM($P$322:$P$341)</f>
        <v>0</v>
      </c>
      <c r="Q321" s="128"/>
      <c r="R321" s="133">
        <f>SUM($R$322:$R$341)</f>
        <v>0.00195</v>
      </c>
      <c r="S321" s="128"/>
      <c r="T321" s="134">
        <f>SUM($T$322:$T$341)</f>
        <v>0</v>
      </c>
      <c r="AR321" s="135" t="s">
        <v>20</v>
      </c>
      <c r="AT321" s="135" t="s">
        <v>68</v>
      </c>
      <c r="AU321" s="135" t="s">
        <v>69</v>
      </c>
      <c r="AY321" s="135" t="s">
        <v>112</v>
      </c>
      <c r="BK321" s="136">
        <f>SUM($BK$322:$BK$341)</f>
        <v>62590.14</v>
      </c>
    </row>
    <row r="322" spans="2:65" s="6" customFormat="1" ht="15.75" customHeight="1">
      <c r="B322" s="21"/>
      <c r="C322" s="137" t="s">
        <v>564</v>
      </c>
      <c r="D322" s="137" t="s">
        <v>113</v>
      </c>
      <c r="E322" s="138" t="s">
        <v>565</v>
      </c>
      <c r="F322" s="139" t="s">
        <v>566</v>
      </c>
      <c r="G322" s="140" t="s">
        <v>116</v>
      </c>
      <c r="H322" s="141">
        <v>60</v>
      </c>
      <c r="I322" s="142">
        <v>51.46</v>
      </c>
      <c r="J322" s="143">
        <f>ROUND($I$322*$H$322,2)</f>
        <v>3087.6</v>
      </c>
      <c r="K322" s="139" t="s">
        <v>117</v>
      </c>
      <c r="L322" s="41"/>
      <c r="M322" s="144"/>
      <c r="N322" s="145" t="s">
        <v>40</v>
      </c>
      <c r="O322" s="22"/>
      <c r="P322" s="22"/>
      <c r="Q322" s="146">
        <v>0</v>
      </c>
      <c r="R322" s="146">
        <f>$Q$322*$H$322</f>
        <v>0</v>
      </c>
      <c r="S322" s="146">
        <v>0</v>
      </c>
      <c r="T322" s="147">
        <f>$S$322*$H$322</f>
        <v>0</v>
      </c>
      <c r="AR322" s="82" t="s">
        <v>118</v>
      </c>
      <c r="AT322" s="82" t="s">
        <v>113</v>
      </c>
      <c r="AU322" s="82" t="s">
        <v>20</v>
      </c>
      <c r="AY322" s="6" t="s">
        <v>112</v>
      </c>
      <c r="BE322" s="148">
        <f>IF($N$322="základní",$J$322,0)</f>
        <v>3087.6</v>
      </c>
      <c r="BF322" s="148">
        <f>IF($N$322="snížená",$J$322,0)</f>
        <v>0</v>
      </c>
      <c r="BG322" s="148">
        <f>IF($N$322="zákl. přenesená",$J$322,0)</f>
        <v>0</v>
      </c>
      <c r="BH322" s="148">
        <f>IF($N$322="sníž. přenesená",$J$322,0)</f>
        <v>0</v>
      </c>
      <c r="BI322" s="148">
        <f>IF($N$322="nulová",$J$322,0)</f>
        <v>0</v>
      </c>
      <c r="BJ322" s="82" t="s">
        <v>20</v>
      </c>
      <c r="BK322" s="148">
        <f>ROUND($I$322*$H$322,2)</f>
        <v>3087.6</v>
      </c>
      <c r="BL322" s="82" t="s">
        <v>118</v>
      </c>
      <c r="BM322" s="82" t="s">
        <v>567</v>
      </c>
    </row>
    <row r="323" spans="2:47" s="6" customFormat="1" ht="27" customHeight="1">
      <c r="B323" s="21"/>
      <c r="C323" s="22"/>
      <c r="D323" s="149" t="s">
        <v>120</v>
      </c>
      <c r="E323" s="22"/>
      <c r="F323" s="150" t="s">
        <v>568</v>
      </c>
      <c r="G323" s="22"/>
      <c r="H323" s="22"/>
      <c r="J323" s="22"/>
      <c r="K323" s="22"/>
      <c r="L323" s="41"/>
      <c r="M323" s="54"/>
      <c r="N323" s="22"/>
      <c r="O323" s="22"/>
      <c r="P323" s="22"/>
      <c r="Q323" s="22"/>
      <c r="R323" s="22"/>
      <c r="S323" s="22"/>
      <c r="T323" s="55"/>
      <c r="AT323" s="6" t="s">
        <v>120</v>
      </c>
      <c r="AU323" s="6" t="s">
        <v>20</v>
      </c>
    </row>
    <row r="324" spans="2:65" s="6" customFormat="1" ht="15.75" customHeight="1">
      <c r="B324" s="21"/>
      <c r="C324" s="137" t="s">
        <v>569</v>
      </c>
      <c r="D324" s="137" t="s">
        <v>113</v>
      </c>
      <c r="E324" s="138" t="s">
        <v>570</v>
      </c>
      <c r="F324" s="139" t="s">
        <v>571</v>
      </c>
      <c r="G324" s="140" t="s">
        <v>116</v>
      </c>
      <c r="H324" s="141">
        <v>3600</v>
      </c>
      <c r="I324" s="142">
        <v>0.6</v>
      </c>
      <c r="J324" s="143">
        <f>ROUND($I$324*$H$324,2)</f>
        <v>2160</v>
      </c>
      <c r="K324" s="139" t="s">
        <v>117</v>
      </c>
      <c r="L324" s="41"/>
      <c r="M324" s="144"/>
      <c r="N324" s="145" t="s">
        <v>40</v>
      </c>
      <c r="O324" s="22"/>
      <c r="P324" s="22"/>
      <c r="Q324" s="146">
        <v>0</v>
      </c>
      <c r="R324" s="146">
        <f>$Q$324*$H$324</f>
        <v>0</v>
      </c>
      <c r="S324" s="146">
        <v>0</v>
      </c>
      <c r="T324" s="147">
        <f>$S$324*$H$324</f>
        <v>0</v>
      </c>
      <c r="AR324" s="82" t="s">
        <v>118</v>
      </c>
      <c r="AT324" s="82" t="s">
        <v>113</v>
      </c>
      <c r="AU324" s="82" t="s">
        <v>20</v>
      </c>
      <c r="AY324" s="6" t="s">
        <v>112</v>
      </c>
      <c r="BE324" s="148">
        <f>IF($N$324="základní",$J$324,0)</f>
        <v>2160</v>
      </c>
      <c r="BF324" s="148">
        <f>IF($N$324="snížená",$J$324,0)</f>
        <v>0</v>
      </c>
      <c r="BG324" s="148">
        <f>IF($N$324="zákl. přenesená",$J$324,0)</f>
        <v>0</v>
      </c>
      <c r="BH324" s="148">
        <f>IF($N$324="sníž. přenesená",$J$324,0)</f>
        <v>0</v>
      </c>
      <c r="BI324" s="148">
        <f>IF($N$324="nulová",$J$324,0)</f>
        <v>0</v>
      </c>
      <c r="BJ324" s="82" t="s">
        <v>20</v>
      </c>
      <c r="BK324" s="148">
        <f>ROUND($I$324*$H$324,2)</f>
        <v>2160</v>
      </c>
      <c r="BL324" s="82" t="s">
        <v>118</v>
      </c>
      <c r="BM324" s="82" t="s">
        <v>572</v>
      </c>
    </row>
    <row r="325" spans="2:47" s="6" customFormat="1" ht="27" customHeight="1">
      <c r="B325" s="21"/>
      <c r="C325" s="22"/>
      <c r="D325" s="149" t="s">
        <v>120</v>
      </c>
      <c r="E325" s="22"/>
      <c r="F325" s="150" t="s">
        <v>573</v>
      </c>
      <c r="G325" s="22"/>
      <c r="H325" s="22"/>
      <c r="J325" s="22"/>
      <c r="K325" s="22"/>
      <c r="L325" s="41"/>
      <c r="M325" s="54"/>
      <c r="N325" s="22"/>
      <c r="O325" s="22"/>
      <c r="P325" s="22"/>
      <c r="Q325" s="22"/>
      <c r="R325" s="22"/>
      <c r="S325" s="22"/>
      <c r="T325" s="55"/>
      <c r="AT325" s="6" t="s">
        <v>120</v>
      </c>
      <c r="AU325" s="6" t="s">
        <v>20</v>
      </c>
    </row>
    <row r="326" spans="2:65" s="6" customFormat="1" ht="15.75" customHeight="1">
      <c r="B326" s="21"/>
      <c r="C326" s="137" t="s">
        <v>574</v>
      </c>
      <c r="D326" s="137" t="s">
        <v>113</v>
      </c>
      <c r="E326" s="138" t="s">
        <v>575</v>
      </c>
      <c r="F326" s="139" t="s">
        <v>576</v>
      </c>
      <c r="G326" s="140" t="s">
        <v>116</v>
      </c>
      <c r="H326" s="141">
        <v>60</v>
      </c>
      <c r="I326" s="142">
        <v>32.55</v>
      </c>
      <c r="J326" s="143">
        <f>ROUND($I$326*$H$326,2)</f>
        <v>1953</v>
      </c>
      <c r="K326" s="139" t="s">
        <v>117</v>
      </c>
      <c r="L326" s="41"/>
      <c r="M326" s="144"/>
      <c r="N326" s="145" t="s">
        <v>40</v>
      </c>
      <c r="O326" s="22"/>
      <c r="P326" s="22"/>
      <c r="Q326" s="146">
        <v>0</v>
      </c>
      <c r="R326" s="146">
        <f>$Q$326*$H$326</f>
        <v>0</v>
      </c>
      <c r="S326" s="146">
        <v>0</v>
      </c>
      <c r="T326" s="147">
        <f>$S$326*$H$326</f>
        <v>0</v>
      </c>
      <c r="AR326" s="82" t="s">
        <v>118</v>
      </c>
      <c r="AT326" s="82" t="s">
        <v>113</v>
      </c>
      <c r="AU326" s="82" t="s">
        <v>20</v>
      </c>
      <c r="AY326" s="6" t="s">
        <v>112</v>
      </c>
      <c r="BE326" s="148">
        <f>IF($N$326="základní",$J$326,0)</f>
        <v>1953</v>
      </c>
      <c r="BF326" s="148">
        <f>IF($N$326="snížená",$J$326,0)</f>
        <v>0</v>
      </c>
      <c r="BG326" s="148">
        <f>IF($N$326="zákl. přenesená",$J$326,0)</f>
        <v>0</v>
      </c>
      <c r="BH326" s="148">
        <f>IF($N$326="sníž. přenesená",$J$326,0)</f>
        <v>0</v>
      </c>
      <c r="BI326" s="148">
        <f>IF($N$326="nulová",$J$326,0)</f>
        <v>0</v>
      </c>
      <c r="BJ326" s="82" t="s">
        <v>20</v>
      </c>
      <c r="BK326" s="148">
        <f>ROUND($I$326*$H$326,2)</f>
        <v>1953</v>
      </c>
      <c r="BL326" s="82" t="s">
        <v>118</v>
      </c>
      <c r="BM326" s="82" t="s">
        <v>577</v>
      </c>
    </row>
    <row r="327" spans="2:47" s="6" customFormat="1" ht="27" customHeight="1">
      <c r="B327" s="21"/>
      <c r="C327" s="22"/>
      <c r="D327" s="149" t="s">
        <v>120</v>
      </c>
      <c r="E327" s="22"/>
      <c r="F327" s="150" t="s">
        <v>578</v>
      </c>
      <c r="G327" s="22"/>
      <c r="H327" s="22"/>
      <c r="J327" s="22"/>
      <c r="K327" s="22"/>
      <c r="L327" s="41"/>
      <c r="M327" s="54"/>
      <c r="N327" s="22"/>
      <c r="O327" s="22"/>
      <c r="P327" s="22"/>
      <c r="Q327" s="22"/>
      <c r="R327" s="22"/>
      <c r="S327" s="22"/>
      <c r="T327" s="55"/>
      <c r="AT327" s="6" t="s">
        <v>120</v>
      </c>
      <c r="AU327" s="6" t="s">
        <v>20</v>
      </c>
    </row>
    <row r="328" spans="2:65" s="6" customFormat="1" ht="15.75" customHeight="1">
      <c r="B328" s="21"/>
      <c r="C328" s="137" t="s">
        <v>579</v>
      </c>
      <c r="D328" s="137" t="s">
        <v>113</v>
      </c>
      <c r="E328" s="138" t="s">
        <v>580</v>
      </c>
      <c r="F328" s="139" t="s">
        <v>581</v>
      </c>
      <c r="G328" s="140" t="s">
        <v>116</v>
      </c>
      <c r="H328" s="141">
        <v>15</v>
      </c>
      <c r="I328" s="142">
        <v>99.65</v>
      </c>
      <c r="J328" s="143">
        <f>ROUND($I$328*$H$328,2)</f>
        <v>1494.75</v>
      </c>
      <c r="K328" s="139" t="s">
        <v>117</v>
      </c>
      <c r="L328" s="41"/>
      <c r="M328" s="144"/>
      <c r="N328" s="145" t="s">
        <v>40</v>
      </c>
      <c r="O328" s="22"/>
      <c r="P328" s="22"/>
      <c r="Q328" s="146">
        <v>0.00013</v>
      </c>
      <c r="R328" s="146">
        <f>$Q$328*$H$328</f>
        <v>0.00195</v>
      </c>
      <c r="S328" s="146">
        <v>0</v>
      </c>
      <c r="T328" s="147">
        <f>$S$328*$H$328</f>
        <v>0</v>
      </c>
      <c r="AR328" s="82" t="s">
        <v>118</v>
      </c>
      <c r="AT328" s="82" t="s">
        <v>113</v>
      </c>
      <c r="AU328" s="82" t="s">
        <v>20</v>
      </c>
      <c r="AY328" s="6" t="s">
        <v>112</v>
      </c>
      <c r="BE328" s="148">
        <f>IF($N$328="základní",$J$328,0)</f>
        <v>1494.75</v>
      </c>
      <c r="BF328" s="148">
        <f>IF($N$328="snížená",$J$328,0)</f>
        <v>0</v>
      </c>
      <c r="BG328" s="148">
        <f>IF($N$328="zákl. přenesená",$J$328,0)</f>
        <v>0</v>
      </c>
      <c r="BH328" s="148">
        <f>IF($N$328="sníž. přenesená",$J$328,0)</f>
        <v>0</v>
      </c>
      <c r="BI328" s="148">
        <f>IF($N$328="nulová",$J$328,0)</f>
        <v>0</v>
      </c>
      <c r="BJ328" s="82" t="s">
        <v>20</v>
      </c>
      <c r="BK328" s="148">
        <f>ROUND($I$328*$H$328,2)</f>
        <v>1494.75</v>
      </c>
      <c r="BL328" s="82" t="s">
        <v>118</v>
      </c>
      <c r="BM328" s="82" t="s">
        <v>582</v>
      </c>
    </row>
    <row r="329" spans="2:47" s="6" customFormat="1" ht="16.5" customHeight="1">
      <c r="B329" s="21"/>
      <c r="C329" s="22"/>
      <c r="D329" s="149" t="s">
        <v>120</v>
      </c>
      <c r="E329" s="22"/>
      <c r="F329" s="150" t="s">
        <v>583</v>
      </c>
      <c r="G329" s="22"/>
      <c r="H329" s="22"/>
      <c r="J329" s="22"/>
      <c r="K329" s="22"/>
      <c r="L329" s="41"/>
      <c r="M329" s="54"/>
      <c r="N329" s="22"/>
      <c r="O329" s="22"/>
      <c r="P329" s="22"/>
      <c r="Q329" s="22"/>
      <c r="R329" s="22"/>
      <c r="S329" s="22"/>
      <c r="T329" s="55"/>
      <c r="AT329" s="6" t="s">
        <v>120</v>
      </c>
      <c r="AU329" s="6" t="s">
        <v>20</v>
      </c>
    </row>
    <row r="330" spans="2:65" s="6" customFormat="1" ht="15.75" customHeight="1">
      <c r="B330" s="21"/>
      <c r="C330" s="137" t="s">
        <v>584</v>
      </c>
      <c r="D330" s="137" t="s">
        <v>113</v>
      </c>
      <c r="E330" s="138" t="s">
        <v>585</v>
      </c>
      <c r="F330" s="139" t="s">
        <v>586</v>
      </c>
      <c r="G330" s="140" t="s">
        <v>240</v>
      </c>
      <c r="H330" s="141">
        <v>32</v>
      </c>
      <c r="I330" s="142">
        <v>89</v>
      </c>
      <c r="J330" s="143">
        <f>ROUND($I$330*$H$330,2)</f>
        <v>2848</v>
      </c>
      <c r="K330" s="139"/>
      <c r="L330" s="41"/>
      <c r="M330" s="144"/>
      <c r="N330" s="145" t="s">
        <v>40</v>
      </c>
      <c r="O330" s="22"/>
      <c r="P330" s="22"/>
      <c r="Q330" s="146">
        <v>0</v>
      </c>
      <c r="R330" s="146">
        <f>$Q$330*$H$330</f>
        <v>0</v>
      </c>
      <c r="S330" s="146">
        <v>0</v>
      </c>
      <c r="T330" s="147">
        <f>$S$330*$H$330</f>
        <v>0</v>
      </c>
      <c r="AR330" s="82" t="s">
        <v>118</v>
      </c>
      <c r="AT330" s="82" t="s">
        <v>113</v>
      </c>
      <c r="AU330" s="82" t="s">
        <v>20</v>
      </c>
      <c r="AY330" s="6" t="s">
        <v>112</v>
      </c>
      <c r="BE330" s="148">
        <f>IF($N$330="základní",$J$330,0)</f>
        <v>2848</v>
      </c>
      <c r="BF330" s="148">
        <f>IF($N$330="snížená",$J$330,0)</f>
        <v>0</v>
      </c>
      <c r="BG330" s="148">
        <f>IF($N$330="zákl. přenesená",$J$330,0)</f>
        <v>0</v>
      </c>
      <c r="BH330" s="148">
        <f>IF($N$330="sníž. přenesená",$J$330,0)</f>
        <v>0</v>
      </c>
      <c r="BI330" s="148">
        <f>IF($N$330="nulová",$J$330,0)</f>
        <v>0</v>
      </c>
      <c r="BJ330" s="82" t="s">
        <v>20</v>
      </c>
      <c r="BK330" s="148">
        <f>ROUND($I$330*$H$330,2)</f>
        <v>2848</v>
      </c>
      <c r="BL330" s="82" t="s">
        <v>118</v>
      </c>
      <c r="BM330" s="82" t="s">
        <v>587</v>
      </c>
    </row>
    <row r="331" spans="2:47" s="6" customFormat="1" ht="16.5" customHeight="1">
      <c r="B331" s="21"/>
      <c r="C331" s="22"/>
      <c r="D331" s="149" t="s">
        <v>120</v>
      </c>
      <c r="E331" s="22"/>
      <c r="F331" s="150" t="s">
        <v>586</v>
      </c>
      <c r="G331" s="22"/>
      <c r="H331" s="22"/>
      <c r="J331" s="22"/>
      <c r="K331" s="22"/>
      <c r="L331" s="41"/>
      <c r="M331" s="54"/>
      <c r="N331" s="22"/>
      <c r="O331" s="22"/>
      <c r="P331" s="22"/>
      <c r="Q331" s="22"/>
      <c r="R331" s="22"/>
      <c r="S331" s="22"/>
      <c r="T331" s="55"/>
      <c r="AT331" s="6" t="s">
        <v>120</v>
      </c>
      <c r="AU331" s="6" t="s">
        <v>20</v>
      </c>
    </row>
    <row r="332" spans="2:65" s="6" customFormat="1" ht="15.75" customHeight="1">
      <c r="B332" s="21"/>
      <c r="C332" s="137" t="s">
        <v>588</v>
      </c>
      <c r="D332" s="137" t="s">
        <v>113</v>
      </c>
      <c r="E332" s="138" t="s">
        <v>589</v>
      </c>
      <c r="F332" s="139" t="s">
        <v>590</v>
      </c>
      <c r="G332" s="140" t="s">
        <v>240</v>
      </c>
      <c r="H332" s="141">
        <v>640</v>
      </c>
      <c r="I332" s="142">
        <v>21.8</v>
      </c>
      <c r="J332" s="143">
        <f>ROUND($I$332*$H$332,2)</f>
        <v>13952</v>
      </c>
      <c r="K332" s="139"/>
      <c r="L332" s="41"/>
      <c r="M332" s="144"/>
      <c r="N332" s="145" t="s">
        <v>40</v>
      </c>
      <c r="O332" s="22"/>
      <c r="P332" s="22"/>
      <c r="Q332" s="146">
        <v>0</v>
      </c>
      <c r="R332" s="146">
        <f>$Q$332*$H$332</f>
        <v>0</v>
      </c>
      <c r="S332" s="146">
        <v>0</v>
      </c>
      <c r="T332" s="147">
        <f>$S$332*$H$332</f>
        <v>0</v>
      </c>
      <c r="AR332" s="82" t="s">
        <v>118</v>
      </c>
      <c r="AT332" s="82" t="s">
        <v>113</v>
      </c>
      <c r="AU332" s="82" t="s">
        <v>20</v>
      </c>
      <c r="AY332" s="6" t="s">
        <v>112</v>
      </c>
      <c r="BE332" s="148">
        <f>IF($N$332="základní",$J$332,0)</f>
        <v>13952</v>
      </c>
      <c r="BF332" s="148">
        <f>IF($N$332="snížená",$J$332,0)</f>
        <v>0</v>
      </c>
      <c r="BG332" s="148">
        <f>IF($N$332="zákl. přenesená",$J$332,0)</f>
        <v>0</v>
      </c>
      <c r="BH332" s="148">
        <f>IF($N$332="sníž. přenesená",$J$332,0)</f>
        <v>0</v>
      </c>
      <c r="BI332" s="148">
        <f>IF($N$332="nulová",$J$332,0)</f>
        <v>0</v>
      </c>
      <c r="BJ332" s="82" t="s">
        <v>20</v>
      </c>
      <c r="BK332" s="148">
        <f>ROUND($I$332*$H$332,2)</f>
        <v>13952</v>
      </c>
      <c r="BL332" s="82" t="s">
        <v>118</v>
      </c>
      <c r="BM332" s="82" t="s">
        <v>591</v>
      </c>
    </row>
    <row r="333" spans="2:47" s="6" customFormat="1" ht="16.5" customHeight="1">
      <c r="B333" s="21"/>
      <c r="C333" s="22"/>
      <c r="D333" s="149" t="s">
        <v>120</v>
      </c>
      <c r="E333" s="22"/>
      <c r="F333" s="150" t="s">
        <v>592</v>
      </c>
      <c r="G333" s="22"/>
      <c r="H333" s="22"/>
      <c r="J333" s="22"/>
      <c r="K333" s="22"/>
      <c r="L333" s="41"/>
      <c r="M333" s="54"/>
      <c r="N333" s="22"/>
      <c r="O333" s="22"/>
      <c r="P333" s="22"/>
      <c r="Q333" s="22"/>
      <c r="R333" s="22"/>
      <c r="S333" s="22"/>
      <c r="T333" s="55"/>
      <c r="AT333" s="6" t="s">
        <v>120</v>
      </c>
      <c r="AU333" s="6" t="s">
        <v>20</v>
      </c>
    </row>
    <row r="334" spans="2:65" s="6" customFormat="1" ht="15.75" customHeight="1">
      <c r="B334" s="21"/>
      <c r="C334" s="137" t="s">
        <v>593</v>
      </c>
      <c r="D334" s="137" t="s">
        <v>113</v>
      </c>
      <c r="E334" s="138" t="s">
        <v>594</v>
      </c>
      <c r="F334" s="139" t="s">
        <v>595</v>
      </c>
      <c r="G334" s="140" t="s">
        <v>240</v>
      </c>
      <c r="H334" s="141">
        <v>32</v>
      </c>
      <c r="I334" s="142">
        <v>151</v>
      </c>
      <c r="J334" s="143">
        <f>ROUND($I$334*$H$334,2)</f>
        <v>4832</v>
      </c>
      <c r="K334" s="139"/>
      <c r="L334" s="41"/>
      <c r="M334" s="144"/>
      <c r="N334" s="145" t="s">
        <v>40</v>
      </c>
      <c r="O334" s="22"/>
      <c r="P334" s="22"/>
      <c r="Q334" s="146">
        <v>0</v>
      </c>
      <c r="R334" s="146">
        <f>$Q$334*$H$334</f>
        <v>0</v>
      </c>
      <c r="S334" s="146">
        <v>0</v>
      </c>
      <c r="T334" s="147">
        <f>$S$334*$H$334</f>
        <v>0</v>
      </c>
      <c r="AR334" s="82" t="s">
        <v>118</v>
      </c>
      <c r="AT334" s="82" t="s">
        <v>113</v>
      </c>
      <c r="AU334" s="82" t="s">
        <v>20</v>
      </c>
      <c r="AY334" s="6" t="s">
        <v>112</v>
      </c>
      <c r="BE334" s="148">
        <f>IF($N$334="základní",$J$334,0)</f>
        <v>4832</v>
      </c>
      <c r="BF334" s="148">
        <f>IF($N$334="snížená",$J$334,0)</f>
        <v>0</v>
      </c>
      <c r="BG334" s="148">
        <f>IF($N$334="zákl. přenesená",$J$334,0)</f>
        <v>0</v>
      </c>
      <c r="BH334" s="148">
        <f>IF($N$334="sníž. přenesená",$J$334,0)</f>
        <v>0</v>
      </c>
      <c r="BI334" s="148">
        <f>IF($N$334="nulová",$J$334,0)</f>
        <v>0</v>
      </c>
      <c r="BJ334" s="82" t="s">
        <v>20</v>
      </c>
      <c r="BK334" s="148">
        <f>ROUND($I$334*$H$334,2)</f>
        <v>4832</v>
      </c>
      <c r="BL334" s="82" t="s">
        <v>118</v>
      </c>
      <c r="BM334" s="82" t="s">
        <v>596</v>
      </c>
    </row>
    <row r="335" spans="2:47" s="6" customFormat="1" ht="16.5" customHeight="1">
      <c r="B335" s="21"/>
      <c r="C335" s="22"/>
      <c r="D335" s="149" t="s">
        <v>120</v>
      </c>
      <c r="E335" s="22"/>
      <c r="F335" s="150" t="s">
        <v>595</v>
      </c>
      <c r="G335" s="22"/>
      <c r="H335" s="22"/>
      <c r="J335" s="22"/>
      <c r="K335" s="22"/>
      <c r="L335" s="41"/>
      <c r="M335" s="54"/>
      <c r="N335" s="22"/>
      <c r="O335" s="22"/>
      <c r="P335" s="22"/>
      <c r="Q335" s="22"/>
      <c r="R335" s="22"/>
      <c r="S335" s="22"/>
      <c r="T335" s="55"/>
      <c r="AT335" s="6" t="s">
        <v>120</v>
      </c>
      <c r="AU335" s="6" t="s">
        <v>20</v>
      </c>
    </row>
    <row r="336" spans="2:65" s="6" customFormat="1" ht="15.75" customHeight="1">
      <c r="B336" s="21"/>
      <c r="C336" s="137" t="s">
        <v>597</v>
      </c>
      <c r="D336" s="137" t="s">
        <v>113</v>
      </c>
      <c r="E336" s="138" t="s">
        <v>598</v>
      </c>
      <c r="F336" s="139" t="s">
        <v>599</v>
      </c>
      <c r="G336" s="140" t="s">
        <v>240</v>
      </c>
      <c r="H336" s="141">
        <v>32</v>
      </c>
      <c r="I336" s="142">
        <v>367</v>
      </c>
      <c r="J336" s="143">
        <f>ROUND($I$336*$H$336,2)</f>
        <v>11744</v>
      </c>
      <c r="K336" s="139"/>
      <c r="L336" s="41"/>
      <c r="M336" s="144"/>
      <c r="N336" s="145" t="s">
        <v>40</v>
      </c>
      <c r="O336" s="22"/>
      <c r="P336" s="22"/>
      <c r="Q336" s="146">
        <v>0</v>
      </c>
      <c r="R336" s="146">
        <f>$Q$336*$H$336</f>
        <v>0</v>
      </c>
      <c r="S336" s="146">
        <v>0</v>
      </c>
      <c r="T336" s="147">
        <f>$S$336*$H$336</f>
        <v>0</v>
      </c>
      <c r="AR336" s="82" t="s">
        <v>118</v>
      </c>
      <c r="AT336" s="82" t="s">
        <v>113</v>
      </c>
      <c r="AU336" s="82" t="s">
        <v>20</v>
      </c>
      <c r="AY336" s="6" t="s">
        <v>112</v>
      </c>
      <c r="BE336" s="148">
        <f>IF($N$336="základní",$J$336,0)</f>
        <v>11744</v>
      </c>
      <c r="BF336" s="148">
        <f>IF($N$336="snížená",$J$336,0)</f>
        <v>0</v>
      </c>
      <c r="BG336" s="148">
        <f>IF($N$336="zákl. přenesená",$J$336,0)</f>
        <v>0</v>
      </c>
      <c r="BH336" s="148">
        <f>IF($N$336="sníž. přenesená",$J$336,0)</f>
        <v>0</v>
      </c>
      <c r="BI336" s="148">
        <f>IF($N$336="nulová",$J$336,0)</f>
        <v>0</v>
      </c>
      <c r="BJ336" s="82" t="s">
        <v>20</v>
      </c>
      <c r="BK336" s="148">
        <f>ROUND($I$336*$H$336,2)</f>
        <v>11744</v>
      </c>
      <c r="BL336" s="82" t="s">
        <v>118</v>
      </c>
      <c r="BM336" s="82" t="s">
        <v>600</v>
      </c>
    </row>
    <row r="337" spans="2:47" s="6" customFormat="1" ht="16.5" customHeight="1">
      <c r="B337" s="21"/>
      <c r="C337" s="22"/>
      <c r="D337" s="149" t="s">
        <v>120</v>
      </c>
      <c r="E337" s="22"/>
      <c r="F337" s="150" t="s">
        <v>601</v>
      </c>
      <c r="G337" s="22"/>
      <c r="H337" s="22"/>
      <c r="J337" s="22"/>
      <c r="K337" s="22"/>
      <c r="L337" s="41"/>
      <c r="M337" s="54"/>
      <c r="N337" s="22"/>
      <c r="O337" s="22"/>
      <c r="P337" s="22"/>
      <c r="Q337" s="22"/>
      <c r="R337" s="22"/>
      <c r="S337" s="22"/>
      <c r="T337" s="55"/>
      <c r="AT337" s="6" t="s">
        <v>120</v>
      </c>
      <c r="AU337" s="6" t="s">
        <v>20</v>
      </c>
    </row>
    <row r="338" spans="2:65" s="6" customFormat="1" ht="15.75" customHeight="1">
      <c r="B338" s="21"/>
      <c r="C338" s="137" t="s">
        <v>602</v>
      </c>
      <c r="D338" s="137" t="s">
        <v>113</v>
      </c>
      <c r="E338" s="138" t="s">
        <v>603</v>
      </c>
      <c r="F338" s="139" t="s">
        <v>604</v>
      </c>
      <c r="G338" s="140" t="s">
        <v>139</v>
      </c>
      <c r="H338" s="141">
        <v>12</v>
      </c>
      <c r="I338" s="142">
        <v>159</v>
      </c>
      <c r="J338" s="143">
        <f>ROUND($I$338*$H$338,2)</f>
        <v>1908</v>
      </c>
      <c r="K338" s="139" t="s">
        <v>117</v>
      </c>
      <c r="L338" s="41"/>
      <c r="M338" s="144"/>
      <c r="N338" s="145" t="s">
        <v>40</v>
      </c>
      <c r="O338" s="22"/>
      <c r="P338" s="22"/>
      <c r="Q338" s="146">
        <v>0</v>
      </c>
      <c r="R338" s="146">
        <f>$Q$338*$H$338</f>
        <v>0</v>
      </c>
      <c r="S338" s="146">
        <v>0</v>
      </c>
      <c r="T338" s="147">
        <f>$S$338*$H$338</f>
        <v>0</v>
      </c>
      <c r="AR338" s="82" t="s">
        <v>118</v>
      </c>
      <c r="AT338" s="82" t="s">
        <v>113</v>
      </c>
      <c r="AU338" s="82" t="s">
        <v>20</v>
      </c>
      <c r="AY338" s="6" t="s">
        <v>112</v>
      </c>
      <c r="BE338" s="148">
        <f>IF($N$338="základní",$J$338,0)</f>
        <v>1908</v>
      </c>
      <c r="BF338" s="148">
        <f>IF($N$338="snížená",$J$338,0)</f>
        <v>0</v>
      </c>
      <c r="BG338" s="148">
        <f>IF($N$338="zákl. přenesená",$J$338,0)</f>
        <v>0</v>
      </c>
      <c r="BH338" s="148">
        <f>IF($N$338="sníž. přenesená",$J$338,0)</f>
        <v>0</v>
      </c>
      <c r="BI338" s="148">
        <f>IF($N$338="nulová",$J$338,0)</f>
        <v>0</v>
      </c>
      <c r="BJ338" s="82" t="s">
        <v>20</v>
      </c>
      <c r="BK338" s="148">
        <f>ROUND($I$338*$H$338,2)</f>
        <v>1908</v>
      </c>
      <c r="BL338" s="82" t="s">
        <v>118</v>
      </c>
      <c r="BM338" s="82" t="s">
        <v>605</v>
      </c>
    </row>
    <row r="339" spans="2:47" s="6" customFormat="1" ht="16.5" customHeight="1">
      <c r="B339" s="21"/>
      <c r="C339" s="22"/>
      <c r="D339" s="149" t="s">
        <v>120</v>
      </c>
      <c r="E339" s="22"/>
      <c r="F339" s="150" t="s">
        <v>604</v>
      </c>
      <c r="G339" s="22"/>
      <c r="H339" s="22"/>
      <c r="J339" s="22"/>
      <c r="K339" s="22"/>
      <c r="L339" s="41"/>
      <c r="M339" s="54"/>
      <c r="N339" s="22"/>
      <c r="O339" s="22"/>
      <c r="P339" s="22"/>
      <c r="Q339" s="22"/>
      <c r="R339" s="22"/>
      <c r="S339" s="22"/>
      <c r="T339" s="55"/>
      <c r="AT339" s="6" t="s">
        <v>120</v>
      </c>
      <c r="AU339" s="6" t="s">
        <v>20</v>
      </c>
    </row>
    <row r="340" spans="2:65" s="6" customFormat="1" ht="15.75" customHeight="1">
      <c r="B340" s="21"/>
      <c r="C340" s="137" t="s">
        <v>606</v>
      </c>
      <c r="D340" s="137" t="s">
        <v>113</v>
      </c>
      <c r="E340" s="138" t="s">
        <v>607</v>
      </c>
      <c r="F340" s="139" t="s">
        <v>608</v>
      </c>
      <c r="G340" s="140" t="s">
        <v>240</v>
      </c>
      <c r="H340" s="141">
        <v>89</v>
      </c>
      <c r="I340" s="142">
        <v>209.11</v>
      </c>
      <c r="J340" s="143">
        <f>ROUND($I$340*$H$340,2)</f>
        <v>18610.79</v>
      </c>
      <c r="K340" s="139"/>
      <c r="L340" s="41"/>
      <c r="M340" s="144"/>
      <c r="N340" s="145" t="s">
        <v>40</v>
      </c>
      <c r="O340" s="22"/>
      <c r="P340" s="22"/>
      <c r="Q340" s="146">
        <v>0</v>
      </c>
      <c r="R340" s="146">
        <f>$Q$340*$H$340</f>
        <v>0</v>
      </c>
      <c r="S340" s="146">
        <v>0</v>
      </c>
      <c r="T340" s="147">
        <f>$S$340*$H$340</f>
        <v>0</v>
      </c>
      <c r="AR340" s="82" t="s">
        <v>118</v>
      </c>
      <c r="AT340" s="82" t="s">
        <v>113</v>
      </c>
      <c r="AU340" s="82" t="s">
        <v>20</v>
      </c>
      <c r="AY340" s="6" t="s">
        <v>112</v>
      </c>
      <c r="BE340" s="148">
        <f>IF($N$340="základní",$J$340,0)</f>
        <v>18610.79</v>
      </c>
      <c r="BF340" s="148">
        <f>IF($N$340="snížená",$J$340,0)</f>
        <v>0</v>
      </c>
      <c r="BG340" s="148">
        <f>IF($N$340="zákl. přenesená",$J$340,0)</f>
        <v>0</v>
      </c>
      <c r="BH340" s="148">
        <f>IF($N$340="sníž. přenesená",$J$340,0)</f>
        <v>0</v>
      </c>
      <c r="BI340" s="148">
        <f>IF($N$340="nulová",$J$340,0)</f>
        <v>0</v>
      </c>
      <c r="BJ340" s="82" t="s">
        <v>20</v>
      </c>
      <c r="BK340" s="148">
        <f>ROUND($I$340*$H$340,2)</f>
        <v>18610.79</v>
      </c>
      <c r="BL340" s="82" t="s">
        <v>118</v>
      </c>
      <c r="BM340" s="82" t="s">
        <v>609</v>
      </c>
    </row>
    <row r="341" spans="2:47" s="6" customFormat="1" ht="16.5" customHeight="1">
      <c r="B341" s="21"/>
      <c r="C341" s="22"/>
      <c r="D341" s="149" t="s">
        <v>120</v>
      </c>
      <c r="E341" s="22"/>
      <c r="F341" s="150" t="s">
        <v>608</v>
      </c>
      <c r="G341" s="22"/>
      <c r="H341" s="22"/>
      <c r="J341" s="22"/>
      <c r="K341" s="22"/>
      <c r="L341" s="41"/>
      <c r="M341" s="54"/>
      <c r="N341" s="22"/>
      <c r="O341" s="22"/>
      <c r="P341" s="22"/>
      <c r="Q341" s="22"/>
      <c r="R341" s="22"/>
      <c r="S341" s="22"/>
      <c r="T341" s="55"/>
      <c r="AT341" s="6" t="s">
        <v>120</v>
      </c>
      <c r="AU341" s="6" t="s">
        <v>20</v>
      </c>
    </row>
    <row r="342" spans="2:63" s="126" customFormat="1" ht="37.5" customHeight="1">
      <c r="B342" s="127"/>
      <c r="C342" s="128"/>
      <c r="D342" s="128" t="s">
        <v>68</v>
      </c>
      <c r="E342" s="129" t="s">
        <v>610</v>
      </c>
      <c r="F342" s="129" t="s">
        <v>611</v>
      </c>
      <c r="G342" s="128"/>
      <c r="H342" s="128"/>
      <c r="J342" s="130">
        <f>$BK$342</f>
        <v>36186.82</v>
      </c>
      <c r="K342" s="128"/>
      <c r="L342" s="131"/>
      <c r="M342" s="132"/>
      <c r="N342" s="128"/>
      <c r="O342" s="128"/>
      <c r="P342" s="133">
        <f>SUM($P$343:$P$352)</f>
        <v>0</v>
      </c>
      <c r="Q342" s="128"/>
      <c r="R342" s="133">
        <f>SUM($R$343:$R$352)</f>
        <v>1.7489822</v>
      </c>
      <c r="S342" s="128"/>
      <c r="T342" s="134">
        <f>SUM($T$343:$T$352)</f>
        <v>0</v>
      </c>
      <c r="AR342" s="135" t="s">
        <v>75</v>
      </c>
      <c r="AT342" s="135" t="s">
        <v>68</v>
      </c>
      <c r="AU342" s="135" t="s">
        <v>69</v>
      </c>
      <c r="AY342" s="135" t="s">
        <v>112</v>
      </c>
      <c r="BK342" s="136">
        <f>SUM($BK$343:$BK$352)</f>
        <v>36186.82</v>
      </c>
    </row>
    <row r="343" spans="2:65" s="6" customFormat="1" ht="15.75" customHeight="1">
      <c r="B343" s="21"/>
      <c r="C343" s="137" t="s">
        <v>612</v>
      </c>
      <c r="D343" s="137" t="s">
        <v>113</v>
      </c>
      <c r="E343" s="138" t="s">
        <v>613</v>
      </c>
      <c r="F343" s="139" t="s">
        <v>614</v>
      </c>
      <c r="G343" s="140" t="s">
        <v>116</v>
      </c>
      <c r="H343" s="141">
        <v>23.5</v>
      </c>
      <c r="I343" s="142">
        <v>979.22</v>
      </c>
      <c r="J343" s="143">
        <f>ROUND($I$343*$H$343,2)</f>
        <v>23011.67</v>
      </c>
      <c r="K343" s="139" t="s">
        <v>117</v>
      </c>
      <c r="L343" s="41"/>
      <c r="M343" s="144"/>
      <c r="N343" s="145" t="s">
        <v>40</v>
      </c>
      <c r="O343" s="22"/>
      <c r="P343" s="22"/>
      <c r="Q343" s="146">
        <v>0.0664</v>
      </c>
      <c r="R343" s="146">
        <f>$Q$343*$H$343</f>
        <v>1.5604</v>
      </c>
      <c r="S343" s="146">
        <v>0</v>
      </c>
      <c r="T343" s="147">
        <f>$S$343*$H$343</f>
        <v>0</v>
      </c>
      <c r="AR343" s="82" t="s">
        <v>192</v>
      </c>
      <c r="AT343" s="82" t="s">
        <v>113</v>
      </c>
      <c r="AU343" s="82" t="s">
        <v>20</v>
      </c>
      <c r="AY343" s="6" t="s">
        <v>112</v>
      </c>
      <c r="BE343" s="148">
        <f>IF($N$343="základní",$J$343,0)</f>
        <v>23011.67</v>
      </c>
      <c r="BF343" s="148">
        <f>IF($N$343="snížená",$J$343,0)</f>
        <v>0</v>
      </c>
      <c r="BG343" s="148">
        <f>IF($N$343="zákl. přenesená",$J$343,0)</f>
        <v>0</v>
      </c>
      <c r="BH343" s="148">
        <f>IF($N$343="sníž. přenesená",$J$343,0)</f>
        <v>0</v>
      </c>
      <c r="BI343" s="148">
        <f>IF($N$343="nulová",$J$343,0)</f>
        <v>0</v>
      </c>
      <c r="BJ343" s="82" t="s">
        <v>20</v>
      </c>
      <c r="BK343" s="148">
        <f>ROUND($I$343*$H$343,2)</f>
        <v>23011.67</v>
      </c>
      <c r="BL343" s="82" t="s">
        <v>192</v>
      </c>
      <c r="BM343" s="82" t="s">
        <v>615</v>
      </c>
    </row>
    <row r="344" spans="2:47" s="6" customFormat="1" ht="16.5" customHeight="1">
      <c r="B344" s="21"/>
      <c r="C344" s="22"/>
      <c r="D344" s="149" t="s">
        <v>120</v>
      </c>
      <c r="E344" s="22"/>
      <c r="F344" s="150" t="s">
        <v>616</v>
      </c>
      <c r="G344" s="22"/>
      <c r="H344" s="22"/>
      <c r="J344" s="22"/>
      <c r="K344" s="22"/>
      <c r="L344" s="41"/>
      <c r="M344" s="54"/>
      <c r="N344" s="22"/>
      <c r="O344" s="22"/>
      <c r="P344" s="22"/>
      <c r="Q344" s="22"/>
      <c r="R344" s="22"/>
      <c r="S344" s="22"/>
      <c r="T344" s="55"/>
      <c r="AT344" s="6" t="s">
        <v>120</v>
      </c>
      <c r="AU344" s="6" t="s">
        <v>20</v>
      </c>
    </row>
    <row r="345" spans="2:65" s="6" customFormat="1" ht="27" customHeight="1">
      <c r="B345" s="21"/>
      <c r="C345" s="137" t="s">
        <v>617</v>
      </c>
      <c r="D345" s="137" t="s">
        <v>113</v>
      </c>
      <c r="E345" s="138" t="s">
        <v>618</v>
      </c>
      <c r="F345" s="139" t="s">
        <v>619</v>
      </c>
      <c r="G345" s="140" t="s">
        <v>200</v>
      </c>
      <c r="H345" s="141">
        <v>9</v>
      </c>
      <c r="I345" s="142">
        <v>783.42</v>
      </c>
      <c r="J345" s="143">
        <f>ROUND($I$345*$H$345,2)</f>
        <v>7050.78</v>
      </c>
      <c r="K345" s="139" t="s">
        <v>117</v>
      </c>
      <c r="L345" s="41"/>
      <c r="M345" s="144"/>
      <c r="N345" s="145" t="s">
        <v>40</v>
      </c>
      <c r="O345" s="22"/>
      <c r="P345" s="22"/>
      <c r="Q345" s="146">
        <v>0.00737</v>
      </c>
      <c r="R345" s="146">
        <f>$Q$345*$H$345</f>
        <v>0.06633</v>
      </c>
      <c r="S345" s="146">
        <v>0</v>
      </c>
      <c r="T345" s="147">
        <f>$S$345*$H$345</f>
        <v>0</v>
      </c>
      <c r="AR345" s="82" t="s">
        <v>192</v>
      </c>
      <c r="AT345" s="82" t="s">
        <v>113</v>
      </c>
      <c r="AU345" s="82" t="s">
        <v>20</v>
      </c>
      <c r="AY345" s="6" t="s">
        <v>112</v>
      </c>
      <c r="BE345" s="148">
        <f>IF($N$345="základní",$J$345,0)</f>
        <v>7050.78</v>
      </c>
      <c r="BF345" s="148">
        <f>IF($N$345="snížená",$J$345,0)</f>
        <v>0</v>
      </c>
      <c r="BG345" s="148">
        <f>IF($N$345="zákl. přenesená",$J$345,0)</f>
        <v>0</v>
      </c>
      <c r="BH345" s="148">
        <f>IF($N$345="sníž. přenesená",$J$345,0)</f>
        <v>0</v>
      </c>
      <c r="BI345" s="148">
        <f>IF($N$345="nulová",$J$345,0)</f>
        <v>0</v>
      </c>
      <c r="BJ345" s="82" t="s">
        <v>20</v>
      </c>
      <c r="BK345" s="148">
        <f>ROUND($I$345*$H$345,2)</f>
        <v>7050.78</v>
      </c>
      <c r="BL345" s="82" t="s">
        <v>192</v>
      </c>
      <c r="BM345" s="82" t="s">
        <v>620</v>
      </c>
    </row>
    <row r="346" spans="2:47" s="6" customFormat="1" ht="27" customHeight="1">
      <c r="B346" s="21"/>
      <c r="C346" s="22"/>
      <c r="D346" s="149" t="s">
        <v>120</v>
      </c>
      <c r="E346" s="22"/>
      <c r="F346" s="150" t="s">
        <v>621</v>
      </c>
      <c r="G346" s="22"/>
      <c r="H346" s="22"/>
      <c r="J346" s="22"/>
      <c r="K346" s="22"/>
      <c r="L346" s="41"/>
      <c r="M346" s="54"/>
      <c r="N346" s="22"/>
      <c r="O346" s="22"/>
      <c r="P346" s="22"/>
      <c r="Q346" s="22"/>
      <c r="R346" s="22"/>
      <c r="S346" s="22"/>
      <c r="T346" s="55"/>
      <c r="AT346" s="6" t="s">
        <v>120</v>
      </c>
      <c r="AU346" s="6" t="s">
        <v>20</v>
      </c>
    </row>
    <row r="347" spans="2:65" s="6" customFormat="1" ht="15.75" customHeight="1">
      <c r="B347" s="21"/>
      <c r="C347" s="137" t="s">
        <v>622</v>
      </c>
      <c r="D347" s="137" t="s">
        <v>113</v>
      </c>
      <c r="E347" s="138" t="s">
        <v>623</v>
      </c>
      <c r="F347" s="139" t="s">
        <v>624</v>
      </c>
      <c r="G347" s="140" t="s">
        <v>200</v>
      </c>
      <c r="H347" s="141">
        <v>5.04</v>
      </c>
      <c r="I347" s="142">
        <v>410.59</v>
      </c>
      <c r="J347" s="143">
        <f>ROUND($I$347*$H$347,2)</f>
        <v>2069.37</v>
      </c>
      <c r="K347" s="139" t="s">
        <v>117</v>
      </c>
      <c r="L347" s="41"/>
      <c r="M347" s="144"/>
      <c r="N347" s="145" t="s">
        <v>40</v>
      </c>
      <c r="O347" s="22"/>
      <c r="P347" s="22"/>
      <c r="Q347" s="146">
        <v>0.01318</v>
      </c>
      <c r="R347" s="146">
        <f>$Q$347*$H$347</f>
        <v>0.0664272</v>
      </c>
      <c r="S347" s="146">
        <v>0</v>
      </c>
      <c r="T347" s="147">
        <f>$S$347*$H$347</f>
        <v>0</v>
      </c>
      <c r="AR347" s="82" t="s">
        <v>192</v>
      </c>
      <c r="AT347" s="82" t="s">
        <v>113</v>
      </c>
      <c r="AU347" s="82" t="s">
        <v>20</v>
      </c>
      <c r="AY347" s="6" t="s">
        <v>112</v>
      </c>
      <c r="BE347" s="148">
        <f>IF($N$347="základní",$J$347,0)</f>
        <v>2069.37</v>
      </c>
      <c r="BF347" s="148">
        <f>IF($N$347="snížená",$J$347,0)</f>
        <v>0</v>
      </c>
      <c r="BG347" s="148">
        <f>IF($N$347="zákl. přenesená",$J$347,0)</f>
        <v>0</v>
      </c>
      <c r="BH347" s="148">
        <f>IF($N$347="sníž. přenesená",$J$347,0)</f>
        <v>0</v>
      </c>
      <c r="BI347" s="148">
        <f>IF($N$347="nulová",$J$347,0)</f>
        <v>0</v>
      </c>
      <c r="BJ347" s="82" t="s">
        <v>20</v>
      </c>
      <c r="BK347" s="148">
        <f>ROUND($I$347*$H$347,2)</f>
        <v>2069.37</v>
      </c>
      <c r="BL347" s="82" t="s">
        <v>192</v>
      </c>
      <c r="BM347" s="82" t="s">
        <v>625</v>
      </c>
    </row>
    <row r="348" spans="2:47" s="6" customFormat="1" ht="16.5" customHeight="1">
      <c r="B348" s="21"/>
      <c r="C348" s="22"/>
      <c r="D348" s="149" t="s">
        <v>120</v>
      </c>
      <c r="E348" s="22"/>
      <c r="F348" s="150" t="s">
        <v>626</v>
      </c>
      <c r="G348" s="22"/>
      <c r="H348" s="22"/>
      <c r="J348" s="22"/>
      <c r="K348" s="22"/>
      <c r="L348" s="41"/>
      <c r="M348" s="54"/>
      <c r="N348" s="22"/>
      <c r="O348" s="22"/>
      <c r="P348" s="22"/>
      <c r="Q348" s="22"/>
      <c r="R348" s="22"/>
      <c r="S348" s="22"/>
      <c r="T348" s="55"/>
      <c r="AT348" s="6" t="s">
        <v>120</v>
      </c>
      <c r="AU348" s="6" t="s">
        <v>20</v>
      </c>
    </row>
    <row r="349" spans="2:65" s="6" customFormat="1" ht="15.75" customHeight="1">
      <c r="B349" s="21"/>
      <c r="C349" s="137" t="s">
        <v>627</v>
      </c>
      <c r="D349" s="137" t="s">
        <v>113</v>
      </c>
      <c r="E349" s="138" t="s">
        <v>628</v>
      </c>
      <c r="F349" s="139" t="s">
        <v>629</v>
      </c>
      <c r="G349" s="140" t="s">
        <v>200</v>
      </c>
      <c r="H349" s="141">
        <v>3.85</v>
      </c>
      <c r="I349" s="142">
        <v>866.01</v>
      </c>
      <c r="J349" s="143">
        <f>ROUND($I$349*$H$349,2)</f>
        <v>3334.14</v>
      </c>
      <c r="K349" s="139" t="s">
        <v>117</v>
      </c>
      <c r="L349" s="41"/>
      <c r="M349" s="144"/>
      <c r="N349" s="145" t="s">
        <v>40</v>
      </c>
      <c r="O349" s="22"/>
      <c r="P349" s="22"/>
      <c r="Q349" s="146">
        <v>0.0145</v>
      </c>
      <c r="R349" s="146">
        <f>$Q$349*$H$349</f>
        <v>0.05582500000000001</v>
      </c>
      <c r="S349" s="146">
        <v>0</v>
      </c>
      <c r="T349" s="147">
        <f>$S$349*$H$349</f>
        <v>0</v>
      </c>
      <c r="AR349" s="82" t="s">
        <v>192</v>
      </c>
      <c r="AT349" s="82" t="s">
        <v>113</v>
      </c>
      <c r="AU349" s="82" t="s">
        <v>20</v>
      </c>
      <c r="AY349" s="6" t="s">
        <v>112</v>
      </c>
      <c r="BE349" s="148">
        <f>IF($N$349="základní",$J$349,0)</f>
        <v>3334.14</v>
      </c>
      <c r="BF349" s="148">
        <f>IF($N$349="snížená",$J$349,0)</f>
        <v>0</v>
      </c>
      <c r="BG349" s="148">
        <f>IF($N$349="zákl. přenesená",$J$349,0)</f>
        <v>0</v>
      </c>
      <c r="BH349" s="148">
        <f>IF($N$349="sníž. přenesená",$J$349,0)</f>
        <v>0</v>
      </c>
      <c r="BI349" s="148">
        <f>IF($N$349="nulová",$J$349,0)</f>
        <v>0</v>
      </c>
      <c r="BJ349" s="82" t="s">
        <v>20</v>
      </c>
      <c r="BK349" s="148">
        <f>ROUND($I$349*$H$349,2)</f>
        <v>3334.14</v>
      </c>
      <c r="BL349" s="82" t="s">
        <v>192</v>
      </c>
      <c r="BM349" s="82" t="s">
        <v>630</v>
      </c>
    </row>
    <row r="350" spans="2:47" s="6" customFormat="1" ht="16.5" customHeight="1">
      <c r="B350" s="21"/>
      <c r="C350" s="22"/>
      <c r="D350" s="149" t="s">
        <v>120</v>
      </c>
      <c r="E350" s="22"/>
      <c r="F350" s="150" t="s">
        <v>631</v>
      </c>
      <c r="G350" s="22"/>
      <c r="H350" s="22"/>
      <c r="J350" s="22"/>
      <c r="K350" s="22"/>
      <c r="L350" s="41"/>
      <c r="M350" s="54"/>
      <c r="N350" s="22"/>
      <c r="O350" s="22"/>
      <c r="P350" s="22"/>
      <c r="Q350" s="22"/>
      <c r="R350" s="22"/>
      <c r="S350" s="22"/>
      <c r="T350" s="55"/>
      <c r="AT350" s="6" t="s">
        <v>120</v>
      </c>
      <c r="AU350" s="6" t="s">
        <v>20</v>
      </c>
    </row>
    <row r="351" spans="2:65" s="6" customFormat="1" ht="15.75" customHeight="1">
      <c r="B351" s="21"/>
      <c r="C351" s="137" t="s">
        <v>632</v>
      </c>
      <c r="D351" s="137" t="s">
        <v>113</v>
      </c>
      <c r="E351" s="138" t="s">
        <v>633</v>
      </c>
      <c r="F351" s="139" t="s">
        <v>634</v>
      </c>
      <c r="G351" s="140" t="s">
        <v>502</v>
      </c>
      <c r="H351" s="185">
        <v>1</v>
      </c>
      <c r="I351" s="142">
        <v>720.86</v>
      </c>
      <c r="J351" s="143">
        <f>ROUND($I$351*$H$351,2)</f>
        <v>720.86</v>
      </c>
      <c r="K351" s="139" t="s">
        <v>117</v>
      </c>
      <c r="L351" s="41"/>
      <c r="M351" s="144"/>
      <c r="N351" s="145" t="s">
        <v>40</v>
      </c>
      <c r="O351" s="22"/>
      <c r="P351" s="22"/>
      <c r="Q351" s="146">
        <v>0</v>
      </c>
      <c r="R351" s="146">
        <f>$Q$351*$H$351</f>
        <v>0</v>
      </c>
      <c r="S351" s="146">
        <v>0</v>
      </c>
      <c r="T351" s="147">
        <f>$S$351*$H$351</f>
        <v>0</v>
      </c>
      <c r="AR351" s="82" t="s">
        <v>192</v>
      </c>
      <c r="AT351" s="82" t="s">
        <v>113</v>
      </c>
      <c r="AU351" s="82" t="s">
        <v>20</v>
      </c>
      <c r="AY351" s="6" t="s">
        <v>112</v>
      </c>
      <c r="BE351" s="148">
        <f>IF($N$351="základní",$J$351,0)</f>
        <v>720.86</v>
      </c>
      <c r="BF351" s="148">
        <f>IF($N$351="snížená",$J$351,0)</f>
        <v>0</v>
      </c>
      <c r="BG351" s="148">
        <f>IF($N$351="zákl. přenesená",$J$351,0)</f>
        <v>0</v>
      </c>
      <c r="BH351" s="148">
        <f>IF($N$351="sníž. přenesená",$J$351,0)</f>
        <v>0</v>
      </c>
      <c r="BI351" s="148">
        <f>IF($N$351="nulová",$J$351,0)</f>
        <v>0</v>
      </c>
      <c r="BJ351" s="82" t="s">
        <v>20</v>
      </c>
      <c r="BK351" s="148">
        <f>ROUND($I$351*$H$351,2)</f>
        <v>720.86</v>
      </c>
      <c r="BL351" s="82" t="s">
        <v>192</v>
      </c>
      <c r="BM351" s="82" t="s">
        <v>635</v>
      </c>
    </row>
    <row r="352" spans="2:47" s="6" customFormat="1" ht="27" customHeight="1">
      <c r="B352" s="21"/>
      <c r="C352" s="22"/>
      <c r="D352" s="149" t="s">
        <v>120</v>
      </c>
      <c r="E352" s="22"/>
      <c r="F352" s="150" t="s">
        <v>636</v>
      </c>
      <c r="G352" s="22"/>
      <c r="H352" s="22"/>
      <c r="J352" s="22"/>
      <c r="K352" s="22"/>
      <c r="L352" s="41"/>
      <c r="M352" s="54"/>
      <c r="N352" s="22"/>
      <c r="O352" s="22"/>
      <c r="P352" s="22"/>
      <c r="Q352" s="22"/>
      <c r="R352" s="22"/>
      <c r="S352" s="22"/>
      <c r="T352" s="55"/>
      <c r="AT352" s="6" t="s">
        <v>120</v>
      </c>
      <c r="AU352" s="6" t="s">
        <v>20</v>
      </c>
    </row>
    <row r="353" spans="2:63" s="126" customFormat="1" ht="37.5" customHeight="1">
      <c r="B353" s="127"/>
      <c r="C353" s="128"/>
      <c r="D353" s="128" t="s">
        <v>68</v>
      </c>
      <c r="E353" s="129" t="s">
        <v>637</v>
      </c>
      <c r="F353" s="129" t="s">
        <v>638</v>
      </c>
      <c r="G353" s="128"/>
      <c r="H353" s="128"/>
      <c r="J353" s="130">
        <f>$BK$353</f>
        <v>81132</v>
      </c>
      <c r="K353" s="128"/>
      <c r="L353" s="131"/>
      <c r="M353" s="132"/>
      <c r="N353" s="128"/>
      <c r="O353" s="128"/>
      <c r="P353" s="133">
        <f>$P$354+$P$359+$P$362</f>
        <v>0</v>
      </c>
      <c r="Q353" s="128"/>
      <c r="R353" s="133">
        <f>$R$354+$R$359+$R$362</f>
        <v>0</v>
      </c>
      <c r="S353" s="128"/>
      <c r="T353" s="134">
        <f>$T$354+$T$359+$T$362</f>
        <v>0</v>
      </c>
      <c r="AR353" s="135" t="s">
        <v>136</v>
      </c>
      <c r="AT353" s="135" t="s">
        <v>68</v>
      </c>
      <c r="AU353" s="135" t="s">
        <v>69</v>
      </c>
      <c r="AY353" s="135" t="s">
        <v>112</v>
      </c>
      <c r="BK353" s="136">
        <f>$BK$354+$BK$359+$BK$362</f>
        <v>81132</v>
      </c>
    </row>
    <row r="354" spans="2:63" s="126" customFormat="1" ht="21" customHeight="1">
      <c r="B354" s="127"/>
      <c r="C354" s="128"/>
      <c r="D354" s="128" t="s">
        <v>68</v>
      </c>
      <c r="E354" s="186" t="s">
        <v>639</v>
      </c>
      <c r="F354" s="186" t="s">
        <v>640</v>
      </c>
      <c r="G354" s="128"/>
      <c r="H354" s="128"/>
      <c r="J354" s="187">
        <f>$BK$354</f>
        <v>11140</v>
      </c>
      <c r="K354" s="128"/>
      <c r="L354" s="131"/>
      <c r="M354" s="132"/>
      <c r="N354" s="128"/>
      <c r="O354" s="128"/>
      <c r="P354" s="133">
        <f>SUM($P$355:$P$358)</f>
        <v>0</v>
      </c>
      <c r="Q354" s="128"/>
      <c r="R354" s="133">
        <f>SUM($R$355:$R$358)</f>
        <v>0</v>
      </c>
      <c r="S354" s="128"/>
      <c r="T354" s="134">
        <f>SUM($T$355:$T$358)</f>
        <v>0</v>
      </c>
      <c r="AR354" s="135" t="s">
        <v>136</v>
      </c>
      <c r="AT354" s="135" t="s">
        <v>68</v>
      </c>
      <c r="AU354" s="135" t="s">
        <v>20</v>
      </c>
      <c r="AY354" s="135" t="s">
        <v>112</v>
      </c>
      <c r="BK354" s="136">
        <f>SUM($BK$355:$BK$358)</f>
        <v>11140</v>
      </c>
    </row>
    <row r="355" spans="2:65" s="6" customFormat="1" ht="15.75" customHeight="1">
      <c r="B355" s="21"/>
      <c r="C355" s="137" t="s">
        <v>641</v>
      </c>
      <c r="D355" s="137" t="s">
        <v>113</v>
      </c>
      <c r="E355" s="138" t="s">
        <v>642</v>
      </c>
      <c r="F355" s="139" t="s">
        <v>643</v>
      </c>
      <c r="G355" s="140" t="s">
        <v>381</v>
      </c>
      <c r="H355" s="141">
        <v>1</v>
      </c>
      <c r="I355" s="142">
        <v>4890</v>
      </c>
      <c r="J355" s="143">
        <f>ROUND($I$355*$H$355,2)</f>
        <v>4890</v>
      </c>
      <c r="K355" s="139" t="s">
        <v>117</v>
      </c>
      <c r="L355" s="41"/>
      <c r="M355" s="144"/>
      <c r="N355" s="145" t="s">
        <v>40</v>
      </c>
      <c r="O355" s="22"/>
      <c r="P355" s="22"/>
      <c r="Q355" s="146">
        <v>0</v>
      </c>
      <c r="R355" s="146">
        <f>$Q$355*$H$355</f>
        <v>0</v>
      </c>
      <c r="S355" s="146">
        <v>0</v>
      </c>
      <c r="T355" s="147">
        <f>$S$355*$H$355</f>
        <v>0</v>
      </c>
      <c r="AR355" s="82" t="s">
        <v>644</v>
      </c>
      <c r="AT355" s="82" t="s">
        <v>113</v>
      </c>
      <c r="AU355" s="82" t="s">
        <v>75</v>
      </c>
      <c r="AY355" s="6" t="s">
        <v>112</v>
      </c>
      <c r="BE355" s="148">
        <f>IF($N$355="základní",$J$355,0)</f>
        <v>4890</v>
      </c>
      <c r="BF355" s="148">
        <f>IF($N$355="snížená",$J$355,0)</f>
        <v>0</v>
      </c>
      <c r="BG355" s="148">
        <f>IF($N$355="zákl. přenesená",$J$355,0)</f>
        <v>0</v>
      </c>
      <c r="BH355" s="148">
        <f>IF($N$355="sníž. přenesená",$J$355,0)</f>
        <v>0</v>
      </c>
      <c r="BI355" s="148">
        <f>IF($N$355="nulová",$J$355,0)</f>
        <v>0</v>
      </c>
      <c r="BJ355" s="82" t="s">
        <v>20</v>
      </c>
      <c r="BK355" s="148">
        <f>ROUND($I$355*$H$355,2)</f>
        <v>4890</v>
      </c>
      <c r="BL355" s="82" t="s">
        <v>644</v>
      </c>
      <c r="BM355" s="82" t="s">
        <v>645</v>
      </c>
    </row>
    <row r="356" spans="2:47" s="6" customFormat="1" ht="16.5" customHeight="1">
      <c r="B356" s="21"/>
      <c r="C356" s="22"/>
      <c r="D356" s="149" t="s">
        <v>120</v>
      </c>
      <c r="E356" s="22"/>
      <c r="F356" s="150" t="s">
        <v>646</v>
      </c>
      <c r="G356" s="22"/>
      <c r="H356" s="22"/>
      <c r="J356" s="22"/>
      <c r="K356" s="22"/>
      <c r="L356" s="41"/>
      <c r="M356" s="54"/>
      <c r="N356" s="22"/>
      <c r="O356" s="22"/>
      <c r="P356" s="22"/>
      <c r="Q356" s="22"/>
      <c r="R356" s="22"/>
      <c r="S356" s="22"/>
      <c r="T356" s="55"/>
      <c r="AT356" s="6" t="s">
        <v>120</v>
      </c>
      <c r="AU356" s="6" t="s">
        <v>75</v>
      </c>
    </row>
    <row r="357" spans="2:65" s="6" customFormat="1" ht="15.75" customHeight="1">
      <c r="B357" s="21"/>
      <c r="C357" s="137" t="s">
        <v>647</v>
      </c>
      <c r="D357" s="137" t="s">
        <v>113</v>
      </c>
      <c r="E357" s="138" t="s">
        <v>648</v>
      </c>
      <c r="F357" s="139" t="s">
        <v>649</v>
      </c>
      <c r="G357" s="140" t="s">
        <v>381</v>
      </c>
      <c r="H357" s="141">
        <v>1</v>
      </c>
      <c r="I357" s="142">
        <v>6250</v>
      </c>
      <c r="J357" s="143">
        <f>ROUND($I$357*$H$357,2)</f>
        <v>6250</v>
      </c>
      <c r="K357" s="139" t="s">
        <v>117</v>
      </c>
      <c r="L357" s="41"/>
      <c r="M357" s="144"/>
      <c r="N357" s="145" t="s">
        <v>40</v>
      </c>
      <c r="O357" s="22"/>
      <c r="P357" s="22"/>
      <c r="Q357" s="146">
        <v>0</v>
      </c>
      <c r="R357" s="146">
        <f>$Q$357*$H$357</f>
        <v>0</v>
      </c>
      <c r="S357" s="146">
        <v>0</v>
      </c>
      <c r="T357" s="147">
        <f>$S$357*$H$357</f>
        <v>0</v>
      </c>
      <c r="AR357" s="82" t="s">
        <v>644</v>
      </c>
      <c r="AT357" s="82" t="s">
        <v>113</v>
      </c>
      <c r="AU357" s="82" t="s">
        <v>75</v>
      </c>
      <c r="AY357" s="6" t="s">
        <v>112</v>
      </c>
      <c r="BE357" s="148">
        <f>IF($N$357="základní",$J$357,0)</f>
        <v>6250</v>
      </c>
      <c r="BF357" s="148">
        <f>IF($N$357="snížená",$J$357,0)</f>
        <v>0</v>
      </c>
      <c r="BG357" s="148">
        <f>IF($N$357="zákl. přenesená",$J$357,0)</f>
        <v>0</v>
      </c>
      <c r="BH357" s="148">
        <f>IF($N$357="sníž. přenesená",$J$357,0)</f>
        <v>0</v>
      </c>
      <c r="BI357" s="148">
        <f>IF($N$357="nulová",$J$357,0)</f>
        <v>0</v>
      </c>
      <c r="BJ357" s="82" t="s">
        <v>20</v>
      </c>
      <c r="BK357" s="148">
        <f>ROUND($I$357*$H$357,2)</f>
        <v>6250</v>
      </c>
      <c r="BL357" s="82" t="s">
        <v>644</v>
      </c>
      <c r="BM357" s="82" t="s">
        <v>650</v>
      </c>
    </row>
    <row r="358" spans="2:47" s="6" customFormat="1" ht="27" customHeight="1">
      <c r="B358" s="21"/>
      <c r="C358" s="22"/>
      <c r="D358" s="149" t="s">
        <v>120</v>
      </c>
      <c r="E358" s="22"/>
      <c r="F358" s="150" t="s">
        <v>651</v>
      </c>
      <c r="G358" s="22"/>
      <c r="H358" s="22"/>
      <c r="J358" s="22"/>
      <c r="K358" s="22"/>
      <c r="L358" s="41"/>
      <c r="M358" s="54"/>
      <c r="N358" s="22"/>
      <c r="O358" s="22"/>
      <c r="P358" s="22"/>
      <c r="Q358" s="22"/>
      <c r="R358" s="22"/>
      <c r="S358" s="22"/>
      <c r="T358" s="55"/>
      <c r="AT358" s="6" t="s">
        <v>120</v>
      </c>
      <c r="AU358" s="6" t="s">
        <v>75</v>
      </c>
    </row>
    <row r="359" spans="2:63" s="126" customFormat="1" ht="30.75" customHeight="1">
      <c r="B359" s="127"/>
      <c r="C359" s="128"/>
      <c r="D359" s="128" t="s">
        <v>68</v>
      </c>
      <c r="E359" s="186" t="s">
        <v>652</v>
      </c>
      <c r="F359" s="186" t="s">
        <v>653</v>
      </c>
      <c r="G359" s="128"/>
      <c r="H359" s="128"/>
      <c r="J359" s="187">
        <f>$BK$359</f>
        <v>12150</v>
      </c>
      <c r="K359" s="128"/>
      <c r="L359" s="131"/>
      <c r="M359" s="132"/>
      <c r="N359" s="128"/>
      <c r="O359" s="128"/>
      <c r="P359" s="133">
        <f>SUM($P$360:$P$361)</f>
        <v>0</v>
      </c>
      <c r="Q359" s="128"/>
      <c r="R359" s="133">
        <f>SUM($R$360:$R$361)</f>
        <v>0</v>
      </c>
      <c r="S359" s="128"/>
      <c r="T359" s="134">
        <f>SUM($T$360:$T$361)</f>
        <v>0</v>
      </c>
      <c r="AR359" s="135" t="s">
        <v>136</v>
      </c>
      <c r="AT359" s="135" t="s">
        <v>68</v>
      </c>
      <c r="AU359" s="135" t="s">
        <v>20</v>
      </c>
      <c r="AY359" s="135" t="s">
        <v>112</v>
      </c>
      <c r="BK359" s="136">
        <f>SUM($BK$360:$BK$361)</f>
        <v>12150</v>
      </c>
    </row>
    <row r="360" spans="2:65" s="6" customFormat="1" ht="15.75" customHeight="1">
      <c r="B360" s="21"/>
      <c r="C360" s="137" t="s">
        <v>654</v>
      </c>
      <c r="D360" s="137" t="s">
        <v>113</v>
      </c>
      <c r="E360" s="138" t="s">
        <v>655</v>
      </c>
      <c r="F360" s="139" t="s">
        <v>656</v>
      </c>
      <c r="G360" s="140" t="s">
        <v>381</v>
      </c>
      <c r="H360" s="141">
        <v>1</v>
      </c>
      <c r="I360" s="142">
        <v>12150</v>
      </c>
      <c r="J360" s="143">
        <f>ROUND($I$360*$H$360,2)</f>
        <v>12150</v>
      </c>
      <c r="K360" s="139" t="s">
        <v>117</v>
      </c>
      <c r="L360" s="41"/>
      <c r="M360" s="144"/>
      <c r="N360" s="145" t="s">
        <v>40</v>
      </c>
      <c r="O360" s="22"/>
      <c r="P360" s="22"/>
      <c r="Q360" s="146">
        <v>0</v>
      </c>
      <c r="R360" s="146">
        <f>$Q$360*$H$360</f>
        <v>0</v>
      </c>
      <c r="S360" s="146">
        <v>0</v>
      </c>
      <c r="T360" s="147">
        <f>$S$360*$H$360</f>
        <v>0</v>
      </c>
      <c r="AR360" s="82" t="s">
        <v>644</v>
      </c>
      <c r="AT360" s="82" t="s">
        <v>113</v>
      </c>
      <c r="AU360" s="82" t="s">
        <v>75</v>
      </c>
      <c r="AY360" s="6" t="s">
        <v>112</v>
      </c>
      <c r="BE360" s="148">
        <f>IF($N$360="základní",$J$360,0)</f>
        <v>12150</v>
      </c>
      <c r="BF360" s="148">
        <f>IF($N$360="snížená",$J$360,0)</f>
        <v>0</v>
      </c>
      <c r="BG360" s="148">
        <f>IF($N$360="zákl. přenesená",$J$360,0)</f>
        <v>0</v>
      </c>
      <c r="BH360" s="148">
        <f>IF($N$360="sníž. přenesená",$J$360,0)</f>
        <v>0</v>
      </c>
      <c r="BI360" s="148">
        <f>IF($N$360="nulová",$J$360,0)</f>
        <v>0</v>
      </c>
      <c r="BJ360" s="82" t="s">
        <v>20</v>
      </c>
      <c r="BK360" s="148">
        <f>ROUND($I$360*$H$360,2)</f>
        <v>12150</v>
      </c>
      <c r="BL360" s="82" t="s">
        <v>644</v>
      </c>
      <c r="BM360" s="82" t="s">
        <v>657</v>
      </c>
    </row>
    <row r="361" spans="2:47" s="6" customFormat="1" ht="16.5" customHeight="1">
      <c r="B361" s="21"/>
      <c r="C361" s="22"/>
      <c r="D361" s="149" t="s">
        <v>120</v>
      </c>
      <c r="E361" s="22"/>
      <c r="F361" s="150" t="s">
        <v>658</v>
      </c>
      <c r="G361" s="22"/>
      <c r="H361" s="22"/>
      <c r="J361" s="22"/>
      <c r="K361" s="22"/>
      <c r="L361" s="41"/>
      <c r="M361" s="54"/>
      <c r="N361" s="22"/>
      <c r="O361" s="22"/>
      <c r="P361" s="22"/>
      <c r="Q361" s="22"/>
      <c r="R361" s="22"/>
      <c r="S361" s="22"/>
      <c r="T361" s="55"/>
      <c r="AT361" s="6" t="s">
        <v>120</v>
      </c>
      <c r="AU361" s="6" t="s">
        <v>75</v>
      </c>
    </row>
    <row r="362" spans="2:63" s="126" customFormat="1" ht="30.75" customHeight="1">
      <c r="B362" s="127"/>
      <c r="C362" s="128"/>
      <c r="D362" s="128" t="s">
        <v>68</v>
      </c>
      <c r="E362" s="186" t="s">
        <v>659</v>
      </c>
      <c r="F362" s="186" t="s">
        <v>660</v>
      </c>
      <c r="G362" s="128"/>
      <c r="H362" s="128"/>
      <c r="J362" s="187">
        <f>$BK$362</f>
        <v>57842</v>
      </c>
      <c r="K362" s="128"/>
      <c r="L362" s="131"/>
      <c r="M362" s="132"/>
      <c r="N362" s="128"/>
      <c r="O362" s="128"/>
      <c r="P362" s="133">
        <f>SUM($P$363:$P$366)</f>
        <v>0</v>
      </c>
      <c r="Q362" s="128"/>
      <c r="R362" s="133">
        <f>SUM($R$363:$R$366)</f>
        <v>0</v>
      </c>
      <c r="S362" s="128"/>
      <c r="T362" s="134">
        <f>SUM($T$363:$T$366)</f>
        <v>0</v>
      </c>
      <c r="AR362" s="135" t="s">
        <v>136</v>
      </c>
      <c r="AT362" s="135" t="s">
        <v>68</v>
      </c>
      <c r="AU362" s="135" t="s">
        <v>20</v>
      </c>
      <c r="AY362" s="135" t="s">
        <v>112</v>
      </c>
      <c r="BK362" s="136">
        <f>SUM($BK$363:$BK$366)</f>
        <v>57842</v>
      </c>
    </row>
    <row r="363" spans="2:65" s="6" customFormat="1" ht="15.75" customHeight="1">
      <c r="B363" s="21"/>
      <c r="C363" s="137" t="s">
        <v>661</v>
      </c>
      <c r="D363" s="137" t="s">
        <v>113</v>
      </c>
      <c r="E363" s="138" t="s">
        <v>662</v>
      </c>
      <c r="F363" s="139" t="s">
        <v>663</v>
      </c>
      <c r="G363" s="140" t="s">
        <v>381</v>
      </c>
      <c r="H363" s="141">
        <v>1</v>
      </c>
      <c r="I363" s="142">
        <v>21592</v>
      </c>
      <c r="J363" s="143">
        <f>ROUND($I$363*$H$363,2)</f>
        <v>21592</v>
      </c>
      <c r="K363" s="139" t="s">
        <v>117</v>
      </c>
      <c r="L363" s="41"/>
      <c r="M363" s="144"/>
      <c r="N363" s="145" t="s">
        <v>40</v>
      </c>
      <c r="O363" s="22"/>
      <c r="P363" s="22"/>
      <c r="Q363" s="146">
        <v>0</v>
      </c>
      <c r="R363" s="146">
        <f>$Q$363*$H$363</f>
        <v>0</v>
      </c>
      <c r="S363" s="146">
        <v>0</v>
      </c>
      <c r="T363" s="147">
        <f>$S$363*$H$363</f>
        <v>0</v>
      </c>
      <c r="AR363" s="82" t="s">
        <v>644</v>
      </c>
      <c r="AT363" s="82" t="s">
        <v>113</v>
      </c>
      <c r="AU363" s="82" t="s">
        <v>75</v>
      </c>
      <c r="AY363" s="6" t="s">
        <v>112</v>
      </c>
      <c r="BE363" s="148">
        <f>IF($N$363="základní",$J$363,0)</f>
        <v>21592</v>
      </c>
      <c r="BF363" s="148">
        <f>IF($N$363="snížená",$J$363,0)</f>
        <v>0</v>
      </c>
      <c r="BG363" s="148">
        <f>IF($N$363="zákl. přenesená",$J$363,0)</f>
        <v>0</v>
      </c>
      <c r="BH363" s="148">
        <f>IF($N$363="sníž. přenesená",$J$363,0)</f>
        <v>0</v>
      </c>
      <c r="BI363" s="148">
        <f>IF($N$363="nulová",$J$363,0)</f>
        <v>0</v>
      </c>
      <c r="BJ363" s="82" t="s">
        <v>20</v>
      </c>
      <c r="BK363" s="148">
        <f>ROUND($I$363*$H$363,2)</f>
        <v>21592</v>
      </c>
      <c r="BL363" s="82" t="s">
        <v>644</v>
      </c>
      <c r="BM363" s="82" t="s">
        <v>664</v>
      </c>
    </row>
    <row r="364" spans="2:47" s="6" customFormat="1" ht="16.5" customHeight="1">
      <c r="B364" s="21"/>
      <c r="C364" s="22"/>
      <c r="D364" s="149" t="s">
        <v>120</v>
      </c>
      <c r="E364" s="22"/>
      <c r="F364" s="150" t="s">
        <v>665</v>
      </c>
      <c r="G364" s="22"/>
      <c r="H364" s="22"/>
      <c r="J364" s="22"/>
      <c r="K364" s="22"/>
      <c r="L364" s="41"/>
      <c r="M364" s="54"/>
      <c r="N364" s="22"/>
      <c r="O364" s="22"/>
      <c r="P364" s="22"/>
      <c r="Q364" s="22"/>
      <c r="R364" s="22"/>
      <c r="S364" s="22"/>
      <c r="T364" s="55"/>
      <c r="AT364" s="6" t="s">
        <v>120</v>
      </c>
      <c r="AU364" s="6" t="s">
        <v>75</v>
      </c>
    </row>
    <row r="365" spans="2:65" s="6" customFormat="1" ht="15.75" customHeight="1">
      <c r="B365" s="21"/>
      <c r="C365" s="137" t="s">
        <v>666</v>
      </c>
      <c r="D365" s="137" t="s">
        <v>113</v>
      </c>
      <c r="E365" s="138" t="s">
        <v>667</v>
      </c>
      <c r="F365" s="139" t="s">
        <v>668</v>
      </c>
      <c r="G365" s="140" t="s">
        <v>381</v>
      </c>
      <c r="H365" s="141">
        <v>1</v>
      </c>
      <c r="I365" s="142">
        <v>36250</v>
      </c>
      <c r="J365" s="143">
        <f>ROUND($I$365*$H$365,2)</f>
        <v>36250</v>
      </c>
      <c r="K365" s="139" t="s">
        <v>117</v>
      </c>
      <c r="L365" s="41"/>
      <c r="M365" s="144"/>
      <c r="N365" s="145" t="s">
        <v>40</v>
      </c>
      <c r="O365" s="22"/>
      <c r="P365" s="22"/>
      <c r="Q365" s="146">
        <v>0</v>
      </c>
      <c r="R365" s="146">
        <f>$Q$365*$H$365</f>
        <v>0</v>
      </c>
      <c r="S365" s="146">
        <v>0</v>
      </c>
      <c r="T365" s="147">
        <f>$S$365*$H$365</f>
        <v>0</v>
      </c>
      <c r="AR365" s="82" t="s">
        <v>644</v>
      </c>
      <c r="AT365" s="82" t="s">
        <v>113</v>
      </c>
      <c r="AU365" s="82" t="s">
        <v>75</v>
      </c>
      <c r="AY365" s="6" t="s">
        <v>112</v>
      </c>
      <c r="BE365" s="148">
        <f>IF($N$365="základní",$J$365,0)</f>
        <v>36250</v>
      </c>
      <c r="BF365" s="148">
        <f>IF($N$365="snížená",$J$365,0)</f>
        <v>0</v>
      </c>
      <c r="BG365" s="148">
        <f>IF($N$365="zákl. přenesená",$J$365,0)</f>
        <v>0</v>
      </c>
      <c r="BH365" s="148">
        <f>IF($N$365="sníž. přenesená",$J$365,0)</f>
        <v>0</v>
      </c>
      <c r="BI365" s="148">
        <f>IF($N$365="nulová",$J$365,0)</f>
        <v>0</v>
      </c>
      <c r="BJ365" s="82" t="s">
        <v>20</v>
      </c>
      <c r="BK365" s="148">
        <f>ROUND($I$365*$H$365,2)</f>
        <v>36250</v>
      </c>
      <c r="BL365" s="82" t="s">
        <v>644</v>
      </c>
      <c r="BM365" s="82" t="s">
        <v>669</v>
      </c>
    </row>
    <row r="366" spans="2:47" s="6" customFormat="1" ht="16.5" customHeight="1">
      <c r="B366" s="21"/>
      <c r="C366" s="22"/>
      <c r="D366" s="149" t="s">
        <v>120</v>
      </c>
      <c r="E366" s="22"/>
      <c r="F366" s="150" t="s">
        <v>670</v>
      </c>
      <c r="G366" s="22"/>
      <c r="H366" s="22"/>
      <c r="J366" s="22"/>
      <c r="K366" s="22"/>
      <c r="L366" s="41"/>
      <c r="M366" s="188"/>
      <c r="N366" s="189"/>
      <c r="O366" s="189"/>
      <c r="P366" s="189"/>
      <c r="Q366" s="189"/>
      <c r="R366" s="189"/>
      <c r="S366" s="189"/>
      <c r="T366" s="190"/>
      <c r="AT366" s="6" t="s">
        <v>120</v>
      </c>
      <c r="AU366" s="6" t="s">
        <v>75</v>
      </c>
    </row>
    <row r="367" spans="2:12" s="6" customFormat="1" ht="7.5" customHeight="1">
      <c r="B367" s="36"/>
      <c r="C367" s="37"/>
      <c r="D367" s="37"/>
      <c r="E367" s="37"/>
      <c r="F367" s="37"/>
      <c r="G367" s="37"/>
      <c r="H367" s="37"/>
      <c r="I367" s="94"/>
      <c r="J367" s="37"/>
      <c r="K367" s="37"/>
      <c r="L367" s="41"/>
    </row>
    <row r="368" s="2" customFormat="1" ht="14.25" customHeight="1"/>
  </sheetData>
  <sheetProtection password="CC35" sheet="1" objects="1" scenarios="1" formatColumns="0" formatRows="0" sort="0" autoFilter="0"/>
  <autoFilter ref="C83:K83"/>
  <mergeCells count="6">
    <mergeCell ref="G1:H1"/>
    <mergeCell ref="L2:V2"/>
    <mergeCell ref="E7:H7"/>
    <mergeCell ref="E22:H22"/>
    <mergeCell ref="E43:H43"/>
    <mergeCell ref="E76:H76"/>
  </mergeCells>
  <hyperlinks>
    <hyperlink ref="F1:G1" location="C2" tooltip="Krycí list soupisu" display="1) Krycí list soupisu"/>
    <hyperlink ref="G1:H1" location="C50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64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33203125" defaultRowHeight="13.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Haasová Ivana Bc.</dc:creator>
  <cp:keywords/>
  <dc:description/>
  <cp:lastModifiedBy>Domalíp</cp:lastModifiedBy>
  <cp:lastPrinted>2017-05-21T21:21:49Z</cp:lastPrinted>
  <dcterms:created xsi:type="dcterms:W3CDTF">2017-06-28T07:12:15Z</dcterms:created>
  <dcterms:modified xsi:type="dcterms:W3CDTF">2017-08-29T18:50:10Z</dcterms:modified>
  <cp:category/>
  <cp:version/>
  <cp:contentType/>
  <cp:contentStatus/>
</cp:coreProperties>
</file>